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vate Documents\Miscellaneous documents\Literature\"/>
    </mc:Choice>
  </mc:AlternateContent>
  <xr:revisionPtr revIDLastSave="0" documentId="13_ncr:1_{B9F1788C-4C37-4150-B8BD-BC8C0F7A6025}" xr6:coauthVersionLast="45" xr6:coauthVersionMax="45" xr10:uidLastSave="{00000000-0000-0000-0000-000000000000}"/>
  <bookViews>
    <workbookView xWindow="-108" yWindow="-108" windowWidth="23256" windowHeight="12576" firstSheet="2" activeTab="2" xr2:uid="{DB94BDD5-5147-40B6-8FCF-BE549E8C85C9}"/>
  </bookViews>
  <sheets>
    <sheet name="Data" sheetId="1" r:id="rId1"/>
    <sheet name="Summary" sheetId="2" r:id="rId2"/>
    <sheet name="Terminology" sheetId="3" r:id="rId3"/>
    <sheet name="Specialty" sheetId="4" r:id="rId4"/>
    <sheet name="Demographics" sheetId="5" r:id="rId5"/>
    <sheet name="Other Topics" sheetId="6" r:id="rId6"/>
  </sheets>
  <definedNames>
    <definedName name="_xlnm._FilterDatabase" localSheetId="0" hidden="1">Data!$A$2:$BH$3071</definedName>
    <definedName name="_xlnm._FilterDatabase" localSheetId="4" hidden="1">Demographics!$A$7:$C$25</definedName>
    <definedName name="_xlnm._FilterDatabase" localSheetId="5" hidden="1">'Other Topics'!$A$1:$D$16</definedName>
    <definedName name="_xlnm._FilterDatabase" localSheetId="3" hidden="1">Specialty!$A$1:$D$22</definedName>
    <definedName name="productDetails" localSheetId="0">Data!$B$381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6" l="1"/>
  <c r="C34" i="6"/>
  <c r="B33" i="6"/>
  <c r="C33" i="6"/>
  <c r="B32" i="6"/>
  <c r="C32" i="6"/>
  <c r="B31" i="6"/>
  <c r="C31" i="6"/>
  <c r="B22" i="6"/>
  <c r="C22" i="6"/>
  <c r="C4" i="6"/>
  <c r="C3" i="4"/>
  <c r="B26" i="6"/>
  <c r="C26" i="6"/>
  <c r="B52" i="4"/>
  <c r="C52" i="4"/>
  <c r="B51" i="4"/>
  <c r="C51" i="4"/>
  <c r="B29" i="6" l="1"/>
  <c r="C29" i="6"/>
  <c r="B30" i="5"/>
  <c r="C30" i="5"/>
  <c r="B50" i="4"/>
  <c r="C50" i="4"/>
  <c r="C10" i="4" l="1"/>
  <c r="C2" i="5" l="1"/>
  <c r="C3" i="5"/>
  <c r="B2" i="5"/>
  <c r="B3" i="5"/>
  <c r="B17" i="5" l="1"/>
  <c r="C17" i="5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B49" i="4"/>
  <c r="C49" i="4"/>
  <c r="AO22" i="3"/>
  <c r="AO21" i="3"/>
  <c r="AO20" i="3"/>
  <c r="AO19" i="3"/>
  <c r="AO18" i="3"/>
  <c r="AO17" i="3"/>
  <c r="AO16" i="3"/>
  <c r="AO15" i="3"/>
  <c r="AO14" i="3"/>
  <c r="AO13" i="3"/>
  <c r="AO12" i="3"/>
  <c r="AO11" i="3"/>
  <c r="AO10" i="3"/>
  <c r="AO9" i="3"/>
  <c r="AO8" i="3"/>
  <c r="AO7" i="3"/>
  <c r="AO6" i="3"/>
  <c r="AO5" i="3"/>
  <c r="AO4" i="3"/>
  <c r="AO3" i="3"/>
  <c r="AO2" i="3"/>
  <c r="B45" i="4"/>
  <c r="C45" i="4"/>
  <c r="B27" i="4"/>
  <c r="C27" i="4"/>
  <c r="B20" i="5"/>
  <c r="C20" i="5"/>
  <c r="B44" i="4"/>
  <c r="C44" i="4"/>
  <c r="B39" i="4"/>
  <c r="C39" i="4"/>
  <c r="B28" i="4"/>
  <c r="C28" i="4"/>
  <c r="BA22" i="3"/>
  <c r="BA21" i="3"/>
  <c r="BA20" i="3"/>
  <c r="BA19" i="3"/>
  <c r="BA18" i="3"/>
  <c r="BA17" i="3"/>
  <c r="BA16" i="3"/>
  <c r="BA15" i="3"/>
  <c r="BA14" i="3"/>
  <c r="BA13" i="3"/>
  <c r="BA12" i="3"/>
  <c r="BA11" i="3"/>
  <c r="BA10" i="3"/>
  <c r="BA9" i="3"/>
  <c r="BA8" i="3"/>
  <c r="BA7" i="3"/>
  <c r="BA6" i="3"/>
  <c r="BA5" i="3"/>
  <c r="BA4" i="3"/>
  <c r="BA3" i="3"/>
  <c r="BA2" i="3"/>
  <c r="B46" i="4"/>
  <c r="C46" i="4"/>
  <c r="B14" i="5"/>
  <c r="C14" i="5"/>
  <c r="B62" i="2"/>
  <c r="B61" i="2"/>
  <c r="F24" i="3" l="1"/>
  <c r="AO24" i="3"/>
  <c r="BA24" i="3"/>
  <c r="B21" i="5"/>
  <c r="C21" i="5"/>
  <c r="B13" i="4"/>
  <c r="C13" i="4"/>
  <c r="B12" i="5"/>
  <c r="C12" i="5"/>
  <c r="B43" i="4"/>
  <c r="C43" i="4"/>
  <c r="B18" i="5"/>
  <c r="C18" i="5"/>
  <c r="B28" i="5"/>
  <c r="C28" i="5"/>
  <c r="B29" i="5"/>
  <c r="C29" i="5"/>
  <c r="B23" i="5"/>
  <c r="C23" i="5"/>
  <c r="B27" i="5"/>
  <c r="C27" i="5"/>
  <c r="B16" i="5"/>
  <c r="C16" i="5"/>
  <c r="B11" i="5"/>
  <c r="C11" i="5"/>
  <c r="B31" i="4"/>
  <c r="C31" i="4"/>
  <c r="B33" i="4"/>
  <c r="C33" i="4"/>
  <c r="B32" i="4"/>
  <c r="C32" i="4"/>
  <c r="E20" i="2" l="1"/>
  <c r="E19" i="2" l="1"/>
  <c r="E18" i="2"/>
  <c r="E17" i="2"/>
  <c r="AQ2" i="3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E16" i="2"/>
  <c r="H20" i="2"/>
  <c r="AQ24" i="3" l="1"/>
  <c r="H19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E15" i="2"/>
  <c r="E14" i="2"/>
  <c r="H18" i="2"/>
  <c r="B26" i="5"/>
  <c r="C26" i="5"/>
  <c r="O25" i="2" l="1"/>
  <c r="AE15" i="3"/>
  <c r="B11" i="6" l="1"/>
  <c r="C11" i="6"/>
  <c r="B10" i="5"/>
  <c r="C10" i="5"/>
  <c r="B25" i="5"/>
  <c r="C25" i="5"/>
  <c r="B41" i="4"/>
  <c r="C41" i="4"/>
  <c r="B26" i="4"/>
  <c r="C26" i="4"/>
  <c r="B42" i="4"/>
  <c r="C42" i="4"/>
  <c r="B19" i="5"/>
  <c r="C19" i="5"/>
  <c r="B21" i="6"/>
  <c r="C21" i="6"/>
  <c r="B14" i="4"/>
  <c r="C14" i="4"/>
  <c r="B40" i="4"/>
  <c r="C40" i="4"/>
  <c r="B27" i="6"/>
  <c r="C27" i="6"/>
  <c r="B48" i="4"/>
  <c r="C48" i="4"/>
  <c r="B24" i="6"/>
  <c r="C24" i="6"/>
  <c r="B14" i="6"/>
  <c r="C14" i="6"/>
  <c r="B38" i="4"/>
  <c r="C38" i="4"/>
  <c r="B15" i="5"/>
  <c r="C15" i="5"/>
  <c r="B19" i="6"/>
  <c r="C19" i="6"/>
  <c r="B17" i="4"/>
  <c r="C17" i="4"/>
  <c r="B36" i="4"/>
  <c r="C36" i="4"/>
  <c r="B29" i="4"/>
  <c r="C29" i="4"/>
  <c r="AX22" i="3"/>
  <c r="AX21" i="3"/>
  <c r="AX20" i="3"/>
  <c r="AX19" i="3"/>
  <c r="AX18" i="3"/>
  <c r="AX17" i="3"/>
  <c r="AX16" i="3"/>
  <c r="AX15" i="3"/>
  <c r="AX14" i="3"/>
  <c r="AX13" i="3"/>
  <c r="AX12" i="3"/>
  <c r="AX11" i="3"/>
  <c r="AX10" i="3"/>
  <c r="AX9" i="3"/>
  <c r="AX8" i="3"/>
  <c r="AX7" i="3"/>
  <c r="AX6" i="3"/>
  <c r="AX5" i="3"/>
  <c r="AX4" i="3"/>
  <c r="AX3" i="3"/>
  <c r="AX2" i="3"/>
  <c r="B23" i="4"/>
  <c r="C23" i="4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D2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W7" i="3"/>
  <c r="AW6" i="3"/>
  <c r="AW5" i="3"/>
  <c r="AW4" i="3"/>
  <c r="AW3" i="3"/>
  <c r="AW2" i="3"/>
  <c r="AU22" i="3"/>
  <c r="AU21" i="3"/>
  <c r="AU20" i="3"/>
  <c r="AU19" i="3"/>
  <c r="AU18" i="3"/>
  <c r="AU17" i="3"/>
  <c r="AU16" i="3"/>
  <c r="AU15" i="3"/>
  <c r="AU14" i="3"/>
  <c r="AU13" i="3"/>
  <c r="AU12" i="3"/>
  <c r="AU11" i="3"/>
  <c r="AU10" i="3"/>
  <c r="AU9" i="3"/>
  <c r="AU8" i="3"/>
  <c r="AU7" i="3"/>
  <c r="AU6" i="3"/>
  <c r="AU5" i="3"/>
  <c r="AU4" i="3"/>
  <c r="AU3" i="3"/>
  <c r="AU2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B6" i="6"/>
  <c r="C6" i="6"/>
  <c r="B9" i="6"/>
  <c r="C9" i="6"/>
  <c r="B2" i="6"/>
  <c r="C2" i="6"/>
  <c r="B10" i="6"/>
  <c r="C10" i="6"/>
  <c r="B12" i="6"/>
  <c r="C12" i="6"/>
  <c r="B8" i="6"/>
  <c r="C8" i="6"/>
  <c r="B5" i="6"/>
  <c r="C5" i="6"/>
  <c r="B4" i="6"/>
  <c r="B7" i="6"/>
  <c r="C7" i="6"/>
  <c r="B15" i="6"/>
  <c r="C15" i="6"/>
  <c r="B17" i="6"/>
  <c r="C17" i="6"/>
  <c r="B25" i="6"/>
  <c r="C25" i="6"/>
  <c r="B20" i="6"/>
  <c r="C20" i="6"/>
  <c r="B28" i="6"/>
  <c r="C28" i="6"/>
  <c r="B13" i="6"/>
  <c r="C13" i="6"/>
  <c r="B18" i="6"/>
  <c r="C18" i="6"/>
  <c r="B16" i="6"/>
  <c r="C16" i="6"/>
  <c r="B30" i="6"/>
  <c r="C30" i="6"/>
  <c r="B23" i="6"/>
  <c r="C23" i="6"/>
  <c r="C3" i="6"/>
  <c r="B3" i="6"/>
  <c r="B47" i="4"/>
  <c r="C47" i="4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37" i="4"/>
  <c r="C37" i="4"/>
  <c r="B34" i="4"/>
  <c r="C34" i="4"/>
  <c r="B25" i="4"/>
  <c r="C25" i="4"/>
  <c r="B8" i="5"/>
  <c r="C8" i="5"/>
  <c r="B13" i="5"/>
  <c r="C13" i="5"/>
  <c r="B24" i="5"/>
  <c r="C24" i="5"/>
  <c r="B22" i="5"/>
  <c r="C22" i="5"/>
  <c r="C9" i="5"/>
  <c r="B9" i="5"/>
  <c r="B15" i="4"/>
  <c r="C15" i="4"/>
  <c r="B16" i="4"/>
  <c r="C16" i="4"/>
  <c r="B9" i="4"/>
  <c r="C9" i="4"/>
  <c r="B8" i="4"/>
  <c r="C8" i="4"/>
  <c r="B35" i="4"/>
  <c r="C35" i="4"/>
  <c r="B6" i="4"/>
  <c r="C6" i="4"/>
  <c r="B18" i="4"/>
  <c r="C18" i="4"/>
  <c r="B24" i="4"/>
  <c r="C24" i="4"/>
  <c r="B19" i="4"/>
  <c r="C19" i="4"/>
  <c r="B12" i="4"/>
  <c r="C12" i="4"/>
  <c r="B21" i="4"/>
  <c r="C21" i="4"/>
  <c r="B22" i="4"/>
  <c r="C22" i="4"/>
  <c r="B11" i="4"/>
  <c r="C11" i="4"/>
  <c r="B10" i="4"/>
  <c r="B20" i="4"/>
  <c r="C20" i="4"/>
  <c r="B30" i="4"/>
  <c r="C30" i="4"/>
  <c r="B7" i="4"/>
  <c r="C7" i="4"/>
  <c r="B4" i="4"/>
  <c r="C4" i="4"/>
  <c r="B3" i="4"/>
  <c r="B2" i="4"/>
  <c r="C2" i="4"/>
  <c r="C5" i="4"/>
  <c r="B5" i="4"/>
  <c r="AT2" i="3"/>
  <c r="AT3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P2" i="3"/>
  <c r="AN2" i="3"/>
  <c r="AR2" i="3"/>
  <c r="AV2" i="3"/>
  <c r="BB2" i="3"/>
  <c r="BC2" i="3"/>
  <c r="AM2" i="3"/>
  <c r="AY2" i="3"/>
  <c r="AZ2" i="3"/>
  <c r="BD2" i="3"/>
  <c r="BE2" i="3"/>
  <c r="AS2" i="3"/>
  <c r="BF2" i="3"/>
  <c r="AN3" i="3"/>
  <c r="AP3" i="3"/>
  <c r="AR3" i="3"/>
  <c r="AV3" i="3"/>
  <c r="BB3" i="3"/>
  <c r="BC3" i="3"/>
  <c r="AM3" i="3"/>
  <c r="AY3" i="3"/>
  <c r="AZ3" i="3"/>
  <c r="BD3" i="3"/>
  <c r="BE3" i="3"/>
  <c r="AS3" i="3"/>
  <c r="BF3" i="3"/>
  <c r="AN4" i="3"/>
  <c r="AP4" i="3"/>
  <c r="AR4" i="3"/>
  <c r="AV4" i="3"/>
  <c r="BB4" i="3"/>
  <c r="BC4" i="3"/>
  <c r="AM4" i="3"/>
  <c r="AY4" i="3"/>
  <c r="AZ4" i="3"/>
  <c r="BD4" i="3"/>
  <c r="BE4" i="3"/>
  <c r="AS4" i="3"/>
  <c r="BF4" i="3"/>
  <c r="AN5" i="3"/>
  <c r="AP5" i="3"/>
  <c r="AR5" i="3"/>
  <c r="AV5" i="3"/>
  <c r="BB5" i="3"/>
  <c r="BC5" i="3"/>
  <c r="AM5" i="3"/>
  <c r="AY5" i="3"/>
  <c r="AZ5" i="3"/>
  <c r="BD5" i="3"/>
  <c r="BE5" i="3"/>
  <c r="AS5" i="3"/>
  <c r="BF5" i="3"/>
  <c r="AN6" i="3"/>
  <c r="AP6" i="3"/>
  <c r="AR6" i="3"/>
  <c r="AV6" i="3"/>
  <c r="BB6" i="3"/>
  <c r="BC6" i="3"/>
  <c r="AM6" i="3"/>
  <c r="AY6" i="3"/>
  <c r="AZ6" i="3"/>
  <c r="BD6" i="3"/>
  <c r="BE6" i="3"/>
  <c r="AS6" i="3"/>
  <c r="BF6" i="3"/>
  <c r="AN7" i="3"/>
  <c r="AP7" i="3"/>
  <c r="AR7" i="3"/>
  <c r="AV7" i="3"/>
  <c r="BB7" i="3"/>
  <c r="BC7" i="3"/>
  <c r="AM7" i="3"/>
  <c r="AY7" i="3"/>
  <c r="AZ7" i="3"/>
  <c r="BD7" i="3"/>
  <c r="BE7" i="3"/>
  <c r="AS7" i="3"/>
  <c r="BF7" i="3"/>
  <c r="AN8" i="3"/>
  <c r="AP8" i="3"/>
  <c r="AR8" i="3"/>
  <c r="AV8" i="3"/>
  <c r="BB8" i="3"/>
  <c r="BC8" i="3"/>
  <c r="AM8" i="3"/>
  <c r="AY8" i="3"/>
  <c r="AZ8" i="3"/>
  <c r="BD8" i="3"/>
  <c r="BE8" i="3"/>
  <c r="AS8" i="3"/>
  <c r="BF8" i="3"/>
  <c r="AN9" i="3"/>
  <c r="AP9" i="3"/>
  <c r="AR9" i="3"/>
  <c r="AV9" i="3"/>
  <c r="BB9" i="3"/>
  <c r="BC9" i="3"/>
  <c r="AM9" i="3"/>
  <c r="AY9" i="3"/>
  <c r="AZ9" i="3"/>
  <c r="BD9" i="3"/>
  <c r="BE9" i="3"/>
  <c r="AS9" i="3"/>
  <c r="BF9" i="3"/>
  <c r="AN10" i="3"/>
  <c r="AP10" i="3"/>
  <c r="AR10" i="3"/>
  <c r="AV10" i="3"/>
  <c r="BB10" i="3"/>
  <c r="BC10" i="3"/>
  <c r="AM10" i="3"/>
  <c r="AY10" i="3"/>
  <c r="AZ10" i="3"/>
  <c r="BD10" i="3"/>
  <c r="BE10" i="3"/>
  <c r="AS10" i="3"/>
  <c r="BF10" i="3"/>
  <c r="AN11" i="3"/>
  <c r="AP11" i="3"/>
  <c r="AR11" i="3"/>
  <c r="AV11" i="3"/>
  <c r="BB11" i="3"/>
  <c r="BC11" i="3"/>
  <c r="AM11" i="3"/>
  <c r="AY11" i="3"/>
  <c r="AZ11" i="3"/>
  <c r="BD11" i="3"/>
  <c r="BE11" i="3"/>
  <c r="AS11" i="3"/>
  <c r="BF11" i="3"/>
  <c r="AN12" i="3"/>
  <c r="AP12" i="3"/>
  <c r="AR12" i="3"/>
  <c r="AV12" i="3"/>
  <c r="BB12" i="3"/>
  <c r="BC12" i="3"/>
  <c r="AM12" i="3"/>
  <c r="AY12" i="3"/>
  <c r="AZ12" i="3"/>
  <c r="BD12" i="3"/>
  <c r="BE12" i="3"/>
  <c r="AS12" i="3"/>
  <c r="BF12" i="3"/>
  <c r="AN13" i="3"/>
  <c r="AP13" i="3"/>
  <c r="AR13" i="3"/>
  <c r="AV13" i="3"/>
  <c r="BB13" i="3"/>
  <c r="BC13" i="3"/>
  <c r="AM13" i="3"/>
  <c r="AY13" i="3"/>
  <c r="AZ13" i="3"/>
  <c r="BD13" i="3"/>
  <c r="BE13" i="3"/>
  <c r="AS13" i="3"/>
  <c r="BF13" i="3"/>
  <c r="AN14" i="3"/>
  <c r="AP14" i="3"/>
  <c r="AR14" i="3"/>
  <c r="AV14" i="3"/>
  <c r="BB14" i="3"/>
  <c r="BC14" i="3"/>
  <c r="AM14" i="3"/>
  <c r="AY14" i="3"/>
  <c r="AZ14" i="3"/>
  <c r="BD14" i="3"/>
  <c r="BE14" i="3"/>
  <c r="AS14" i="3"/>
  <c r="BF14" i="3"/>
  <c r="AN15" i="3"/>
  <c r="AP15" i="3"/>
  <c r="AR15" i="3"/>
  <c r="AV15" i="3"/>
  <c r="BB15" i="3"/>
  <c r="BC15" i="3"/>
  <c r="AM15" i="3"/>
  <c r="AY15" i="3"/>
  <c r="AZ15" i="3"/>
  <c r="BD15" i="3"/>
  <c r="BE15" i="3"/>
  <c r="AS15" i="3"/>
  <c r="BF15" i="3"/>
  <c r="AN16" i="3"/>
  <c r="AP16" i="3"/>
  <c r="AR16" i="3"/>
  <c r="AV16" i="3"/>
  <c r="BB16" i="3"/>
  <c r="BC16" i="3"/>
  <c r="AM16" i="3"/>
  <c r="AY16" i="3"/>
  <c r="AZ16" i="3"/>
  <c r="BD16" i="3"/>
  <c r="BE16" i="3"/>
  <c r="AS16" i="3"/>
  <c r="BF16" i="3"/>
  <c r="AN17" i="3"/>
  <c r="AP17" i="3"/>
  <c r="AR17" i="3"/>
  <c r="AV17" i="3"/>
  <c r="BB17" i="3"/>
  <c r="BC17" i="3"/>
  <c r="AM17" i="3"/>
  <c r="AY17" i="3"/>
  <c r="AZ17" i="3"/>
  <c r="BD17" i="3"/>
  <c r="BE17" i="3"/>
  <c r="AS17" i="3"/>
  <c r="BF17" i="3"/>
  <c r="AN18" i="3"/>
  <c r="AP18" i="3"/>
  <c r="AR18" i="3"/>
  <c r="AV18" i="3"/>
  <c r="BB18" i="3"/>
  <c r="BC18" i="3"/>
  <c r="AM18" i="3"/>
  <c r="AY18" i="3"/>
  <c r="AZ18" i="3"/>
  <c r="BD18" i="3"/>
  <c r="BE18" i="3"/>
  <c r="AS18" i="3"/>
  <c r="BF18" i="3"/>
  <c r="AN19" i="3"/>
  <c r="AP19" i="3"/>
  <c r="AR19" i="3"/>
  <c r="AV19" i="3"/>
  <c r="BB19" i="3"/>
  <c r="BC19" i="3"/>
  <c r="AM19" i="3"/>
  <c r="AY19" i="3"/>
  <c r="AZ19" i="3"/>
  <c r="BD19" i="3"/>
  <c r="BE19" i="3"/>
  <c r="AS19" i="3"/>
  <c r="BF19" i="3"/>
  <c r="AN20" i="3"/>
  <c r="AP20" i="3"/>
  <c r="AR20" i="3"/>
  <c r="AV20" i="3"/>
  <c r="BB20" i="3"/>
  <c r="BC20" i="3"/>
  <c r="AM20" i="3"/>
  <c r="AY20" i="3"/>
  <c r="AZ20" i="3"/>
  <c r="BD20" i="3"/>
  <c r="BE20" i="3"/>
  <c r="AS20" i="3"/>
  <c r="BF20" i="3"/>
  <c r="AN21" i="3"/>
  <c r="AP21" i="3"/>
  <c r="AR21" i="3"/>
  <c r="AV21" i="3"/>
  <c r="BB21" i="3"/>
  <c r="BC21" i="3"/>
  <c r="AM21" i="3"/>
  <c r="AY21" i="3"/>
  <c r="AZ21" i="3"/>
  <c r="BD21" i="3"/>
  <c r="BE21" i="3"/>
  <c r="AS21" i="3"/>
  <c r="BF21" i="3"/>
  <c r="AN22" i="3"/>
  <c r="AP22" i="3"/>
  <c r="AR22" i="3"/>
  <c r="AV22" i="3"/>
  <c r="BB22" i="3"/>
  <c r="BC22" i="3"/>
  <c r="AM22" i="3"/>
  <c r="AY22" i="3"/>
  <c r="AZ22" i="3"/>
  <c r="BD22" i="3"/>
  <c r="BE22" i="3"/>
  <c r="AS22" i="3"/>
  <c r="BF22" i="3"/>
  <c r="D2" i="3"/>
  <c r="G2" i="3"/>
  <c r="E2" i="3"/>
  <c r="H2" i="3"/>
  <c r="J2" i="3"/>
  <c r="I2" i="3"/>
  <c r="K2" i="3"/>
  <c r="L2" i="3"/>
  <c r="M2" i="3"/>
  <c r="N2" i="3"/>
  <c r="O2" i="3"/>
  <c r="S2" i="3"/>
  <c r="Q2" i="3"/>
  <c r="T2" i="3"/>
  <c r="R2" i="3"/>
  <c r="X2" i="3"/>
  <c r="P2" i="3"/>
  <c r="Y2" i="3"/>
  <c r="Z2" i="3"/>
  <c r="AA2" i="3"/>
  <c r="AB2" i="3"/>
  <c r="AC2" i="3"/>
  <c r="AE2" i="3"/>
  <c r="AF2" i="3"/>
  <c r="U2" i="3"/>
  <c r="V2" i="3"/>
  <c r="AG2" i="3"/>
  <c r="AH2" i="3"/>
  <c r="AI2" i="3"/>
  <c r="AJ2" i="3"/>
  <c r="AK2" i="3"/>
  <c r="AL2" i="3"/>
  <c r="D3" i="3"/>
  <c r="G3" i="3"/>
  <c r="E3" i="3"/>
  <c r="H3" i="3"/>
  <c r="J3" i="3"/>
  <c r="I3" i="3"/>
  <c r="K3" i="3"/>
  <c r="L3" i="3"/>
  <c r="M3" i="3"/>
  <c r="N3" i="3"/>
  <c r="O3" i="3"/>
  <c r="S3" i="3"/>
  <c r="Q3" i="3"/>
  <c r="T3" i="3"/>
  <c r="R3" i="3"/>
  <c r="X3" i="3"/>
  <c r="P3" i="3"/>
  <c r="Y3" i="3"/>
  <c r="Z3" i="3"/>
  <c r="AA3" i="3"/>
  <c r="AB3" i="3"/>
  <c r="AC3" i="3"/>
  <c r="AE3" i="3"/>
  <c r="AF3" i="3"/>
  <c r="U3" i="3"/>
  <c r="V3" i="3"/>
  <c r="AG3" i="3"/>
  <c r="AH3" i="3"/>
  <c r="AI3" i="3"/>
  <c r="AJ3" i="3"/>
  <c r="AK3" i="3"/>
  <c r="AL3" i="3"/>
  <c r="D4" i="3"/>
  <c r="G4" i="3"/>
  <c r="E4" i="3"/>
  <c r="H4" i="3"/>
  <c r="J4" i="3"/>
  <c r="I4" i="3"/>
  <c r="K4" i="3"/>
  <c r="L4" i="3"/>
  <c r="M4" i="3"/>
  <c r="N4" i="3"/>
  <c r="O4" i="3"/>
  <c r="S4" i="3"/>
  <c r="Q4" i="3"/>
  <c r="T4" i="3"/>
  <c r="R4" i="3"/>
  <c r="X4" i="3"/>
  <c r="P4" i="3"/>
  <c r="Y4" i="3"/>
  <c r="Z4" i="3"/>
  <c r="AA4" i="3"/>
  <c r="AB4" i="3"/>
  <c r="AC4" i="3"/>
  <c r="AE4" i="3"/>
  <c r="AF4" i="3"/>
  <c r="U4" i="3"/>
  <c r="V4" i="3"/>
  <c r="AG4" i="3"/>
  <c r="AH4" i="3"/>
  <c r="AI4" i="3"/>
  <c r="AJ4" i="3"/>
  <c r="AK4" i="3"/>
  <c r="AL4" i="3"/>
  <c r="D5" i="3"/>
  <c r="G5" i="3"/>
  <c r="E5" i="3"/>
  <c r="H5" i="3"/>
  <c r="J5" i="3"/>
  <c r="I5" i="3"/>
  <c r="K5" i="3"/>
  <c r="L5" i="3"/>
  <c r="M5" i="3"/>
  <c r="N5" i="3"/>
  <c r="O5" i="3"/>
  <c r="S5" i="3"/>
  <c r="Q5" i="3"/>
  <c r="T5" i="3"/>
  <c r="R5" i="3"/>
  <c r="X5" i="3"/>
  <c r="P5" i="3"/>
  <c r="Y5" i="3"/>
  <c r="Z5" i="3"/>
  <c r="AA5" i="3"/>
  <c r="AB5" i="3"/>
  <c r="AC5" i="3"/>
  <c r="AE5" i="3"/>
  <c r="AF5" i="3"/>
  <c r="U5" i="3"/>
  <c r="V5" i="3"/>
  <c r="AG5" i="3"/>
  <c r="AH5" i="3"/>
  <c r="AI5" i="3"/>
  <c r="AJ5" i="3"/>
  <c r="AK5" i="3"/>
  <c r="AL5" i="3"/>
  <c r="D6" i="3"/>
  <c r="G6" i="3"/>
  <c r="E6" i="3"/>
  <c r="H6" i="3"/>
  <c r="J6" i="3"/>
  <c r="I6" i="3"/>
  <c r="K6" i="3"/>
  <c r="L6" i="3"/>
  <c r="M6" i="3"/>
  <c r="N6" i="3"/>
  <c r="O6" i="3"/>
  <c r="S6" i="3"/>
  <c r="Q6" i="3"/>
  <c r="T6" i="3"/>
  <c r="R6" i="3"/>
  <c r="X6" i="3"/>
  <c r="P6" i="3"/>
  <c r="Y6" i="3"/>
  <c r="Z6" i="3"/>
  <c r="AA6" i="3"/>
  <c r="AB6" i="3"/>
  <c r="AC6" i="3"/>
  <c r="AE6" i="3"/>
  <c r="AF6" i="3"/>
  <c r="U6" i="3"/>
  <c r="V6" i="3"/>
  <c r="AG6" i="3"/>
  <c r="AH6" i="3"/>
  <c r="AI6" i="3"/>
  <c r="AJ6" i="3"/>
  <c r="AK6" i="3"/>
  <c r="AL6" i="3"/>
  <c r="D7" i="3"/>
  <c r="G7" i="3"/>
  <c r="E7" i="3"/>
  <c r="H7" i="3"/>
  <c r="J7" i="3"/>
  <c r="I7" i="3"/>
  <c r="K7" i="3"/>
  <c r="L7" i="3"/>
  <c r="M7" i="3"/>
  <c r="N7" i="3"/>
  <c r="O7" i="3"/>
  <c r="S7" i="3"/>
  <c r="Q7" i="3"/>
  <c r="T7" i="3"/>
  <c r="R7" i="3"/>
  <c r="X7" i="3"/>
  <c r="P7" i="3"/>
  <c r="Y7" i="3"/>
  <c r="Z7" i="3"/>
  <c r="AA7" i="3"/>
  <c r="AB7" i="3"/>
  <c r="AC7" i="3"/>
  <c r="AE7" i="3"/>
  <c r="AF7" i="3"/>
  <c r="U7" i="3"/>
  <c r="V7" i="3"/>
  <c r="AG7" i="3"/>
  <c r="AH7" i="3"/>
  <c r="AI7" i="3"/>
  <c r="AJ7" i="3"/>
  <c r="AK7" i="3"/>
  <c r="AL7" i="3"/>
  <c r="D8" i="3"/>
  <c r="G8" i="3"/>
  <c r="E8" i="3"/>
  <c r="H8" i="3"/>
  <c r="J8" i="3"/>
  <c r="I8" i="3"/>
  <c r="K8" i="3"/>
  <c r="L8" i="3"/>
  <c r="M8" i="3"/>
  <c r="N8" i="3"/>
  <c r="O8" i="3"/>
  <c r="S8" i="3"/>
  <c r="Q8" i="3"/>
  <c r="T8" i="3"/>
  <c r="R8" i="3"/>
  <c r="X8" i="3"/>
  <c r="P8" i="3"/>
  <c r="Y8" i="3"/>
  <c r="Z8" i="3"/>
  <c r="AA8" i="3"/>
  <c r="AB8" i="3"/>
  <c r="AC8" i="3"/>
  <c r="AE8" i="3"/>
  <c r="AF8" i="3"/>
  <c r="U8" i="3"/>
  <c r="V8" i="3"/>
  <c r="AG8" i="3"/>
  <c r="AH8" i="3"/>
  <c r="AI8" i="3"/>
  <c r="AJ8" i="3"/>
  <c r="AK8" i="3"/>
  <c r="AL8" i="3"/>
  <c r="D9" i="3"/>
  <c r="G9" i="3"/>
  <c r="E9" i="3"/>
  <c r="H9" i="3"/>
  <c r="J9" i="3"/>
  <c r="I9" i="3"/>
  <c r="K9" i="3"/>
  <c r="L9" i="3"/>
  <c r="M9" i="3"/>
  <c r="N9" i="3"/>
  <c r="O9" i="3"/>
  <c r="S9" i="3"/>
  <c r="Q9" i="3"/>
  <c r="T9" i="3"/>
  <c r="R9" i="3"/>
  <c r="X9" i="3"/>
  <c r="P9" i="3"/>
  <c r="Y9" i="3"/>
  <c r="Z9" i="3"/>
  <c r="AA9" i="3"/>
  <c r="AB9" i="3"/>
  <c r="AC9" i="3"/>
  <c r="AE9" i="3"/>
  <c r="AF9" i="3"/>
  <c r="U9" i="3"/>
  <c r="V9" i="3"/>
  <c r="AG9" i="3"/>
  <c r="AH9" i="3"/>
  <c r="AI9" i="3"/>
  <c r="AJ9" i="3"/>
  <c r="AK9" i="3"/>
  <c r="AL9" i="3"/>
  <c r="D10" i="3"/>
  <c r="G10" i="3"/>
  <c r="E10" i="3"/>
  <c r="H10" i="3"/>
  <c r="J10" i="3"/>
  <c r="I10" i="3"/>
  <c r="K10" i="3"/>
  <c r="L10" i="3"/>
  <c r="M10" i="3"/>
  <c r="N10" i="3"/>
  <c r="O10" i="3"/>
  <c r="S10" i="3"/>
  <c r="Q10" i="3"/>
  <c r="T10" i="3"/>
  <c r="R10" i="3"/>
  <c r="X10" i="3"/>
  <c r="P10" i="3"/>
  <c r="Y10" i="3"/>
  <c r="Z10" i="3"/>
  <c r="AA10" i="3"/>
  <c r="AB10" i="3"/>
  <c r="AC10" i="3"/>
  <c r="AE10" i="3"/>
  <c r="AF10" i="3"/>
  <c r="U10" i="3"/>
  <c r="V10" i="3"/>
  <c r="AG10" i="3"/>
  <c r="AH10" i="3"/>
  <c r="AI10" i="3"/>
  <c r="AJ10" i="3"/>
  <c r="AK10" i="3"/>
  <c r="AL10" i="3"/>
  <c r="D11" i="3"/>
  <c r="G11" i="3"/>
  <c r="E11" i="3"/>
  <c r="H11" i="3"/>
  <c r="J11" i="3"/>
  <c r="I11" i="3"/>
  <c r="K11" i="3"/>
  <c r="L11" i="3"/>
  <c r="M11" i="3"/>
  <c r="N11" i="3"/>
  <c r="O11" i="3"/>
  <c r="S11" i="3"/>
  <c r="Q11" i="3"/>
  <c r="T11" i="3"/>
  <c r="R11" i="3"/>
  <c r="X11" i="3"/>
  <c r="P11" i="3"/>
  <c r="Y11" i="3"/>
  <c r="Z11" i="3"/>
  <c r="AA11" i="3"/>
  <c r="AB11" i="3"/>
  <c r="AC11" i="3"/>
  <c r="AE11" i="3"/>
  <c r="AF11" i="3"/>
  <c r="U11" i="3"/>
  <c r="V11" i="3"/>
  <c r="AG11" i="3"/>
  <c r="AH11" i="3"/>
  <c r="AI11" i="3"/>
  <c r="AJ11" i="3"/>
  <c r="AK11" i="3"/>
  <c r="AL11" i="3"/>
  <c r="D12" i="3"/>
  <c r="G12" i="3"/>
  <c r="E12" i="3"/>
  <c r="H12" i="3"/>
  <c r="J12" i="3"/>
  <c r="I12" i="3"/>
  <c r="K12" i="3"/>
  <c r="L12" i="3"/>
  <c r="M12" i="3"/>
  <c r="N12" i="3"/>
  <c r="O12" i="3"/>
  <c r="S12" i="3"/>
  <c r="Q12" i="3"/>
  <c r="T12" i="3"/>
  <c r="R12" i="3"/>
  <c r="X12" i="3"/>
  <c r="P12" i="3"/>
  <c r="Y12" i="3"/>
  <c r="Z12" i="3"/>
  <c r="AA12" i="3"/>
  <c r="AB12" i="3"/>
  <c r="AC12" i="3"/>
  <c r="AE12" i="3"/>
  <c r="AF12" i="3"/>
  <c r="U12" i="3"/>
  <c r="V12" i="3"/>
  <c r="AG12" i="3"/>
  <c r="AH12" i="3"/>
  <c r="AI12" i="3"/>
  <c r="AJ12" i="3"/>
  <c r="AK12" i="3"/>
  <c r="AL12" i="3"/>
  <c r="D13" i="3"/>
  <c r="G13" i="3"/>
  <c r="E13" i="3"/>
  <c r="H13" i="3"/>
  <c r="J13" i="3"/>
  <c r="I13" i="3"/>
  <c r="K13" i="3"/>
  <c r="L13" i="3"/>
  <c r="M13" i="3"/>
  <c r="N13" i="3"/>
  <c r="O13" i="3"/>
  <c r="S13" i="3"/>
  <c r="Q13" i="3"/>
  <c r="T13" i="3"/>
  <c r="R13" i="3"/>
  <c r="X13" i="3"/>
  <c r="P13" i="3"/>
  <c r="Y13" i="3"/>
  <c r="Z13" i="3"/>
  <c r="AA13" i="3"/>
  <c r="AB13" i="3"/>
  <c r="AC13" i="3"/>
  <c r="AE13" i="3"/>
  <c r="AF13" i="3"/>
  <c r="U13" i="3"/>
  <c r="V13" i="3"/>
  <c r="AG13" i="3"/>
  <c r="AH13" i="3"/>
  <c r="AI13" i="3"/>
  <c r="AJ13" i="3"/>
  <c r="AK13" i="3"/>
  <c r="AL13" i="3"/>
  <c r="D14" i="3"/>
  <c r="G14" i="3"/>
  <c r="E14" i="3"/>
  <c r="H14" i="3"/>
  <c r="J14" i="3"/>
  <c r="I14" i="3"/>
  <c r="K14" i="3"/>
  <c r="L14" i="3"/>
  <c r="M14" i="3"/>
  <c r="N14" i="3"/>
  <c r="O14" i="3"/>
  <c r="S14" i="3"/>
  <c r="Q14" i="3"/>
  <c r="T14" i="3"/>
  <c r="R14" i="3"/>
  <c r="X14" i="3"/>
  <c r="P14" i="3"/>
  <c r="Y14" i="3"/>
  <c r="Z14" i="3"/>
  <c r="AA14" i="3"/>
  <c r="AB14" i="3"/>
  <c r="AC14" i="3"/>
  <c r="AE14" i="3"/>
  <c r="AF14" i="3"/>
  <c r="U14" i="3"/>
  <c r="V14" i="3"/>
  <c r="AG14" i="3"/>
  <c r="AH14" i="3"/>
  <c r="AI14" i="3"/>
  <c r="AJ14" i="3"/>
  <c r="AK14" i="3"/>
  <c r="AL14" i="3"/>
  <c r="D15" i="3"/>
  <c r="G15" i="3"/>
  <c r="E15" i="3"/>
  <c r="H15" i="3"/>
  <c r="J15" i="3"/>
  <c r="I15" i="3"/>
  <c r="K15" i="3"/>
  <c r="L15" i="3"/>
  <c r="M15" i="3"/>
  <c r="N15" i="3"/>
  <c r="O15" i="3"/>
  <c r="S15" i="3"/>
  <c r="Q15" i="3"/>
  <c r="T15" i="3"/>
  <c r="R15" i="3"/>
  <c r="X15" i="3"/>
  <c r="P15" i="3"/>
  <c r="Y15" i="3"/>
  <c r="Z15" i="3"/>
  <c r="AA15" i="3"/>
  <c r="AB15" i="3"/>
  <c r="AC15" i="3"/>
  <c r="AF15" i="3"/>
  <c r="U15" i="3"/>
  <c r="V15" i="3"/>
  <c r="AG15" i="3"/>
  <c r="AH15" i="3"/>
  <c r="AI15" i="3"/>
  <c r="AJ15" i="3"/>
  <c r="AK15" i="3"/>
  <c r="AL15" i="3"/>
  <c r="D16" i="3"/>
  <c r="G16" i="3"/>
  <c r="E16" i="3"/>
  <c r="H16" i="3"/>
  <c r="J16" i="3"/>
  <c r="I16" i="3"/>
  <c r="K16" i="3"/>
  <c r="L16" i="3"/>
  <c r="M16" i="3"/>
  <c r="N16" i="3"/>
  <c r="O16" i="3"/>
  <c r="S16" i="3"/>
  <c r="Q16" i="3"/>
  <c r="T16" i="3"/>
  <c r="R16" i="3"/>
  <c r="X16" i="3"/>
  <c r="P16" i="3"/>
  <c r="Y16" i="3"/>
  <c r="Z16" i="3"/>
  <c r="AA16" i="3"/>
  <c r="AB16" i="3"/>
  <c r="AC16" i="3"/>
  <c r="AE16" i="3"/>
  <c r="AF16" i="3"/>
  <c r="U16" i="3"/>
  <c r="V16" i="3"/>
  <c r="AG16" i="3"/>
  <c r="AH16" i="3"/>
  <c r="AI16" i="3"/>
  <c r="AJ16" i="3"/>
  <c r="AK16" i="3"/>
  <c r="AL16" i="3"/>
  <c r="D17" i="3"/>
  <c r="G17" i="3"/>
  <c r="E17" i="3"/>
  <c r="H17" i="3"/>
  <c r="J17" i="3"/>
  <c r="I17" i="3"/>
  <c r="K17" i="3"/>
  <c r="L17" i="3"/>
  <c r="M17" i="3"/>
  <c r="N17" i="3"/>
  <c r="O17" i="3"/>
  <c r="S17" i="3"/>
  <c r="Q17" i="3"/>
  <c r="T17" i="3"/>
  <c r="R17" i="3"/>
  <c r="X17" i="3"/>
  <c r="P17" i="3"/>
  <c r="Y17" i="3"/>
  <c r="Z17" i="3"/>
  <c r="AA17" i="3"/>
  <c r="AB17" i="3"/>
  <c r="AC17" i="3"/>
  <c r="AE17" i="3"/>
  <c r="AF17" i="3"/>
  <c r="U17" i="3"/>
  <c r="V17" i="3"/>
  <c r="AG17" i="3"/>
  <c r="AH17" i="3"/>
  <c r="AI17" i="3"/>
  <c r="AJ17" i="3"/>
  <c r="AK17" i="3"/>
  <c r="AL17" i="3"/>
  <c r="D18" i="3"/>
  <c r="G18" i="3"/>
  <c r="E18" i="3"/>
  <c r="H18" i="3"/>
  <c r="J18" i="3"/>
  <c r="I18" i="3"/>
  <c r="K18" i="3"/>
  <c r="L18" i="3"/>
  <c r="M18" i="3"/>
  <c r="N18" i="3"/>
  <c r="O18" i="3"/>
  <c r="S18" i="3"/>
  <c r="Q18" i="3"/>
  <c r="T18" i="3"/>
  <c r="R18" i="3"/>
  <c r="X18" i="3"/>
  <c r="P18" i="3"/>
  <c r="Y18" i="3"/>
  <c r="Z18" i="3"/>
  <c r="AA18" i="3"/>
  <c r="AB18" i="3"/>
  <c r="AC18" i="3"/>
  <c r="AE18" i="3"/>
  <c r="AF18" i="3"/>
  <c r="U18" i="3"/>
  <c r="V18" i="3"/>
  <c r="AG18" i="3"/>
  <c r="AH18" i="3"/>
  <c r="AI18" i="3"/>
  <c r="AJ18" i="3"/>
  <c r="AK18" i="3"/>
  <c r="AL18" i="3"/>
  <c r="D19" i="3"/>
  <c r="G19" i="3"/>
  <c r="E19" i="3"/>
  <c r="H19" i="3"/>
  <c r="J19" i="3"/>
  <c r="I19" i="3"/>
  <c r="K19" i="3"/>
  <c r="L19" i="3"/>
  <c r="M19" i="3"/>
  <c r="N19" i="3"/>
  <c r="O19" i="3"/>
  <c r="S19" i="3"/>
  <c r="Q19" i="3"/>
  <c r="T19" i="3"/>
  <c r="R19" i="3"/>
  <c r="X19" i="3"/>
  <c r="P19" i="3"/>
  <c r="Y19" i="3"/>
  <c r="Z19" i="3"/>
  <c r="AA19" i="3"/>
  <c r="AB19" i="3"/>
  <c r="AC19" i="3"/>
  <c r="AE19" i="3"/>
  <c r="AF19" i="3"/>
  <c r="U19" i="3"/>
  <c r="V19" i="3"/>
  <c r="AG19" i="3"/>
  <c r="AH19" i="3"/>
  <c r="AI19" i="3"/>
  <c r="AJ19" i="3"/>
  <c r="AK19" i="3"/>
  <c r="AL19" i="3"/>
  <c r="D20" i="3"/>
  <c r="G20" i="3"/>
  <c r="E20" i="3"/>
  <c r="H20" i="3"/>
  <c r="J20" i="3"/>
  <c r="I20" i="3"/>
  <c r="K20" i="3"/>
  <c r="L20" i="3"/>
  <c r="M20" i="3"/>
  <c r="N20" i="3"/>
  <c r="O20" i="3"/>
  <c r="S20" i="3"/>
  <c r="Q20" i="3"/>
  <c r="T20" i="3"/>
  <c r="R20" i="3"/>
  <c r="X20" i="3"/>
  <c r="P20" i="3"/>
  <c r="Y20" i="3"/>
  <c r="Z20" i="3"/>
  <c r="AA20" i="3"/>
  <c r="AB20" i="3"/>
  <c r="AC20" i="3"/>
  <c r="AE20" i="3"/>
  <c r="AF20" i="3"/>
  <c r="U20" i="3"/>
  <c r="V20" i="3"/>
  <c r="AG20" i="3"/>
  <c r="AH20" i="3"/>
  <c r="AI20" i="3"/>
  <c r="AJ20" i="3"/>
  <c r="AK20" i="3"/>
  <c r="AL20" i="3"/>
  <c r="D21" i="3"/>
  <c r="G21" i="3"/>
  <c r="E21" i="3"/>
  <c r="H21" i="3"/>
  <c r="J21" i="3"/>
  <c r="I21" i="3"/>
  <c r="K21" i="3"/>
  <c r="L21" i="3"/>
  <c r="M21" i="3"/>
  <c r="N21" i="3"/>
  <c r="O21" i="3"/>
  <c r="S21" i="3"/>
  <c r="Q21" i="3"/>
  <c r="T21" i="3"/>
  <c r="R21" i="3"/>
  <c r="X21" i="3"/>
  <c r="P21" i="3"/>
  <c r="Y21" i="3"/>
  <c r="Z21" i="3"/>
  <c r="AA21" i="3"/>
  <c r="AB21" i="3"/>
  <c r="AC21" i="3"/>
  <c r="AE21" i="3"/>
  <c r="AF21" i="3"/>
  <c r="U21" i="3"/>
  <c r="V21" i="3"/>
  <c r="AG21" i="3"/>
  <c r="AH21" i="3"/>
  <c r="AI21" i="3"/>
  <c r="AJ21" i="3"/>
  <c r="AK21" i="3"/>
  <c r="AL21" i="3"/>
  <c r="D22" i="3"/>
  <c r="G22" i="3"/>
  <c r="E22" i="3"/>
  <c r="H22" i="3"/>
  <c r="J22" i="3"/>
  <c r="I22" i="3"/>
  <c r="K22" i="3"/>
  <c r="L22" i="3"/>
  <c r="M22" i="3"/>
  <c r="N22" i="3"/>
  <c r="O22" i="3"/>
  <c r="S22" i="3"/>
  <c r="Q22" i="3"/>
  <c r="T22" i="3"/>
  <c r="R22" i="3"/>
  <c r="X22" i="3"/>
  <c r="P22" i="3"/>
  <c r="Y22" i="3"/>
  <c r="Z22" i="3"/>
  <c r="AA22" i="3"/>
  <c r="AB22" i="3"/>
  <c r="AC22" i="3"/>
  <c r="AE22" i="3"/>
  <c r="AF22" i="3"/>
  <c r="U22" i="3"/>
  <c r="V22" i="3"/>
  <c r="AG22" i="3"/>
  <c r="AH22" i="3"/>
  <c r="AI22" i="3"/>
  <c r="AJ22" i="3"/>
  <c r="AK22" i="3"/>
  <c r="AL22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I6" i="3" s="1"/>
  <c r="B5" i="3"/>
  <c r="B4" i="3"/>
  <c r="B2" i="3"/>
  <c r="BI2" i="3" s="1"/>
  <c r="B3" i="3"/>
  <c r="BI3" i="3" s="1"/>
  <c r="C54" i="4" l="1"/>
  <c r="BI9" i="3"/>
  <c r="BI4" i="3"/>
  <c r="BI5" i="3"/>
  <c r="BI7" i="3"/>
  <c r="BI8" i="3"/>
  <c r="BI18" i="3"/>
  <c r="BI11" i="3"/>
  <c r="BI13" i="3"/>
  <c r="BI14" i="3"/>
  <c r="BI12" i="3"/>
  <c r="BI15" i="3"/>
  <c r="BI10" i="3"/>
  <c r="BI16" i="3"/>
  <c r="BI17" i="3"/>
  <c r="BI19" i="3"/>
  <c r="BI21" i="3"/>
  <c r="BI20" i="3"/>
  <c r="BI22" i="3"/>
  <c r="BH2" i="3"/>
  <c r="BH11" i="3"/>
  <c r="BH3" i="3"/>
  <c r="BH4" i="3"/>
  <c r="BH19" i="3"/>
  <c r="BH5" i="3"/>
  <c r="BH13" i="3"/>
  <c r="BH6" i="3"/>
  <c r="BJ6" i="3" s="1"/>
  <c r="BH14" i="3"/>
  <c r="BH7" i="3"/>
  <c r="BH20" i="3"/>
  <c r="BH15" i="3"/>
  <c r="BH8" i="3"/>
  <c r="BH16" i="3"/>
  <c r="BH9" i="3"/>
  <c r="BH17" i="3"/>
  <c r="BH12" i="3"/>
  <c r="BH10" i="3"/>
  <c r="BH18" i="3"/>
  <c r="BH21" i="3"/>
  <c r="BH22" i="3"/>
  <c r="AX24" i="3"/>
  <c r="AU24" i="3"/>
  <c r="C24" i="3"/>
  <c r="V24" i="3"/>
  <c r="Y24" i="3"/>
  <c r="N24" i="3"/>
  <c r="G24" i="3"/>
  <c r="AY24" i="3"/>
  <c r="W24" i="3"/>
  <c r="U24" i="3"/>
  <c r="P24" i="3"/>
  <c r="M24" i="3"/>
  <c r="D24" i="3"/>
  <c r="AM24" i="3"/>
  <c r="AL24" i="3"/>
  <c r="AF24" i="3"/>
  <c r="X24" i="3"/>
  <c r="L24" i="3"/>
  <c r="BC24" i="3"/>
  <c r="AD24" i="3"/>
  <c r="AK24" i="3"/>
  <c r="AE24" i="3"/>
  <c r="R24" i="3"/>
  <c r="K24" i="3"/>
  <c r="BF24" i="3"/>
  <c r="BB24" i="3"/>
  <c r="AJ24" i="3"/>
  <c r="AC24" i="3"/>
  <c r="T24" i="3"/>
  <c r="I24" i="3"/>
  <c r="AS24" i="3"/>
  <c r="AV24" i="3"/>
  <c r="AW24" i="3"/>
  <c r="AI24" i="3"/>
  <c r="AB24" i="3"/>
  <c r="Q24" i="3"/>
  <c r="J24" i="3"/>
  <c r="BE24" i="3"/>
  <c r="AR24" i="3"/>
  <c r="AT24" i="3"/>
  <c r="AH24" i="3"/>
  <c r="AA24" i="3"/>
  <c r="S24" i="3"/>
  <c r="H24" i="3"/>
  <c r="BD24" i="3"/>
  <c r="AN24" i="3"/>
  <c r="AG24" i="3"/>
  <c r="Z24" i="3"/>
  <c r="O24" i="3"/>
  <c r="E24" i="3"/>
  <c r="AZ24" i="3"/>
  <c r="AP24" i="3"/>
  <c r="B24" i="3"/>
  <c r="N2" i="2"/>
  <c r="B58" i="2"/>
  <c r="B57" i="2"/>
  <c r="B56" i="2"/>
  <c r="B55" i="2"/>
  <c r="BJ8" i="3" l="1"/>
  <c r="BJ16" i="3"/>
  <c r="BJ13" i="3"/>
  <c r="BJ10" i="3"/>
  <c r="BJ18" i="3"/>
  <c r="BJ9" i="3"/>
  <c r="BJ12" i="3"/>
  <c r="BJ15" i="3"/>
  <c r="BJ14" i="3"/>
  <c r="BJ11" i="3"/>
  <c r="BJ17" i="3"/>
  <c r="BJ19" i="3"/>
  <c r="BJ21" i="3"/>
  <c r="BJ22" i="3"/>
  <c r="BJ20" i="3"/>
  <c r="BH24" i="3"/>
  <c r="H17" i="2"/>
  <c r="H16" i="2"/>
  <c r="H15" i="2"/>
  <c r="H1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H13" i="2"/>
  <c r="H12" i="2"/>
  <c r="H11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H10" i="2"/>
  <c r="H6" i="2"/>
  <c r="H9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2" i="2"/>
  <c r="E13" i="2"/>
  <c r="N25" i="2" l="1"/>
  <c r="M25" i="2"/>
  <c r="L25" i="2"/>
  <c r="H8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H7" i="2"/>
  <c r="H5" i="2"/>
  <c r="H4" i="2"/>
  <c r="H3" i="2"/>
  <c r="H2" i="2"/>
  <c r="E12" i="2"/>
  <c r="E11" i="2"/>
  <c r="E10" i="2"/>
  <c r="E9" i="2"/>
  <c r="E8" i="2"/>
  <c r="E7" i="2"/>
  <c r="E6" i="2"/>
  <c r="E5" i="2"/>
  <c r="E4" i="2"/>
  <c r="E3" i="2"/>
  <c r="E2" i="2"/>
  <c r="B3" i="2"/>
  <c r="B2" i="2"/>
  <c r="D31" i="6" l="1"/>
  <c r="D34" i="6"/>
  <c r="D26" i="6"/>
  <c r="D32" i="6"/>
  <c r="D33" i="6"/>
  <c r="D52" i="4"/>
  <c r="D22" i="6"/>
  <c r="D51" i="4"/>
  <c r="D49" i="4"/>
  <c r="D29" i="6"/>
  <c r="D50" i="4"/>
  <c r="D45" i="4"/>
  <c r="D27" i="4"/>
  <c r="D39" i="4"/>
  <c r="D44" i="4"/>
  <c r="D46" i="4"/>
  <c r="D28" i="4"/>
  <c r="D43" i="4"/>
  <c r="D13" i="4"/>
  <c r="D11" i="6"/>
  <c r="D31" i="4"/>
  <c r="D33" i="4"/>
  <c r="D32" i="4"/>
  <c r="E22" i="2"/>
  <c r="H22" i="2"/>
  <c r="D34" i="4"/>
  <c r="D41" i="4"/>
  <c r="D40" i="4"/>
  <c r="D24" i="6"/>
  <c r="D14" i="4"/>
  <c r="D42" i="4"/>
  <c r="D26" i="4"/>
  <c r="D48" i="4"/>
  <c r="D27" i="6"/>
  <c r="D21" i="6"/>
  <c r="D14" i="6"/>
  <c r="D19" i="6"/>
  <c r="D36" i="4"/>
  <c r="D17" i="4"/>
  <c r="D38" i="4"/>
  <c r="D23" i="6"/>
  <c r="D23" i="4"/>
  <c r="D47" i="4"/>
  <c r="D29" i="4"/>
  <c r="D37" i="4"/>
  <c r="D25" i="6"/>
  <c r="D18" i="6"/>
  <c r="D30" i="6"/>
  <c r="D25" i="4"/>
  <c r="D16" i="6"/>
  <c r="D9" i="6"/>
  <c r="D17" i="6"/>
  <c r="D9" i="4"/>
  <c r="D15" i="4"/>
  <c r="D28" i="6"/>
  <c r="D2" i="6"/>
  <c r="D13" i="6"/>
  <c r="D20" i="6"/>
  <c r="D10" i="6"/>
  <c r="D8" i="6"/>
  <c r="D35" i="4"/>
  <c r="D16" i="4"/>
  <c r="D12" i="6"/>
  <c r="D5" i="6"/>
  <c r="D4" i="6"/>
  <c r="D7" i="6"/>
  <c r="D15" i="6"/>
  <c r="D8" i="4"/>
  <c r="D3" i="6"/>
  <c r="D6" i="6"/>
  <c r="D7" i="4"/>
  <c r="D3" i="4"/>
  <c r="D19" i="4"/>
  <c r="D18" i="4"/>
  <c r="D5" i="4"/>
  <c r="D2" i="4"/>
  <c r="D4" i="4"/>
  <c r="D22" i="4"/>
  <c r="D12" i="4"/>
  <c r="D24" i="4"/>
  <c r="D6" i="4"/>
  <c r="D30" i="4"/>
  <c r="D10" i="4"/>
  <c r="D11" i="4"/>
  <c r="D21" i="4"/>
  <c r="D20" i="4"/>
  <c r="K25" i="2"/>
  <c r="D54" i="4" l="1"/>
</calcChain>
</file>

<file path=xl/sharedStrings.xml><?xml version="1.0" encoding="utf-8"?>
<sst xmlns="http://schemas.openxmlformats.org/spreadsheetml/2006/main" count="38449" uniqueCount="12755">
  <si>
    <t>PMID</t>
  </si>
  <si>
    <t>DOI</t>
  </si>
  <si>
    <t>PMCID</t>
  </si>
  <si>
    <t>JSTOR</t>
  </si>
  <si>
    <t>HDL</t>
  </si>
  <si>
    <t>ISBN-10</t>
  </si>
  <si>
    <t>ISBN-13</t>
  </si>
  <si>
    <t>Google Books</t>
  </si>
  <si>
    <t>Title</t>
  </si>
  <si>
    <t>Primary</t>
  </si>
  <si>
    <t>Secondary</t>
  </si>
  <si>
    <t>Identifiers</t>
  </si>
  <si>
    <t>Source Type</t>
  </si>
  <si>
    <t>Book</t>
  </si>
  <si>
    <t>Received</t>
  </si>
  <si>
    <t>Revised</t>
  </si>
  <si>
    <t>Accepted</t>
  </si>
  <si>
    <t>Published (Print)</t>
  </si>
  <si>
    <t>Published (Online)</t>
  </si>
  <si>
    <t>Dates</t>
  </si>
  <si>
    <t>Relevant</t>
  </si>
  <si>
    <t>Total</t>
  </si>
  <si>
    <t>Subjects</t>
  </si>
  <si>
    <t>Original</t>
  </si>
  <si>
    <t>Translated</t>
  </si>
  <si>
    <t>Language</t>
  </si>
  <si>
    <t>DTA</t>
  </si>
  <si>
    <t>Internet Archive</t>
  </si>
  <si>
    <t>Length (Time)</t>
  </si>
  <si>
    <t>OCLC</t>
  </si>
  <si>
    <t>Original Title</t>
  </si>
  <si>
    <t>Translated Title</t>
  </si>
  <si>
    <t>Vol.</t>
  </si>
  <si>
    <t>No.</t>
  </si>
  <si>
    <t>Pt.</t>
  </si>
  <si>
    <t>Periodical Information</t>
  </si>
  <si>
    <t>Creators</t>
  </si>
  <si>
    <t>Editors</t>
  </si>
  <si>
    <t>Publishers</t>
  </si>
  <si>
    <t>Author Names</t>
  </si>
  <si>
    <t>Author ISNIs</t>
  </si>
  <si>
    <t>Author VIAFs</t>
  </si>
  <si>
    <t>Author Wikidata</t>
  </si>
  <si>
    <t>Gottlieb Christoff Schaeffer</t>
  </si>
  <si>
    <t>Archiv für die Geschichte der Arzneykunde in ihrem ganzen Umfang</t>
  </si>
  <si>
    <t>Archives of the History of Medicine in its Entirety</t>
  </si>
  <si>
    <t>MgcJzQEACAAJ</t>
  </si>
  <si>
    <t>18-Mar-1788</t>
  </si>
  <si>
    <t>Pages</t>
  </si>
  <si>
    <t>199-218 (217)</t>
  </si>
  <si>
    <t>Ernst Christoph Grattenauer</t>
  </si>
  <si>
    <t>de</t>
  </si>
  <si>
    <t>Journal Article</t>
  </si>
  <si>
    <t>1-Jan-1790</t>
  </si>
  <si>
    <t>V. Schaeffers Briefe (Vierter Brief)</t>
  </si>
  <si>
    <t>Inquiry into the Historical Literature of the Pathology and Therapy of Mental Diseases</t>
  </si>
  <si>
    <t>Bibliography</t>
  </si>
  <si>
    <t>1-Jan-1830</t>
  </si>
  <si>
    <t>h2c1yQEACAAJ</t>
  </si>
  <si>
    <t>Johannes Baptista Friedreich</t>
  </si>
  <si>
    <t>Q1692527</t>
  </si>
  <si>
    <t>Periodical Pages (Relevant Pages)</t>
  </si>
  <si>
    <t>(31-9)</t>
  </si>
  <si>
    <t>Versuch einer Literärgeschichte der Pathologie und Therapie der psychischen Krankheiten</t>
  </si>
  <si>
    <t>Carl Strecken</t>
  </si>
  <si>
    <t>fr</t>
  </si>
  <si>
    <t>Des maladies mentales</t>
  </si>
  <si>
    <t>1-Jan-1838</t>
  </si>
  <si>
    <t>Chez J.-B. Baillière</t>
  </si>
  <si>
    <t>WGAGlEePZKQC</t>
  </si>
  <si>
    <t>(403, 523-5)</t>
  </si>
  <si>
    <t>Jean-Étienne Dominique Esquirol</t>
  </si>
  <si>
    <t>Q517981</t>
  </si>
  <si>
    <t>0000 0001 2281 6359</t>
  </si>
  <si>
    <t>Mental Maladies</t>
  </si>
  <si>
    <t>Homo Mollis</t>
  </si>
  <si>
    <t>1-Jun-1853</t>
  </si>
  <si>
    <t>102-3</t>
  </si>
  <si>
    <t>Hieronymus Fränkel</t>
  </si>
  <si>
    <t>Medicinische Zeitung</t>
  </si>
  <si>
    <t>Medical Times</t>
  </si>
  <si>
    <t>Ser.</t>
  </si>
  <si>
    <t>Psychiatry</t>
  </si>
  <si>
    <t>Verlag von Theod. Christ. Friedr. Enslin</t>
  </si>
  <si>
    <t>Ed.</t>
  </si>
  <si>
    <t>Dictionary</t>
  </si>
  <si>
    <t>1-Jan-1858</t>
  </si>
  <si>
    <t>Chez J.-B. Baillière et Fils</t>
  </si>
  <si>
    <t>(847-8)</t>
  </si>
  <si>
    <t>Dictionnaire de médecine, de chirurgie, de pharmacie, des sciencies accessoires et de l'art vétérinaire</t>
  </si>
  <si>
    <t>Dictionary of Medicine, Surgery, Pharmacy, Accessory Sciences and Veterinary Arts</t>
  </si>
  <si>
    <t>N0fFi7Ro47MC</t>
  </si>
  <si>
    <t>Medicine</t>
  </si>
  <si>
    <t>Pierre-Hubert Nysten; Émile Littré; Charles-Philippe Robin</t>
  </si>
  <si>
    <t>0000 0001 1437 3404;  0000 0001 2131 8315; 0000 0001 2125 3347</t>
  </si>
  <si>
    <t>7501686; 49228291; 27179053</t>
  </si>
  <si>
    <t>Q1961107; Q286107; Q716201</t>
  </si>
  <si>
    <t>Études historiques sur l'aliénation mentale dans l'antiquité (Chapitre IV. ― De la Mélancolie. (Suite.))</t>
  </si>
  <si>
    <t>Historical Studies of Insanity in Antiquity (Chapter IV. ― Melancholy (Continued))</t>
  </si>
  <si>
    <t>1-Jan-1863</t>
  </si>
  <si>
    <t>382-93 (387-9)</t>
  </si>
  <si>
    <t>Journal de médecine mentale</t>
  </si>
  <si>
    <t>Journal of Mental Medicine</t>
  </si>
  <si>
    <t>Armand Semelaigne</t>
  </si>
  <si>
    <t>Victor Masson et Fils</t>
  </si>
  <si>
    <t>Publisher Location</t>
  </si>
  <si>
    <t>Die conträre Sexualempfindung, Symptom eines neuropathischen (psychopathischen) Zustandes</t>
  </si>
  <si>
    <t>10.1007/BF01796143</t>
  </si>
  <si>
    <t>Carl Friedrich Otto Westphal</t>
  </si>
  <si>
    <t>Q63728</t>
  </si>
  <si>
    <t>0000 0001 0774 1889</t>
  </si>
  <si>
    <t>Archiv für Psychiatrie und Nervenkrankheiten</t>
  </si>
  <si>
    <t>Archives of Psychiatry and Nervous Disorders</t>
  </si>
  <si>
    <t>73-108 (73-108)</t>
  </si>
  <si>
    <t>1-Feb-1870</t>
  </si>
  <si>
    <t>NLM</t>
  </si>
  <si>
    <t>15130310R</t>
  </si>
  <si>
    <t>Verlag von August Hirschwald</t>
  </si>
  <si>
    <t>Sur la maladie des Scythes</t>
  </si>
  <si>
    <t>De la maladie des Scythes</t>
  </si>
  <si>
    <t>1-Jan-1877</t>
  </si>
  <si>
    <t>The Contrary Sexual Sensation: Symptom of a Neuropathic (Psychopathic) Condition</t>
  </si>
  <si>
    <t>On the Disease of the Scythians</t>
  </si>
  <si>
    <t>Of the Disease of the Scythians</t>
  </si>
  <si>
    <t>Bulletins et Mémoires de la Société d'Anthropologie de Paris</t>
  </si>
  <si>
    <t>Annales médico-psychologiques</t>
  </si>
  <si>
    <t>537-41 (537-41)</t>
  </si>
  <si>
    <t>161-74 (161-74)</t>
  </si>
  <si>
    <t>Paul Broca</t>
  </si>
  <si>
    <t>Marandon De Montyel</t>
  </si>
  <si>
    <t>2984692R</t>
  </si>
  <si>
    <t>Libraire de l'académie de médecine</t>
  </si>
  <si>
    <t>Medico-Psychological Annals</t>
  </si>
  <si>
    <t>Bulletins and Memoirs of the Parisian Anthropological Society</t>
  </si>
  <si>
    <t>A Strange Story: Charley Parkhurst, the Noted Stage Driver, Discovered to be a Woman</t>
  </si>
  <si>
    <t>en</t>
  </si>
  <si>
    <t>Charley Parkhurst: A Story of a Californian Who Won a World-Wide Renown</t>
  </si>
  <si>
    <t>Charley' Parkhurst: A Woman Who Passed As A Man For A Quarter Of A Century</t>
  </si>
  <si>
    <t>Newspaper Article</t>
  </si>
  <si>
    <t>14-Jan-1880</t>
  </si>
  <si>
    <t>21-Feb-1880</t>
  </si>
  <si>
    <t>5-Mar-1880</t>
  </si>
  <si>
    <t>1 (1)</t>
  </si>
  <si>
    <t>The Middletown Transcript</t>
  </si>
  <si>
    <t>The Democratic Times</t>
  </si>
  <si>
    <t>Case of Sexual Perversion</t>
  </si>
  <si>
    <t>Case Report</t>
  </si>
  <si>
    <t>1-Jan-1883</t>
  </si>
  <si>
    <t>87-91 (87-91)</t>
  </si>
  <si>
    <t>Alienist and Neurologist</t>
  </si>
  <si>
    <t>P. M. Wise</t>
  </si>
  <si>
    <t>Ev. E. Carreras</t>
  </si>
  <si>
    <t>Rochester Evening Express</t>
  </si>
  <si>
    <t>Belfast: Extraordinary Personation Case</t>
  </si>
  <si>
    <t>2-Feb-1884</t>
  </si>
  <si>
    <t>229 (229)</t>
  </si>
  <si>
    <t>The Lancet</t>
  </si>
  <si>
    <t>10.1016/S0140-6736(02)22667-7</t>
  </si>
  <si>
    <t>J. Onwhyn</t>
  </si>
  <si>
    <t>London</t>
  </si>
  <si>
    <t>2985213R</t>
  </si>
  <si>
    <t>0140-6736</t>
  </si>
  <si>
    <t>ISSN-L</t>
  </si>
  <si>
    <t>Psychopathia sexualis </t>
  </si>
  <si>
    <t>Sexology</t>
  </si>
  <si>
    <t>1-Jan-1892</t>
  </si>
  <si>
    <t>Richard von Krafft-Ebing</t>
  </si>
  <si>
    <t>F. A. Davis Company</t>
  </si>
  <si>
    <t>Translators</t>
  </si>
  <si>
    <t>Charles Gilbert Chaddock</t>
  </si>
  <si>
    <t>(185-357)</t>
  </si>
  <si>
    <t>Psychical Hermaphroditism: A Few Notes on Sexual Perversion, with Two Clinical Cases of Sexual Inversion</t>
  </si>
  <si>
    <t>1-Apr-1897</t>
  </si>
  <si>
    <t>111-8 (111-8)</t>
  </si>
  <si>
    <t>William Lee Howard</t>
  </si>
  <si>
    <t>Press of Hughes &amp; Company</t>
  </si>
  <si>
    <t>Report of the Special Committee of the Assembly Appointed to Investigate the Public Offices and Departments of the City of New York and of the Counties Therein Included</t>
  </si>
  <si>
    <t>ZdtEAAAAYAAJ</t>
  </si>
  <si>
    <t>6m00AQAAMAAJ</t>
  </si>
  <si>
    <t>1-Jan-1900</t>
  </si>
  <si>
    <t>Government Report</t>
  </si>
  <si>
    <t>(174)</t>
  </si>
  <si>
    <t>(1429)</t>
  </si>
  <si>
    <t>James B. Lyon</t>
  </si>
  <si>
    <t>"Charley" Parkhurst: A Woman Who Passed As A Man For A Quarter Of A Century</t>
  </si>
  <si>
    <t>Murray Hall fooled many shrewd men</t>
  </si>
  <si>
    <t>19-Jan-1901</t>
  </si>
  <si>
    <t>The New York Times</t>
  </si>
  <si>
    <t>The New York Times Company</t>
  </si>
  <si>
    <t>0362-4331</t>
  </si>
  <si>
    <t>Boston Woman Posed as Man with a Wife</t>
  </si>
  <si>
    <t>1-Oct-1901</t>
  </si>
  <si>
    <t>The Medico-Legal Consideration of Perverts and Inverts</t>
  </si>
  <si>
    <t>1-Jul-1905</t>
  </si>
  <si>
    <t>385-91 (385-91)</t>
  </si>
  <si>
    <t>Pacific Medical Journal</t>
  </si>
  <si>
    <t>Robert Wilson Shufeldt</t>
  </si>
  <si>
    <t>0000 0000 8122 054X</t>
  </si>
  <si>
    <t>Project Gutenberg</t>
  </si>
  <si>
    <t>An Anglo-American Alliance: A Serio-Comic Romance and Forecast of the Future</t>
  </si>
  <si>
    <t>Science Fiction</t>
  </si>
  <si>
    <t>1-Jan-1906</t>
  </si>
  <si>
    <t>Gregory Casparian</t>
  </si>
  <si>
    <t>Mayflower Presses</t>
  </si>
  <si>
    <t>A German Baron Now A Countess By Court Decree: Von Zobeltitz, Who Has Worn Girls' Clothing Since Childhood, Has Official Permission to Be a "Transvestite"</t>
  </si>
  <si>
    <t>A German Baron Now A Countess By Court Decree: Has Worn Girls' Clothing Since Childhood and is Officially "Transvestite"</t>
  </si>
  <si>
    <t>Baron Now A Countess: H. Von Zobeltitz Wore Girls' Clothes Since Childhood</t>
  </si>
  <si>
    <t>German Baron Now a Countess; Prefers to Wear Women's Garb</t>
  </si>
  <si>
    <t>8-Aug-1912</t>
  </si>
  <si>
    <t>11-Aug-1912</t>
  </si>
  <si>
    <t>12-Aug-1912</t>
  </si>
  <si>
    <t>8 (8)</t>
  </si>
  <si>
    <t>2 (2)</t>
  </si>
  <si>
    <t>13 (13)</t>
  </si>
  <si>
    <t>The News-Democrat</t>
  </si>
  <si>
    <t>Asheville Citizen-Times</t>
  </si>
  <si>
    <t>Chattanooga Daily Times</t>
  </si>
  <si>
    <t>The Vancouver Sun</t>
  </si>
  <si>
    <t>The Vancouver World</t>
  </si>
  <si>
    <t>26 (26)</t>
  </si>
  <si>
    <t>6-Sep-1912</t>
  </si>
  <si>
    <t>Count Goes About In Woman's Garb: Obtains Permission From German Authorities to Wear Feminine Apparael as Regular Garb―Has Smallest Masculine Waist in Prussia</t>
  </si>
  <si>
    <t>A Woman in the Army</t>
  </si>
  <si>
    <t>Admits He's a She: "Albert D. Cashier" was Miss Georgia Hughes</t>
  </si>
  <si>
    <t>Remarkable War Veteran: Woman Fought Three Years in Civil War</t>
  </si>
  <si>
    <t>Harrison Aldridge Acquainted with the "Woman of Mystery"</t>
  </si>
  <si>
    <t>10-May-1913</t>
  </si>
  <si>
    <t>21-May-1913</t>
  </si>
  <si>
    <t>1-Jun-1913</t>
  </si>
  <si>
    <t>6-Jun-1913</t>
  </si>
  <si>
    <t>The Macon Republican</t>
  </si>
  <si>
    <t>The Leavenworth Post</t>
  </si>
  <si>
    <t>The Decatur Herald</t>
  </si>
  <si>
    <t>The Hartford Republican</t>
  </si>
  <si>
    <t>Sexo-Aesthetic Inversion</t>
  </si>
  <si>
    <t>1-Aug-1913</t>
  </si>
  <si>
    <t>249-79 (249-79)</t>
  </si>
  <si>
    <t>Charles H. Hughes</t>
  </si>
  <si>
    <t>Henry Havelock Ellis</t>
  </si>
  <si>
    <t>0000 0001 2129 7147</t>
  </si>
  <si>
    <t>Masqueraded as a Man for 60 Years</t>
  </si>
  <si>
    <t>She Served in Army</t>
  </si>
  <si>
    <t>Woman Soldier Sent to Asylum</t>
  </si>
  <si>
    <t>Veteran, After 60 Years, Discovered to Be a Woman</t>
  </si>
  <si>
    <t>Woman Who Served in Civil War as a Man, Found Insane</t>
  </si>
  <si>
    <t>Woman Soldier to Asylum</t>
  </si>
  <si>
    <t>28-Mar-1914</t>
  </si>
  <si>
    <t>29-Mar-1914</t>
  </si>
  <si>
    <t>30-Mar-1914</t>
  </si>
  <si>
    <t>31-Mar-1914</t>
  </si>
  <si>
    <t>Woman Soldier is in Asylum</t>
  </si>
  <si>
    <t>3 (3)</t>
  </si>
  <si>
    <t>12 (12)</t>
  </si>
  <si>
    <t>The Boston Globe</t>
  </si>
  <si>
    <t>The Salina Evening Journal</t>
  </si>
  <si>
    <t>The Daily Times</t>
  </si>
  <si>
    <t>The Philadelphia Inquirer</t>
  </si>
  <si>
    <t>Democrat and Chronicle</t>
  </si>
  <si>
    <t>Journal Gazette</t>
  </si>
  <si>
    <t>Belvidere Daily Republican</t>
  </si>
  <si>
    <t>Woman Soldier to Don Uniform for the Review</t>
  </si>
  <si>
    <t>Woman Warrior is Near Death</t>
  </si>
  <si>
    <t>Woman Who Fought as Soldier is Dead</t>
  </si>
  <si>
    <t>1-Jun-1914</t>
  </si>
  <si>
    <t>7-Sep-1915</t>
  </si>
  <si>
    <t>12-Oct-1915</t>
  </si>
  <si>
    <t>17 (17)</t>
  </si>
  <si>
    <t>5 (5)</t>
  </si>
  <si>
    <t>The Daily Gate City</t>
  </si>
  <si>
    <t>Ein Fall von Geschlectsumwandlungstrieb</t>
  </si>
  <si>
    <t>A Case of Desire to Change Sex</t>
  </si>
  <si>
    <t>1-Jan-1916</t>
  </si>
  <si>
    <t>Zeitschrift für Psychotherapie und medizinische Psychologie</t>
  </si>
  <si>
    <t>Journal of Psychotherapy and Medical Psychology</t>
  </si>
  <si>
    <t>Max Marcuse</t>
  </si>
  <si>
    <t>0000 0001 1024 1666</t>
  </si>
  <si>
    <t>176-92 (176-92)</t>
  </si>
  <si>
    <t>Killed Herself Rather Than Be Woman Again</t>
  </si>
  <si>
    <t>3-Aug-1917</t>
  </si>
  <si>
    <t>Galesburg Evening Mail</t>
  </si>
  <si>
    <t>Disappearing Girls and White Slaves</t>
  </si>
  <si>
    <t>1-Oct-1917</t>
  </si>
  <si>
    <t>592-4 (592-4)</t>
  </si>
  <si>
    <t>The Urologic and Cutaneous Review</t>
  </si>
  <si>
    <t>The Philmar Company</t>
  </si>
  <si>
    <t>Dr. Hart explains change to male attire</t>
  </si>
  <si>
    <t>26-Mar-1918</t>
  </si>
  <si>
    <t>Albany Daily Democrat</t>
  </si>
  <si>
    <t>The Fairie Boy</t>
  </si>
  <si>
    <t>The Girl-Boy's Suicide</t>
  </si>
  <si>
    <t>1-Oct-1918</t>
  </si>
  <si>
    <t>1-Nov-1918</t>
  </si>
  <si>
    <t>433-7 (433-7)</t>
  </si>
  <si>
    <t>495-9 (495-9)</t>
  </si>
  <si>
    <t>The American Journal of Urology and Sexology</t>
  </si>
  <si>
    <t>Ralph Werther</t>
  </si>
  <si>
    <t>Urologic Publishing Association</t>
  </si>
  <si>
    <t>William J. Robinson</t>
  </si>
  <si>
    <t>Autobiography of an Androgyne</t>
  </si>
  <si>
    <t>Autobiography</t>
  </si>
  <si>
    <t>1-Jan-1919</t>
  </si>
  <si>
    <t>Earl Lind</t>
  </si>
  <si>
    <t>Alfred W. Herzog</t>
  </si>
  <si>
    <t>The Medico-Legal Journal</t>
  </si>
  <si>
    <t>Boy—But Never Man</t>
  </si>
  <si>
    <t>The Sorrows of Jennie June</t>
  </si>
  <si>
    <t>The Female-Impersonator</t>
  </si>
  <si>
    <t>A Protest from an Androgyne</t>
  </si>
  <si>
    <t>1-Mar-1919</t>
  </si>
  <si>
    <t>1-Apr-1919</t>
  </si>
  <si>
    <t>1-Jun-1919</t>
  </si>
  <si>
    <t>1-Jul-1919</t>
  </si>
  <si>
    <t>97-101 (97-101)</t>
  </si>
  <si>
    <t>160-5 (160-5)</t>
  </si>
  <si>
    <t>241-5 (241-5)</t>
  </si>
  <si>
    <t>313-6 (313-6)</t>
  </si>
  <si>
    <t>autobiographyofa00lind</t>
  </si>
  <si>
    <t>0p096711m</t>
  </si>
  <si>
    <t>Woman Masquerading as Man is Charged with Murder</t>
  </si>
  <si>
    <t>Woman Marries Women</t>
  </si>
  <si>
    <t>The Man-Woman</t>
  </si>
  <si>
    <t>The Chatswood Tragedy</t>
  </si>
  <si>
    <t>Mystery Woman</t>
  </si>
  <si>
    <t>Mysterious Man-Woman</t>
  </si>
  <si>
    <t>6-Jul-1920</t>
  </si>
  <si>
    <t>9-Jul-1920</t>
  </si>
  <si>
    <t>24-Jul-1920</t>
  </si>
  <si>
    <t>17-Aug-1920</t>
  </si>
  <si>
    <t>19-Aug-1920</t>
  </si>
  <si>
    <t>20-Aug-1920</t>
  </si>
  <si>
    <t>27-Aug-1920</t>
  </si>
  <si>
    <t>6 (6)</t>
  </si>
  <si>
    <t>4 (4)</t>
  </si>
  <si>
    <t>7 (7)</t>
  </si>
  <si>
    <t>33 (33)</t>
  </si>
  <si>
    <t>The Barrier Miner</t>
  </si>
  <si>
    <t>The Manaro Mercury, and Cooma and Bombala Advertiser</t>
  </si>
  <si>
    <t>The Singleton Argus</t>
  </si>
  <si>
    <t>The West Australian</t>
  </si>
  <si>
    <t>Moree Gwydir Examiner and General Advertiser</t>
  </si>
  <si>
    <t>The Register</t>
  </si>
  <si>
    <t>The Argus</t>
  </si>
  <si>
    <t>Albury Banner and Wodonga Express</t>
  </si>
  <si>
    <t>Homo-sexuality and Its Treatment</t>
  </si>
  <si>
    <t>10.1097/00005053-192010000-00002</t>
  </si>
  <si>
    <t>1-Oct-1920</t>
  </si>
  <si>
    <t>297-322 (297-322)</t>
  </si>
  <si>
    <t>The Journal of Nervous and Mental Disease</t>
  </si>
  <si>
    <t>Joshua Allen Gilbert</t>
  </si>
  <si>
    <t>Smith Ely Jelliffe</t>
  </si>
  <si>
    <t>"Man-Woman" on Trial</t>
  </si>
  <si>
    <t>Man-Woman Trial</t>
  </si>
  <si>
    <t>6-Oct-1920</t>
  </si>
  <si>
    <t>7-Oct-1920</t>
  </si>
  <si>
    <t>13-Nov-1920</t>
  </si>
  <si>
    <t>The Brisbane Courier</t>
  </si>
  <si>
    <t>Studies in Androgynism</t>
  </si>
  <si>
    <t>1-Dec-1920</t>
  </si>
  <si>
    <t>235-46 (235-46)</t>
  </si>
  <si>
    <t>Medical Life</t>
  </si>
  <si>
    <t>Medical Life Company</t>
  </si>
  <si>
    <t>The Riddle of the Underworld</t>
  </si>
  <si>
    <t>Agreement between Dr. Victor Robinson and Mr. Ralph Werther</t>
  </si>
  <si>
    <t>Contract</t>
  </si>
  <si>
    <t>1-Jan-1921</t>
  </si>
  <si>
    <t>Ralph Werther; Victor Robinson</t>
  </si>
  <si>
    <t>Victor Robinson</t>
  </si>
  <si>
    <t>Unpublished</t>
  </si>
  <si>
    <t>Victor Robinson; Randall Sell</t>
  </si>
  <si>
    <t>The "Fairy" and the Lady Lover</t>
  </si>
  <si>
    <t>A Fairie's Reply to Dr Lichtenstein</t>
  </si>
  <si>
    <t>A Fairie's Reply to Dr. Lichtenstein</t>
  </si>
  <si>
    <t>Comment</t>
  </si>
  <si>
    <t>1-Aug-1921</t>
  </si>
  <si>
    <t>1-Nov-1921</t>
  </si>
  <si>
    <t>369-74 (369-74)</t>
  </si>
  <si>
    <t>539-42 (539-42)</t>
  </si>
  <si>
    <t>25-30 (25-30)</t>
  </si>
  <si>
    <t>Medical Review of Reviews</t>
  </si>
  <si>
    <t>The Medico</t>
  </si>
  <si>
    <t>Perry M. Lichtenstein</t>
  </si>
  <si>
    <t>The Female-Impersonators</t>
  </si>
  <si>
    <t>1-Jan-1922</t>
  </si>
  <si>
    <t>Transvestism Detection and Suicide</t>
  </si>
  <si>
    <t>1-Jun-1922</t>
  </si>
  <si>
    <t>380-1 (380-1)</t>
  </si>
  <si>
    <t>Die intersexuelle Konstitution</t>
  </si>
  <si>
    <t>1-Jan-1923</t>
  </si>
  <si>
    <t>3-27 (3-27)</t>
  </si>
  <si>
    <t>Jahrbuch für sexuelle Zwischenstufen</t>
  </si>
  <si>
    <t>Yearbook for Intermediate Sexual Types</t>
  </si>
  <si>
    <t>Magnus Hirschfeld</t>
  </si>
  <si>
    <t>Psychology of the Female Impersonator</t>
  </si>
  <si>
    <t>"Missing Girls," Wanderlust and Transvestism</t>
  </si>
  <si>
    <t>1-May-1923</t>
  </si>
  <si>
    <t>1-Jul-1923</t>
  </si>
  <si>
    <t>324-5 (324-5)</t>
  </si>
  <si>
    <t>31 (31)</t>
  </si>
  <si>
    <t>The Man-Woman – My Story</t>
  </si>
  <si>
    <t>My Story: By the Man-Woman's Wife: Mrs Barker Reveals the Truth</t>
  </si>
  <si>
    <t>10-Mar-1929</t>
  </si>
  <si>
    <t>Sunday Dispatch</t>
  </si>
  <si>
    <t>Sunday Express</t>
  </si>
  <si>
    <t>Valerie Arkell-Smith</t>
  </si>
  <si>
    <t>Elfrida Barker</t>
  </si>
  <si>
    <t>Genitalumwandlung an zwei männlichen Transvestiten</t>
  </si>
  <si>
    <t>Genital Transformation of Two Male Transvestites</t>
  </si>
  <si>
    <t>The Intersexual Constitution</t>
  </si>
  <si>
    <t>1-Jan-1931</t>
  </si>
  <si>
    <t>223-6 (223-6)</t>
  </si>
  <si>
    <t>Zeitschrift für Sexualwissenschaft und Sexualpolitik</t>
  </si>
  <si>
    <t>Journal of Sexual Science and Sexual Policy</t>
  </si>
  <si>
    <t>Vénus et Mercure</t>
  </si>
  <si>
    <t>Venus and Mercury</t>
  </si>
  <si>
    <t>Jeanine Merlet</t>
  </si>
  <si>
    <t>Editions de la Vie Moderne</t>
  </si>
  <si>
    <t>Famous Man-Woman</t>
  </si>
  <si>
    <t>20-Feb-1931</t>
  </si>
  <si>
    <t>Ein Mensch wechselt sein Geschlecht: Eine Lebensbeichte</t>
  </si>
  <si>
    <t>A Person Changes His Gender: A Life Confession</t>
  </si>
  <si>
    <t>1-Jan-1932</t>
  </si>
  <si>
    <t>Lili Elbe</t>
  </si>
  <si>
    <t>Carl Reissner</t>
  </si>
  <si>
    <t>Ernst Narthern-Jacobson</t>
  </si>
  <si>
    <t>Anthropological Studies on the Strange Sexual Practices of All Races and All Ages</t>
  </si>
  <si>
    <t>52SJHAAACAAJ</t>
  </si>
  <si>
    <t>YE8bAAAAYAAJ</t>
  </si>
  <si>
    <t>b20442087</t>
  </si>
  <si>
    <t>1-Jan-1933</t>
  </si>
  <si>
    <t>Anthropological Press</t>
  </si>
  <si>
    <t>Man Into Woman: An Authentic Record of a Change of Sex</t>
  </si>
  <si>
    <t>Ernst Harthern</t>
  </si>
  <si>
    <t>Norman Haire</t>
  </si>
  <si>
    <t>Beacon Library</t>
  </si>
  <si>
    <t>E. P. Dutton &amp; Company, Inc.</t>
  </si>
  <si>
    <t>Jarrold Publishers</t>
  </si>
  <si>
    <t>i2tNAQAAIAAJ</t>
  </si>
  <si>
    <t>8tUfAAAAIAAJ</t>
  </si>
  <si>
    <t>FH_lPAAACAAJ</t>
  </si>
  <si>
    <t>Rapport sur un transvestiste qui demandait une opération cosmétique</t>
  </si>
  <si>
    <t>Report of a Transvestist Who Requested a Cosmetic Surgery</t>
  </si>
  <si>
    <t>701-2 (701-2)</t>
  </si>
  <si>
    <t>Revue neurologique</t>
  </si>
  <si>
    <t>Neurological Review</t>
  </si>
  <si>
    <t>M. H. Pokomy; M. Bondy</t>
  </si>
  <si>
    <t>Astounding Case of the Man Who Was Changed Into a Woman</t>
  </si>
  <si>
    <t>22-Oct-1933</t>
  </si>
  <si>
    <t>Omaha World-Herald</t>
  </si>
  <si>
    <t>r207tp49k</t>
  </si>
  <si>
    <t>https://web.archive.org/web/20200117220703/http://transascity.org/files/Elbe_Lili_Astounding_Case_Omaha_World_Herald_1933_10_22_34.pdf</t>
  </si>
  <si>
    <t>Das Verlangen nach Geschlechtsumwandlung</t>
  </si>
  <si>
    <t>10.1007/BF02866171</t>
  </si>
  <si>
    <t>The Desire for Change of Sex</t>
  </si>
  <si>
    <t>1-Dec-1933</t>
  </si>
  <si>
    <t>Zeitschrift für die gesamte Neurologie und Psychiatrie</t>
  </si>
  <si>
    <t>84-174 (84-174)</t>
  </si>
  <si>
    <t>The Complete Journal for Neurology and Psychiatry</t>
  </si>
  <si>
    <t>Hans Binder</t>
  </si>
  <si>
    <t>The Biologic Sport of Fairieism</t>
  </si>
  <si>
    <t>1-Jan-1934</t>
  </si>
  <si>
    <t>185-194 (185-194)</t>
  </si>
  <si>
    <t>Meet The Girl Who Became A Man</t>
  </si>
  <si>
    <t>z316q1725</t>
  </si>
  <si>
    <t>https://web.archive.org/web/20181127091032/https://www.britishpathe.com/video/meet-the-girl-who-became-a-man-aka-a-woman-who-bec</t>
  </si>
  <si>
    <t>Film</t>
  </si>
  <si>
    <t>1-Jan-1937</t>
  </si>
  <si>
    <t>00:01:35</t>
  </si>
  <si>
    <t>H. J. Stenning</t>
  </si>
  <si>
    <t>Can Sex in Humans Be Changed?</t>
  </si>
  <si>
    <t>Magazine Article</t>
  </si>
  <si>
    <t>16-7, 83-5 (16-7, 83-5)</t>
  </si>
  <si>
    <t>Physical Culture</t>
  </si>
  <si>
    <t>Donald Furthman Wickets</t>
  </si>
  <si>
    <t>xp68kg35z</t>
  </si>
  <si>
    <t>https://web.archive.org/web/20171031140427/http://transascity.org/files/Physical_Culture_1937_01_-_Sex_Change.pdf</t>
  </si>
  <si>
    <t>Colonel Barker's' Masquerades</t>
  </si>
  <si>
    <t>26-Mar-1937</t>
  </si>
  <si>
    <t>Western Gazette</t>
  </si>
  <si>
    <t>Colonel Barker, the Man-Woman who Hoaxed the World</t>
  </si>
  <si>
    <t>Posed Ten Years as Woman, Danced in Chorus, "Married"</t>
  </si>
  <si>
    <t>11-Sep-1937</t>
  </si>
  <si>
    <t>12-Oct-1937</t>
  </si>
  <si>
    <t>The Leader</t>
  </si>
  <si>
    <t>The Daily Mail</t>
  </si>
  <si>
    <t>Masqueraded for Years as Man</t>
  </si>
  <si>
    <t>Woman Who Posed as Man</t>
  </si>
  <si>
    <t>Masqueraded as Man for 20 Years</t>
  </si>
  <si>
    <t>13-Jun-1938</t>
  </si>
  <si>
    <t>30-Jun-1938</t>
  </si>
  <si>
    <t>9 (9)</t>
  </si>
  <si>
    <t>21 (21)</t>
  </si>
  <si>
    <t>The Examiner</t>
  </si>
  <si>
    <t>The Sydney Morning Herald</t>
  </si>
  <si>
    <t>The Advertiser</t>
  </si>
  <si>
    <t>Masquerade Ends</t>
  </si>
  <si>
    <t>Pre-Death Examination Reveals "Woman" Is Man</t>
  </si>
  <si>
    <t>Reveal After Death Man Masqueraded As Woman For 50 Years</t>
  </si>
  <si>
    <t>Man's Masquerade Revealed by Death</t>
  </si>
  <si>
    <t>6-Mar-1940</t>
  </si>
  <si>
    <t>7-Mar-1940</t>
  </si>
  <si>
    <t>Kingston Daily Freeman</t>
  </si>
  <si>
    <t>Buffalo Courier-Express</t>
  </si>
  <si>
    <t>Niagara Falls Gazette</t>
  </si>
  <si>
    <t>Times Union</t>
  </si>
  <si>
    <t>Hermaphroditos: The Human Intersex</t>
  </si>
  <si>
    <t>1-Jan-1943</t>
  </si>
  <si>
    <t>Alexander Panagioti Cawadias</t>
  </si>
  <si>
    <t>William Heinemann</t>
  </si>
  <si>
    <t>The Idea of a Change of Sex in Women</t>
  </si>
  <si>
    <t>53-6 (53-6)</t>
  </si>
  <si>
    <t>The International Journal of Psychoanalysis</t>
  </si>
  <si>
    <t>F.B.I. Classifies "Maid" as Man</t>
  </si>
  <si>
    <t>"Maid" Arrested As Draft Dodger</t>
  </si>
  <si>
    <t>Housemaid Arrested As Male Draft Dodger</t>
  </si>
  <si>
    <t>25-Oct-1945</t>
  </si>
  <si>
    <t>26-Oct-1945</t>
  </si>
  <si>
    <t>15 (15)</t>
  </si>
  <si>
    <t>19 (19)</t>
  </si>
  <si>
    <t>The Los Angeles Times</t>
  </si>
  <si>
    <t>The San Francisco Examiner</t>
  </si>
  <si>
    <t>Self: A Study in Ethics and Endocrinology</t>
  </si>
  <si>
    <t>1-Jan-1946</t>
  </si>
  <si>
    <t>9781483196411</t>
  </si>
  <si>
    <t>1483196410</t>
  </si>
  <si>
    <t>Elsevier Science</t>
  </si>
  <si>
    <t>Michael Dillon</t>
  </si>
  <si>
    <t>-oVtNAAACAAJ</t>
  </si>
  <si>
    <t>Death Proves Cobra Woman Male, Wed To Man 18 Years</t>
  </si>
  <si>
    <t>Lucy Released, Must Wear Men's Clothes</t>
  </si>
  <si>
    <t>Lucy Hicks Hopes to Avoid Jail Term</t>
  </si>
  <si>
    <t>27-Apr-1946</t>
  </si>
  <si>
    <t>10-May-1946</t>
  </si>
  <si>
    <t>22-Jul-1946</t>
  </si>
  <si>
    <t>59 (59)</t>
  </si>
  <si>
    <t>Billboard</t>
  </si>
  <si>
    <t>Press-Courier</t>
  </si>
  <si>
    <t>Trois cas de désir de changement de sexe</t>
  </si>
  <si>
    <t>Three Cases of Desire to Change Sex</t>
  </si>
  <si>
    <t>Thesis</t>
  </si>
  <si>
    <t>1-Jan-1947</t>
  </si>
  <si>
    <t>G. Aubert</t>
  </si>
  <si>
    <t>David Oliver Cauldwell</t>
  </si>
  <si>
    <t>Haldeman-Julius Publications</t>
  </si>
  <si>
    <t>ELSIE MARKS, cobra woman, who operated a Snake Show on Long Beach Pike, Long Beach, Calif...</t>
  </si>
  <si>
    <t>4-Jan-1947</t>
  </si>
  <si>
    <t>30 (30)</t>
  </si>
  <si>
    <t>"Man" Will Get Sanity Test: Masquerading Woman Faces Hearing</t>
  </si>
  <si>
    <t>Case Delayed</t>
  </si>
  <si>
    <t>7-Feb-1948</t>
  </si>
  <si>
    <t>10-Feb-1948</t>
  </si>
  <si>
    <t>Sex Change GI Back in USA ["G.I" Christine Returns Home]</t>
  </si>
  <si>
    <t>1-Jan-1949</t>
  </si>
  <si>
    <t>https://web.archive.org/web/20181127154323/https://www.britishpathe.com/video/sex-change-gi-back-in-usa</t>
  </si>
  <si>
    <t>dr26xx51p</t>
  </si>
  <si>
    <t>00:00:39</t>
  </si>
  <si>
    <t>Psychopathia transexualis</t>
  </si>
  <si>
    <t>1-Dec-1949</t>
  </si>
  <si>
    <t>274-80 (274-80)</t>
  </si>
  <si>
    <t>Ein Transvestit (Der Fall Hinrich B.)</t>
  </si>
  <si>
    <t>A Transvestite (The Case of Hinrich B.)</t>
  </si>
  <si>
    <t>91-2 (91-2)</t>
  </si>
  <si>
    <t>Kriminalistik</t>
  </si>
  <si>
    <t>Criminology</t>
  </si>
  <si>
    <t>H. H. Huelke</t>
  </si>
  <si>
    <t>Erwiderung zum Bericht über mein Referat auf der 66. Wanderversammlung der südwestdeutschen Psychiater und Neurologen in Badenweiler ['Umwandlungsoperation', Erwiderung zum Bericht über mein Referat auf der 66 Wanderversammlung der südwestdeutschen Psychiater und Neurologen in Badenweiler]</t>
  </si>
  <si>
    <t>Reply to the Report on My Presentation at the 66th Meeting of the Southwest German Psychiatrists and Neurologists at Badenweiler ['Transformation operation', Reponse to the Report on My Presentation at the 66th Meeting of the Southwest German Psychiatrists and Neurologists at Badenweiler]</t>
  </si>
  <si>
    <t>1-Jan-1950</t>
  </si>
  <si>
    <t>394-400 (394-400)</t>
  </si>
  <si>
    <t>Psyche: Zeitschrift für Psychoanalyse</t>
  </si>
  <si>
    <t>Psyche: Journal of Psychoanalysis</t>
  </si>
  <si>
    <t>Medard Boss</t>
  </si>
  <si>
    <t>Questions and Answers on the Sex Life and Sexual Problems of Trans-Sexuals</t>
  </si>
  <si>
    <t>IVUUHQAACAAJ</t>
  </si>
  <si>
    <t>Change of Sex</t>
  </si>
  <si>
    <t>1-Apr-1950</t>
  </si>
  <si>
    <t>200-3 (200-3)</t>
  </si>
  <si>
    <t>The Journal of Sex Education</t>
  </si>
  <si>
    <t>"Woman" Prisoner Found to Be Male</t>
  </si>
  <si>
    <t>12-Aug-1950</t>
  </si>
  <si>
    <t>San Bernardino County Sun</t>
  </si>
  <si>
    <t>Sex Transmutation — Can One's Sex Be Changed?</t>
  </si>
  <si>
    <t>1-Jan-1951</t>
  </si>
  <si>
    <t>The Man Who Lived 30 Years As A Woman</t>
  </si>
  <si>
    <t>Person's Change of Sex: Will Case Ruling</t>
  </si>
  <si>
    <t>Widow of Girl Who Died a Man Ruled Rightful Heir to Estate</t>
  </si>
  <si>
    <t>Sex-Change Puts Estate In Muddle</t>
  </si>
  <si>
    <t>1-Oct-1951</t>
  </si>
  <si>
    <t>4-Oct-1951</t>
  </si>
  <si>
    <t>5-Oct-1951</t>
  </si>
  <si>
    <t>23-6 (23-6)</t>
  </si>
  <si>
    <t>Ebony</t>
  </si>
  <si>
    <t>The Guardian</t>
  </si>
  <si>
    <t>The Brooklyn Daily Eagle</t>
  </si>
  <si>
    <t>Dayton Daily News</t>
  </si>
  <si>
    <t>Is Change of Sex Possible?</t>
  </si>
  <si>
    <t>xd07gs77h</t>
  </si>
  <si>
    <t>1-Feb-1952</t>
  </si>
  <si>
    <t>N.Y. Couple Joyous Son Now Daughter</t>
  </si>
  <si>
    <t>1-Dec-1952</t>
  </si>
  <si>
    <t>https://web.archive.org/web/20190603223408/http://transascity.org/files/news/1952_12_01_Boston_American_03.jpg</t>
  </si>
  <si>
    <t>Boston American</t>
  </si>
  <si>
    <t>Transvestism and transsexualism</t>
  </si>
  <si>
    <t>1-Jan-1953</t>
  </si>
  <si>
    <t>12-4 (12-4)</t>
  </si>
  <si>
    <t>International Journal of Sexology</t>
  </si>
  <si>
    <t>Harry Benjamin</t>
  </si>
  <si>
    <t>Man Into Woman: The First Sex Change</t>
  </si>
  <si>
    <t>Popular Library</t>
  </si>
  <si>
    <t>James Stenning</t>
  </si>
  <si>
    <t>Niels Hoyer</t>
  </si>
  <si>
    <t>Condemned "Man" Offers Law Puzzle</t>
  </si>
  <si>
    <t>"G.I." Christine Returns Home</t>
  </si>
  <si>
    <t>Bond Forger Gets 3 Years: Claimed He Wanted to Become a Woman</t>
  </si>
  <si>
    <t>News Flashs: New York: Woman of the Year 1953</t>
  </si>
  <si>
    <t>Orleans Doctor Relates Sex-Change Operation From Woman To Man</t>
  </si>
  <si>
    <t>Glen or Glenda</t>
  </si>
  <si>
    <t>IMDb ID</t>
  </si>
  <si>
    <t>tt0045826</t>
  </si>
  <si>
    <t>30-Jan-1953</t>
  </si>
  <si>
    <t>12-Feb-1953</t>
  </si>
  <si>
    <t>20-Feb-1953</t>
  </si>
  <si>
    <t>16-Mar-1953</t>
  </si>
  <si>
    <t>20-Mar-1953</t>
  </si>
  <si>
    <t>1-Apr-1953</t>
  </si>
  <si>
    <t>14 (14)</t>
  </si>
  <si>
    <t>Statesman Journal</t>
  </si>
  <si>
    <t>https://web.archive.org/web/20170424080413/http://transascity.org//files/Jorgensen_Arrival_1953.mp4</t>
  </si>
  <si>
    <t>https://web.archive.org/web/20181127115742/https://www.britishpathe.com/video/news-flashes-new-york-woman-of-the-year</t>
  </si>
  <si>
    <t>6q182k274</t>
  </si>
  <si>
    <t>bz60cw36j</t>
  </si>
  <si>
    <t>00:00:15</t>
  </si>
  <si>
    <t>01:05:00</t>
  </si>
  <si>
    <t>2.6 (2.6)</t>
  </si>
  <si>
    <t>Clarion-Ledger</t>
  </si>
  <si>
    <t>Sex-Change Operation Described</t>
  </si>
  <si>
    <t>Christine Still Male Despite Operations, Medical Journal Account of Doctor Asserts</t>
  </si>
  <si>
    <t>Christine's Doctors Say Many Males Ask for Same Operation</t>
  </si>
  <si>
    <t>Doctors' Journal Publishes Sex Transformation Report</t>
  </si>
  <si>
    <t>Sex-Transfer Try Revealed: Medical Association Journal Tells How 3 Danish Experts Treated "Transvestite"</t>
  </si>
  <si>
    <t>28-May-1953</t>
  </si>
  <si>
    <t>29-May-1953</t>
  </si>
  <si>
    <t>1.2 (1.2)</t>
  </si>
  <si>
    <t>3A (3A)</t>
  </si>
  <si>
    <t>The Press Democrat</t>
  </si>
  <si>
    <t>Panama City News</t>
  </si>
  <si>
    <t>The Eugene Guard</t>
  </si>
  <si>
    <t>Rutland Daily Herald</t>
  </si>
  <si>
    <t>Transvestism: Hormonal, Psychiatric, and Surgical Treatment</t>
  </si>
  <si>
    <t>30-May-1953</t>
  </si>
  <si>
    <t>391-6 (391-6)</t>
  </si>
  <si>
    <t>JAMA</t>
  </si>
  <si>
    <t>10.1001/jama.1953.03690050015006</t>
  </si>
  <si>
    <t>Christine's Doctors Explain Treatment of Transvestites</t>
  </si>
  <si>
    <t>Hundreds Seek Aid From Doctors Who Changed Christine's Sex</t>
  </si>
  <si>
    <t>Male Shake Dancer Plans to Change Sex, Wed GI in Europe</t>
  </si>
  <si>
    <t>Male Dancer Becomes Danish Citizen to Change His Sex</t>
  </si>
  <si>
    <t>Jail Male Shaker for Posing as Woman in Boston</t>
  </si>
  <si>
    <t>1-Jun-1953</t>
  </si>
  <si>
    <t>18-Jun-1953</t>
  </si>
  <si>
    <t>25-Jun-1953</t>
  </si>
  <si>
    <t>9-Jul-1953</t>
  </si>
  <si>
    <t>10 (10)</t>
  </si>
  <si>
    <t>24-5 (24-5)</t>
  </si>
  <si>
    <t>26-7 (26-7)</t>
  </si>
  <si>
    <t>20-1 (20-1)</t>
  </si>
  <si>
    <t>The Pharos-Tribune</t>
  </si>
  <si>
    <t>The Morristown Sun</t>
  </si>
  <si>
    <t>Jet</t>
  </si>
  <si>
    <t>https://web.archive.org/web/20200109192655/http://transascity.org/files/news/1953_06_18_Jet_Magazine.jpg</t>
  </si>
  <si>
    <t>10.1001/jama.1953.03690120083027</t>
  </si>
  <si>
    <t>Transvestism</t>
  </si>
  <si>
    <t>18-Jul-1953</t>
  </si>
  <si>
    <t>1167 (1167)</t>
  </si>
  <si>
    <t>George H. Wiedeman</t>
  </si>
  <si>
    <t>Shake Dancer Postpones Sex Change for Face Lifting</t>
  </si>
  <si>
    <t>6-Aug-1953</t>
  </si>
  <si>
    <t>10.1001/jama.1953.03690160053020</t>
  </si>
  <si>
    <t>15-Aug-1953</t>
  </si>
  <si>
    <t>1553 (1553)</t>
  </si>
  <si>
    <t>Mortimer Ostow</t>
  </si>
  <si>
    <t>Tax Snag Halts Male Dancer's Trip for Sex Change</t>
  </si>
  <si>
    <t>15-Oct-1953</t>
  </si>
  <si>
    <t>Christian Hamburger; Georg K. Stürup; Erling Dahl-Iversen</t>
  </si>
  <si>
    <t>Transvestism. Hormonal, Psychiatric, and Surgical Treatment</t>
  </si>
  <si>
    <t>1-Nov-1953</t>
  </si>
  <si>
    <t>381-2 (381-2)</t>
  </si>
  <si>
    <t>Plastic and Reconstructive Surgery</t>
  </si>
  <si>
    <t>10.1530/acta.0.0140361</t>
  </si>
  <si>
    <t>The desire for change of sex as shown by personal letters from 465 men and women</t>
  </si>
  <si>
    <t>1-Dec-1953</t>
  </si>
  <si>
    <t>361-75 (361-75)</t>
  </si>
  <si>
    <t>Acta Endocrinologica</t>
  </si>
  <si>
    <t>Christian Hamburger</t>
  </si>
  <si>
    <t>Notes</t>
  </si>
  <si>
    <t>Although this film is dated 1949, it more likely dates to 1953.</t>
  </si>
  <si>
    <t>V. Schaeffer's Letters (Fourth Letter)</t>
  </si>
  <si>
    <t>Christine Jorgensen Broadway Debut</t>
  </si>
  <si>
    <t>https://web.archive.org/web/20181127202620/https://www.britishpathe.com/video/christine-jorgensen-broadway-debut</t>
  </si>
  <si>
    <t>d791sg34n</t>
  </si>
  <si>
    <t>1-Jan-1954</t>
  </si>
  <si>
    <t>02:37:00</t>
  </si>
  <si>
    <t>Roberta Cowell’s Story</t>
  </si>
  <si>
    <t>9781135721534</t>
  </si>
  <si>
    <t>Roberta Cowell</t>
  </si>
  <si>
    <t>British Book Centre</t>
  </si>
  <si>
    <t>But for the Grace: The True Story of a Dual Existence</t>
  </si>
  <si>
    <t>Robert Allen</t>
  </si>
  <si>
    <t>W. H. Allen</t>
  </si>
  <si>
    <t>J'ai choisi mon sexe: Confidences du peintre Michel-Marie Poulain</t>
  </si>
  <si>
    <t>I Chose My Gender: Confessions of the Painter Michel-Marie Poulain</t>
  </si>
  <si>
    <t>Claude Marais</t>
  </si>
  <si>
    <t>Fontvieille</t>
  </si>
  <si>
    <t>Dane Doctors "Transform" 2nd American</t>
  </si>
  <si>
    <t>Danish Doctors Again Change Sex Of American</t>
  </si>
  <si>
    <t>Charlie Becomes Charlotte, Ala Christine Jorgensen</t>
  </si>
  <si>
    <t>Charlie to Charlotte Operation Successful On New Orleans Patient</t>
  </si>
  <si>
    <t>Danes Again "Change Man Into Woman"</t>
  </si>
  <si>
    <t>Danes Change 2d GI to Girl</t>
  </si>
  <si>
    <t>Ex-GI Ready to Return To U.S. as "Charlotte"</t>
  </si>
  <si>
    <t>Man Changed Into Woman In Denmark</t>
  </si>
  <si>
    <t>Series Of Danish Sex Operations Reported By American Ex-GI</t>
  </si>
  <si>
    <t>Charlie Now Charlotte McLeod After Operation In Copenhagen</t>
  </si>
  <si>
    <t>Former American GI Looking Forward To New Life At Home As Woman</t>
  </si>
  <si>
    <t>Nashville-Born Boy Swaps Sex</t>
  </si>
  <si>
    <t>American Youth Encounters Trouble In Seeking Change of Sex in Denmark</t>
  </si>
  <si>
    <t>Danish Surgeons Transform Charlie, Ex-GI, Into Charlotte</t>
  </si>
  <si>
    <t>Ex-GI Changes Sex After Surgery</t>
  </si>
  <si>
    <t>Ex-GI "Charlotte" Goes Into Hiding</t>
  </si>
  <si>
    <t>He Looks Forward to Life as Woman: Another Ex-GI Converted</t>
  </si>
  <si>
    <t>Man Returns from Copenhagen as Woman</t>
  </si>
  <si>
    <t>New Case Parallels Jorgensen's</t>
  </si>
  <si>
    <t>Not Influenced By Christine: Charlotte Tells Story Of Her Sex Change</t>
  </si>
  <si>
    <t>Now His Daughter, Says Ex-GI's Dad</t>
  </si>
  <si>
    <t>Ready to Return Home as Woman: 2nd Ex-GI Changes Sex in Denmark, Says Christine Publicity Was Handicap</t>
  </si>
  <si>
    <t>Teacher Says "Charlie" Was Unhappy as Male</t>
  </si>
  <si>
    <t>To Denmark For A Change: Another Ex-GI Does Like Christine</t>
  </si>
  <si>
    <t>24-Feb-1954</t>
  </si>
  <si>
    <t>25-Feb-1954</t>
  </si>
  <si>
    <t>Eigil Anderson</t>
  </si>
  <si>
    <t>The Owensboro Messenger</t>
  </si>
  <si>
    <t>The Tennessean</t>
  </si>
  <si>
    <t>The Evening Independent</t>
  </si>
  <si>
    <t>Star-Gazette</t>
  </si>
  <si>
    <t>State Times Advocate</t>
  </si>
  <si>
    <t>Des Moines Tribune</t>
  </si>
  <si>
    <t>The Capital Journal</t>
  </si>
  <si>
    <t>The Post-Crescent</t>
  </si>
  <si>
    <t>The Evening Sun</t>
  </si>
  <si>
    <t>Portland Oregonian</t>
  </si>
  <si>
    <t>The Post-Standard</t>
  </si>
  <si>
    <t>Chicago Tribune</t>
  </si>
  <si>
    <t>Pittsburgh Post-Gazette</t>
  </si>
  <si>
    <t>The Courier</t>
  </si>
  <si>
    <t>Richmond Times-Dispatch</t>
  </si>
  <si>
    <t>The Akron Beacon Journa</t>
  </si>
  <si>
    <t>Arizona Republic</t>
  </si>
  <si>
    <t>British Father of Two Becomes Opposite Sex</t>
  </si>
  <si>
    <t>British War Pilot Reported Transformed Into Woman</t>
  </si>
  <si>
    <t>Ex-Pilot Now Woman, British Agency Asserts</t>
  </si>
  <si>
    <t>Full Sex Change By Flier</t>
  </si>
  <si>
    <t>Hormones, Surgery Change British War Pilot Into Woman</t>
  </si>
  <si>
    <t>RAF Vet, Father of 2, Changes Into Woman</t>
  </si>
  <si>
    <t>Defends RAF Flier in Sex Change as Female</t>
  </si>
  <si>
    <t>How Roberta Fled to Continent; Ex-Wife, Mother Tell Their Stories</t>
  </si>
  <si>
    <t>Hotel Guests Recall Blond</t>
  </si>
  <si>
    <t>No Babies for Sex Changer</t>
  </si>
  <si>
    <t>Change in Pilot's Sex Brings a Stage Offer</t>
  </si>
  <si>
    <t>6-Mar-1954</t>
  </si>
  <si>
    <t>16-Mar-1954</t>
  </si>
  <si>
    <t>19-Mar-1954</t>
  </si>
  <si>
    <t>21-Mar-1954</t>
  </si>
  <si>
    <t>22-Mar-1954</t>
  </si>
  <si>
    <t>Dallas Morning News</t>
  </si>
  <si>
    <t>Seattle Daily Times</t>
  </si>
  <si>
    <t>Daily Record</t>
  </si>
  <si>
    <t>The Pittsburgh Press</t>
  </si>
  <si>
    <t>William Allison</t>
  </si>
  <si>
    <t>1, 8 (1, 8)</t>
  </si>
  <si>
    <t>1, 6 (1, 6)</t>
  </si>
  <si>
    <t>4M (4M)</t>
  </si>
  <si>
    <t>28 (28)</t>
  </si>
  <si>
    <t>23 (23)</t>
  </si>
  <si>
    <t>1, 17 (1, 17)</t>
  </si>
  <si>
    <t>3, 7 (3, 7)</t>
  </si>
  <si>
    <t>35 (35)</t>
  </si>
  <si>
    <t>25 (25)</t>
  </si>
  <si>
    <t>Transsexualism and Transvestism—A Symposium: Transsexualism and Transvestism as Psychosomatic and Somato-psychic Syndromes</t>
  </si>
  <si>
    <t>10.1176/appi.psychotherapy.1954.8.2.219</t>
  </si>
  <si>
    <t>1-Apr-1954</t>
  </si>
  <si>
    <t>17-Oct-2003</t>
  </si>
  <si>
    <t>30-Apr-2018</t>
  </si>
  <si>
    <t>219-30 (219-30)</t>
  </si>
  <si>
    <t>American Journal of Psychotherapy</t>
  </si>
  <si>
    <t>10.1176/appi.psychotherapy.1954.8.2.231</t>
  </si>
  <si>
    <t>Transsexualism and Transvestism: The Psychologic Background of Transsexualism and Transvestism</t>
  </si>
  <si>
    <t>231-9 (231-9)</t>
  </si>
  <si>
    <t>Emil A. Gutheil</t>
  </si>
  <si>
    <t>Transsexualism and Transvestism: A Case of Transvestism</t>
  </si>
  <si>
    <t>Transsexualism and Transvestism: The Legal Problem In Transvestism</t>
  </si>
  <si>
    <t>10.1176/appi.psychotherapy.1954.8.2.239</t>
  </si>
  <si>
    <t>10.1176/appi.psychotherapy.1954.8.2.243</t>
  </si>
  <si>
    <t>239-42 (239-42)</t>
  </si>
  <si>
    <t>243-4 (243-4)</t>
  </si>
  <si>
    <t>Danica Deutsch</t>
  </si>
  <si>
    <t>Robert Veit Sherwin</t>
  </si>
  <si>
    <t>Charlotte (Once Charles) Takes Unladylike Spill</t>
  </si>
  <si>
    <t>"Charlie, My Girl" Waits Plane</t>
  </si>
  <si>
    <t>Charlotte in Seclusion After Umbrella Affray</t>
  </si>
  <si>
    <t>Charlotte, Who Was Charles, Falls In Hotel Scuffle</t>
  </si>
  <si>
    <t>Ex-GI Turned Girl Swings at Photogs</t>
  </si>
  <si>
    <t>G. I. In New Sex Switch</t>
  </si>
  <si>
    <t>Father To Welcome Ex-GI Home As His "Daughter"</t>
  </si>
  <si>
    <t>Notoriety Causes Anger</t>
  </si>
  <si>
    <t>Sex Changed</t>
  </si>
  <si>
    <t>17-Apr-1954</t>
  </si>
  <si>
    <t>18-Apr-1954</t>
  </si>
  <si>
    <t>21-Apr-1954</t>
  </si>
  <si>
    <t>24 (24)</t>
  </si>
  <si>
    <t>The Brooklyn Eagle</t>
  </si>
  <si>
    <t>Cleveland Plain Dealer</t>
  </si>
  <si>
    <t>The Tampa Tribune</t>
  </si>
  <si>
    <t>L. Kaufman</t>
  </si>
  <si>
    <t>Danes Are Cool To SF Man's Intention To Become Woman</t>
  </si>
  <si>
    <t>Going to Denmark to Be Made into a Woman</t>
  </si>
  <si>
    <t>Beauty Hits Sex Surgery Curb</t>
  </si>
  <si>
    <t>Change of Sex Defended by Beneficiary</t>
  </si>
  <si>
    <t>Charles Back Home, But It's Charlotte</t>
  </si>
  <si>
    <t>Charles Becomes Charlotte After Denmark Operation</t>
  </si>
  <si>
    <t>Charles Is Now Charlotte</t>
  </si>
  <si>
    <t>"Charlotte" Glad to Be Back Home</t>
  </si>
  <si>
    <t>"Charlotte" to Write a Book</t>
  </si>
  <si>
    <t>Charlotte Intends To Write A Book</t>
  </si>
  <si>
    <t>Charlotte McLeod Back Home</t>
  </si>
  <si>
    <t>Charlotte McLeod Back Home Again</t>
  </si>
  <si>
    <t>Charlotte McLeod Home: Hits Medics' Stand On Sexual Surgery</t>
  </si>
  <si>
    <t>Charlotte McLeod Home: Town Accepts Her After Sex Change Operations</t>
  </si>
  <si>
    <t>Charlotte Raps Surgeons Who Frown On Sex Surgery</t>
  </si>
  <si>
    <t>Charlotte Talks Things Over</t>
  </si>
  <si>
    <t>Charlotte Urges More Surgery</t>
  </si>
  <si>
    <t>"Crying Shame": Sex Surgery Opposition Bemoaned by Charlotte</t>
  </si>
  <si>
    <t>Deplores Sex Change Frowns</t>
  </si>
  <si>
    <t>Former Charles, Now Charlotte Returns Home</t>
  </si>
  <si>
    <t>Friends Like New Charlotte</t>
  </si>
  <si>
    <t>Girl Happy After Sex Change; Wants Help For Others</t>
  </si>
  <si>
    <t>Goes to Denmark As Charles, Now Back as Charlotte</t>
  </si>
  <si>
    <t>He Who Became a She Is Back Home</t>
  </si>
  <si>
    <t>Newest "Christine": Ex-Charles "Very Happy" as Charlotte</t>
  </si>
  <si>
    <t>Recent "Woman" Raps U.S. Doctors For Frowning On Sex Swap</t>
  </si>
  <si>
    <t>Returns After Series Of Sex Change Operations</t>
  </si>
  <si>
    <t>Senator Hoey Dies Wednesday At Office Desk</t>
  </si>
  <si>
    <t>Sex Change Operation Lauded By "Charlotte"</t>
  </si>
  <si>
    <t>Sex Change or Suicide Choice</t>
  </si>
  <si>
    <t>Sex Operation Prevented Her From Suicide</t>
  </si>
  <si>
    <t>Tennessee Boy Back Home As a Girl</t>
  </si>
  <si>
    <t>Tennessee Man Turns To Woman</t>
  </si>
  <si>
    <t>Tennessee Woman Returns Home After Operations</t>
  </si>
  <si>
    <t>Woman Assails Opposition to Sex Operations</t>
  </si>
  <si>
    <t>Woman Deplores Doctors' Attitude On Sex Changes</t>
  </si>
  <si>
    <t>Ex-Man Back In Tennessee As A Woman</t>
  </si>
  <si>
    <t>Charlotte McLeod Back Home And Quite Happy</t>
  </si>
  <si>
    <t>17-May-1954</t>
  </si>
  <si>
    <t>The Call-Leader</t>
  </si>
  <si>
    <t>The Daily Courier</t>
  </si>
  <si>
    <t>Oakland Tribune</t>
  </si>
  <si>
    <t>Ironwood Daily Globe</t>
  </si>
  <si>
    <t>Casper Star-Tribune</t>
  </si>
  <si>
    <t>Rushville Republican</t>
  </si>
  <si>
    <t>The Indiana Gazette</t>
  </si>
  <si>
    <t>The Paris News</t>
  </si>
  <si>
    <t>Council Bluffs Nonpareil</t>
  </si>
  <si>
    <t>The Jackson Sun</t>
  </si>
  <si>
    <t>Fremont Tribune</t>
  </si>
  <si>
    <t>The Raleigh Register</t>
  </si>
  <si>
    <t>Southern Illinoisan</t>
  </si>
  <si>
    <t>Alabama Journal</t>
  </si>
  <si>
    <t>The Petaluma Argus-Courier</t>
  </si>
  <si>
    <t>The Corpus Christi Caller-Times</t>
  </si>
  <si>
    <t>The Plain Speaker</t>
  </si>
  <si>
    <t>The Times Herald</t>
  </si>
  <si>
    <t>Abilene Reporter-News</t>
  </si>
  <si>
    <t>Palladium-Item</t>
  </si>
  <si>
    <t>Dixon Evening Telegraph</t>
  </si>
  <si>
    <t>Hope Star</t>
  </si>
  <si>
    <t>The Indianapolis News</t>
  </si>
  <si>
    <t>The La Crosse Tribune</t>
  </si>
  <si>
    <t>The Bee</t>
  </si>
  <si>
    <t>The Advocate-Messenger</t>
  </si>
  <si>
    <t>The Terre Haute Tribune</t>
  </si>
  <si>
    <t>The Times</t>
  </si>
  <si>
    <t>The Escanaba Daily Press</t>
  </si>
  <si>
    <t>The Monroe News-Star</t>
  </si>
  <si>
    <t>Argus-Leader</t>
  </si>
  <si>
    <t>The Winona Daily News</t>
  </si>
  <si>
    <t>Mt. Vernon Register-News</t>
  </si>
  <si>
    <t>The Sacramento Bee</t>
  </si>
  <si>
    <t>39 (39)</t>
  </si>
  <si>
    <t>20 (20)</t>
  </si>
  <si>
    <t>36 (36)</t>
  </si>
  <si>
    <t>11 (11)</t>
  </si>
  <si>
    <t>18 (18)</t>
  </si>
  <si>
    <t>The Winona Republican-Herald</t>
  </si>
  <si>
    <t>5-May-1954</t>
  </si>
  <si>
    <t>7-May-1954</t>
  </si>
  <si>
    <t>13-May-1954</t>
  </si>
  <si>
    <t>14-May-1954</t>
  </si>
  <si>
    <t>Asks Charles Be Charlotte</t>
  </si>
  <si>
    <t>Sex-Shifter Wants to Be Charlotte</t>
  </si>
  <si>
    <t>Arrest Ends His 26-Year Masquerade as Woman</t>
  </si>
  <si>
    <t>Charlotte Seeks Night Club Job</t>
  </si>
  <si>
    <t>Charlotte Halted by Court Action</t>
  </si>
  <si>
    <t>Court Blocks Soldier Who Became Girl from Making Debut in Quarter</t>
  </si>
  <si>
    <t>Charlotte M'Leod Suit Lost By Badon</t>
  </si>
  <si>
    <t>Opening Tonight: SEE! And HEAR!: Charlotte McLeod</t>
  </si>
  <si>
    <t>Proves Big Hit in First Show!: Charlotte McLeod</t>
  </si>
  <si>
    <t>Interesting Answers to Feminine Fans!</t>
  </si>
  <si>
    <t>Can You Match Her?: Charlotte McLeod</t>
  </si>
  <si>
    <t>The publishing firms are scrambling over rights to the biography of "Charlotte" McLeod…</t>
  </si>
  <si>
    <t>A Few Days Left!: Charlotte McLeod</t>
  </si>
  <si>
    <t>15-Jun-1954</t>
  </si>
  <si>
    <t>21-Jun-1954</t>
  </si>
  <si>
    <t>24-Jun-1954</t>
  </si>
  <si>
    <t>4-Jul-1954</t>
  </si>
  <si>
    <t>10-Jul-1954</t>
  </si>
  <si>
    <t>21-Jul-1954</t>
  </si>
  <si>
    <t>22-Jul-1954</t>
  </si>
  <si>
    <t>24-Jul-1954</t>
  </si>
  <si>
    <t>7-Aug-1954</t>
  </si>
  <si>
    <t>11-Aug-1954</t>
  </si>
  <si>
    <t>14-Aug-1954</t>
  </si>
  <si>
    <t>The Times-Picayune</t>
  </si>
  <si>
    <t>Daily World</t>
  </si>
  <si>
    <t>34 (34)</t>
  </si>
  <si>
    <t>2-7 (2-7)</t>
  </si>
  <si>
    <t>Christine Jorgensen's rival, Charlotte McLeod, is planning to become a secretary…</t>
  </si>
  <si>
    <t>18-Sep-1954</t>
  </si>
  <si>
    <t>The Greensboro Record</t>
  </si>
  <si>
    <t>The Desire for Change of Sex as Shown by Personal Letters from 465 Men and Women</t>
  </si>
  <si>
    <t>1-Oct-1954</t>
  </si>
  <si>
    <t>817-21 (817-21)</t>
  </si>
  <si>
    <t>Ruth Norden Lowe</t>
  </si>
  <si>
    <t>10.1176/appi.psychotherapy.1954.8.4.817</t>
  </si>
  <si>
    <t>Trans-Sexualism and Transvestism</t>
  </si>
  <si>
    <t>1-Nov-1954</t>
  </si>
  <si>
    <t>r207tp42n</t>
  </si>
  <si>
    <t>Father of Two Now Hoping To Be Mother</t>
  </si>
  <si>
    <t>Former Paratrooper Female After Operation in Holland</t>
  </si>
  <si>
    <t>Woman Says She's Father Of 2 Children</t>
  </si>
  <si>
    <t>Ex-Paratrooper Dad of 2 Returns As Woman From Holland Surgery</t>
  </si>
  <si>
    <t>Ex-Paratrooper Returned to U. S. As Woman After Surgery in Holland</t>
  </si>
  <si>
    <t>Shock Staggers Mother Of Son Who Changed Sex</t>
  </si>
  <si>
    <t>Tamara Treated by Dutch Doctor</t>
  </si>
  <si>
    <t>Mother of Man Turned Woman Wants Son Back</t>
  </si>
  <si>
    <t>"Of Course I Can Marry," Says Ex GI, Now Woman</t>
  </si>
  <si>
    <t>Ex-Chutist Always Felt Like Woman</t>
  </si>
  <si>
    <t>Nasty Phone Calls Flood Rees Home</t>
  </si>
  <si>
    <t>GI Tells Sex Shift in Book</t>
  </si>
  <si>
    <t>22-Nov-1954</t>
  </si>
  <si>
    <t>James J. Brown</t>
  </si>
  <si>
    <t>Robert J. Markson</t>
  </si>
  <si>
    <t>7-Nov-1954</t>
  </si>
  <si>
    <t>8-Nov-1954</t>
  </si>
  <si>
    <t>10-Nov-1954</t>
  </si>
  <si>
    <t>11-Nov-1954</t>
  </si>
  <si>
    <t>15-Nov-1954</t>
  </si>
  <si>
    <t>16-Nov-1954</t>
  </si>
  <si>
    <t>1A, 14A (1A, 14A)</t>
  </si>
  <si>
    <t>2A (2A)</t>
  </si>
  <si>
    <t>16 (16)</t>
  </si>
  <si>
    <t>The Springfield Union</t>
  </si>
  <si>
    <t>Medford Mail Tribune</t>
  </si>
  <si>
    <t>Rockford Morning Star</t>
  </si>
  <si>
    <t>The Boston Traveler</t>
  </si>
  <si>
    <t>Meet Charlotte</t>
  </si>
  <si>
    <t>"House of Flowers" is undergoing such radical changes that those who saw it won't recognize it...</t>
  </si>
  <si>
    <t>6-Dec-1954</t>
  </si>
  <si>
    <t>18-Dec-1954</t>
  </si>
  <si>
    <t>Reborn: A Factual Life Story of a Transition from Male to Female</t>
  </si>
  <si>
    <t>1-Jan-1955</t>
  </si>
  <si>
    <t>Tamara Rees</t>
  </si>
  <si>
    <t>Psychologie des hommes cherchant à obtenir chirurgicalement la transformation de leur sexe</t>
  </si>
  <si>
    <t>Psychology of Men Seeking to Surgically Change Their Sex</t>
  </si>
  <si>
    <t>1245 (1245)</t>
  </si>
  <si>
    <t>La Presse médicale</t>
  </si>
  <si>
    <t>Medical Press</t>
  </si>
  <si>
    <t>J. Vague</t>
  </si>
  <si>
    <t>Midnight in N.Y.</t>
  </si>
  <si>
    <t>Ex-GI Charles McLeod who recently underwent surgery for sex transformation...</t>
  </si>
  <si>
    <t>Charlotte McLeod, the ex-GI, who followed Christine Jorgensen to fame...</t>
  </si>
  <si>
    <t>Man-Turned-Woman's Story Inspires Respect</t>
  </si>
  <si>
    <t>Tolerance Asked For Those Cheated At Birth</t>
  </si>
  <si>
    <t>7-Jan-1955</t>
  </si>
  <si>
    <t>12-Feb-1955</t>
  </si>
  <si>
    <t>18-Feb-1955</t>
  </si>
  <si>
    <t>22-Mar-1955</t>
  </si>
  <si>
    <t>A10 (A10)</t>
  </si>
  <si>
    <t>27 (27)</t>
  </si>
  <si>
    <t>A12 (A12)</t>
  </si>
  <si>
    <t>Walter C. Alvarez</t>
  </si>
  <si>
    <t>10.1001/jama.1955.02950320022007</t>
  </si>
  <si>
    <t>Psychological Factors in Men Seeking Sex Transformation: A Preliminary Report</t>
  </si>
  <si>
    <t>9-Apr-1955</t>
  </si>
  <si>
    <t>1292-8 (1292-8)</t>
  </si>
  <si>
    <t>Frederic G. Worden; James T. Marsh</t>
  </si>
  <si>
    <t>Travestimento e transessualismo</t>
  </si>
  <si>
    <t>it</t>
  </si>
  <si>
    <t>30-Jun-1955</t>
  </si>
  <si>
    <t>485-93 (485-93)</t>
  </si>
  <si>
    <t>Rivista sperimentale di freniatria e medicina legale delle alienazioni mentali</t>
  </si>
  <si>
    <t>Journal of Experimental Psychiatry and Forensic Medicine of Mental Disorders</t>
  </si>
  <si>
    <t>G. F. Tedeschi</t>
  </si>
  <si>
    <t>Tamara Rees In Person: For Women Only</t>
  </si>
  <si>
    <t>Paratrooper Who Changed Sex Weds</t>
  </si>
  <si>
    <t>Tamara Of Burlesque, ExSoldier Who Lost Male Sex In Surgery, Weds Father Of 2</t>
  </si>
  <si>
    <t>Ex-Soldier, Now Woman, Weds Man</t>
  </si>
  <si>
    <t>Sex-Changed Dad Wed to Widower</t>
  </si>
  <si>
    <t>Sex-Changed Bride Awaits Curtain Call</t>
  </si>
  <si>
    <t>Tamara Edell Rees, former Army paratrooper, father of two, Sacramento, Cal., who underwent surgery to change his sex...</t>
  </si>
  <si>
    <t>Tamara Talking Sex in Burlesk</t>
  </si>
  <si>
    <t>Wedding Sequel To Change Of Sex Via Operation</t>
  </si>
  <si>
    <t>26-Jul-1955</t>
  </si>
  <si>
    <t>28-Jul-1955</t>
  </si>
  <si>
    <t>29-Jul-1955</t>
  </si>
  <si>
    <t>C10 (C10)</t>
  </si>
  <si>
    <t>367 (367)</t>
  </si>
  <si>
    <t>Greensboro Daily News</t>
  </si>
  <si>
    <t>Daily News</t>
  </si>
  <si>
    <t>The News-Review</t>
  </si>
  <si>
    <t>NOW APPEARING! TAMARA REES, the former paratrooper who was changed from A MAN TO A WOMAN</t>
  </si>
  <si>
    <t>LA Promoter Sues Tamara, Charges Contract Breach</t>
  </si>
  <si>
    <t>HELD OVER!!—ONE MORE WEEK: TAMARA REES</t>
  </si>
  <si>
    <t>Pakistan Doctor Will Reveal Woman To Man Conversion</t>
  </si>
  <si>
    <t>LA Police Seek Tamara, Ex-GI Turned Woman, For Checks</t>
  </si>
  <si>
    <t>Police Seeking Tamara on Bad Check Charge</t>
  </si>
  <si>
    <t>The Frantic Fifties</t>
  </si>
  <si>
    <t>Danton Walker</t>
  </si>
  <si>
    <t>Charlotte McLeod, one of the former GIs who was turned into a girl...</t>
  </si>
  <si>
    <t>Man-Turned-Girl Held in Forgery</t>
  </si>
  <si>
    <t>Tamara Is Out On Bail In Check Case</t>
  </si>
  <si>
    <t>Tamara Rees Courtland, man-turned-woman, first ex-paratrooper to be held...</t>
  </si>
  <si>
    <t>29-Aug-1955</t>
  </si>
  <si>
    <t>Looks Like Marilyn After Sex-Change Operation</t>
  </si>
  <si>
    <t>10-Oct-1955</t>
  </si>
  <si>
    <t>2-Aug-1955</t>
  </si>
  <si>
    <t>4-Aug-1955</t>
  </si>
  <si>
    <t>6-Aug-1955</t>
  </si>
  <si>
    <t>8-Aug-1955</t>
  </si>
  <si>
    <t>19-Aug-1955</t>
  </si>
  <si>
    <t>22-Aug-1955</t>
  </si>
  <si>
    <t>23-Aug-1955</t>
  </si>
  <si>
    <t>28-Aug-1955</t>
  </si>
  <si>
    <t>Garrett Clipper</t>
  </si>
  <si>
    <t>Boston Traveler</t>
  </si>
  <si>
    <t>270 (270)</t>
  </si>
  <si>
    <t>Le travestissement hétérosexuel habituel: Forme particulière des ambiguïtés sexuelles constitutionnelles</t>
  </si>
  <si>
    <t>Habitual Heterosexual Cross-Dressing: A Peculiar Form of Constitutional Sexual Ambiguity</t>
  </si>
  <si>
    <t>6-Nov-1955</t>
  </si>
  <si>
    <t>3438-44 (3438-44)</t>
  </si>
  <si>
    <t>La semaine des hôpitaux</t>
  </si>
  <si>
    <t>This Week at the Hospital</t>
  </si>
  <si>
    <t>Press Agent Says Tamara, Mate Separate</t>
  </si>
  <si>
    <t>Converted Woman Seeking Divorce</t>
  </si>
  <si>
    <t>Divorce Actions</t>
  </si>
  <si>
    <t>Tamara Rees, ExParatrooper, Files For Divorce</t>
  </si>
  <si>
    <t>Tamara Set to Shed Second Mate</t>
  </si>
  <si>
    <t>12-Nov-1955</t>
  </si>
  <si>
    <t>20-Dec-1955</t>
  </si>
  <si>
    <t>11B (11B)</t>
  </si>
  <si>
    <t>10.1111/j.1600-0447.1956.tb04753.x</t>
  </si>
  <si>
    <t>Transvestism and Trans-sexualism: Surgical Treatment in a Case of Auto-castration</t>
  </si>
  <si>
    <t>Une demande de changement de sexe, le trans‐sexualisme</t>
  </si>
  <si>
    <t>Problems of Transvestism</t>
  </si>
  <si>
    <t>Aspects juridiques du transsexualisme</t>
  </si>
  <si>
    <t>A Request for Change of Sex: Trans-sexualism</t>
  </si>
  <si>
    <t>Legal Aspects of Transsexualism</t>
  </si>
  <si>
    <t>Henri-Pierre Klotz; E. Borel; R. Colla</t>
  </si>
  <si>
    <t>P. Anchersen</t>
  </si>
  <si>
    <t>Jean M. Delay; Pierre Deniker; R. Volmat; Jean-Marc Alby</t>
  </si>
  <si>
    <t>Acta psychiatrica et neurologica Scandinavica: Supplementum</t>
  </si>
  <si>
    <t>L'Encéphale</t>
  </si>
  <si>
    <t>The Brain</t>
  </si>
  <si>
    <t>Acta medicinae legalis et socialis</t>
  </si>
  <si>
    <t>Recueil général des lois</t>
  </si>
  <si>
    <t>General Collection of Law</t>
  </si>
  <si>
    <t>30-40 (30-40)</t>
  </si>
  <si>
    <t>41-80 (41-80)</t>
  </si>
  <si>
    <t>249-56 (249-56)</t>
  </si>
  <si>
    <t>1-Jan-1956</t>
  </si>
  <si>
    <t>I Posed as a Man for 30 Years! My Amazing Masquerade – a wife confesses</t>
  </si>
  <si>
    <t>I posed as a man for 30 years</t>
  </si>
  <si>
    <t>19-Feb-1956</t>
  </si>
  <si>
    <t>Empire News and Sunday Chronicle</t>
  </si>
  <si>
    <t>Le desir de changer de sexe: forme épidémique d'un mal ancien</t>
  </si>
  <si>
    <t>The Desire to Change Sex: Modern Epidemic Form of An Ancient Malady</t>
  </si>
  <si>
    <t>1-May-1956</t>
  </si>
  <si>
    <t>949-51 (949-51)</t>
  </si>
  <si>
    <t>Top Female Impersonator To Change Sex</t>
  </si>
  <si>
    <t>23-May-1956</t>
  </si>
  <si>
    <t>5D (5D)</t>
  </si>
  <si>
    <t>Contribution à l ’étude du transsexualisme</t>
  </si>
  <si>
    <t>A Contribution to the Study of Transsexualism</t>
  </si>
  <si>
    <t>1-Jun-1956</t>
  </si>
  <si>
    <t>Jean-Marc Alby</t>
  </si>
  <si>
    <t>The Medical Roundup</t>
  </si>
  <si>
    <t>ROBERTA COWELL, formerly Robert Cowell, one-time RAF pilot who underwent a sex change operation...</t>
  </si>
  <si>
    <t>Miss. Medical Work Is Praised</t>
  </si>
  <si>
    <t>I Changed My Sex</t>
  </si>
  <si>
    <t>https://web.archive.org/web/20190716195854/http://transascity.org/files/history/McLeod_Charlotte_1956_Winter_Mr_Annual_sm.pdf</t>
  </si>
  <si>
    <t>qf85nb438</t>
  </si>
  <si>
    <t>3-Jul-1956</t>
  </si>
  <si>
    <t>28-Aug-1956</t>
  </si>
  <si>
    <t>1-Oct-1956</t>
  </si>
  <si>
    <t>1-Dec-1956</t>
  </si>
  <si>
    <t>10-3, 54-6 (10-3, 54-6)</t>
  </si>
  <si>
    <t>Rockford Register-Republic</t>
  </si>
  <si>
    <t>Mr.</t>
  </si>
  <si>
    <t>Charlotte McLeod</t>
  </si>
  <si>
    <t>10.1176/appi.psychotherapy.1957.11.1.80</t>
  </si>
  <si>
    <t>Homosexuality, Transvestism and Transsexualism: Reflections on their Etiology and Differentiation</t>
  </si>
  <si>
    <t>80-5 (80-5)</t>
  </si>
  <si>
    <t>Virginia Prince</t>
  </si>
  <si>
    <t>1-Jan-1957</t>
  </si>
  <si>
    <t>Surgical Sex Change Is "Eagerly" Awaited</t>
  </si>
  <si>
    <t>Person Who Has Changed Sex Requires Plenty Of Understanding</t>
  </si>
  <si>
    <t>Father Of Two Slowly Turning Into A Woman</t>
  </si>
  <si>
    <t>A SEX CHANGE IN WHICH TWO sisters are being turned into brothers is being carefully watched by Italian scientists...</t>
  </si>
  <si>
    <t>17-Feb-1957</t>
  </si>
  <si>
    <t>2-Jul-1957</t>
  </si>
  <si>
    <t>18-Aug-1957</t>
  </si>
  <si>
    <t>30-Jul-1957</t>
  </si>
  <si>
    <t>12B (12B)</t>
  </si>
  <si>
    <t>B3 (B3)</t>
  </si>
  <si>
    <t>The Ottawa Citizen</t>
  </si>
  <si>
    <t>Aberdeen Daily News</t>
  </si>
  <si>
    <t>1-Sep-1957</t>
  </si>
  <si>
    <t>257 (257)</t>
  </si>
  <si>
    <t>Poul Fogh-Andersen</t>
  </si>
  <si>
    <t>Man About Town</t>
  </si>
  <si>
    <t>Shelsley Walsh: Roberta Wins Hill Climb</t>
  </si>
  <si>
    <t>Polish Paper Reports Woman Undergoes Sex Change Operation</t>
  </si>
  <si>
    <t>https://web.archive.org/web/20181127104232/britishpathe.com/video/roberta-wins-hill-climb</t>
  </si>
  <si>
    <t>dr26xx48c</t>
  </si>
  <si>
    <t>5-Sep-1957</t>
  </si>
  <si>
    <t>17-Sep-1957</t>
  </si>
  <si>
    <t>8-Nov-1957</t>
  </si>
  <si>
    <t>00:01:11</t>
  </si>
  <si>
    <t>The Pocono Record</t>
  </si>
  <si>
    <t>Homosexuality, Transvestism and Change of Sex</t>
  </si>
  <si>
    <t>The Strange Story of Dr. James Barry, Army Surgeon</t>
  </si>
  <si>
    <t>Biography</t>
  </si>
  <si>
    <t>1-Jan-1958</t>
  </si>
  <si>
    <t>Eugene de Savitsch</t>
  </si>
  <si>
    <t>Isobel Rae</t>
  </si>
  <si>
    <t>Longmans</t>
  </si>
  <si>
    <t>Heinemann</t>
  </si>
  <si>
    <t>Charles C. Thomas</t>
  </si>
  <si>
    <t>Sex Change Girl Accepted By Army</t>
  </si>
  <si>
    <t>Record Set</t>
  </si>
  <si>
    <t>Midtown New York</t>
  </si>
  <si>
    <t>Robert Sylvester</t>
  </si>
  <si>
    <t>Four years ago ex-GI Charles McLeod submitted to surgery in Copenhagen and returned here...</t>
  </si>
  <si>
    <t>Sex-Change Flier in News</t>
  </si>
  <si>
    <t>A FORMER Army paratrooper now in Veterans Hospital is the He who became a She...</t>
  </si>
  <si>
    <t>29-Jan-1958</t>
  </si>
  <si>
    <t>31-Jan-1958</t>
  </si>
  <si>
    <t>20-Feb-1958</t>
  </si>
  <si>
    <t>14-Apr-1958</t>
  </si>
  <si>
    <t>13-Oct-1958</t>
  </si>
  <si>
    <t>22-Oct-1958</t>
  </si>
  <si>
    <t>C5 (C5)</t>
  </si>
  <si>
    <t>38 (38)</t>
  </si>
  <si>
    <t>Trenton Evening Times</t>
  </si>
  <si>
    <t>The Augusta Chronicle</t>
  </si>
  <si>
    <t>Evening Star</t>
  </si>
  <si>
    <t>Le transsexualisme</t>
  </si>
  <si>
    <t>Transsexualism</t>
  </si>
  <si>
    <t>1-Jan-1959</t>
  </si>
  <si>
    <t>52 (52)</t>
  </si>
  <si>
    <t>Revue de neuropsychiatrie infantile et d'hygiène mentale de l'enfance</t>
  </si>
  <si>
    <t>Journal of Childhood Neuropsychiatry and Childhood Mental Health</t>
  </si>
  <si>
    <t>Survey of various aspects of transvestism in the light of our present knowledge</t>
  </si>
  <si>
    <t>36-64 (36-64)</t>
  </si>
  <si>
    <t>Narcyz Lukainowicz</t>
  </si>
  <si>
    <t>License Next for Christine</t>
  </si>
  <si>
    <t>Christine's Fiance Acts To Unsnarl Bridal Plans</t>
  </si>
  <si>
    <t>License Denied Christine</t>
  </si>
  <si>
    <t>31-Mar-1959</t>
  </si>
  <si>
    <t>1-Apr-1959</t>
  </si>
  <si>
    <t>5-Apr-1959</t>
  </si>
  <si>
    <t>10.1001/archpsyc.1959.03590030116013</t>
  </si>
  <si>
    <t>Transsexualism: Report of a Case</t>
  </si>
  <si>
    <t>1-Sep-1959</t>
  </si>
  <si>
    <t>332-7 (332-7)</t>
  </si>
  <si>
    <t>AMA Archives of General Psychiatry</t>
  </si>
  <si>
    <t>Gordon Northrup</t>
  </si>
  <si>
    <t>Etude clinico-psychologique d'un cas feminin de transsexualisme</t>
  </si>
  <si>
    <t>Clinico-psychological Study of a Female Case of Transsexuality</t>
  </si>
  <si>
    <t>1-Oct-1959</t>
  </si>
  <si>
    <t>422-32 (422-32)</t>
  </si>
  <si>
    <t>Folia psychiatrica, neurologica et neurochirurgica Neerlandica</t>
  </si>
  <si>
    <t>Mendel Schächter</t>
  </si>
  <si>
    <t>Ex-GI Has Sex Changed, Now Bride</t>
  </si>
  <si>
    <t>Sex-Changed Ex-GI Becomes Miami Bride</t>
  </si>
  <si>
    <t>Bride Revealed As Former GI</t>
  </si>
  <si>
    <t>13-Nov-1959</t>
  </si>
  <si>
    <t>14-Nov-1959</t>
  </si>
  <si>
    <t>A3 (A3)</t>
  </si>
  <si>
    <t>Fort Lauderdale News</t>
  </si>
  <si>
    <t>The Marrietta Daily</t>
  </si>
  <si>
    <t>The San Diego Union</t>
  </si>
  <si>
    <t>Total # of Pages:</t>
  </si>
  <si>
    <t>Total # of Relevant Pages:</t>
  </si>
  <si>
    <t>Le desir de changer de sexe chez les invertis psychosexuels</t>
  </si>
  <si>
    <t>The Desire to Change Sex Among Psychosexual Inverts</t>
  </si>
  <si>
    <t>1-Jan-1960</t>
  </si>
  <si>
    <t>91-114 (91-114)</t>
  </si>
  <si>
    <t>Cahiers de Psychiatrie</t>
  </si>
  <si>
    <t>Psychiatric Notes</t>
  </si>
  <si>
    <t>Problemen bij de behandeling van transseksualisme</t>
  </si>
  <si>
    <t>Operatieve behandeling bij transseksualisme</t>
  </si>
  <si>
    <t>Problems in the Treatment of Transsexualism</t>
  </si>
  <si>
    <t>nl</t>
  </si>
  <si>
    <t>Operative Treatment of Transsexualism</t>
  </si>
  <si>
    <t>19-Mar-1960</t>
  </si>
  <si>
    <t>571-4 (571-4)</t>
  </si>
  <si>
    <t>558-9 (558-9)</t>
  </si>
  <si>
    <t>Nederlands Tijdschrift voor Geneeskunde</t>
  </si>
  <si>
    <t>Dutch Journal of Medicine</t>
  </si>
  <si>
    <t>W. Ducheyne</t>
  </si>
  <si>
    <t>Jan Roelof Prakken</t>
  </si>
  <si>
    <t>Nahman H. Greenberg; Alan K. Rosenwald; Paul E. Nielson</t>
  </si>
  <si>
    <t>1-Jun-1960</t>
  </si>
  <si>
    <t>A study in transsexualism</t>
  </si>
  <si>
    <t>10.1007/bf01562104</t>
  </si>
  <si>
    <t>Foundations and Sociology of Transvestism and Transsexualism</t>
  </si>
  <si>
    <t>1-Jan-1961</t>
  </si>
  <si>
    <t>Johann M. Burchard</t>
  </si>
  <si>
    <t>Enke Verlag</t>
  </si>
  <si>
    <t>zIMeAQAAMAAJ</t>
  </si>
  <si>
    <t>Le trans-Sexualisme: a propos d'une observation</t>
  </si>
  <si>
    <t>Trans-sexualism Apropos of an Observation</t>
  </si>
  <si>
    <t>Revue médicale de Nancy</t>
  </si>
  <si>
    <t>Nancy Medical Review</t>
  </si>
  <si>
    <t>P. Kissel; P. Hartemann; M. Laxenaire</t>
  </si>
  <si>
    <t>Sex Change Cause</t>
  </si>
  <si>
    <t>CHRISTINE JORGENSEN, the former American GI who underwent a sex change operation...</t>
  </si>
  <si>
    <t>1-Mar-1961</t>
  </si>
  <si>
    <t>23-Jul-1961</t>
  </si>
  <si>
    <t>1-2</t>
  </si>
  <si>
    <t>203-35 (203-35)</t>
  </si>
  <si>
    <t>68-78 (68-78)</t>
  </si>
  <si>
    <t>1-2 (1-2)</t>
  </si>
  <si>
    <t>Pocono Record</t>
  </si>
  <si>
    <t>10.1111/j.1600-0447.1961.tb07363.x</t>
  </si>
  <si>
    <t>Transvestitism: Report on five hormonally and surgically treated cases</t>
  </si>
  <si>
    <t>1-Dec-1961</t>
  </si>
  <si>
    <t>Acta Psychiatrica Scandinavica</t>
  </si>
  <si>
    <t>John Hertz; Karl-Gunnar Tillinger; Axel Westman</t>
  </si>
  <si>
    <t>Singer Makes Big Switch</t>
  </si>
  <si>
    <t>11-Dec-1961</t>
  </si>
  <si>
    <t>283-94 (283-94)</t>
  </si>
  <si>
    <t>Reverse Sex</t>
  </si>
  <si>
    <t>1-Jan-1962</t>
  </si>
  <si>
    <t>Mario A. Costa</t>
  </si>
  <si>
    <t>Jules J. Block</t>
  </si>
  <si>
    <t>Challenge Publications</t>
  </si>
  <si>
    <t>There'll Be a Best Man &amp; an Ex-Man</t>
  </si>
  <si>
    <t>MAN 3 YEARS AGO, SHE'S WED IN ROWDY RITE: Parisians Aghast at Abnormal Affair</t>
  </si>
  <si>
    <t>Coccinelle Becomes A Bride</t>
  </si>
  <si>
    <t>12-Mar-1962</t>
  </si>
  <si>
    <t>17-Mar-1962</t>
  </si>
  <si>
    <t>30-Mar-1962</t>
  </si>
  <si>
    <t>41 (41)</t>
  </si>
  <si>
    <t>The Brandon Sun</t>
  </si>
  <si>
    <t>Thomas Nuzum</t>
  </si>
  <si>
    <t>Pubertal feminization in a genetic male with testicular atrophy and normal urinary gonadotropin</t>
  </si>
  <si>
    <t>10.1210/jcem-22-8-839</t>
  </si>
  <si>
    <t>1-Aug-1962</t>
  </si>
  <si>
    <t>839-45 (839-45)</t>
  </si>
  <si>
    <t>The Journal of Clinical Endocrinology and Metabolism</t>
  </si>
  <si>
    <t>Arthur D. Schwabe; David H. Solomon; John P. Burnham; Robert J. Stoller</t>
  </si>
  <si>
    <t>Female Psychosexual Inversion: Transsexualism</t>
  </si>
  <si>
    <t>Conference Proceedings</t>
  </si>
  <si>
    <t>1-May-1963</t>
  </si>
  <si>
    <t>Summaries of the Scientific Papers of the 119th Annual Meeting of the American Psychiatric Association</t>
  </si>
  <si>
    <t>Ira B. Pauly</t>
  </si>
  <si>
    <t>https://hdl.handle.net/10520/AJA20785135_43188</t>
  </si>
  <si>
    <t>Persistent URL</t>
  </si>
  <si>
    <t>Transvestism and transsexualism - A report of 4 cases and problems associated with their management</t>
  </si>
  <si>
    <t>4-May-1963</t>
  </si>
  <si>
    <t>479-85 (479-85)</t>
  </si>
  <si>
    <t>South African Medical Journal</t>
  </si>
  <si>
    <t>A. M. Don</t>
  </si>
  <si>
    <t>"Sex Change Not Possible": Surgery No Answer, Says British Doctor</t>
  </si>
  <si>
    <t>Former Man Takes Husband on Gibraltar</t>
  </si>
  <si>
    <t>9-Aug-1963</t>
  </si>
  <si>
    <t>11-Sep-1963</t>
  </si>
  <si>
    <t>10.1080/0091651X.1963.10120076</t>
  </si>
  <si>
    <t>An Interpretation of Projective Findings in a Case of Female Transsexualism</t>
  </si>
  <si>
    <t>1-Dec-1963</t>
  </si>
  <si>
    <t>436-46 (436-46)</t>
  </si>
  <si>
    <t>Journal of Projective Techniques &amp; Personality Assessment</t>
  </si>
  <si>
    <t>Robert S. McCully</t>
  </si>
  <si>
    <t>Transsexualisme (à propos de 8 cas dont 4 opérés)</t>
  </si>
  <si>
    <t>Deux Case De Trans-Sexualisme</t>
  </si>
  <si>
    <t>Two Cases of Trans-sexualism</t>
  </si>
  <si>
    <t>Transsexualism (Apropos of 8 Cases Of Which 4 Were Surgically Treated)</t>
  </si>
  <si>
    <t>1-Jan-1964</t>
  </si>
  <si>
    <t>209-12 (209-12)</t>
  </si>
  <si>
    <t>Schweizer Archiv für Neurologie, Neurochirurgie und Psychiatrie</t>
  </si>
  <si>
    <t>Annales de médecine légale, criminologie, police scientifique et toxicologie</t>
  </si>
  <si>
    <t>Annals of Forensic Medicine, Criminology, Scientific Policy and Toxicology</t>
  </si>
  <si>
    <t>Swiss Archives for Neurology, Neurosurgery and Psychiatry</t>
  </si>
  <si>
    <t>A. Gunn-Schehaye</t>
  </si>
  <si>
    <t>C. Goldrach</t>
  </si>
  <si>
    <t>Nature and Management of Transsexualism, with a Report on Thirty-One Operated Cases</t>
  </si>
  <si>
    <t>1-Mar-1964</t>
  </si>
  <si>
    <t>105-11 (105-11)</t>
  </si>
  <si>
    <t>64-71 (64-71)</t>
  </si>
  <si>
    <t>Western Journal of Surgery, Obstetrics and Gynecology</t>
  </si>
  <si>
    <t>76 Men, 19 Women Change Sex, Expert Reports</t>
  </si>
  <si>
    <t>7-May-1964</t>
  </si>
  <si>
    <t>Record American</t>
  </si>
  <si>
    <t>Gobind Behari Lal</t>
  </si>
  <si>
    <t>10.1176/appi.psychotherapy.1964.18.3.458</t>
  </si>
  <si>
    <t>Clinical Aspects of Transsexualism in the Male and Female</t>
  </si>
  <si>
    <t>1-Jul-1964</t>
  </si>
  <si>
    <t>458-69 (458-69)</t>
  </si>
  <si>
    <t>Tumeur f'eminisante de la surr'enale et trans-sexualisme</t>
  </si>
  <si>
    <t>Feminized Adrenal Tumor and Trans-sexualism</t>
  </si>
  <si>
    <t>1-Nov-1964</t>
  </si>
  <si>
    <t>680-5 (680-5)</t>
  </si>
  <si>
    <t>Annales d'endocrinologie</t>
  </si>
  <si>
    <t>Annals of Endocrinology</t>
  </si>
  <si>
    <t>G. Routier; M. Paget; J. Ernst; P. Langeron; P. Wiart; F. Duthoit; J. Cousin</t>
  </si>
  <si>
    <t>Transsexualismus, wesen und behandlung</t>
  </si>
  <si>
    <t>Transsexualism, nature and treatment</t>
  </si>
  <si>
    <t>499-500 (499-500)</t>
  </si>
  <si>
    <t>Der Nervenarzt</t>
  </si>
  <si>
    <t>The Neurologist</t>
  </si>
  <si>
    <t>My Unique Change</t>
  </si>
  <si>
    <t>1-Jan-1965</t>
  </si>
  <si>
    <t>Jo Star Hedy</t>
  </si>
  <si>
    <t>The Abnormal World of Transvestites and Sex Changes</t>
  </si>
  <si>
    <t>James Antony</t>
  </si>
  <si>
    <t>L.S. Publications</t>
  </si>
  <si>
    <t>"I Was Male!"</t>
  </si>
  <si>
    <t>Abby Sinclair</t>
  </si>
  <si>
    <t>Novel Books, Inc.</t>
  </si>
  <si>
    <t>A Comprehensive Analysis of the Sex-Change Phenomenon</t>
  </si>
  <si>
    <t>I Want to be Male Again!</t>
  </si>
  <si>
    <t>George Griffith; Carlson Wade</t>
  </si>
  <si>
    <t>Latina Seville</t>
  </si>
  <si>
    <t>Homoseksualitet og Transseksualisme</t>
  </si>
  <si>
    <t>Homosexuality and Transsexualism</t>
  </si>
  <si>
    <t>da</t>
  </si>
  <si>
    <t>15-Feb-1965</t>
  </si>
  <si>
    <t>373-9 (373-9)</t>
  </si>
  <si>
    <t>Tidsskrift for den Norske lægeforening</t>
  </si>
  <si>
    <t>Journal of the Norwegian Medical Association</t>
  </si>
  <si>
    <t>Which Is What?</t>
  </si>
  <si>
    <t>Former Man Is Married to Male British Author</t>
  </si>
  <si>
    <t>Male Psychosexual Inversion: Transsexualism: A Review of 100 Cases</t>
  </si>
  <si>
    <t>Army Rejects Christine as Entertainer</t>
  </si>
  <si>
    <t>Surgery, Drugs Alter Man's Sex</t>
  </si>
  <si>
    <t>18-Jun-1965</t>
  </si>
  <si>
    <t>5-Jul-1965</t>
  </si>
  <si>
    <t>1-Aug-1965</t>
  </si>
  <si>
    <t>12-Sep-1965</t>
  </si>
  <si>
    <t>3-Oct-1965</t>
  </si>
  <si>
    <t>10.1001/archpsyc.1965.01730020074009</t>
  </si>
  <si>
    <t>172-81 (172-81)</t>
  </si>
  <si>
    <t>1, 25 (1, 25)</t>
  </si>
  <si>
    <t>The Gazette</t>
  </si>
  <si>
    <t>Archives of General Psychiatry</t>
  </si>
  <si>
    <t>Don Bell</t>
  </si>
  <si>
    <t>Ann Sullivan</t>
  </si>
  <si>
    <t>9780446824262</t>
  </si>
  <si>
    <t>S1iHGwAACAAJ</t>
  </si>
  <si>
    <t>The Transsexual Phenomenon</t>
  </si>
  <si>
    <t>1-Jan-1966</t>
  </si>
  <si>
    <t>Julian Press</t>
  </si>
  <si>
    <t>I Want What I Want</t>
  </si>
  <si>
    <t>10.1016/S0033-3182(66)72176-8</t>
  </si>
  <si>
    <t>Transsexualism in Klinefelter's Syndrome</t>
  </si>
  <si>
    <t>1-Mar-1966</t>
  </si>
  <si>
    <t>94-8 (94-8)</t>
  </si>
  <si>
    <t>Psychosomatics</t>
  </si>
  <si>
    <t>Waverly P. Davidson, III</t>
  </si>
  <si>
    <t>PMC1844401</t>
  </si>
  <si>
    <t>Transsexuality</t>
  </si>
  <si>
    <t>9-Apr-1966</t>
  </si>
  <si>
    <t>873-4 (873-4)</t>
  </si>
  <si>
    <t>The BMJ</t>
  </si>
  <si>
    <t>10.1001/archpsyc.1966.01730140066011</t>
  </si>
  <si>
    <t>Attitudes Toward Sex Transformation Procedures</t>
  </si>
  <si>
    <t>1-Aug-1966</t>
  </si>
  <si>
    <t>178-82 (178-82)</t>
  </si>
  <si>
    <t>Richard Green; Robert J. Stoller; Craig MacAndrew</t>
  </si>
  <si>
    <t>Sex Change</t>
  </si>
  <si>
    <t>18-Oct-1966</t>
  </si>
  <si>
    <t>A2 (A2)</t>
  </si>
  <si>
    <t>10.1001/jama.1966.03110170200040</t>
  </si>
  <si>
    <t>Transsexualism and Transvestism</t>
  </si>
  <si>
    <t>24-Oct-1966</t>
  </si>
  <si>
    <t>488 (488)</t>
  </si>
  <si>
    <t>J. C. Barker</t>
  </si>
  <si>
    <t>Johns Hopkins Performs Operations To Alter Sex</t>
  </si>
  <si>
    <t>Johns Hopkins Starts Sex Change Operations</t>
  </si>
  <si>
    <t>Sex Change Operations Are Performed at John Hopkins</t>
  </si>
  <si>
    <t>Sex Change Surgery</t>
  </si>
  <si>
    <t>U.S. Hospital Doing Sex-Change Surgery</t>
  </si>
  <si>
    <t>Undertaking Defended: Johns Hopkins Working On Sex Change Surgery</t>
  </si>
  <si>
    <t>Sex Surgery Performed at U.S. Hospital / Johns Hopkins Begins Sex Change Surgery</t>
  </si>
  <si>
    <t>Thomas Buckley</t>
  </si>
  <si>
    <t>Arthur Golden</t>
  </si>
  <si>
    <t>Surgery at Johns Hopkins Changes Men Into Women</t>
  </si>
  <si>
    <t>Changing Men And Women: Johns Hopkins Begins Transsexual Surgery</t>
  </si>
  <si>
    <t>Doctors Using Surgery In "Transsexual" Cases</t>
  </si>
  <si>
    <t>Gender Identity Clinic: 100 on List for Changes of Sex</t>
  </si>
  <si>
    <t>Johns Hopkins Authorizes Sex-Changing Operations</t>
  </si>
  <si>
    <t>Sex-Changing Surgery Now Performed in U.S.</t>
  </si>
  <si>
    <t>Surgical Techniques Used To Effect Sex Changes</t>
  </si>
  <si>
    <t>"These People Need, Deserve Help": Johns Hopkins Hospital Announces Program Designed To Change Sex</t>
  </si>
  <si>
    <t>U.S. Hospital Starts Transsexual Operation</t>
  </si>
  <si>
    <t>Sex Change Clinic Set Up In Balto.</t>
  </si>
  <si>
    <t>Tom Briley</t>
  </si>
  <si>
    <t>G. O. Herndon</t>
  </si>
  <si>
    <t>Two "New" Females Are Brides-to-Be</t>
  </si>
  <si>
    <t>Sex Change Plus Ability To Reproduce May Be Only Years Away, Doctors Say</t>
  </si>
  <si>
    <t>Sex-Change List Grows, Six Married or Engaged</t>
  </si>
  <si>
    <t>By Doctors at Johns Hopkins: Surgery Used to Change Sex</t>
  </si>
  <si>
    <t>Lift Sex Change Surgery Taboo</t>
  </si>
  <si>
    <t>Transsexual Patients Receive Help</t>
  </si>
  <si>
    <t>Moral Issue In Sex Change</t>
  </si>
  <si>
    <t>Sex-Change Surgery Repercussions</t>
  </si>
  <si>
    <t>What Really Separates the Sexes?</t>
  </si>
  <si>
    <t>Sex-Change Surgery Set in Minnesota</t>
  </si>
  <si>
    <t>Minnesota Plans Sex-Change Operation; Wisconsin May Eventually Follow</t>
  </si>
  <si>
    <t>19-Dec-1966</t>
  </si>
  <si>
    <t>The Capital Times</t>
  </si>
  <si>
    <t>Irna Moore</t>
  </si>
  <si>
    <t>William Hines</t>
  </si>
  <si>
    <t>A14 (A14)</t>
  </si>
  <si>
    <t>A4 (A4)</t>
  </si>
  <si>
    <t>Post-Crescent</t>
  </si>
  <si>
    <t>1-Dec-1966</t>
  </si>
  <si>
    <t>12-Dec-1966</t>
  </si>
  <si>
    <t>18-Dec-1966</t>
  </si>
  <si>
    <t>21-Nov-1966</t>
  </si>
  <si>
    <t>22-Nov-1966</t>
  </si>
  <si>
    <t>23-Nov-1966</t>
  </si>
  <si>
    <t>24-Nov-1966</t>
  </si>
  <si>
    <t>25-Nov-1966</t>
  </si>
  <si>
    <t>44 (44)</t>
  </si>
  <si>
    <t>1, 4 (1, 4)</t>
  </si>
  <si>
    <t>A1 (A1)</t>
  </si>
  <si>
    <t>A15 (A15)</t>
  </si>
  <si>
    <t>5A (5A)</t>
  </si>
  <si>
    <t>B7 (B7)</t>
  </si>
  <si>
    <t>A1, A6 (A1, A6)</t>
  </si>
  <si>
    <t>C7 (C7)</t>
  </si>
  <si>
    <t>The Lawton Constitution</t>
  </si>
  <si>
    <t>The Bridgeport Post</t>
  </si>
  <si>
    <t>The Amarillo Globe-Times</t>
  </si>
  <si>
    <t>Charleston Daily Mail</t>
  </si>
  <si>
    <t>The Independent</t>
  </si>
  <si>
    <t>The Bridgeport Telegram</t>
  </si>
  <si>
    <t>The San Bernardino County Sun</t>
  </si>
  <si>
    <t>Beckley Post-Herald</t>
  </si>
  <si>
    <t>The Waco News-Tribune</t>
  </si>
  <si>
    <t>Times Record</t>
  </si>
  <si>
    <t>Lubbock Avalanche-Journal</t>
  </si>
  <si>
    <t>The Morning Herald</t>
  </si>
  <si>
    <t>The Cumberland News</t>
  </si>
  <si>
    <t>Capital Times</t>
  </si>
  <si>
    <t>The Anderson Herald</t>
  </si>
  <si>
    <t>Albuquerque Journal</t>
  </si>
  <si>
    <t>https://web.archive.org/web/20070522133108/http://www.symposion.com/ijt/walinder/index.htm</t>
  </si>
  <si>
    <t>lsVrAAAAMAAJ</t>
  </si>
  <si>
    <t>Transsexualism: A Study of Forty-Three Cases</t>
  </si>
  <si>
    <t>1-Jan-1967</t>
  </si>
  <si>
    <t>Jan Wålinder</t>
  </si>
  <si>
    <t>Akademiförlaget</t>
  </si>
  <si>
    <t>Paul S. Eriksson</t>
  </si>
  <si>
    <t>Christine Jorgensen</t>
  </si>
  <si>
    <t>Christine Jorgensen: A Personal Autobiography</t>
  </si>
  <si>
    <t>1st Sex Change Surgery Done At Minnesota</t>
  </si>
  <si>
    <t>Transexual Surgery Patient Not Named</t>
  </si>
  <si>
    <t>Surgery Changes Older Man Into A Legal Woman</t>
  </si>
  <si>
    <t>7-Jan-1967</t>
  </si>
  <si>
    <t>8-Jan-1967</t>
  </si>
  <si>
    <t>9-Jan-1967</t>
  </si>
  <si>
    <t>B15 (B15)</t>
  </si>
  <si>
    <t>10.1111/j.2164-0947.1967.tb02273.x</t>
  </si>
  <si>
    <t>10.1111/j.2164-0947.1967.tb02274.x</t>
  </si>
  <si>
    <t>10.1111/j.2164-0947.1967.tb02275.x</t>
  </si>
  <si>
    <t>10.1111/j.2164-0947.1967.tb02276.x</t>
  </si>
  <si>
    <t>10.1111/j.2164-0947.1967.tb02277.x</t>
  </si>
  <si>
    <t>10.1111/j.2164-0947.1967.tb02279.x</t>
  </si>
  <si>
    <t>10.1111/j.2164-0947.1967.tb02280.x</t>
  </si>
  <si>
    <t>10.1111/j.2164-0947.1967.tb02281.x</t>
  </si>
  <si>
    <t>The transsexual patient: a problem in self-perception</t>
  </si>
  <si>
    <t>Transsexualism: Gynecological Aspects</t>
  </si>
  <si>
    <t>Psychological testing of transsexuals: a brief report of results from the Wechsler Adult Intelligence Scale, the Thematic Apperception Test, and the House-Tree-Person Test</t>
  </si>
  <si>
    <t>A report on the sexual histories of twenty-five transsexuals</t>
  </si>
  <si>
    <t>Physician emotionalism in the treatment of the transsexual</t>
  </si>
  <si>
    <t>The endocrine status of the transsexual patient</t>
  </si>
  <si>
    <t>Etiological factors in male transsexualism</t>
  </si>
  <si>
    <t>The transsexual phenomenon</t>
  </si>
  <si>
    <t>1-Feb-1967</t>
  </si>
  <si>
    <t>428-30 (428-30)</t>
  </si>
  <si>
    <t>431-3 (431-3)</t>
  </si>
  <si>
    <t>434-9 (434-9)</t>
  </si>
  <si>
    <t>440-3 (440-3)</t>
  </si>
  <si>
    <t>444-7 (444-7)</t>
  </si>
  <si>
    <t>455-62 (455-62)</t>
  </si>
  <si>
    <t>463 (463)</t>
  </si>
  <si>
    <t>464-7 (464-7)</t>
  </si>
  <si>
    <t>Transactions of the New York Academy of Sciences</t>
  </si>
  <si>
    <t>Robert J. Stoller</t>
  </si>
  <si>
    <t>Hubert S. Kupperman</t>
  </si>
  <si>
    <t>Richard Green</t>
  </si>
  <si>
    <t>Wardell B. Pomeroy</t>
  </si>
  <si>
    <t>Ruth Rae Doorbar</t>
  </si>
  <si>
    <t>Leo Wollman</t>
  </si>
  <si>
    <t>Henry Guze</t>
  </si>
  <si>
    <t>10.1111/j.2164-0947.1967.tb02278.x</t>
  </si>
  <si>
    <t>Verbal aptitude in eonism and prepubertal effeminacy—a feminine trait</t>
  </si>
  <si>
    <t>448-54 (448-54)</t>
  </si>
  <si>
    <t>John Money; Ralph Epstein</t>
  </si>
  <si>
    <t>CHRISTINE Jorgensen's autobiography was turned over to Paul Eriksson Publishers…</t>
  </si>
  <si>
    <t>20-Feb-1967</t>
  </si>
  <si>
    <t>Autobiography of a transsexual. (Ten years as a woman).</t>
  </si>
  <si>
    <t>1-Apr-1967</t>
  </si>
  <si>
    <t>251-5 (251-5)</t>
  </si>
  <si>
    <t>Diseases of the Nervous System</t>
  </si>
  <si>
    <t>J. C. Doe</t>
  </si>
  <si>
    <t>Masters Sets Study of Transsexuals</t>
  </si>
  <si>
    <t>Name Is Changed to Match Sex</t>
  </si>
  <si>
    <t>15-Apr-1967</t>
  </si>
  <si>
    <t>10.1176/ajp.123.12.1598</t>
  </si>
  <si>
    <t>A Case of Female Transsexualism</t>
  </si>
  <si>
    <t>1-Jun-1967</t>
  </si>
  <si>
    <t>1598-601 (1598-601)</t>
  </si>
  <si>
    <t>The American Journal of Psychiatry</t>
  </si>
  <si>
    <t>1-Apr-2006</t>
  </si>
  <si>
    <t>Robert I. Simon</t>
  </si>
  <si>
    <t>Surgery To Change Sex Is Much Misunderstood</t>
  </si>
  <si>
    <t>For Better Health</t>
  </si>
  <si>
    <t>25-Jun-1967</t>
  </si>
  <si>
    <t>26-Jun-1967</t>
  </si>
  <si>
    <t>D12 (D12)</t>
  </si>
  <si>
    <t>S. L. Andelman</t>
  </si>
  <si>
    <t>S. D. Andelman</t>
  </si>
  <si>
    <t>10.1176/appi.psychotherapy.1967.21.3.688a</t>
  </si>
  <si>
    <t>1-Jul-1967</t>
  </si>
  <si>
    <t>688-90 (688-90)</t>
  </si>
  <si>
    <t>Max Friedemann</t>
  </si>
  <si>
    <t>Robert Trumbull</t>
  </si>
  <si>
    <t>20-Jul-1967</t>
  </si>
  <si>
    <t>Psychiatrists decide: Hypnosis may help mentally disturbed</t>
  </si>
  <si>
    <t>Change of Sex and Collaboration With the Psychosis</t>
  </si>
  <si>
    <t>10.1176/ajp.124.2.263</t>
  </si>
  <si>
    <t>1-Aug-1967</t>
  </si>
  <si>
    <t>263-4 (263-4)</t>
  </si>
  <si>
    <t>Joost A. M. Meerloo</t>
  </si>
  <si>
    <t>Blond Uses Sex Change as an Alibi</t>
  </si>
  <si>
    <t>8-Aug-1967</t>
  </si>
  <si>
    <t>9-Aug-1967</t>
  </si>
  <si>
    <t>Milwaukee Journal Sentinel</t>
  </si>
  <si>
    <t>23 Years A Man, Now For 15 Years A Woman</t>
  </si>
  <si>
    <t>"I'm Just Another Old Maid," Says Christine Jorgensen</t>
  </si>
  <si>
    <t>Medical Roundup</t>
  </si>
  <si>
    <t>Sex-Change Surgery May Be Delayed By Bad Check Rap</t>
  </si>
  <si>
    <t>17-Sep-1967</t>
  </si>
  <si>
    <t>13-Nov-1967</t>
  </si>
  <si>
    <t>15-Dec-1967</t>
  </si>
  <si>
    <t>24-Dec-1967</t>
  </si>
  <si>
    <t>97 (97)</t>
  </si>
  <si>
    <t>48 (48)</t>
  </si>
  <si>
    <t>The Baltimore Sun</t>
  </si>
  <si>
    <t>The Daily Plainsman</t>
  </si>
  <si>
    <t>John Money</t>
  </si>
  <si>
    <t>Sex conversion operation in female transsexualism</t>
  </si>
  <si>
    <t>1-Jan-1968</t>
  </si>
  <si>
    <t>188-98 (188-98)</t>
  </si>
  <si>
    <t>Acta Chirurgiae Plasticae</t>
  </si>
  <si>
    <t>R. Kluzák</t>
  </si>
  <si>
    <t>9780701204006</t>
  </si>
  <si>
    <t>Sex and Gender: The Transsexual Experiment</t>
  </si>
  <si>
    <t>Hogarth</t>
  </si>
  <si>
    <t>10.1176/ajp.124.7.997-a</t>
  </si>
  <si>
    <t>10.1016/S0002-9378(15)33644-9</t>
  </si>
  <si>
    <t>Verlauf und Endzustände bei Transvestiten und Transsexuellen</t>
  </si>
  <si>
    <t>Sex Reassignment Surgery</t>
  </si>
  <si>
    <t>A sex conversion operation for males with transsexualism</t>
  </si>
  <si>
    <t>Course and Final States of Transvestites and Transsexuals</t>
  </si>
  <si>
    <t>417-33 (417-33)</t>
  </si>
  <si>
    <t>997-8 (997-8)</t>
  </si>
  <si>
    <t>101-9 (101-9)</t>
  </si>
  <si>
    <t>American Journal of Obstetrics and Gynecology</t>
  </si>
  <si>
    <t>P. Walser</t>
  </si>
  <si>
    <t>Howard W. Jones, Jr.; Horst K. A. Schirmer; John E. Hoopes</t>
  </si>
  <si>
    <t>The Transsexual Phenomenon. By Harry Benjamin. New York and London: The Julian Press Inc. 1966. Pp. 286. Price 63s.</t>
  </si>
  <si>
    <t>Book Review</t>
  </si>
  <si>
    <t>1-Feb-1968</t>
  </si>
  <si>
    <t>260-1 (260-1)</t>
  </si>
  <si>
    <t>British Journal of Psychiatry</t>
  </si>
  <si>
    <t>29-Jan-2018</t>
  </si>
  <si>
    <t>Sydney Brandon</t>
  </si>
  <si>
    <t>1125979488</t>
  </si>
  <si>
    <t>Myra Breckinridge</t>
  </si>
  <si>
    <t>Little, Brown &amp; Company</t>
  </si>
  <si>
    <t>Male Childhood Transsexualism</t>
  </si>
  <si>
    <t>1-Apr-1968</t>
  </si>
  <si>
    <t>193-209 (193-209)</t>
  </si>
  <si>
    <t>Journal of the American Academy of Child Psychiatry</t>
  </si>
  <si>
    <t>4-Jan-2010</t>
  </si>
  <si>
    <t>10.1016/s0002-7138(09)62167-1</t>
  </si>
  <si>
    <t>Reader Surprised</t>
  </si>
  <si>
    <t>11-Apr-1968</t>
  </si>
  <si>
    <t>10.1097/00005053-196811000-00009</t>
  </si>
  <si>
    <t>10.1001/archpsyc.1968.01740070030005</t>
  </si>
  <si>
    <t>The Childhood of a Transsexual</t>
  </si>
  <si>
    <t>1-May-1968</t>
  </si>
  <si>
    <t>1-Jul-1968</t>
  </si>
  <si>
    <t>525-31 (525-31)</t>
  </si>
  <si>
    <t>28-37 (28-37)</t>
  </si>
  <si>
    <t>Saul I. Harrison; Albert C. Cain</t>
  </si>
  <si>
    <t>Sex Change Bill</t>
  </si>
  <si>
    <t>9-Jul-1968</t>
  </si>
  <si>
    <t>10.1111/j.1600-0447.1968.tb02000.x</t>
  </si>
  <si>
    <t>Transsexualism: definition, prevalence and sex distribution</t>
  </si>
  <si>
    <t>Five Cases of Transsexualism</t>
  </si>
  <si>
    <t>10.1111/j.1600-0447.1968.tb07636.x</t>
  </si>
  <si>
    <t>1-Aug-1968</t>
  </si>
  <si>
    <t>255-8 (255-8)</t>
  </si>
  <si>
    <t>62-88 (62-88)</t>
  </si>
  <si>
    <t>S203</t>
  </si>
  <si>
    <t>J. H. Voot</t>
  </si>
  <si>
    <t>Christine Jorgensen Finds a New Life</t>
  </si>
  <si>
    <t>21-Aug-1968</t>
  </si>
  <si>
    <t>C6 (C6)</t>
  </si>
  <si>
    <t>10.1097/00005053-196811000-00001</t>
  </si>
  <si>
    <t>10.1097/00005053-196811000-00003</t>
  </si>
  <si>
    <t>10.1097/00005053-196811000-00004</t>
  </si>
  <si>
    <t>10.1097/00005053-196811000-00005</t>
  </si>
  <si>
    <t>10.1097/00005053-196811000-00006</t>
  </si>
  <si>
    <t>10.1097/00005053-196811000-00008</t>
  </si>
  <si>
    <t>10.1097/00005053-196811000-00007</t>
  </si>
  <si>
    <t>Psychiatric aspects of transsexual surgery management</t>
  </si>
  <si>
    <t>1-Nov-1968</t>
  </si>
  <si>
    <t>431-43 (431-43)</t>
  </si>
  <si>
    <t>460-71 (460-71)</t>
  </si>
  <si>
    <t>472-86 (472-86)</t>
  </si>
  <si>
    <t>487-99 (487-99)</t>
  </si>
  <si>
    <t>500-9 (500-9)</t>
  </si>
  <si>
    <t>510-6 (510-6)</t>
  </si>
  <si>
    <t>517-24 (517-24)</t>
  </si>
  <si>
    <t>Lawrence S. Kubie; James B. Mackie</t>
  </si>
  <si>
    <t>John Money; Clay Primrose</t>
  </si>
  <si>
    <t>John Money; John G. Brennan</t>
  </si>
  <si>
    <t>John E. Hoopes; Norman J. Knorr; Sanford R. Wolf</t>
  </si>
  <si>
    <t>Norman J. Knorr; Sanford R. Wolf; Eugene Meyer</t>
  </si>
  <si>
    <t>Sanford R. Wolf; Norman J. Knorr; John E. Hoopes; Eugene Meyer</t>
  </si>
  <si>
    <t>Critical issues raised by operations for gender transmutation</t>
  </si>
  <si>
    <t>The current status of the change of sex operation</t>
  </si>
  <si>
    <t>Sexual dimorphism and dissociation in the psychology of male transsexuals</t>
  </si>
  <si>
    <t>Sexual dimorphism in the psychology of female transsexuals</t>
  </si>
  <si>
    <t>Childhood cross-gender identification</t>
  </si>
  <si>
    <t>Transsexualism: considerations regarding sexual reassignment</t>
  </si>
  <si>
    <t>The transsexual's request for surgery</t>
  </si>
  <si>
    <t>Clinic Helps Transsexuals</t>
  </si>
  <si>
    <t>Man Who Changed Sex to Wed Negro</t>
  </si>
  <si>
    <t>Sex Altered, Author Plans to Wed Butler</t>
  </si>
  <si>
    <t>Trans-Sexual Plans Marriage to Negro</t>
  </si>
  <si>
    <t>He's A She, Will Marry</t>
  </si>
  <si>
    <t>New York's Civil Court Judge Francis N. Pecora just made a novel ruling...</t>
  </si>
  <si>
    <t>Transsex Surgeries "Tragedy": Doctor Claims They're Trying to Flee Problem</t>
  </si>
  <si>
    <t>Sex change operations: Doctors report difficulties</t>
  </si>
  <si>
    <t>Psychoanalyst Scores Operations</t>
  </si>
  <si>
    <t>21-Nov-1968</t>
  </si>
  <si>
    <t>22-Nov-1968</t>
  </si>
  <si>
    <t>23-Dec-1968</t>
  </si>
  <si>
    <t>26-Dec-1968</t>
  </si>
  <si>
    <t>27-Dec-1968</t>
  </si>
  <si>
    <t>A8 (A8)</t>
  </si>
  <si>
    <t>6A (6A)</t>
  </si>
  <si>
    <t>Newark Advocate</t>
  </si>
  <si>
    <t>Ogden Standard-Examiner</t>
  </si>
  <si>
    <t>Independent</t>
  </si>
  <si>
    <t>Henrietta Leith</t>
  </si>
  <si>
    <t>Transsexualism and Sex Reassignment</t>
  </si>
  <si>
    <t>1-Jan-1969</t>
  </si>
  <si>
    <t>pdBrAAAAMAAJ</t>
  </si>
  <si>
    <t>Johns Hopkins Press</t>
  </si>
  <si>
    <t>Richard Green; John Money</t>
  </si>
  <si>
    <t>Problèmes médico-légaux et déontologiques de l'hermaphrodisme et du transsexualisme</t>
  </si>
  <si>
    <t>Medico-legal and Ethical Problems of Hermaphroditism and Transsexualism</t>
  </si>
  <si>
    <t>XXXIIIème Congrès de médecine légale et de médecine sociale de langue française</t>
  </si>
  <si>
    <t>33rd Congress of Legal Medicine and Social Medicine in the French Language</t>
  </si>
  <si>
    <t>10.3109/02844316909036696</t>
  </si>
  <si>
    <t>Transsexualism, an Attempt at Surgical Management</t>
  </si>
  <si>
    <t>61-4 (61-4)</t>
  </si>
  <si>
    <t>Scandinavian Journal of Plastic and Reconstructive Surgery</t>
  </si>
  <si>
    <t>Sex-Conversion Seen Mind-Saving Work</t>
  </si>
  <si>
    <t>He's A She Officially</t>
  </si>
  <si>
    <t>Former "He" to Wed Negro Butler Tonight</t>
  </si>
  <si>
    <t>Sex Change Clinic Opens in Seattle</t>
  </si>
  <si>
    <t>Dawn Pepita Hall hopes to have 3 children</t>
  </si>
  <si>
    <t>Twenty change-of-sex operations have been performed at Johns Hopkins Hospital...</t>
  </si>
  <si>
    <t>date-line</t>
  </si>
  <si>
    <t>5-Jan-1969</t>
  </si>
  <si>
    <t>6-Jan-1969</t>
  </si>
  <si>
    <t>22-Jan-1969</t>
  </si>
  <si>
    <t>23-Jan-1969</t>
  </si>
  <si>
    <t>23-Feb-1969</t>
  </si>
  <si>
    <t>26-Mar-1969</t>
  </si>
  <si>
    <t>C13 (C13)</t>
  </si>
  <si>
    <t>F4 (F4)</t>
  </si>
  <si>
    <t>73 (73)</t>
  </si>
  <si>
    <t>Ele Dulaney; Walt Dulaney</t>
  </si>
  <si>
    <t>10.1176/ajp.125.10.1412</t>
  </si>
  <si>
    <t>10.1176/ajp.125.10.1419</t>
  </si>
  <si>
    <t>Transsexualism—Problems in Treatment</t>
  </si>
  <si>
    <t>The Desire for Sexual Transformation: A Psychiatric Evaluation of Transsexualism</t>
  </si>
  <si>
    <t>Sex conversion operation in female trans-sexualism</t>
  </si>
  <si>
    <t>1-Apr-1969</t>
  </si>
  <si>
    <t>1412-8 (1412-8)</t>
  </si>
  <si>
    <t>1419-25 (1419-25)</t>
  </si>
  <si>
    <t>434 (434)</t>
  </si>
  <si>
    <t>Howard J. Baker</t>
  </si>
  <si>
    <t>Charles W. Socarides</t>
  </si>
  <si>
    <t>R. Kluzák; Olga Klásková-Burianová</t>
  </si>
  <si>
    <t>10.1192/bjp.115.522.593</t>
  </si>
  <si>
    <t>Transsexualism. Effect on Rate and Density-Pattern of Change of Residence</t>
  </si>
  <si>
    <t>1-May-1969</t>
  </si>
  <si>
    <t>593-4 (593-4)</t>
  </si>
  <si>
    <t>Hans Olof Åkesson; Jan Wålinder</t>
  </si>
  <si>
    <t>Sex Change Operation Can Bring Heartbreak</t>
  </si>
  <si>
    <t>Dear Abby</t>
  </si>
  <si>
    <t>Sex Change Helpful</t>
  </si>
  <si>
    <t>12-May-1969</t>
  </si>
  <si>
    <t>21-May-1969</t>
  </si>
  <si>
    <t>29-Jul-1969</t>
  </si>
  <si>
    <t>D (D)</t>
  </si>
  <si>
    <t>C2 (C2)</t>
  </si>
  <si>
    <t>The Commercial Appeal</t>
  </si>
  <si>
    <t>Stuart Auerbach</t>
  </si>
  <si>
    <t>Abigail Van Buren</t>
  </si>
  <si>
    <t>10.1176/ajp.126.2.269</t>
  </si>
  <si>
    <t>10.1176/ajp.126.2.270</t>
  </si>
  <si>
    <t>Dr. Socardies Replies [Transsexualism. Reply.]</t>
  </si>
  <si>
    <t>1-Aug-1969</t>
  </si>
  <si>
    <t>269-70 (269-70)</t>
  </si>
  <si>
    <t>Martin Hoffman</t>
  </si>
  <si>
    <t>Annulment Question: Is She Really a Man?</t>
  </si>
  <si>
    <t>Writer Claims Sex Change Let "Her" Become Pregnant</t>
  </si>
  <si>
    <t>They're Talking About...</t>
  </si>
  <si>
    <t>Claims Pregnancy</t>
  </si>
  <si>
    <t>Sex-change Death: 2 Doctors Freed</t>
  </si>
  <si>
    <t>11-Sep-1969</t>
  </si>
  <si>
    <t>21-Sep-1969</t>
  </si>
  <si>
    <t>26-Sep-1969</t>
  </si>
  <si>
    <t>28-Sep-1969</t>
  </si>
  <si>
    <t>B29 (B29)</t>
  </si>
  <si>
    <t>9A (9A)</t>
  </si>
  <si>
    <t>27A (27A)</t>
  </si>
  <si>
    <t>Greenville Dialy News</t>
  </si>
  <si>
    <t>Boston Herald</t>
  </si>
  <si>
    <t>10.1097/00005053-196910000-00002</t>
  </si>
  <si>
    <t>10.1097/00005053-196910000-00004</t>
  </si>
  <si>
    <t>A Biased View of "Sex Transformation" Operations</t>
  </si>
  <si>
    <t>Psychosexual and Ego Regression in the Male Transsexual</t>
  </si>
  <si>
    <t>1-Oct-1969</t>
  </si>
  <si>
    <t>312-7 (312-7)</t>
  </si>
  <si>
    <t>328-36 (328-36)</t>
  </si>
  <si>
    <t>Nikolas Golosaw; Elliott L. Weitzman</t>
  </si>
  <si>
    <t>A Miracle Child?: Former Male Claims Motherhood; Impossible, Say Doctors</t>
  </si>
  <si>
    <t>Author in Sex Change Says She's a Mother</t>
  </si>
  <si>
    <t>Christine Sees Her Life Portrayed</t>
  </si>
  <si>
    <t>People in the News: Transsexuals: Scientists Understand the Problem</t>
  </si>
  <si>
    <t>Johns Hopkins Okays Sex-Change Surgery</t>
  </si>
  <si>
    <t>Wife To Fight Divorce Suit</t>
  </si>
  <si>
    <t>Experiments Help Understand Plight of Transsexualists</t>
  </si>
  <si>
    <t>Christine Jorgensen: Her Sex Story is Real</t>
  </si>
  <si>
    <t>What Other Editors Say: Believe It or Not</t>
  </si>
  <si>
    <t>9-Oct-1969</t>
  </si>
  <si>
    <t>9-Nov-1969</t>
  </si>
  <si>
    <t>8-Nov-1969</t>
  </si>
  <si>
    <t>12-Nov-1969</t>
  </si>
  <si>
    <t>13-Nov-1969</t>
  </si>
  <si>
    <t>30-Nov-1969</t>
  </si>
  <si>
    <t>27-Dec-1969</t>
  </si>
  <si>
    <t>A6 (A6)</t>
  </si>
  <si>
    <t>9B (9B)</t>
  </si>
  <si>
    <t>2B (2B)</t>
  </si>
  <si>
    <t>The Wichita Eagle</t>
  </si>
  <si>
    <t>The Marietta Journal</t>
  </si>
  <si>
    <t>San Antonio Express-News</t>
  </si>
  <si>
    <t>This was the first "trans-centric Medline-available article" found in the 2017 review "Review of the Transgender Literature: Where Do We Go from Here?".</t>
  </si>
  <si>
    <t>Magazine Articles</t>
  </si>
  <si>
    <t>Books</t>
  </si>
  <si>
    <t>Newspaper Articles</t>
  </si>
  <si>
    <t>Journal Articles</t>
  </si>
  <si>
    <t>Contracts</t>
  </si>
  <si>
    <t>Films</t>
  </si>
  <si>
    <t>English</t>
  </si>
  <si>
    <t>German</t>
  </si>
  <si>
    <t>French</t>
  </si>
  <si>
    <t>Dutch</t>
  </si>
  <si>
    <t>Danish</t>
  </si>
  <si>
    <t>1790 - 1799</t>
  </si>
  <si>
    <t>1800 - 1809</t>
  </si>
  <si>
    <t>1810 - 1819</t>
  </si>
  <si>
    <t>1820 - 1829</t>
  </si>
  <si>
    <t>1830 - 1839</t>
  </si>
  <si>
    <t>1840 - 1849</t>
  </si>
  <si>
    <t>1850 - 1859</t>
  </si>
  <si>
    <t>The Christine Jorgensen Story</t>
  </si>
  <si>
    <t>1-Jan-1970</t>
  </si>
  <si>
    <t>01:38:00</t>
  </si>
  <si>
    <t>tt0065549</t>
  </si>
  <si>
    <t>Sex reassignment</t>
  </si>
  <si>
    <t>The surgical route</t>
  </si>
  <si>
    <t>Sex reassignment: reply to discussants</t>
  </si>
  <si>
    <t>Treatment of transsexualism</t>
  </si>
  <si>
    <t>A Follow-up Study of Transsexualists: Social and Economic Aspects</t>
  </si>
  <si>
    <t>Transsexuelle nach Geschlechtswechsel: Erfahrungen und Befunde am Johns Hopkins Hospital</t>
  </si>
  <si>
    <t>Transsexuals After Changing Sex: Experiences and Findings at Johns Hopkins Hospital</t>
  </si>
  <si>
    <t>A Psychoanalytic Study of the Desire for Sexual Transformation ("Transsexualism"): the Plaster-Of-Paris Man</t>
  </si>
  <si>
    <t>10.1159/000278595</t>
  </si>
  <si>
    <t>249-69 (249-69)</t>
  </si>
  <si>
    <t>273-5 (273-5)</t>
  </si>
  <si>
    <t>281-2 (281-2)</t>
  </si>
  <si>
    <t>88-99 (88-99)</t>
  </si>
  <si>
    <t>85-100 (85-100)</t>
  </si>
  <si>
    <t>70-87 (70-87)</t>
  </si>
  <si>
    <t>341-9 (341-9)</t>
  </si>
  <si>
    <t>International Journal of Psychiatry</t>
  </si>
  <si>
    <t>Current Psychiatric Therapies</t>
  </si>
  <si>
    <t>Psychiatria Clinica</t>
  </si>
  <si>
    <t>Beiträge zur Sexualforschung</t>
  </si>
  <si>
    <t>Contributions to Sexual Research</t>
  </si>
  <si>
    <t>D. Hastings</t>
  </si>
  <si>
    <t>John Money; Anke A. Ehrhardt</t>
  </si>
  <si>
    <t>The surgical treatment of transsexual patients: Limitations and indications</t>
  </si>
  <si>
    <t>Persons Seeking Sex Change: Psychiatric Management of Special Problems</t>
  </si>
  <si>
    <t>The transsexual boy: mother's feminized phallus</t>
  </si>
  <si>
    <t>10.1111/j.2044-8341.1970.tb02110.x</t>
  </si>
  <si>
    <t>10.1176/ajp.126.11.1596</t>
  </si>
  <si>
    <t>10.1097/00006534-197001000-00006</t>
  </si>
  <si>
    <t>1-May-1970</t>
  </si>
  <si>
    <t>1-Jun-1970</t>
  </si>
  <si>
    <t>38-46 (38-46)</t>
  </si>
  <si>
    <t>1596-603 (1596-603)</t>
  </si>
  <si>
    <t>117-28 (117-28)</t>
  </si>
  <si>
    <t>The British Journal of Medical Psychology</t>
  </si>
  <si>
    <t>tt0066115</t>
  </si>
  <si>
    <t>24-Jun-1970</t>
  </si>
  <si>
    <t>01:34:00</t>
  </si>
  <si>
    <t>NAMES in the NEWS</t>
  </si>
  <si>
    <t>25-Jul-1970</t>
  </si>
  <si>
    <t>10.1192/S0007125000192852</t>
  </si>
  <si>
    <t>10.1001/archpsyc.1970.01750020016003</t>
  </si>
  <si>
    <t>10.1097/00005053-197011000-00001</t>
  </si>
  <si>
    <t>10.1097/00006534-197012000-00001</t>
  </si>
  <si>
    <t>10.1007/BF01562990</t>
  </si>
  <si>
    <t>PMC1501793</t>
  </si>
  <si>
    <t>Social and Economic Aspects of Transsexualism</t>
  </si>
  <si>
    <t>Transsexualism in Adolescence: Problems in Evaluation and Treatment</t>
  </si>
  <si>
    <t>Transsexual Surgery</t>
  </si>
  <si>
    <t>Identity diffusion and the transsexual resolution</t>
  </si>
  <si>
    <t>Surgical construction of the vagina and labia in male transsexuals</t>
  </si>
  <si>
    <t>A case of female transsexualism</t>
  </si>
  <si>
    <t>1-Aug-1970</t>
  </si>
  <si>
    <t>1-Nov-1970</t>
  </si>
  <si>
    <t>1-Dec-1970</t>
  </si>
  <si>
    <t>163-72 (163-72)</t>
  </si>
  <si>
    <t>112-21 (112-21)</t>
  </si>
  <si>
    <t>68 (68)</t>
  </si>
  <si>
    <t>295-302 (295-302)</t>
  </si>
  <si>
    <t>529-39 (529-39)</t>
  </si>
  <si>
    <t>476-87 (476-87)</t>
  </si>
  <si>
    <t>California Medicine</t>
  </si>
  <si>
    <t>1-4</t>
  </si>
  <si>
    <t>Gloria Marmar Warner; Marion Lahn</t>
  </si>
  <si>
    <t>Milton T. Edgerton; John Bull</t>
  </si>
  <si>
    <t>Milton T. Edgerton; Norman Knorr; James Callison</t>
  </si>
  <si>
    <t>Elliott L. Weitzman; Charles A. Shamoian; Nikolas Golosow</t>
  </si>
  <si>
    <t>Donald R. Laub; Bruce Ascough</t>
  </si>
  <si>
    <t>Lawrence E. Newman</t>
  </si>
  <si>
    <t>0028-7113</t>
  </si>
  <si>
    <t>Transsexualism and the Law</t>
  </si>
  <si>
    <t>348-59 (348-59)</t>
  </si>
  <si>
    <t>The Comparative and International Law Journal of Southern Africa</t>
  </si>
  <si>
    <t>S. A. Strauss</t>
  </si>
  <si>
    <t>10.1080/00325481.1970.11697574</t>
  </si>
  <si>
    <t>10.1080/00325481.1970.11693615</t>
  </si>
  <si>
    <t>Intersexuality and Transsexuality, Part 1</t>
  </si>
  <si>
    <t>Intersexuality and Transsexuality, Part 2</t>
  </si>
  <si>
    <t>1-Oct-1970</t>
  </si>
  <si>
    <t>293-4 (293-4)</t>
  </si>
  <si>
    <t>287-8 (287-8)</t>
  </si>
  <si>
    <t>Postgraduate Medicine</t>
  </si>
  <si>
    <t>Daniel Cappon</t>
  </si>
  <si>
    <t>16-Apr-2016</t>
  </si>
  <si>
    <t>18-Apr-2016</t>
  </si>
  <si>
    <t>Idées de transformation sexuelle et travestissement chez deux délirants chroniques</t>
  </si>
  <si>
    <t>Notions of Sexual Transformation and Cross-dressing in Two Chronic Delusional People</t>
  </si>
  <si>
    <t>1-Jan-1939</t>
  </si>
  <si>
    <t>51-3 (51-3)</t>
  </si>
  <si>
    <t>Medio-Psychological Annals</t>
  </si>
  <si>
    <t>0003-4487</t>
  </si>
  <si>
    <t>J. Fortineau; R. Vercier; C. Durand; L. Vidart</t>
  </si>
  <si>
    <t>Examen anatomo-pathologique de l'encéphale d'un dément précoce mort au cours d'une électronarcose 23 mois après une lobotomie</t>
  </si>
  <si>
    <t>Anatomo-pathological Examination of the Brain of a Man With Early Onset Dementia Who Died During an Electronarcosis 23 Months After a Lobotomy</t>
  </si>
  <si>
    <t>175-9 (175-9)</t>
  </si>
  <si>
    <t>L. Marchand; J. Rondepierre; P. Hivert; P. Leroy</t>
  </si>
  <si>
    <t>Un cas de transsexualisme féminin</t>
  </si>
  <si>
    <t>164-72 (164-72)</t>
  </si>
  <si>
    <t>J. Léger; Yves Ranty; J. Blanchinet; J.-N. Vaillat</t>
  </si>
  <si>
    <t>Su alcuni sistemi di terapia proposti all'estero in una rara psicopatia sessuale: l'eonismo</t>
  </si>
  <si>
    <t>1527-31 (1527-31)</t>
  </si>
  <si>
    <t>Il Policlinico: Sezione pratica</t>
  </si>
  <si>
    <t>The Polyclinic: Practical Section</t>
  </si>
  <si>
    <t>S. Romano</t>
  </si>
  <si>
    <t>Reviewed Work: The Transsexual Phenomenon by Harry Benjamin</t>
  </si>
  <si>
    <t>40-1 (40-1)</t>
  </si>
  <si>
    <t>10.1136/bmj.4.5627.369-a</t>
  </si>
  <si>
    <t>PMC1912603</t>
  </si>
  <si>
    <t>Acquired sternal depression associated with cardiac arrhythmia</t>
  </si>
  <si>
    <t>9-Nov-1968</t>
  </si>
  <si>
    <t>369-70 (369-70)</t>
  </si>
  <si>
    <t>R. J. Perkins; J. Seymour</t>
  </si>
  <si>
    <t>Definition of sex</t>
  </si>
  <si>
    <t>14-Feb-1970</t>
  </si>
  <si>
    <t>442 (442)</t>
  </si>
  <si>
    <t>10.1136/bmj.2.5164.1448</t>
  </si>
  <si>
    <t>PMC1991079</t>
  </si>
  <si>
    <t>Transvestitism and trans-sexualism. A study of 50 cases.</t>
  </si>
  <si>
    <t>26-Dec-1959</t>
  </si>
  <si>
    <t>1448-52 (1448-52)</t>
  </si>
  <si>
    <t>John B. Randell</t>
  </si>
  <si>
    <t>10.1136/bmj.2.5597.83</t>
  </si>
  <si>
    <t>PMC1985732</t>
  </si>
  <si>
    <t>Carcinoma of breast in trans-sexual individuals after surgical and hormonal interference with the primary and secondary sex characteristics</t>
  </si>
  <si>
    <t>13-Apr-1968</t>
  </si>
  <si>
    <t>83-5 (83-5)</t>
  </si>
  <si>
    <t>William St. Clair Symmers</t>
  </si>
  <si>
    <t>10.1001/archpsyc.1960.03590100019002</t>
  </si>
  <si>
    <t>Passing and the Maintenance of Sexual Identification in an Intersexed Patient</t>
  </si>
  <si>
    <t>1-Apr-1960</t>
  </si>
  <si>
    <t>379-84 (379-84)</t>
  </si>
  <si>
    <t>Robert J. Stoller; Harold Garfinkel; Alexander C. Rosen</t>
  </si>
  <si>
    <t>10.1001/archpsyc.1963.01720080059009</t>
  </si>
  <si>
    <t>Four Cases of Autocastration</t>
  </si>
  <si>
    <t>1-Feb-1963</t>
  </si>
  <si>
    <t>169-76 (169-76)</t>
  </si>
  <si>
    <t>K. H. Blacker; Normund Wong</t>
  </si>
  <si>
    <t>10.1001/archpsyc.1964.01720300019003</t>
  </si>
  <si>
    <t>Cytogenetic and Psychosexual Ambiguity: Klinefelter's Syndrome and Transvestism Compared</t>
  </si>
  <si>
    <t>1-Dec-1964</t>
  </si>
  <si>
    <t>589-95 (589-95)</t>
  </si>
  <si>
    <t>John Money; Ernesto Pollitt</t>
  </si>
  <si>
    <t>10.1001/archpsyc.1968.01740050119019</t>
  </si>
  <si>
    <t>Sexual Psychopathology in the Hypogonadal Male</t>
  </si>
  <si>
    <t>631-4 (631-4)</t>
  </si>
  <si>
    <t>Howard J. Baker; Robert J. Stoller</t>
  </si>
  <si>
    <t>Transvestism: A Contribution to the Study of the Psychology of Sex</t>
  </si>
  <si>
    <t>21-Feb-1914</t>
  </si>
  <si>
    <t>362-8 (362-8)</t>
  </si>
  <si>
    <t>New York Medical Journal</t>
  </si>
  <si>
    <t>Bernard Simon Talmey</t>
  </si>
  <si>
    <t>Sadger_1921_Geschlechtsverirrungen_k</t>
  </si>
  <si>
    <t>56-70; 112-226 (56-70; 112-226)</t>
  </si>
  <si>
    <t>Die Lehre von den Geschlechtsverirrungen (Psychopathia sexualis) auf psychoanalytischer Grundlage (A. Allgemeiner Teil; III. Kapitel: Der Kastrations-Komplex -- B. Spezieller Teil; III. Kapital: Die Homosexualität)</t>
  </si>
  <si>
    <t>Theories of Gender Aberrations (Psychopathia sexualis) with a Psychoanalytic Foundation (A. General Part; Chapter 3: The Castration Complex -- B. Particular Part; Chapter 3: Homosexuality)</t>
  </si>
  <si>
    <t>Isidor Isaak Sadger</t>
  </si>
  <si>
    <t>0000 0001 1040 9166</t>
  </si>
  <si>
    <t>Q88009</t>
  </si>
  <si>
    <t>Franz Deuticke</t>
  </si>
  <si>
    <t>Studies of androgens in transsexual subjects: Effects of estrogen therapy</t>
  </si>
  <si>
    <t>1-Sep-1968</t>
  </si>
  <si>
    <t>128-33 (128-33)</t>
  </si>
  <si>
    <t>The Johns Hopkins Medical Journal</t>
  </si>
  <si>
    <t>C. J. Migeon; M. A. Rivarola; M. G. Forest</t>
  </si>
  <si>
    <t>b20442245</t>
  </si>
  <si>
    <t>181-202 [Pt. 1]; 139-78 [Pt. 2] (181-202 [Pt. 1]; 139-78 [Pt. 2])</t>
  </si>
  <si>
    <t>Sexualpathologie: Ein Lehrbuch für Ärzt und Studierende</t>
  </si>
  <si>
    <t>Sexual Pathology: A Textbook for Doctors and Students</t>
  </si>
  <si>
    <t>Magnus Herschfeld</t>
  </si>
  <si>
    <t>A. Marcus &amp; E. Webers Verlag</t>
  </si>
  <si>
    <t>Bonn</t>
  </si>
  <si>
    <t>Concerning a Constitutional Transvestite With Partial "Masculinization" of the Secondary Sexual Characteristics</t>
  </si>
  <si>
    <t>20-Dec-1959</t>
  </si>
  <si>
    <t>545-52 (545-52)</t>
  </si>
  <si>
    <t>H. J. Lammers</t>
  </si>
  <si>
    <t>Psychiatrische und lerntheoretische Aspekte des Transsexualismus und des Transvestitismus</t>
  </si>
  <si>
    <t>Psychiatric and Developing Theoretical Aspects of Transsexualism and Transvestitism</t>
  </si>
  <si>
    <t>387-91 (387-91)</t>
  </si>
  <si>
    <t>Italian</t>
  </si>
  <si>
    <t>Government Reports</t>
  </si>
  <si>
    <t>Theses</t>
  </si>
  <si>
    <t>1860 - 1869</t>
  </si>
  <si>
    <t>1870 - 1879</t>
  </si>
  <si>
    <t>1880 - 1889</t>
  </si>
  <si>
    <t>1890 - 1899</t>
  </si>
  <si>
    <t>1900 - 1909</t>
  </si>
  <si>
    <t>1910 - 1919</t>
  </si>
  <si>
    <t>1920 - 1929</t>
  </si>
  <si>
    <t>1930 - 1939</t>
  </si>
  <si>
    <t>1940 - 1949</t>
  </si>
  <si>
    <t>1950 - 1959</t>
  </si>
  <si>
    <t>1960 - 1969</t>
  </si>
  <si>
    <t>1970 - 1979</t>
  </si>
  <si>
    <t>1980 - 1989</t>
  </si>
  <si>
    <t>1990 - 1999</t>
  </si>
  <si>
    <t>2000 - 2009</t>
  </si>
  <si>
    <t># Sources</t>
  </si>
  <si>
    <t># Journal Articles</t>
  </si>
  <si>
    <t>Female Transsexualism</t>
  </si>
  <si>
    <t>Man of vrouw?: Dilemma van de transseksuele mens</t>
  </si>
  <si>
    <t>Man or Woman?: The Dilemma of Transsexual Men</t>
  </si>
  <si>
    <t>9789021427263</t>
  </si>
  <si>
    <t>CR7eAQAACAAJ</t>
  </si>
  <si>
    <t>40-5 (40-5)</t>
  </si>
  <si>
    <t>D. Christodorescu</t>
  </si>
  <si>
    <t>10.1159/000283162</t>
  </si>
  <si>
    <t>Otto Marinus de Vaal</t>
  </si>
  <si>
    <t>Wetenschappelijke Uitgeverij</t>
  </si>
  <si>
    <t>A Developmental Approach to Disturbances of Sex-Specific Identity</t>
  </si>
  <si>
    <t>Sex reassignment therapy in gender identity disorders</t>
  </si>
  <si>
    <t>Diary of a Transsexual</t>
  </si>
  <si>
    <t>99-102 (99-102)</t>
  </si>
  <si>
    <t>197-210 (197-210)</t>
  </si>
  <si>
    <t>International Psychiatry Clinics</t>
  </si>
  <si>
    <t>Judith S. Kestenberg</t>
  </si>
  <si>
    <t>Lyn Raskin</t>
  </si>
  <si>
    <t>Olympia Press</t>
  </si>
  <si>
    <t>Should surgery be performed on transsexuals?</t>
  </si>
  <si>
    <t>Transsexualism and surgical procedures</t>
  </si>
  <si>
    <t>Experience with pornography: Rapists, pedophiles, homosexuals, transsexuals, and controls</t>
  </si>
  <si>
    <t>The bisexual identity of transsexuals: Two case examples</t>
  </si>
  <si>
    <t>Male transsexualism: An endocrine study</t>
  </si>
  <si>
    <t>Surgical Treatment for Transsexualism</t>
  </si>
  <si>
    <t>Legal aspects of transsexualism</t>
  </si>
  <si>
    <t>Indications for sex reassignment surgery</t>
  </si>
  <si>
    <t>Prefatory remarks on outcome of sex reassignment in 24 cases of transexualism</t>
  </si>
  <si>
    <t>Diagnosis and treatment of gender identity disorders during childhood</t>
  </si>
  <si>
    <t>Incidence and Sex Ratio of Transsexualism in Sweden</t>
  </si>
  <si>
    <t>Characterization of a self-designated transsexual population</t>
  </si>
  <si>
    <t>Two Cases of Transsexualism with Gonadal Dysgenesia</t>
  </si>
  <si>
    <t>10.1192/bjp.119.550.311</t>
  </si>
  <si>
    <t>10.1007/BF01541684</t>
  </si>
  <si>
    <t>10.1192/bjp.119.549.195</t>
  </si>
  <si>
    <t>10.1007/BF01541061</t>
  </si>
  <si>
    <t>10.1007/BF01541060</t>
  </si>
  <si>
    <t>10.1007/BF01541059</t>
  </si>
  <si>
    <t>10.1007/BF01541058</t>
  </si>
  <si>
    <t>10.1111/j.1600-0447.1971.tb02197.x</t>
  </si>
  <si>
    <t>10.1007/BF01540939</t>
  </si>
  <si>
    <t>10.1007/BF01540934</t>
  </si>
  <si>
    <t>10.1007/BF01540933</t>
  </si>
  <si>
    <t>311-4 (311-4)</t>
  </si>
  <si>
    <t>B. Ionescu; C. Maximilian; A. Bucur</t>
  </si>
  <si>
    <t>Jon K. Meyer; Norman J. Knorr; Dietrich Blumer</t>
  </si>
  <si>
    <t>John Randell</t>
  </si>
  <si>
    <t>David Green</t>
  </si>
  <si>
    <t>M. Philbert</t>
  </si>
  <si>
    <t>Robert J. Stoller; Lawrence E. Newman</t>
  </si>
  <si>
    <t>Michael Goldstein; Harold Kent; Lewis Judd</t>
  </si>
  <si>
    <t>N. L. Block; A. N. Tessler</t>
  </si>
  <si>
    <t>1-Jan-1971</t>
  </si>
  <si>
    <t>74-82 (74-82)</t>
  </si>
  <si>
    <t>1-Mar-1971</t>
  </si>
  <si>
    <t>1-Jun-1971</t>
  </si>
  <si>
    <t>1-Aug-1971</t>
  </si>
  <si>
    <t>1-Sep-1971</t>
  </si>
  <si>
    <t>145-51 (145-51)</t>
  </si>
  <si>
    <t>153-61 (153-61)</t>
  </si>
  <si>
    <t>163-5 (163-5)</t>
  </si>
  <si>
    <t>167-73 (167-73)</t>
  </si>
  <si>
    <t>195-6 (195-6)</t>
  </si>
  <si>
    <t>Archives of Sexual Behavior</t>
  </si>
  <si>
    <t>517-25 (517-25)</t>
  </si>
  <si>
    <t>1-15 (1-15)</t>
  </si>
  <si>
    <t>17-28 (17-28)</t>
  </si>
  <si>
    <t>91-3 (91-3)</t>
  </si>
  <si>
    <t>106-33 (106-33)</t>
  </si>
  <si>
    <t>Surgery, Gynecology &amp; Obstetrics</t>
  </si>
  <si>
    <t>Misconceptions Rise in Teacher's Sex Transition</t>
  </si>
  <si>
    <t>18-Sep-1971</t>
  </si>
  <si>
    <t>5B (5B)</t>
  </si>
  <si>
    <t>10.1177/070674377101600504</t>
  </si>
  <si>
    <t>10.1111/j.2044-8341.1971.tb02174.x</t>
  </si>
  <si>
    <t>10.1007/BF01638060</t>
  </si>
  <si>
    <t>10.3928/0048-5713-19711201-07</t>
  </si>
  <si>
    <t>Autocastration by a Male Transsexual</t>
  </si>
  <si>
    <t>The oedipal situation in male transsexualism</t>
  </si>
  <si>
    <t>Two monozygotic (identical) twin pairs discordant for gender identity</t>
  </si>
  <si>
    <t>1-Oct-1971</t>
  </si>
  <si>
    <t>1-Nov-1971</t>
  </si>
  <si>
    <t>1-Dec-1971</t>
  </si>
  <si>
    <t>399-405 (399-405)</t>
  </si>
  <si>
    <t>295-303 (295-303)</t>
  </si>
  <si>
    <t>321-7 (321-7)</t>
  </si>
  <si>
    <t>60-9 (60-9)</t>
  </si>
  <si>
    <t>Canadian Psychiatric Association Journal</t>
  </si>
  <si>
    <t>Psychiatric Annals</t>
  </si>
  <si>
    <t>Frederick H. Lowy; Thomas L. Kolivakis</t>
  </si>
  <si>
    <t>Lawrence E. Newman; Robert J. Stoller</t>
  </si>
  <si>
    <t>Richard Green; Robert J. Stoller</t>
  </si>
  <si>
    <t>tt0068726</t>
  </si>
  <si>
    <t>1-Jan-1972</t>
  </si>
  <si>
    <t>01:31:00</t>
  </si>
  <si>
    <t>The rationale and the myth of the surgical treatment of transsexualism</t>
  </si>
  <si>
    <t>7-13 (7-13)</t>
  </si>
  <si>
    <t>Medical Aspects of Human Sexuality</t>
  </si>
  <si>
    <t>John Hoenig</t>
  </si>
  <si>
    <t>10.1192/bjp.120.554.125-a</t>
  </si>
  <si>
    <t>Transsexualism with Gonadal Dysgenesia</t>
  </si>
  <si>
    <t>125-6 (125-6)</t>
  </si>
  <si>
    <t>Al Dieffenbach</t>
  </si>
  <si>
    <t>13 sex-change operations done in U.W. Medical School program</t>
  </si>
  <si>
    <t>23-Jan-1972</t>
  </si>
  <si>
    <t>B4 (B4)</t>
  </si>
  <si>
    <t>10.1001/archpsyc.1972.01750210021003</t>
  </si>
  <si>
    <t>Treatment of Boyhood "Transsexualism": An Interim Report of Four Years' Experience</t>
  </si>
  <si>
    <t>A study of twelve applicants for transsexual surgery</t>
  </si>
  <si>
    <t>1-Mar-1972</t>
  </si>
  <si>
    <t>213-7 (213-7)</t>
  </si>
  <si>
    <t>245-9 (245-9)</t>
  </si>
  <si>
    <t>Ohio State Medical Journal</t>
  </si>
  <si>
    <t>Richard Green; Lawrence E. Newman; Robert J. Stoller</t>
  </si>
  <si>
    <t>B. Stinson</t>
  </si>
  <si>
    <t>Frank Getlein</t>
  </si>
  <si>
    <t>C8 (C8)</t>
  </si>
  <si>
    <t>31-Mar-1972</t>
  </si>
  <si>
    <t>The Transsexual's Plight: "I Want What I Want"</t>
  </si>
  <si>
    <t>At the Movies: Chase fun in "Puppet"</t>
  </si>
  <si>
    <t>20-Apr-1972</t>
  </si>
  <si>
    <t>C3 (C3)</t>
  </si>
  <si>
    <t>John Hartl</t>
  </si>
  <si>
    <t>10.1007/bf01542018</t>
  </si>
  <si>
    <t>Etiological factors in female transsexualism: A first approximation</t>
  </si>
  <si>
    <t>1-Jun-1972</t>
  </si>
  <si>
    <t>47-64 (47-64)</t>
  </si>
  <si>
    <t>1-Oct-1972</t>
  </si>
  <si>
    <t>Transsexuals Get Surgery</t>
  </si>
  <si>
    <t>Arrest Cancels Police Speakers</t>
  </si>
  <si>
    <t>After 20 Year As a Female, Robert Now Seeks A New Life</t>
  </si>
  <si>
    <t>Results of Sex-Change Surgery in U.S. Being Assessed: Preliminary Findings Indicate General Success</t>
  </si>
  <si>
    <t>Sex Changes Improve Lives: Patients Apparently Content</t>
  </si>
  <si>
    <t>Walk on the Wild Side</t>
  </si>
  <si>
    <t>Audio Recording</t>
  </si>
  <si>
    <t>Song</t>
  </si>
  <si>
    <t>3-Oct-1972</t>
  </si>
  <si>
    <t>11-Oct-1972</t>
  </si>
  <si>
    <t>20-Nov-1972</t>
  </si>
  <si>
    <t>24-Nov-1972</t>
  </si>
  <si>
    <t>00:04:12</t>
  </si>
  <si>
    <t>Lou Reed</t>
  </si>
  <si>
    <t>Jane E. Brody</t>
  </si>
  <si>
    <t>3.3 (3.3)</t>
  </si>
  <si>
    <t>6.1 (6.1)</t>
  </si>
  <si>
    <t>6.2 (6.2)</t>
  </si>
  <si>
    <t>Male Transsexualism: Uneasiness</t>
  </si>
  <si>
    <t>Transsexualism in a Fourteen-Year-Old Male</t>
  </si>
  <si>
    <t>1-Dec-1972</t>
  </si>
  <si>
    <t>9-Dec-1972</t>
  </si>
  <si>
    <t>301-6 (301-6)</t>
  </si>
  <si>
    <t>1947-8 (1947-8)</t>
  </si>
  <si>
    <t>Danish Medical Bulletin</t>
  </si>
  <si>
    <t>G. C. W. George; P. J. V. Beumont</t>
  </si>
  <si>
    <t>Surgical and Psychiatric Aspects of Transsexualism</t>
  </si>
  <si>
    <t>Book Chapter</t>
  </si>
  <si>
    <t>1-Jan-1973</t>
  </si>
  <si>
    <t>Plastic and Reconstructive Surgery of the Genital Area</t>
  </si>
  <si>
    <t>Charles E. Horton</t>
  </si>
  <si>
    <t>Little Brown &amp; Co.</t>
  </si>
  <si>
    <t>10.1097/00006534-197307000-00013</t>
  </si>
  <si>
    <t>The Male Transsexual as "Experiment"</t>
  </si>
  <si>
    <t>Transsexualism—A Surgical Problem?</t>
  </si>
  <si>
    <t>Gender Identity and Sexual Psychopathology in Men: A Psychodynamic Analysis of Homosexuality, Transsexualism, and Transvestism</t>
  </si>
  <si>
    <t>Contribution à la psychanalyse du transsexualisme</t>
  </si>
  <si>
    <t>A Contribution to Psychoanalysis Regarding Transsexualism</t>
  </si>
  <si>
    <t>74-6 (74-6)</t>
  </si>
  <si>
    <t>53-72 (53-72)</t>
  </si>
  <si>
    <t>137-59 (137-59)</t>
  </si>
  <si>
    <t>215-25 (215-25)</t>
  </si>
  <si>
    <t>Journal of the American Academy of Psychoanalysis</t>
  </si>
  <si>
    <t>Scilicet</t>
  </si>
  <si>
    <t>Milton T. Edgerton</t>
  </si>
  <si>
    <t>Lionel Ovesey; Ethel Person</t>
  </si>
  <si>
    <t>Moustapha Safouan</t>
  </si>
  <si>
    <t>3_hrAAAAMAAJ</t>
  </si>
  <si>
    <t>Sex Change: The Achievement of Gender Identity Among Feminized Transsexuals</t>
  </si>
  <si>
    <t>Charles Thomas</t>
  </si>
  <si>
    <t>Woman Regrets Her Sex Change</t>
  </si>
  <si>
    <t>Divorce Asked On Sex Change</t>
  </si>
  <si>
    <t>Welfare Dep't Picks up Tab For Sex Change</t>
  </si>
  <si>
    <t>Medicaid Bars Sex Change as Just "Cosmetic Surgery"</t>
  </si>
  <si>
    <t>13-Jan-1973</t>
  </si>
  <si>
    <t>14-Jan-1973</t>
  </si>
  <si>
    <t>1-Feb-1973</t>
  </si>
  <si>
    <t>11-Mar-1973</t>
  </si>
  <si>
    <t>States Times Advocate</t>
  </si>
  <si>
    <t>10.1001/archpsyc.1973.01750340089014</t>
  </si>
  <si>
    <t>Gender Identity Change in a Transsexual</t>
  </si>
  <si>
    <t>1-Apr-1973</t>
  </si>
  <si>
    <t>569-76 (569-76)</t>
  </si>
  <si>
    <t>10.1016/S0010-440X(73)80021-5</t>
  </si>
  <si>
    <t>10.1176/ajp.130.5.536</t>
  </si>
  <si>
    <t>10.1007/bf01541760</t>
  </si>
  <si>
    <t>10.1007/bf01541761</t>
  </si>
  <si>
    <t>10.1016/0090-4295(73)90205-7</t>
  </si>
  <si>
    <t>10.1016/0007-1226(73)90015-5</t>
  </si>
  <si>
    <t>Dreams of transsexuals awaiting surgery</t>
  </si>
  <si>
    <t>Sex reassignment: Male to female to male</t>
  </si>
  <si>
    <t>Plasma testosterone levels and female transsexualism</t>
  </si>
  <si>
    <t>A one-stage technique for constructing female external genitalia in male transsexuals</t>
  </si>
  <si>
    <t>1-May-1973</t>
  </si>
  <si>
    <t>1-Jun-1973</t>
  </si>
  <si>
    <t>1-Jul-1973</t>
  </si>
  <si>
    <t>277-82 (277-82)</t>
  </si>
  <si>
    <t>269-79 (269-79)</t>
  </si>
  <si>
    <t>536-9 (536-9)</t>
  </si>
  <si>
    <t>245-50 (245-50)</t>
  </si>
  <si>
    <t>251-6 (251-6)</t>
  </si>
  <si>
    <t>1-12 (1-12)</t>
  </si>
  <si>
    <t>Comprehensive Psychiatry</t>
  </si>
  <si>
    <t>Urology</t>
  </si>
  <si>
    <t>British Journal of Plastic Surgery</t>
  </si>
  <si>
    <t>Narendra J. Pandya; Orion H. Stuteville, II</t>
  </si>
  <si>
    <t>Drogo K. Montague</t>
  </si>
  <si>
    <t>James R. Jones; Jean Samimy</t>
  </si>
  <si>
    <t>John Money; George Wolff</t>
  </si>
  <si>
    <t>Vamik D. Volkan; Tajammul H. Bhatti</t>
  </si>
  <si>
    <t>Responses to Erotic Stimuli of Transsexual and Homosexual Males</t>
  </si>
  <si>
    <t>Male transsexualism: Two cases in a single family</t>
  </si>
  <si>
    <t>Two male transsexuals in one family</t>
  </si>
  <si>
    <t>Testosterone levels and female-to-male transsexualism</t>
  </si>
  <si>
    <t>1-Nov-1973</t>
  </si>
  <si>
    <t>1-Dec-1973</t>
  </si>
  <si>
    <t>10.1192/bjp.123.5.579</t>
  </si>
  <si>
    <t>10.1007/bf01541005</t>
  </si>
  <si>
    <t>10.1007/bf01541006</t>
  </si>
  <si>
    <t>10.1007/BF01541015</t>
  </si>
  <si>
    <t>579-85 (579-85)</t>
  </si>
  <si>
    <t>317-21 (317-21)</t>
  </si>
  <si>
    <t>323-8 (323-8)</t>
  </si>
  <si>
    <t>399-400 (399-400)</t>
  </si>
  <si>
    <t>R. F. Barr</t>
  </si>
  <si>
    <t>B. D. Hore; F. V. Nicolle; B. Chir; J. S. Calnan</t>
  </si>
  <si>
    <t>Robert J. Stoller; Howard J. Baker</t>
  </si>
  <si>
    <t>George P. Fulmer</t>
  </si>
  <si>
    <t>5-Sep-2006</t>
  </si>
  <si>
    <t>Proceedings of the Second Interdisciplinary Symposium on Gender Dysphoria Syndrome</t>
  </si>
  <si>
    <t>1-Jan-1974</t>
  </si>
  <si>
    <t>Donald R. Laub; Patrick Gandy</t>
  </si>
  <si>
    <t>Stanford University Press</t>
  </si>
  <si>
    <t>a332oAEACAAJ</t>
  </si>
  <si>
    <t>Gender dysphoria syndrome (the how, what, and why of a disease)</t>
  </si>
  <si>
    <t>7-14 (7-14)</t>
  </si>
  <si>
    <t>HwzbAAAAMAAJ</t>
  </si>
  <si>
    <t>6hG5GwAACAAJ</t>
  </si>
  <si>
    <t>10.1159/000283599</t>
  </si>
  <si>
    <t>Canary: The Story of a Transsexual</t>
  </si>
  <si>
    <t>Travelling: un itinéraire transsexuel</t>
  </si>
  <si>
    <t>Sexual and Other Abnormalities in the Family of a Transsexual</t>
  </si>
  <si>
    <t>Conundrum</t>
  </si>
  <si>
    <t>Myron: A Novel</t>
  </si>
  <si>
    <t>Canary Conn</t>
  </si>
  <si>
    <t>Kathy Dee</t>
  </si>
  <si>
    <t>Jan Morris</t>
  </si>
  <si>
    <t>Gore Vidal</t>
  </si>
  <si>
    <t>Random House</t>
  </si>
  <si>
    <t>Harcourt Brace Jovanovich</t>
  </si>
  <si>
    <t>Pierre Belfond</t>
  </si>
  <si>
    <t>Nash Publishers</t>
  </si>
  <si>
    <t>334-46 (334-46)</t>
  </si>
  <si>
    <t>10.1192/bjp.124.1.022</t>
  </si>
  <si>
    <t>10.1007/bf01541041</t>
  </si>
  <si>
    <t>10.1176/appi.psychotherapy.1974.28.1.4</t>
  </si>
  <si>
    <t>10.1192/bjp.124.2.181</t>
  </si>
  <si>
    <t>Parent-Child Relations in Transsexual and Non-transsexual Homosexual Males</t>
  </si>
  <si>
    <t>Transsexuals: Legal considerations</t>
  </si>
  <si>
    <t>The Transsexual Syndrome in Males: I. Primary Transsexualism</t>
  </si>
  <si>
    <t>The Prevalence of Transsexualism in England and Wales</t>
  </si>
  <si>
    <t>The trans-sexual syndrome in homosexual males</t>
  </si>
  <si>
    <t>1-Feb-1974</t>
  </si>
  <si>
    <t>145-53 (145-53)</t>
  </si>
  <si>
    <t>181-90 (181-90)</t>
  </si>
  <si>
    <t>4-20 (4-20)</t>
  </si>
  <si>
    <t>33-50 (33-50)</t>
  </si>
  <si>
    <t>22-3 (22-3)</t>
  </si>
  <si>
    <t>Kurt Freund; Ron Langevin; Yaroslaw Zajac; Betty Steiner; Andrew Zajac</t>
  </si>
  <si>
    <t>John P. Holloway</t>
  </si>
  <si>
    <t>Ethel Person; Lionel Ovesey</t>
  </si>
  <si>
    <t>John Hoenig; John C. Kenna</t>
  </si>
  <si>
    <t>Sandra Pesmen</t>
  </si>
  <si>
    <t>Post-Herald and Register</t>
  </si>
  <si>
    <t>1-Mar-1974</t>
  </si>
  <si>
    <t>Chicago Clinic First To Offer Transsexuals Treatment</t>
  </si>
  <si>
    <t>Embryology of the urogenital system in man and genetic factors in intersex problems and transsexualism</t>
  </si>
  <si>
    <t>The surgical treatment of male transsexuals</t>
  </si>
  <si>
    <t>Postsurgical adjustment of male transsexual patients</t>
  </si>
  <si>
    <t>The Transsexual Syndrome in Males: II. Secondary Transsexualism</t>
  </si>
  <si>
    <t>Gender dysphoria syndrome—the conceptualization that liberalizes indications for total gender reorientation and implies a broadly based multi-dimensional rehabilitative regimen</t>
  </si>
  <si>
    <t>The nosological position of transsexualism</t>
  </si>
  <si>
    <t>1-Apr-1974</t>
  </si>
  <si>
    <t>1-May-1974</t>
  </si>
  <si>
    <t>201-13 (201-13)</t>
  </si>
  <si>
    <t>285-323 (285-323)</t>
  </si>
  <si>
    <t>335-44 (335-44)</t>
  </si>
  <si>
    <t>174-93 (174-93)</t>
  </si>
  <si>
    <t>386-91 (386-91)</t>
  </si>
  <si>
    <t>273-87 (273-87)</t>
  </si>
  <si>
    <t>Clinics in Plastic Surgery</t>
  </si>
  <si>
    <t>Western Journal of Medicine</t>
  </si>
  <si>
    <t>T. A. Bramki</t>
  </si>
  <si>
    <t>D. W. Hastings</t>
  </si>
  <si>
    <t>Norman M. Fisk</t>
  </si>
  <si>
    <t>John Hoenig; John C. Kenna; Ann Youd</t>
  </si>
  <si>
    <t>John Hoenig; E. Duggan</t>
  </si>
  <si>
    <t>10.1007/bf01541490</t>
  </si>
  <si>
    <t>PMC1130142</t>
  </si>
  <si>
    <t>10.1176/appi.psychotherapy.1974.28.2.174</t>
  </si>
  <si>
    <t>Sex Surgeon Gives A Rare Interview</t>
  </si>
  <si>
    <t>19-May-1974</t>
  </si>
  <si>
    <t>Michael Goldsmith</t>
  </si>
  <si>
    <t>10.1111/1523-1747.ep12678272</t>
  </si>
  <si>
    <t>10.1097/00006534-197410000-00009</t>
  </si>
  <si>
    <t>10.1007/bf01541134</t>
  </si>
  <si>
    <t>10.1007/bf01541135</t>
  </si>
  <si>
    <t>10.1007/bf01541136</t>
  </si>
  <si>
    <t>Mammogenesis in Transsexuals</t>
  </si>
  <si>
    <t>The Gender Dysphoria Syndromes: A Position Statement on So-Called "Transsexualism"</t>
  </si>
  <si>
    <t>Female transsexualism: Part I</t>
  </si>
  <si>
    <t>Female transsexualism: Part II</t>
  </si>
  <si>
    <t>Clinical variants among applicants for sex reassignment</t>
  </si>
  <si>
    <t>1-Oct-1974</t>
  </si>
  <si>
    <t>1-Nov-1974</t>
  </si>
  <si>
    <t>142-6 (142-6)</t>
  </si>
  <si>
    <t>444-51 (444-51)</t>
  </si>
  <si>
    <t>487-507 (487-507)</t>
  </si>
  <si>
    <t>509-26 (509-26)</t>
  </si>
  <si>
    <t>527-58 (527-58)</t>
  </si>
  <si>
    <t>Journal of Investigative Dermatology</t>
  </si>
  <si>
    <t>Norman Orentreich; Nancy P. Durr</t>
  </si>
  <si>
    <t>Jon K. Meyer; John E. Hoopes</t>
  </si>
  <si>
    <t>Jon K. Meyer</t>
  </si>
  <si>
    <t>Male transsexualism</t>
  </si>
  <si>
    <t>Transexual surgery</t>
  </si>
  <si>
    <t>Réflexions sur le transsexualisme féminin</t>
  </si>
  <si>
    <t>Transsexualism: Disorder of Gender Identity, Thought Disorder, or Both?</t>
  </si>
  <si>
    <t>A Social-Psychiatric Follow-Up Study of 24 Sex-reassigned Transsexuals</t>
  </si>
  <si>
    <t>Reflections on Female Transsexualism</t>
  </si>
  <si>
    <t>1-Jan-1975</t>
  </si>
  <si>
    <t>RinYNQAACAAJ</t>
  </si>
  <si>
    <t>9789124156398</t>
  </si>
  <si>
    <t>259 (259)</t>
  </si>
  <si>
    <t>309-30 (309-30)</t>
  </si>
  <si>
    <t>1053-64 (1053-64)</t>
  </si>
  <si>
    <t>Obstetrics and Gynecology Annual</t>
  </si>
  <si>
    <t>Revue française de psychanalyse</t>
  </si>
  <si>
    <t>French Journal of Psychoanalysis</t>
  </si>
  <si>
    <t>5-6</t>
  </si>
  <si>
    <t>R. Gerner; L. Judd; A. Mandell</t>
  </si>
  <si>
    <t>C. Markland</t>
  </si>
  <si>
    <t>Anna Potamianou</t>
  </si>
  <si>
    <t>V. Siomopoulos</t>
  </si>
  <si>
    <t>Jan Wålinder; Inga Thuwe</t>
  </si>
  <si>
    <t>10.1007/BF01541893</t>
  </si>
  <si>
    <t>10.1007/bf01541889</t>
  </si>
  <si>
    <t>10.1007/bf01541890</t>
  </si>
  <si>
    <t>10.1007/bf01541081</t>
  </si>
  <si>
    <t>10.1007/bf01541082</t>
  </si>
  <si>
    <t>The Harry Benjamin Fourth International Conference on Gender Identity</t>
  </si>
  <si>
    <t>Male transsexualism in England: Sixteen cases with surgical intervention</t>
  </si>
  <si>
    <t>Transsexualism in Vietnam</t>
  </si>
  <si>
    <t>Male to female: The role transformation of transsexuals</t>
  </si>
  <si>
    <t>Families of seven male-to-female transexuals after 5–7 years: Sociological sexology</t>
  </si>
  <si>
    <t>1-Mar-1975</t>
  </si>
  <si>
    <t>109 (109)</t>
  </si>
  <si>
    <t>81-8 (81-8)</t>
  </si>
  <si>
    <t>89-95 (89-95)</t>
  </si>
  <si>
    <t>187-97 (187-97)</t>
  </si>
  <si>
    <t>173-85 (173-85)</t>
  </si>
  <si>
    <t>B. D. Hore; F. V. Nicolle; J. S. Calnan</t>
  </si>
  <si>
    <t>Elliott M. Heiman; Cao Van Lê</t>
  </si>
  <si>
    <t>Edward M. Levine; Charles H. Shaiova; Miodrag Mihailovic</t>
  </si>
  <si>
    <t>John Money; Florence Clarke; Tom Mazur</t>
  </si>
  <si>
    <t>Court: City and State Pay for Sex Change</t>
  </si>
  <si>
    <t>13-Mar-1975</t>
  </si>
  <si>
    <t>10.1097/00007611-197504000-00017</t>
  </si>
  <si>
    <t>Gender Identification and the Female Impersonator</t>
  </si>
  <si>
    <t>1-Apr-1975</t>
  </si>
  <si>
    <t>Southern Medical Journal</t>
  </si>
  <si>
    <t>Imposter-Suspect Is Arraigned</t>
  </si>
  <si>
    <t>15-Apr-1975</t>
  </si>
  <si>
    <t>A5 (A5)</t>
  </si>
  <si>
    <t>459-62 (459-62)</t>
  </si>
  <si>
    <t>Transsexualism, a form of gender dysphoria</t>
  </si>
  <si>
    <t>1-Jun-1975</t>
  </si>
  <si>
    <t>726 (726)</t>
  </si>
  <si>
    <t>O. M. De Vaal</t>
  </si>
  <si>
    <t>Sex case</t>
  </si>
  <si>
    <t>4-Aug-1975</t>
  </si>
  <si>
    <t>10.1176/ajp.132.9.962</t>
  </si>
  <si>
    <t>10.1007/bf01542134</t>
  </si>
  <si>
    <t>A study of transsexuals seeking gender reassignment</t>
  </si>
  <si>
    <t>Transsexualism in history</t>
  </si>
  <si>
    <t>1-Sep-1975</t>
  </si>
  <si>
    <t>962-4 (962-4)</t>
  </si>
  <si>
    <t>561-71 (561-71)</t>
  </si>
  <si>
    <t>J. C. Finney; J. M. Brandsma; M. Tondow; G. Lemaistre</t>
  </si>
  <si>
    <t>Vern. L. Bullough</t>
  </si>
  <si>
    <t>Joyce Brothers</t>
  </si>
  <si>
    <t>Ottawa Journal</t>
  </si>
  <si>
    <t>6-Oct-1975</t>
  </si>
  <si>
    <t>Transsexual behavior: The fight for identity</t>
  </si>
  <si>
    <t>10.1016/S0001-2092(07)63187-1</t>
  </si>
  <si>
    <t>10.1007/bf01544272</t>
  </si>
  <si>
    <t>10.1007/bf01544273</t>
  </si>
  <si>
    <t>10.1001/archpsyc.1975.01760300125012</t>
  </si>
  <si>
    <t>Nurses' reactions to transsexual surgery</t>
  </si>
  <si>
    <t>A body image scale for evaluating transsexuals</t>
  </si>
  <si>
    <t>Sella turcica in male-to-female transsexuals</t>
  </si>
  <si>
    <t>Male Transsexualism: Confirmation of a Hypothesis?</t>
  </si>
  <si>
    <t>1-Nov-1975</t>
  </si>
  <si>
    <t>745-9 (745-9)</t>
  </si>
  <si>
    <t>639-56 (639-56)</t>
  </si>
  <si>
    <t>657-62 (657-62)</t>
  </si>
  <si>
    <t>1587-8 (1587-8)</t>
  </si>
  <si>
    <t>AORN Journal</t>
  </si>
  <si>
    <t>Charlene Lark</t>
  </si>
  <si>
    <t>Thomas W. Lindgren; Ira B. Pauly</t>
  </si>
  <si>
    <t>P. O. Lundberg; A. Sjövall; Jan Wålinder</t>
  </si>
  <si>
    <t>L'énigme transsexuelle. A propos de l'ouvrage de Jan Morris L'énigme</t>
  </si>
  <si>
    <r>
      <t xml:space="preserve">The Transsexual Enigma: Concerning Jan Morris' Work </t>
    </r>
    <r>
      <rPr>
        <i/>
        <sz val="11"/>
        <color theme="1"/>
        <rFont val="Calibri"/>
        <family val="2"/>
        <scheme val="minor"/>
      </rPr>
      <t>"The Enigma"</t>
    </r>
  </si>
  <si>
    <t>1-Jan-1976</t>
  </si>
  <si>
    <t>860-81 (860-81)</t>
  </si>
  <si>
    <t>Acta Psychiatrica Belgica</t>
  </si>
  <si>
    <t>M. De Wolf</t>
  </si>
  <si>
    <t>Dell</t>
  </si>
  <si>
    <t>Transvestites and Transsexuals: Mixed Views</t>
  </si>
  <si>
    <t>10.1007/bf01542241</t>
  </si>
  <si>
    <t>10.1111/j.1600-0447.1976.tb00058.x</t>
  </si>
  <si>
    <t>10.1001/jama.1976.03260310046024</t>
  </si>
  <si>
    <t>Behavioral differences and emotional conflict among male-to-female transsexuals</t>
  </si>
  <si>
    <t>Male Transsexuals: A Long‐Term Follow‐Up After Sex Reassignment Operations</t>
  </si>
  <si>
    <t>Pulmonary Embolism in a Transsexual Man Taking Diethylstilbestrol</t>
  </si>
  <si>
    <t>On the evocability of a positive oestrogen feedback action on LH secretion in transsexual men and women</t>
  </si>
  <si>
    <t>2-Feb-1976</t>
  </si>
  <si>
    <t>1-Mar-1976</t>
  </si>
  <si>
    <t>81-6 (81-6)</t>
  </si>
  <si>
    <t>51-63 (51-63)</t>
  </si>
  <si>
    <t>532-3 (532-3)</t>
  </si>
  <si>
    <t>20-5 (20-5)</t>
  </si>
  <si>
    <t>Endokrinologie</t>
  </si>
  <si>
    <t>Endocrinology</t>
  </si>
  <si>
    <t>Edward M. Levine; Doris Gruenewald; Charles H. Shaiova</t>
  </si>
  <si>
    <t>G. K. Sturüp</t>
  </si>
  <si>
    <t>Kenneth L. Lehrman</t>
  </si>
  <si>
    <t>G. Dörner; W. Rohde; K. Seidel; W. Haas; G. S. Schott</t>
  </si>
  <si>
    <t>New Generation Transsexuals "More Normal"</t>
  </si>
  <si>
    <t>11-Apr-1976</t>
  </si>
  <si>
    <t>7E (7E)</t>
  </si>
  <si>
    <t>Colorado Springs Gazette-Telegraph</t>
  </si>
  <si>
    <t>John Wykert</t>
  </si>
  <si>
    <t>10.1007/bf01541372</t>
  </si>
  <si>
    <t>10.1007/bf01541377</t>
  </si>
  <si>
    <t>Autonomic responses of transsexual and homosexual males to erotic film sequences</t>
  </si>
  <si>
    <t>A law concerning sex reassignment of transsexuals in Sweden</t>
  </si>
  <si>
    <t>1-May-1976</t>
  </si>
  <si>
    <t>211-22 (211-22)</t>
  </si>
  <si>
    <t>Ron Barr; Alex Blaszczynski</t>
  </si>
  <si>
    <t>Jasper County, Ia., officials plan to extradit Richard Moore...</t>
  </si>
  <si>
    <t>Transsexual found guilty of murder in stabbing of man, 22</t>
  </si>
  <si>
    <t>27-May-1976</t>
  </si>
  <si>
    <t>28-May-1976</t>
  </si>
  <si>
    <t>50 (50)</t>
  </si>
  <si>
    <t>A9 (A9)</t>
  </si>
  <si>
    <t>Larry Brown</t>
  </si>
  <si>
    <t>Sex and Gender. Volume II: The Transsexual Experiment By Robert J. Stoller. London: Hogarth Press. 1975. Pp viii+316. Index 3 pp. Price £7.00.</t>
  </si>
  <si>
    <t>606-7 (606-7)</t>
  </si>
  <si>
    <t>Michael Fordham</t>
  </si>
  <si>
    <t>10.1001/archpsyc.1976.01770060071010</t>
  </si>
  <si>
    <t>Sex Conversion Surgery in a Man With Severe Gender Dysphoria: A Tragic Outcome</t>
  </si>
  <si>
    <t>1-Jun-1976</t>
  </si>
  <si>
    <t>751-3 (751-3)</t>
  </si>
  <si>
    <t>Theodore Van Putten; Fawzy I. Fawzy</t>
  </si>
  <si>
    <t>Sex Change Denied By Net Champ</t>
  </si>
  <si>
    <t>Is netter playing fair game?</t>
  </si>
  <si>
    <t>Richards' Identity Confirmed</t>
  </si>
  <si>
    <t>ROBIN HARRIS doesn't think she'll initiate any complaint in the Renee Richards affair...</t>
  </si>
  <si>
    <t>Ex-Male Wants Spot In Open Women's Meet</t>
  </si>
  <si>
    <t>A man's pursuit of happiness as a woman: Tennis player Dr. Renee Richards again has thrown the spotlight of world attention on transsexuals</t>
  </si>
  <si>
    <t>Her problems started in the womb</t>
  </si>
  <si>
    <t>Tall, dark &amp; handsome...and a woman to be: His choice: sex switch or suicide / Former football star may become a woman</t>
  </si>
  <si>
    <t>23-Jul-1976</t>
  </si>
  <si>
    <t>24-Jul-1976</t>
  </si>
  <si>
    <t>25-Jul-1976</t>
  </si>
  <si>
    <t>2-Aug-1976</t>
  </si>
  <si>
    <t>5-Aug-1976</t>
  </si>
  <si>
    <t>2-Sep-1976</t>
  </si>
  <si>
    <t>13-Sep-1976</t>
  </si>
  <si>
    <t>28-Sep-1976</t>
  </si>
  <si>
    <t>C9 (C9)</t>
  </si>
  <si>
    <t>C1 (C1)</t>
  </si>
  <si>
    <t>H1, H9 (H1, H9)</t>
  </si>
  <si>
    <t>9C (9C)</t>
  </si>
  <si>
    <t>1, 10 (1, 10)</t>
  </si>
  <si>
    <t>Chula Vista Star-News</t>
  </si>
  <si>
    <t>Evening Capital</t>
  </si>
  <si>
    <t>Michael Grant</t>
  </si>
  <si>
    <t>Marcella Rabwin</t>
  </si>
  <si>
    <t>Tom Coakley</t>
  </si>
  <si>
    <t>10.1176/ajp.133.10.1194</t>
  </si>
  <si>
    <t>Treatment of requests for sex-change surgery with psychotherapy</t>
  </si>
  <si>
    <t>1-Oct-1976</t>
  </si>
  <si>
    <t>1194-6 (1194-6)</t>
  </si>
  <si>
    <t>Betty Liddick</t>
  </si>
  <si>
    <t>Sex Change: Solution for Some, Controversy for All</t>
  </si>
  <si>
    <t>Switching sexes is life-saver</t>
  </si>
  <si>
    <t>Transsexuals: "These People Are Not Freaks"</t>
  </si>
  <si>
    <t>Transsexuals' Operations Don't Solve All Problems</t>
  </si>
  <si>
    <t>Transsexuals lead uneasy lives</t>
  </si>
  <si>
    <t>Growing Number Turn to Sexual Re-assignment</t>
  </si>
  <si>
    <t>Transsexual's Ex-Wife Asks $7,000 Alimony</t>
  </si>
  <si>
    <t>14-Oct-1976</t>
  </si>
  <si>
    <t>17-Oct-1976</t>
  </si>
  <si>
    <t>21-Oct-1976</t>
  </si>
  <si>
    <t>24-Oct-1976</t>
  </si>
  <si>
    <t>30-Oct-1976</t>
  </si>
  <si>
    <t>3.8 (3.8)</t>
  </si>
  <si>
    <t>D1 (D1)</t>
  </si>
  <si>
    <t>4.1, 4.8, 4.9 (4.1, 4.8, 4.9)</t>
  </si>
  <si>
    <t>18D (18D)</t>
  </si>
  <si>
    <t>News-Journal</t>
  </si>
  <si>
    <t>10.1007/bf01541220</t>
  </si>
  <si>
    <t>10.1176/ajp.133.11.1318</t>
  </si>
  <si>
    <t>A typology of transsexualism: Gender identity theory and data</t>
  </si>
  <si>
    <t>Male transsexuals in the homosexual subculture</t>
  </si>
  <si>
    <t>1-Nov-1976</t>
  </si>
  <si>
    <t>567-84 (567-84)</t>
  </si>
  <si>
    <t>1318-21 (1318-21)</t>
  </si>
  <si>
    <t>Peter M. Bentler</t>
  </si>
  <si>
    <t>You Should Read: The Transsexuals</t>
  </si>
  <si>
    <t>Transsexualism in America</t>
  </si>
  <si>
    <t>19-Nov-1976</t>
  </si>
  <si>
    <t>21-Nov-1976</t>
  </si>
  <si>
    <t>1, 11 (1, 11)</t>
  </si>
  <si>
    <t>The Emporia Gazette</t>
  </si>
  <si>
    <t>San Antonio Express</t>
  </si>
  <si>
    <t>Transsexualism: a selective review</t>
  </si>
  <si>
    <t>1-Dec-1976</t>
  </si>
  <si>
    <t>739 (739)</t>
  </si>
  <si>
    <t>E. A. McKee</t>
  </si>
  <si>
    <t>10.1037/h0087488</t>
  </si>
  <si>
    <t>9BgIf22JI8oC</t>
  </si>
  <si>
    <t>10.1016/0005-7967(77)90102-4</t>
  </si>
  <si>
    <t>10.1007/bf01579246</t>
  </si>
  <si>
    <t>10.1111/j.1939-0025.1977.tb03245.x</t>
  </si>
  <si>
    <t>Countertransference reactions to gender dysphoric patients: Implications for psychotherapy</t>
  </si>
  <si>
    <t>Emergence: A Transsexual Autobiography</t>
  </si>
  <si>
    <t>Transsexualism: An Etiological and Ethical Analysis</t>
  </si>
  <si>
    <t>Self-monitoring and self-reinforcement processes in a pre-transsexual boy</t>
  </si>
  <si>
    <t>Acute symbiotic psychosis in a postoperative transsexual</t>
  </si>
  <si>
    <t>The Transsexual Client: A Discussion of Transsexualism and Issues in Psychotherapy</t>
  </si>
  <si>
    <t>1-Jan-1977</t>
  </si>
  <si>
    <t>21-31 (21-31)</t>
  </si>
  <si>
    <t>177-80 (177-80)</t>
  </si>
  <si>
    <t>37-44 (37-44)</t>
  </si>
  <si>
    <t>66-74 (66-74)</t>
  </si>
  <si>
    <t>Psychotherapy: Theory, Research &amp; Practice</t>
  </si>
  <si>
    <t>Behaviour Research and Therapy</t>
  </si>
  <si>
    <t>American Journal of Orthopsychiatry</t>
  </si>
  <si>
    <t>Leslie M. Lothstein</t>
  </si>
  <si>
    <t>Mario Martino; Harriett</t>
  </si>
  <si>
    <t>Janice G. Raymond</t>
  </si>
  <si>
    <t>George A. Rekers; James W. Varni</t>
  </si>
  <si>
    <t>Allen Childs</t>
  </si>
  <si>
    <t>Miriam N. Oles</t>
  </si>
  <si>
    <t>29-May-2002</t>
  </si>
  <si>
    <t>Crown Publishers</t>
  </si>
  <si>
    <t>Immunity offered for testimony</t>
  </si>
  <si>
    <t>9-Feb-1977</t>
  </si>
  <si>
    <t>A11 (A11)</t>
  </si>
  <si>
    <t>10.1007/bf01541706</t>
  </si>
  <si>
    <t>The clinical profile of male transsexuals living as females vs. those living as males</t>
  </si>
  <si>
    <t>1-Mar-1977</t>
  </si>
  <si>
    <t>143-54 (143-54)</t>
  </si>
  <si>
    <t>Transsexualism: Time for Reassessment</t>
  </si>
  <si>
    <t>Male Transsexuals Conservative</t>
  </si>
  <si>
    <t>Transsexual men more conservative about sex</t>
  </si>
  <si>
    <t>Preconceived Notions Countered: Study Shows Transsexuals "Conservative"</t>
  </si>
  <si>
    <t>Today In Science</t>
  </si>
  <si>
    <t>Study finds sex-change male is conservative in sex habit</t>
  </si>
  <si>
    <t>3-Mar-1977</t>
  </si>
  <si>
    <t>15-Apr-1977</t>
  </si>
  <si>
    <t>17-Apr-1977</t>
  </si>
  <si>
    <t>20-Apr-1977</t>
  </si>
  <si>
    <t>25-Apr-1977</t>
  </si>
  <si>
    <t>2E (2E)</t>
  </si>
  <si>
    <t>Playground Daily News</t>
  </si>
  <si>
    <t>Cruces Sun-News</t>
  </si>
  <si>
    <t>The Evening Review</t>
  </si>
  <si>
    <t>The Berkshire Eagle</t>
  </si>
  <si>
    <t>Richard Newcombe</t>
  </si>
  <si>
    <t>10.1007/bf01541130</t>
  </si>
  <si>
    <t>10.3109/00048677709159542</t>
  </si>
  <si>
    <t>10.1016/0039-128X(77)90121-0</t>
  </si>
  <si>
    <t>Can fetishism occur in transsexuals?</t>
  </si>
  <si>
    <t>Clinical Comparison of Transvestism and Transsexualism: An Overview</t>
  </si>
  <si>
    <t>In vitro steroid metabolic studies in human testes I: Effects of estrogen on progesterone metabolism</t>
  </si>
  <si>
    <t>1-May-1977</t>
  </si>
  <si>
    <t>1-Jun-1977</t>
  </si>
  <si>
    <t>15-Jan-2003</t>
  </si>
  <si>
    <t>771-86 (771-86)</t>
  </si>
  <si>
    <t>223-35 (223-35)</t>
  </si>
  <si>
    <t>83-6 (83-6)</t>
  </si>
  <si>
    <t>Australian and New Zealand Journal of Psychiatry</t>
  </si>
  <si>
    <t>Steroids</t>
  </si>
  <si>
    <t>Neil Buhrich</t>
  </si>
  <si>
    <t>Neil Buhrich; Neil McConaghy</t>
  </si>
  <si>
    <t>Luis J. Rodriguez-Rigau; Robert K. Tcholakian; Keith D. Smith; Emil Steinberger</t>
  </si>
  <si>
    <t>Prostitution Charge Against Transsexual Dropped in Orleans</t>
  </si>
  <si>
    <t>13-Jun-1977</t>
  </si>
  <si>
    <t>8B (8B)</t>
  </si>
  <si>
    <t>10.1007/bf01541204</t>
  </si>
  <si>
    <t>10.1192/bjp.131.1.73</t>
  </si>
  <si>
    <t>10.1007/bf01541182</t>
  </si>
  <si>
    <t>10.1007/bf01541183</t>
  </si>
  <si>
    <t>10.1111/j.1600-0447.1977.tb00227.x</t>
  </si>
  <si>
    <t>10.1192/bjp.131.4.405</t>
  </si>
  <si>
    <t>Gender identity change in a female adolescent transsexual</t>
  </si>
  <si>
    <t>A Study of Consanguinity Between the Parents of Transsexuals</t>
  </si>
  <si>
    <t>Gender identity change in a transsexual: An exorcism</t>
  </si>
  <si>
    <t>The clinical syndromes of femmiphilic transvestism</t>
  </si>
  <si>
    <t>A male M Z twin pair, concordant for transsexualism, discordant for schizophrenia</t>
  </si>
  <si>
    <t>Male Transsexualism in Singapore: a Description of 56 Cases</t>
  </si>
  <si>
    <t>1-Jul-1977</t>
  </si>
  <si>
    <t>1-Sep-1977</t>
  </si>
  <si>
    <t>1-Oct-1977</t>
  </si>
  <si>
    <t>327-40 (327-40)</t>
  </si>
  <si>
    <t>73-4 (73-4)</t>
  </si>
  <si>
    <t>387-95 (387-95)</t>
  </si>
  <si>
    <t>397-412 (397-412)</t>
  </si>
  <si>
    <t>265-75 (265-75)</t>
  </si>
  <si>
    <t>405-9 (405-9)</t>
  </si>
  <si>
    <t>Charles W. Davenport; Saul I. Harrison</t>
  </si>
  <si>
    <t>David H. Barlow; Gene G. Abel; Edward B. Blanchard</t>
  </si>
  <si>
    <t>C. Hyde; John C. Kenna</t>
  </si>
  <si>
    <t>Transsexual Served as Man in Navy, Fights Discharge</t>
  </si>
  <si>
    <t>Hospital leaves transsexuals stranded: Baptists vote to ban sex-change operations</t>
  </si>
  <si>
    <t>The tribulation of the transsexual</t>
  </si>
  <si>
    <t>5-Oct-1977</t>
  </si>
  <si>
    <t>24-Oct-1977</t>
  </si>
  <si>
    <t>27-Oct-1977</t>
  </si>
  <si>
    <t>12E (12E)</t>
  </si>
  <si>
    <t>Shearlean Duke</t>
  </si>
  <si>
    <t>Gil Broyles</t>
  </si>
  <si>
    <t>10.1007/bf01541152</t>
  </si>
  <si>
    <t>10.1007/bf01541153</t>
  </si>
  <si>
    <t>Plasma testosterone values in transsexual women</t>
  </si>
  <si>
    <t>The discrete syndromes of transvestism and transsexualism</t>
  </si>
  <si>
    <t>Psychotherapy with patients with gender dysphoria syndromes</t>
  </si>
  <si>
    <t>They remember, says Christine Jorgensen</t>
  </si>
  <si>
    <t>Torment Leads to Change / Man's Torment Leads to Operation / Sexual Confusion Aid Recent</t>
  </si>
  <si>
    <t>1-Nov-1977</t>
  </si>
  <si>
    <t>2-Dec-1977</t>
  </si>
  <si>
    <t>4-Dec-1977</t>
  </si>
  <si>
    <t>477-81 (477-81)</t>
  </si>
  <si>
    <t>483-95 (483-95)</t>
  </si>
  <si>
    <t>563-82 (563-82)</t>
  </si>
  <si>
    <t>C1, C4 (C1, C4)</t>
  </si>
  <si>
    <t>Bulletin of the Menninger Clinic</t>
  </si>
  <si>
    <t>I. Šípová; L. Stárka</t>
  </si>
  <si>
    <t>Pat Kailer</t>
  </si>
  <si>
    <t>Let Me Die a Woman</t>
  </si>
  <si>
    <t>Perry: A Transformed Transsexual</t>
  </si>
  <si>
    <t>1-Jan-1978</t>
  </si>
  <si>
    <t>tt0077848</t>
  </si>
  <si>
    <t>01:19:00</t>
  </si>
  <si>
    <t>Perry Desmond</t>
  </si>
  <si>
    <t>Metamorphosis Books</t>
  </si>
  <si>
    <t>Prognostic Factors in the Assessment of Male Transsexuals for Sex Reassignment</t>
  </si>
  <si>
    <t>Mirror Image</t>
  </si>
  <si>
    <t>Q. Would you please explain the Marie Sode case...</t>
  </si>
  <si>
    <t>Transsexual teacher to get pension</t>
  </si>
  <si>
    <t>Suicide attempts in a female-to-male transsexual</t>
  </si>
  <si>
    <t>A psychological profile of the transsexual. I. The male.</t>
  </si>
  <si>
    <t>Construction of male genitalia in the transsexual, using a tubed groin flap for the penis and a hydraulic inflation device</t>
  </si>
  <si>
    <t>29-Jan-1978</t>
  </si>
  <si>
    <t>17-Feb-1978</t>
  </si>
  <si>
    <t>1-Mar-1978</t>
  </si>
  <si>
    <t>1-Apr-1978</t>
  </si>
  <si>
    <t>IAjaAAAAMAAJ</t>
  </si>
  <si>
    <t>10.1176/ajp.135.3.368</t>
  </si>
  <si>
    <t>10.1097/00005053-197804000-00002</t>
  </si>
  <si>
    <t>10.1097/00006534-197804000-00005</t>
  </si>
  <si>
    <t>16-20 (16-20)</t>
  </si>
  <si>
    <t>9780030406461</t>
  </si>
  <si>
    <t>4C (4C)</t>
  </si>
  <si>
    <t>20-Jan-2018</t>
  </si>
  <si>
    <t>368-9 (368-9)</t>
  </si>
  <si>
    <t>129-30 (129-30)</t>
  </si>
  <si>
    <t>234-54 (234-54)</t>
  </si>
  <si>
    <t>523-30 (523-30)</t>
  </si>
  <si>
    <t>The Mobile Register</t>
  </si>
  <si>
    <t>Annals of Plastic Surgery</t>
  </si>
  <si>
    <t>Jan Wålinder; Bengt Lundström; Inga Thuwe</t>
  </si>
  <si>
    <t>Nancy Hunt</t>
  </si>
  <si>
    <t>S. Herschkowitz; R. Dickes</t>
  </si>
  <si>
    <t>Bernard E. Simon</t>
  </si>
  <si>
    <t>Charles Puckett; Joseph Montie</t>
  </si>
  <si>
    <t>Holt, Rinehart, and Winston</t>
  </si>
  <si>
    <t>10.1001/jama.1978.03280470055022</t>
  </si>
  <si>
    <t>10.1176/ajp.135.6.692</t>
  </si>
  <si>
    <t>10.3109/00048677809159601</t>
  </si>
  <si>
    <t>10.1192/bjp.133.1.73</t>
  </si>
  <si>
    <t>10.1192/bjp.133.1.77</t>
  </si>
  <si>
    <t>10.1007/bf01542033</t>
  </si>
  <si>
    <t>10.1007/bf01542034</t>
  </si>
  <si>
    <t>Transsexuals and pseudotranssexuals</t>
  </si>
  <si>
    <t>1-Jul-1978</t>
  </si>
  <si>
    <t>263-72 (263-72)</t>
  </si>
  <si>
    <t>A propos du transsexualisme</t>
  </si>
  <si>
    <t>Transsexual Surgery: A New Tort?</t>
  </si>
  <si>
    <t>Sexual identity of 37 children raised by homosexual or transsexual parents</t>
  </si>
  <si>
    <t>Parental Relationships during Childhood in Homosexuality, Transvestism and Transsexualism</t>
  </si>
  <si>
    <t>Transsexualismus und Transvestitismus</t>
  </si>
  <si>
    <t>Two Clinically Discrete Syndromes of Transsexualism</t>
  </si>
  <si>
    <t>Two Transsexuals with 47–XYY Karyotype</t>
  </si>
  <si>
    <t>Gender Dysphoria Syndrome: Towards standardized diagnostic criteria</t>
  </si>
  <si>
    <t>Transsexualism and Transvestitism</t>
  </si>
  <si>
    <t>Concerning Transsexualism</t>
  </si>
  <si>
    <t>1-May-1978</t>
  </si>
  <si>
    <t>1-Jun-1978</t>
  </si>
  <si>
    <t>711-28 (711-28)</t>
  </si>
  <si>
    <t>2143-8 (2143-8)</t>
  </si>
  <si>
    <t>692-7 (692-7)</t>
  </si>
  <si>
    <t>103-8 (103-8)</t>
  </si>
  <si>
    <t>224-39 (224-39)</t>
  </si>
  <si>
    <t>73-6 (73-6)</t>
  </si>
  <si>
    <t>77-81 (77-81)</t>
  </si>
  <si>
    <t>251-62 (251-62)</t>
  </si>
  <si>
    <t>Zeitschrift für Psychosomatische Medizin und Psychoanalyse</t>
  </si>
  <si>
    <t>Journal of Psychosomatic Medicine and Psychoanalysis</t>
  </si>
  <si>
    <t>Dominique Pringuey; S. Giudicelli; Arthur Tatossian</t>
  </si>
  <si>
    <t>Melvin M. Belli</t>
  </si>
  <si>
    <t>Gaetano Benedetti</t>
  </si>
  <si>
    <t>Neil Buhrich; Ron Barr; P. R. L. C. Lam-Po-Tang</t>
  </si>
  <si>
    <t>K. Roy MacKenzie</t>
  </si>
  <si>
    <t>Arthur James Morgan, Jr.</t>
  </si>
  <si>
    <t>Lloyd Siegel; Arthur Zitrin</t>
  </si>
  <si>
    <t>Donald Hastings; Colin Markland</t>
  </si>
  <si>
    <t>David R. Wesser</t>
  </si>
  <si>
    <t>Wanda Sadoughi; Bangalore N. Jayaram; Irving M. Bush</t>
  </si>
  <si>
    <t>Lloyd Everett Seyler, Jr.; Ernesto Canalis; Steven Spare; Seymour Reichlin</t>
  </si>
  <si>
    <t>Bangalore N. Jayaram; Orion H. Stuteville; Irving M. Bush</t>
  </si>
  <si>
    <t>A. Dixon Weatherhead; Suzanne Powers; David Rodgers; O. P. Schumacher; L. A. Ballard; S. W. Hartwell</t>
  </si>
  <si>
    <t>273-83 (273-83)</t>
  </si>
  <si>
    <t>285-90 (285-90)</t>
  </si>
  <si>
    <t>305-7 (305-7)</t>
  </si>
  <si>
    <t>309-23 (309-23)</t>
  </si>
  <si>
    <t>327-36 (327-36)</t>
  </si>
  <si>
    <t>337-45 (337-45)</t>
  </si>
  <si>
    <t>347-9 (347-9)</t>
  </si>
  <si>
    <t>176-83 (176-83)</t>
  </si>
  <si>
    <t>377-81 (377-81)</t>
  </si>
  <si>
    <t>Psychotherapy for transsexual candidates screened out of surgery</t>
  </si>
  <si>
    <t>Transsexuals in the New York City welfare population: The function of illusion in transsexuality</t>
  </si>
  <si>
    <t>Vaginal reconstruction using bowel segments in male-to-female transsexual patients</t>
  </si>
  <si>
    <t>A single stage operative technique for castration, vaginal construction and perineoplasty in transsexuals</t>
  </si>
  <si>
    <t>Post-surgical adjustment of twenty-five transsexuals (male-to-female) in the university of Minnesota study</t>
  </si>
  <si>
    <t>Complications and undesirable results of sex-reassignment surgery in male-to-female transsexuals</t>
  </si>
  <si>
    <t>Postoperative changes in the self concept of transsexuals as measured by the Tennessee self concept scale</t>
  </si>
  <si>
    <t>Abnormal Gonadotropin Secretory Responses to LRH in Transsexual Women after Diethylstilbestrol Priming</t>
  </si>
  <si>
    <t>Sex reassignment program: The Cleveland clinic foundation</t>
  </si>
  <si>
    <t>10.1007/bf01542035</t>
  </si>
  <si>
    <t>10.1007/bf01542036</t>
  </si>
  <si>
    <t>10.1007/bf01542039</t>
  </si>
  <si>
    <t>10.1007/bf01542040</t>
  </si>
  <si>
    <t>10.1007/bf01542041</t>
  </si>
  <si>
    <t>10.1007/bf01542042</t>
  </si>
  <si>
    <t>10.1007/BF01542043</t>
  </si>
  <si>
    <t>10.1210/jcem-47-1-176</t>
  </si>
  <si>
    <t>10.1007/bf01542046</t>
  </si>
  <si>
    <t>10.1007/bf01542047</t>
  </si>
  <si>
    <t>10.1016/0002-9378(78)90913-4</t>
  </si>
  <si>
    <t>tt0077729</t>
  </si>
  <si>
    <t>In einem Jahr mit 13 Monden</t>
  </si>
  <si>
    <t>In a Year of 13 Moons</t>
  </si>
  <si>
    <t>Les traitements psychologiques du transsexualisme des troubles de l'identité sexuelle: Quelques tentatives récentes</t>
  </si>
  <si>
    <t>Male transsexualism—A review of genital surgical reconstruction</t>
  </si>
  <si>
    <t>11:30 P.M. IMUS PLUS, CH. 5 — Canary Conn, a transexual...</t>
  </si>
  <si>
    <t>Transsexual gives up teaching job</t>
  </si>
  <si>
    <t>Tom Snyder's guests (WRC-4 at 1 a.m.) are Al Goldstein, publisher of a new tabloid called "Death," and Canary Conn...</t>
  </si>
  <si>
    <t>Transsexualism: A research note</t>
  </si>
  <si>
    <t>12-Jul-1978</t>
  </si>
  <si>
    <t>5-Aug-1978</t>
  </si>
  <si>
    <t>18-Aug-1978</t>
  </si>
  <si>
    <t>15-Sep-1978</t>
  </si>
  <si>
    <t>1-Nov-1978</t>
  </si>
  <si>
    <t>17-Nov-1978</t>
  </si>
  <si>
    <t>383-6 (383-6)</t>
  </si>
  <si>
    <t>7A (7A)</t>
  </si>
  <si>
    <t>119-33 (119-33)</t>
  </si>
  <si>
    <t>985-1008 (985-1008)</t>
  </si>
  <si>
    <t>02:04:00</t>
  </si>
  <si>
    <t>U. G. Turner, III; Richard F. Edlich; Milton T. Edgerton</t>
  </si>
  <si>
    <t>Marc Bourgeois</t>
  </si>
  <si>
    <t>Psychological Treatments for Transsexualism and Gender Identity Disorders: Some Recent Attempts</t>
  </si>
  <si>
    <t>RAraAAAAMAAJ</t>
  </si>
  <si>
    <t>18oMFqYlf9gC</t>
  </si>
  <si>
    <t>9780807021644</t>
  </si>
  <si>
    <t>Modulatory effects of oestrogen on immunologic responsiveness. I. Inhibition of DNA synthesis in peripheral blood lymphocytes from patients with Peyronie's disease, prostatic cancer and transsexuals and a commentary.</t>
  </si>
  <si>
    <t>One-stage operation for male transsexuals</t>
  </si>
  <si>
    <t>A Handbook for Transsexuals</t>
  </si>
  <si>
    <t>Transsexual marriages and the role of the court: issues for psychiatry and society</t>
  </si>
  <si>
    <t>The Significance of Transsexualism in Relation to Some Basic Psychoanalytic Concepts</t>
  </si>
  <si>
    <t>Transsexualism and the law</t>
  </si>
  <si>
    <t>The Transsexual Empire: The Making of the She-Male</t>
  </si>
  <si>
    <t>Some psychodynamic aspects of transsexual, homosexual and transvestite patients presenting themselves to a psychiatric gender clinic</t>
  </si>
  <si>
    <t>Der Transsexualismus und dessen Therapie</t>
  </si>
  <si>
    <t>Transsexualism and Its Therapy</t>
  </si>
  <si>
    <t>1-Jan-1979</t>
  </si>
  <si>
    <t>359-68 (359-68)</t>
  </si>
  <si>
    <t>130-3 (130-3)</t>
  </si>
  <si>
    <t>267-74 (267-74)</t>
  </si>
  <si>
    <t>139-53 (139-53)</t>
  </si>
  <si>
    <t>259-66 (259-66)</t>
  </si>
  <si>
    <t>249-58 (249-58)</t>
  </si>
  <si>
    <t>43-58 (43-58)</t>
  </si>
  <si>
    <t>European Urology</t>
  </si>
  <si>
    <t>Transactions of the American Association of Genito-Urinary Surgeons</t>
  </si>
  <si>
    <t>The Bulletin of the American Academy of Psychiatry and the Law</t>
  </si>
  <si>
    <t>The International Review of Psycho-Analysis</t>
  </si>
  <si>
    <t>J. F. Glenn</t>
  </si>
  <si>
    <t>Paula Grossman</t>
  </si>
  <si>
    <t>Adam Limentani</t>
  </si>
  <si>
    <t>R. G. Myers</t>
  </si>
  <si>
    <t>G. J. Sarwer-Foner</t>
  </si>
  <si>
    <t>Beacon Press</t>
  </si>
  <si>
    <t>Broadview Enterprises</t>
  </si>
  <si>
    <t>10.1002/1097-4679(197901)35:1&lt;187::AID-JCLP2270350130&gt;3.0.CO;2-G</t>
  </si>
  <si>
    <t>10.1176/appi.psychotherapy.1979.33.1.67</t>
  </si>
  <si>
    <t>10.1111/j.1600-0447.1979.tb06949.x</t>
  </si>
  <si>
    <t>10.1192/bjp.134.1.126b</t>
  </si>
  <si>
    <t>10.1007/bf01541213</t>
  </si>
  <si>
    <t>10.1002/bjs.1800660324</t>
  </si>
  <si>
    <t>10.1016/S0015-0282(16)43883-5</t>
  </si>
  <si>
    <t>Effect of Age and Estrogen Therapy on the Immunoreactive Human Chorionic Gonadotropin content of Testes</t>
  </si>
  <si>
    <t>Spontaneous rupture of a liver cell adenoma after long term Methyltestosterone: Report of a case successfully treated by emergency right hepatic lobectomy</t>
  </si>
  <si>
    <t>Group Therapy with Gender-Dysphoric Patients</t>
  </si>
  <si>
    <t>Verbal tests and transsexualism</t>
  </si>
  <si>
    <t>Gonadal Lesions in Transsexualism</t>
  </si>
  <si>
    <t>Draw-a-person test: Implications for gender identification</t>
  </si>
  <si>
    <t>Tests of gender feelings and behavior in homosexuality, transvestism and transsexualism</t>
  </si>
  <si>
    <t>Autocastration in transsexualism</t>
  </si>
  <si>
    <t>EEG Abnormalities and Transsexualism</t>
  </si>
  <si>
    <t>Sex hormones and female homosexuality: A critical examination</t>
  </si>
  <si>
    <t>Transsexual Accepts Suit Settlement</t>
  </si>
  <si>
    <t>Transsexualism; new observations</t>
  </si>
  <si>
    <t>Male Genital Self-mutilation</t>
  </si>
  <si>
    <t>Psychodynamics and Sociodynamics of Gender-Dysphoric States</t>
  </si>
  <si>
    <t>"Let Me Die A Woman": This Is How It's Done...</t>
  </si>
  <si>
    <t>Genetic and physical studies of male children with psychological gender disturbances</t>
  </si>
  <si>
    <t>Back in showbiz — Christine Jorgensen</t>
  </si>
  <si>
    <t>Gender Reassignment Research Under Way At Missouri University</t>
  </si>
  <si>
    <t>Male and Female Created He Them</t>
  </si>
  <si>
    <t>On Becoming A Woman: Surgery To Disolve Dark Shadow Of Transsexuality</t>
  </si>
  <si>
    <t>Behavior explained: Center helps confused transsexuals</t>
  </si>
  <si>
    <t>Transsexual Symptoms in a Male Child Treated by a Female Therapist</t>
  </si>
  <si>
    <t>Creation of a male chest in female transsexuals</t>
  </si>
  <si>
    <t>Exorcism as psychiatric treatment: A homosexual case study</t>
  </si>
  <si>
    <t>The assessment and management of transsexual problems</t>
  </si>
  <si>
    <t>Parental contact in male and female transsexuals</t>
  </si>
  <si>
    <t>Transsexual claims operation botched</t>
  </si>
  <si>
    <t>Gender Identity Change in Transsexuals: Follow-up and Replications</t>
  </si>
  <si>
    <t>Results of Phalloplasty</t>
  </si>
  <si>
    <t>Fathers of Transsexual Children</t>
  </si>
  <si>
    <t>MMPI Results of Male Candidates for Transsexual Surgery</t>
  </si>
  <si>
    <t>Sex Reassignment: Follow-up</t>
  </si>
  <si>
    <t>Sex change operations not always the answer, psychiatrist points out</t>
  </si>
  <si>
    <t>The DSFI: A multidimensional measure of sexual functioning</t>
  </si>
  <si>
    <t>Construction of Natural Appearing Female Genitalia in the Male Transsexual</t>
  </si>
  <si>
    <t>The effect of clomiphene on uncastrated and castrated male transsexuals</t>
  </si>
  <si>
    <t>The aging gender dysphoria (transsexual) patient</t>
  </si>
  <si>
    <t>Transsexual sentenced for murder</t>
  </si>
  <si>
    <t>A Mythic Search for Identity in A Female to Male Transsexual</t>
  </si>
  <si>
    <t>Comment on "A Mythic Search for Identity in A Female to Male Transsexual"</t>
  </si>
  <si>
    <t>Australian Transsexualism Committee</t>
  </si>
  <si>
    <t>She's pleased to be a woman, with no regrets</t>
  </si>
  <si>
    <t>The Ultrastructural Response of Human Leydig Cells to Exogenous Estrogens</t>
  </si>
  <si>
    <t>Female-to-male transsexuals compared to lesbians: Behavioral patterns of childhood and adolescent development</t>
  </si>
  <si>
    <t>Sex-role behavior change: intrasubject studies of boyhood gender disturbance</t>
  </si>
  <si>
    <t>Psychopathology in self-identified female-to-male transsexuals, homosexuals, and heterosexuals</t>
  </si>
  <si>
    <t>H-Y Antigen in Trans-sexuality</t>
  </si>
  <si>
    <t>Behavioral treatment of transsexualism: A case report</t>
  </si>
  <si>
    <t>Transsexual missing</t>
  </si>
  <si>
    <t>Transsexual's road, long, difficult, costly ...George White: He is now a she</t>
  </si>
  <si>
    <t>18-Dec-1979</t>
  </si>
  <si>
    <t>The Santa Fe New Mexican</t>
  </si>
  <si>
    <t>Edna Gundersen</t>
  </si>
  <si>
    <t>7-Dec-1979</t>
  </si>
  <si>
    <t>A21 (A21)</t>
  </si>
  <si>
    <t>2-Mar-1979</t>
  </si>
  <si>
    <t>1-Mar-1979</t>
  </si>
  <si>
    <t>1-Apr-1979</t>
  </si>
  <si>
    <t>7-Apr-1979</t>
  </si>
  <si>
    <t>1-May-1979</t>
  </si>
  <si>
    <t>3-May-1979</t>
  </si>
  <si>
    <t>13-May-1979</t>
  </si>
  <si>
    <t>10-Jun-1979</t>
  </si>
  <si>
    <t>27-Jun-1979</t>
  </si>
  <si>
    <t>1-Jul-1979</t>
  </si>
  <si>
    <t>10-Jul-1979</t>
  </si>
  <si>
    <t>1-Aug-1979</t>
  </si>
  <si>
    <t>16-Aug-1979</t>
  </si>
  <si>
    <t>1-Sep-1979</t>
  </si>
  <si>
    <t>8-Sep-1979</t>
  </si>
  <si>
    <t>1-Oct-1979</t>
  </si>
  <si>
    <t>20-Oct-1979</t>
  </si>
  <si>
    <t>26-Oct-1979</t>
  </si>
  <si>
    <t>1-Nov-1979</t>
  </si>
  <si>
    <t>24-Nov-1979</t>
  </si>
  <si>
    <t>1-Dec-1979</t>
  </si>
  <si>
    <t>10.1080/00926237908407080</t>
  </si>
  <si>
    <t>10.1016/S0140-6736(79)92539-X</t>
  </si>
  <si>
    <t>10.1007/bf01541416</t>
  </si>
  <si>
    <t>10.1007/bf01541415</t>
  </si>
  <si>
    <t>10.1111/j.1439-0272.1979.tb02232.x</t>
  </si>
  <si>
    <t>10.1111/j.1465-5922.1979.00314.x</t>
  </si>
  <si>
    <t>10.1111/j.1465-5922.1979.00298.x</t>
  </si>
  <si>
    <t>10.1007/bf01541199</t>
  </si>
  <si>
    <t>10.1111/j.1365-2265.1979.tb03072.x</t>
  </si>
  <si>
    <t>10.1097/00006534-197909000-00003</t>
  </si>
  <si>
    <t>10.1080/00926237908403732</t>
  </si>
  <si>
    <t>10.1001/archpsyc.1979.01780090096010</t>
  </si>
  <si>
    <t>10.1207/s15327752jpa4304_8</t>
  </si>
  <si>
    <t>10.1177/000306517902700405</t>
  </si>
  <si>
    <t>10.1097/00006534-197908000-00005</t>
  </si>
  <si>
    <t>10.1001/archpsyc.1979.01780090087009</t>
  </si>
  <si>
    <t>10.1111/j.1600-0447.1979.tb00270.x</t>
  </si>
  <si>
    <t>10.1007/bf01541881</t>
  </si>
  <si>
    <t>10.1176/appi.psychotherapy.1979.33.3.453</t>
  </si>
  <si>
    <t>10.1017/s0033291700030889</t>
  </si>
  <si>
    <t>10.1176/appi.psychotherapy.1979.33.2.214</t>
  </si>
  <si>
    <t>10.1001/archpsyc.1979.01780040083009</t>
  </si>
  <si>
    <t>10.1007/bf01541231</t>
  </si>
  <si>
    <t>10.1192/bjp.134.3.293</t>
  </si>
  <si>
    <t>10.1176/ajp.136.3.347</t>
  </si>
  <si>
    <t>10.1097/00000637-197903000-00019</t>
  </si>
  <si>
    <t>187-91 (187-91)</t>
  </si>
  <si>
    <t>55-61 (55-61)</t>
  </si>
  <si>
    <t>126 (126)</t>
  </si>
  <si>
    <t>80-6 (80-6)</t>
  </si>
  <si>
    <t>67-81 (67-81)</t>
  </si>
  <si>
    <t>212-3 (212-3)</t>
  </si>
  <si>
    <t>328-30 (328-30)</t>
  </si>
  <si>
    <t>269 (269)</t>
  </si>
  <si>
    <t>347-8 (347-8)</t>
  </si>
  <si>
    <t>293-300 (293-300)</t>
  </si>
  <si>
    <t>101-19 (101-19)</t>
  </si>
  <si>
    <t>127-31 (127-31)</t>
  </si>
  <si>
    <t>441-6 (441-6)</t>
  </si>
  <si>
    <t>214-38 (214-38)</t>
  </si>
  <si>
    <t>373-5 (373-5)</t>
  </si>
  <si>
    <t>D1, D6, D9 (D1, D6, D9)</t>
  </si>
  <si>
    <t>II.17 (II.17)</t>
  </si>
  <si>
    <t>453-63 (453-63)</t>
  </si>
  <si>
    <t>39-46 (39-46)</t>
  </si>
  <si>
    <t>379-83 (379-83)</t>
  </si>
  <si>
    <t>63-4, 66-7, 69 (63-4, 66-7, 69)</t>
  </si>
  <si>
    <t>113-20 (113-20)</t>
  </si>
  <si>
    <t>1001-7 (1001-7)</t>
  </si>
  <si>
    <t>163-70 (163-70)</t>
  </si>
  <si>
    <t>837-66 (837-66)</t>
  </si>
  <si>
    <t>385-7 (385-7)</t>
  </si>
  <si>
    <t>1010-5 (1010-5)</t>
  </si>
  <si>
    <t>8C (8C)</t>
  </si>
  <si>
    <t>244-81 (244-81)</t>
  </si>
  <si>
    <t>306-12 (306-12)</t>
  </si>
  <si>
    <t>249-55 (249-55)</t>
  </si>
  <si>
    <t>431-44 (431-44)</t>
  </si>
  <si>
    <t>163-4 (163-4)</t>
  </si>
  <si>
    <t>298-313 (298-313)</t>
  </si>
  <si>
    <t>314-7 (314-7)</t>
  </si>
  <si>
    <t>420, 422 (420, 422)</t>
  </si>
  <si>
    <t>5B, 7B (5B, 7B)</t>
  </si>
  <si>
    <t>423-36 (423-36)</t>
  </si>
  <si>
    <t>481-90 (481-90)</t>
  </si>
  <si>
    <t>255-69 (255-69)</t>
  </si>
  <si>
    <t>491-6 (491-6)</t>
  </si>
  <si>
    <t>1137-8 (1137-8)</t>
  </si>
  <si>
    <t>362-7 (362-7)</t>
  </si>
  <si>
    <t>Journal of Clinical Psychology</t>
  </si>
  <si>
    <t>The British Journal of Surgery</t>
  </si>
  <si>
    <t>Fertility and Sterility</t>
  </si>
  <si>
    <t>Endocrinologie</t>
  </si>
  <si>
    <t>Chicago Metro News</t>
  </si>
  <si>
    <t>Psychological Medicine</t>
  </si>
  <si>
    <t>The Honolulu Advertiser</t>
  </si>
  <si>
    <t>Plano Daily Star-Courier</t>
  </si>
  <si>
    <t>British Journal of Hospital Medicine</t>
  </si>
  <si>
    <t>Journal of the American Psychoanalytic Association</t>
  </si>
  <si>
    <t>Journal of Personality Assessment</t>
  </si>
  <si>
    <t>Fort Worth Star-Telegram</t>
  </si>
  <si>
    <t>Journal of Sex &amp; Marital Therapy</t>
  </si>
  <si>
    <t>Clinical Endocrinology</t>
  </si>
  <si>
    <t>Journal of Obstetrics and Gynecology</t>
  </si>
  <si>
    <t>Journal of Analytical Psychology</t>
  </si>
  <si>
    <t>The Medical Journal of Australia</t>
  </si>
  <si>
    <t>Andrologia</t>
  </si>
  <si>
    <t>The Journal of Psychology</t>
  </si>
  <si>
    <t>Thelma F. Schtasel</t>
  </si>
  <si>
    <t>Wolf Eicher; Marijan Spoljar; Hartwig Cleve; Jan-Diether Murken; Kurt Richter; Sabine Stangel-Rutkowski</t>
  </si>
  <si>
    <t>Donald S. Strassberg; Howard Roback; Jean Cunningham; Embry McKee; Paul Larson</t>
  </si>
  <si>
    <t>Anke A. Ehrhardt</t>
  </si>
  <si>
    <t>Jerry Parker</t>
  </si>
  <si>
    <t>W. A. Walters; J. Grigor</t>
  </si>
  <si>
    <t>J. W. T. Redfearn</t>
  </si>
  <si>
    <t>M. Fleming; C. Ruck</t>
  </si>
  <si>
    <t>N. J. Michaud; E. Bold</t>
  </si>
  <si>
    <t>H. H. Goh; P. C. T. Chew; S. M. M. Karim; S. S. Ratnam</t>
  </si>
  <si>
    <t>Leonard R. Dreogatis; Nick Melisaratos</t>
  </si>
  <si>
    <t>Bill Stall</t>
  </si>
  <si>
    <t>Jon K. Meyer; Donna J. Reter</t>
  </si>
  <si>
    <t>William T. Tsushima; Danny Wedding</t>
  </si>
  <si>
    <t>Michael Fleming; Gerald Koocher; Judith Nathans</t>
  </si>
  <si>
    <t>B. Ionescu; C. Dumitrache; C. Maximilian</t>
  </si>
  <si>
    <t>John C. Kenna; John Hoenig</t>
  </si>
  <si>
    <t>David Bird; Keith Vowles; P. P. Anthony</t>
  </si>
  <si>
    <t>Mridula Chowdhury; Emil Steinberger</t>
  </si>
  <si>
    <t>David William Foerster</t>
  </si>
  <si>
    <t>David William Foerster; Charles L. Reynolds</t>
  </si>
  <si>
    <t>M. A. Haberman; R. P. Michael</t>
  </si>
  <si>
    <t>Heino F. L. Meyer-Bahlburg</t>
  </si>
  <si>
    <t>Howard Greilsheimer; James E. Groves</t>
  </si>
  <si>
    <t>George A. Rekers; Barbara F. Crandall; Alexander C. Rosen; Peter M. Bentler</t>
  </si>
  <si>
    <t>Pierre Bowman</t>
  </si>
  <si>
    <t>Dale Singer</t>
  </si>
  <si>
    <t>Doris C. Gilpin; Syed Raza; Darcy Gilpin</t>
  </si>
  <si>
    <t>W. R. Lindsay</t>
  </si>
  <si>
    <t>Michael W. Ross; Olli W. Stålström</t>
  </si>
  <si>
    <t>K. Schapira; H. Brierley</t>
  </si>
  <si>
    <t>N. Uddenberg; Jan Wålinder; T. Höjerback</t>
  </si>
  <si>
    <t>Thomas Szasz</t>
  </si>
  <si>
    <t>Leigh Fenly</t>
  </si>
  <si>
    <t>Bruce J. Dubin; Ronald M. Sato; Donald R. Laub</t>
  </si>
  <si>
    <t>Audio Recordings</t>
  </si>
  <si>
    <t>Book Chapters</t>
  </si>
  <si>
    <t>1imQAAAAMAAJ</t>
  </si>
  <si>
    <t>Legal Aspects of Transsexualism: A Handbook for Transsexuals</t>
  </si>
  <si>
    <t>1-Jan-1980</t>
  </si>
  <si>
    <t>Joanna M. Clark</t>
  </si>
  <si>
    <t>9780895670366</t>
  </si>
  <si>
    <t>Journal of a Transsexual</t>
  </si>
  <si>
    <t>Leslie Diane Feinberg</t>
  </si>
  <si>
    <t>bgjaAAAAMAAJ</t>
  </si>
  <si>
    <t>The Law and Transsexualism: A Handbook for Professionals</t>
  </si>
  <si>
    <t>Mary Elizabeth</t>
  </si>
  <si>
    <t>Legal Research Project</t>
  </si>
  <si>
    <t>World View</t>
  </si>
  <si>
    <t>9782863740194</t>
  </si>
  <si>
    <t>Histoire de Jeanne transsexuelle</t>
  </si>
  <si>
    <t>The Story of the Transsexual Jeanne</t>
  </si>
  <si>
    <t>Jeanne Nolais; Catherine Rihoit</t>
  </si>
  <si>
    <t>Mazarine</t>
  </si>
  <si>
    <t>10.3109/00365598009179564</t>
  </si>
  <si>
    <t>A Method of Preserving the Glans Penis as a Clitoris in Sex Conversion Operations in Male Transsexuals</t>
  </si>
  <si>
    <t>215-7 (215-7)</t>
  </si>
  <si>
    <t>Scandinavian Journal of Urology and Nephrology</t>
  </si>
  <si>
    <t>Sven-O Rubin</t>
  </si>
  <si>
    <t>15-Feb-2010</t>
  </si>
  <si>
    <t>23-Oct-1978</t>
  </si>
  <si>
    <t>27-Oct-1978</t>
  </si>
  <si>
    <t>6-May-2016</t>
  </si>
  <si>
    <t>9-Jul-2009</t>
  </si>
  <si>
    <t>10-Jun-2010</t>
  </si>
  <si>
    <t>14-Jan-2008</t>
  </si>
  <si>
    <t>Gender identity conflicts in male transsexualism</t>
  </si>
  <si>
    <t>Plasma concentration of steroid hormones after intravenous infusion of testosterone in castrated male transsexuals</t>
  </si>
  <si>
    <t>Sexmodifying operations on transsexuals in Denmark in the period 1950–1977</t>
  </si>
  <si>
    <t>He's Transvestite, Can't Skirt Issue</t>
  </si>
  <si>
    <t>It's sheer realism for "Star Trek"</t>
  </si>
  <si>
    <t>He wants to be she: Inmate creates stir over sex change bid</t>
  </si>
  <si>
    <t>Inmate asks state to pay for sex-change operation</t>
  </si>
  <si>
    <t>Insensitive act</t>
  </si>
  <si>
    <t>Mich. Transsexual Runs For Congress</t>
  </si>
  <si>
    <t>Transsexual runs for U.S. Congress</t>
  </si>
  <si>
    <t>Converted candidate</t>
  </si>
  <si>
    <t>Pioneers in Sex Change Operation Today Doubt Benefits</t>
  </si>
  <si>
    <t>Control of gonadotrophin secretion by steroid hormones in castrated male transsexuals. I. Effects of oestradiol infusion on plasma levels of follicle-stimulating hormone and luteinizing hormone</t>
  </si>
  <si>
    <t>Transsexualism and its therapy</t>
  </si>
  <si>
    <t>Transsexualism as a nosological unity in men and women</t>
  </si>
  <si>
    <t>Gay inmates want official recognition as means of escaping "closet" image</t>
  </si>
  <si>
    <t>10 A.M., PHIL DONAHUE, CH. 5 — A transsexual couple join Donahue</t>
  </si>
  <si>
    <t>Emotional testimony in Gacy trial continues</t>
  </si>
  <si>
    <t>Panel Encourages Private School Aid</t>
  </si>
  <si>
    <t>One-Stage Operation for Male Transsexuals</t>
  </si>
  <si>
    <t>Name and Identity</t>
  </si>
  <si>
    <t>Inmate's isolation finally put to end</t>
  </si>
  <si>
    <t>The role of grandmothers in transsexualism</t>
  </si>
  <si>
    <t>Follow-up of 17 biologic male transsexuals after sex-reassignment surgery</t>
  </si>
  <si>
    <t>A propos du transexualisme et de sa thérapeutique éventuelle</t>
  </si>
  <si>
    <t>For a reporter, Gacy's trial was event not to be missed</t>
  </si>
  <si>
    <t>Concerning Transsexualism and Its Possible Therapy</t>
  </si>
  <si>
    <t>Court upholds massage restrictions</t>
  </si>
  <si>
    <t>F!D front-line report: New York</t>
  </si>
  <si>
    <t>Festival fare includes...</t>
  </si>
  <si>
    <t>Sex-change surgery helpful, studies say</t>
  </si>
  <si>
    <t>Transsexualism: A Medical Perspective</t>
  </si>
  <si>
    <t>Comparison of sex-typed motor behavior in male-to-female transsexuals and women</t>
  </si>
  <si>
    <t>Transsexualism: A standardized psychosocial rating format for the evaluation of results of sex reassignment surgery</t>
  </si>
  <si>
    <t>The Transsexual Dilemma: Being a Transsexual</t>
  </si>
  <si>
    <t>Transsexualism: A Legal Perspective</t>
  </si>
  <si>
    <t>Female Transsexualism in Singapore: A Report on 20 Cases</t>
  </si>
  <si>
    <t>Dressed to Kill</t>
  </si>
  <si>
    <t>Transsexuality in the Male: The Spectrum of Gender Dysphoria. By Edwin K. Koranyi, Springfield, Illinois: Charles C. Thomas. 1980. Pp 198. $17.50.</t>
  </si>
  <si>
    <t>The border area between transvestism and gender dysphoria: Transvestitic applicants for sex reassignment</t>
  </si>
  <si>
    <t>The determination of medical necessity: Medicaid funding for sex-reassignment surgery</t>
  </si>
  <si>
    <t>Psychiatric Diagnosis Of Patients Requesting Sex Reassignment Surgery</t>
  </si>
  <si>
    <t>Female transsexualism—A child and adolescent perspective</t>
  </si>
  <si>
    <t>H-Y antigen in transsexuality, and how to explain testis differentiation in H-Y antigen-negative males and ovary differentiation in H-Y antigen-positive females</t>
  </si>
  <si>
    <t>One-stage reconstruction of the vagina with penile skin as an island flap in male transsexuals</t>
  </si>
  <si>
    <t>Group Therapy with Gender Identity Patients</t>
  </si>
  <si>
    <t>Methodological problems in assessing sex-reassignment surgery: A reply to Meyer and Reter</t>
  </si>
  <si>
    <t>Name change: Its significance among patients with gender dysphoria</t>
  </si>
  <si>
    <t>Presurgical Adjustment in Male Transsexuals with and without Hormonal Treatment</t>
  </si>
  <si>
    <t>Medicolegal aspects of transsexualism</t>
  </si>
  <si>
    <t>The postsurgical transsexual: Empirical and theoretical considerations</t>
  </si>
  <si>
    <t>Transsexualismus in der Sicht der Psychoanalyse</t>
  </si>
  <si>
    <t>Transsexualism from the Psychoanalytic Perspective</t>
  </si>
  <si>
    <t>Psychological adjustment in transvestism and transsexualism</t>
  </si>
  <si>
    <t>Gender dysphoria: A Social-Psychiatric Follow-Up Study of 31 Cases Non-Accepted for Sex-Reassignment</t>
  </si>
  <si>
    <t>Un cas de transsexualisme féminin, suivi de Transsexualisme féminin et homosexualité</t>
  </si>
  <si>
    <t>A Case of Female Transsexualism, Followed by Female Transsexualism and Homosexuality</t>
  </si>
  <si>
    <t>A preliminary report on transsexualism in Northern Ireland</t>
  </si>
  <si>
    <t>Psychiatric and legal implications of the new law for transsexuals in the Federal Republic of Germany</t>
  </si>
  <si>
    <t>Pathologie der geschlechtlichen Identität: Transsexualismus und Homosexualität</t>
  </si>
  <si>
    <t>Pathology of Gender Identity: Transsexualism and Homosexuality</t>
  </si>
  <si>
    <t>Changes in patients with gender-identity problems after parental death</t>
  </si>
  <si>
    <t>The Partial Transsexual</t>
  </si>
  <si>
    <t>Cross‐cultural approaches to transsexualism: A comparison between Sweden and Australia</t>
  </si>
  <si>
    <t>4 P.M., AFTERNOON EXCHANGE, CH. 5 — A visit to Hubcap Haven on Clark Avenue; transsexual Joni Christian...</t>
  </si>
  <si>
    <t>Transsexualismus und das H-Y Antigen</t>
  </si>
  <si>
    <t>Transsexualism and the H-Y Antigen</t>
  </si>
  <si>
    <t>Sister of transsexual bears baby boy for her</t>
  </si>
  <si>
    <t>Cognitive correlates of biologic sex and gender identity in transsexualism</t>
  </si>
  <si>
    <t>Transsexual loses beauty shop case</t>
  </si>
  <si>
    <t>Pseudotranssexualism: Iatrogenic Gender Dysphoria</t>
  </si>
  <si>
    <t>Thirty Years Experience with Transsexualism</t>
  </si>
  <si>
    <t>A Psychological Profile of the Transsexual: II. The Female</t>
  </si>
  <si>
    <t>Outcome of Sex Reassignment Surgery for Transsexuals</t>
  </si>
  <si>
    <t>Transsexualism and the Sex-Change Operation: A Contemporary Medico-Legal and Social Problem</t>
  </si>
  <si>
    <t>H-Y antigen expression in different tissues from transsexuals</t>
  </si>
  <si>
    <t>Update: Physically Intimate and Sexual Behavior on Prime-Time Television, 1978–79</t>
  </si>
  <si>
    <t>Neurobiological approaches in human behavior genetics</t>
  </si>
  <si>
    <t>Working With Transsexuals</t>
  </si>
  <si>
    <t>A study of pre- and postsurgical transsexuals: MMPI characteristics</t>
  </si>
  <si>
    <t>Partnership in transsexualism. Part I. Paired and nonpaired groups</t>
  </si>
  <si>
    <t>Partnership in transsexualism. Part II. The nature of the partnership</t>
  </si>
  <si>
    <t>Female-to-Male Transsexuals and their Partners</t>
  </si>
  <si>
    <t>A Comparison of the MMPI Results for Psychiatric Patients and Male Applicants for Transsexual Surgery</t>
  </si>
  <si>
    <t>A follow‐up study of operated transsexual males</t>
  </si>
  <si>
    <t>Transsexualism or the Gender Dysphoria Syndromes</t>
  </si>
  <si>
    <t>Treatment of transsexualism in adolescence</t>
  </si>
  <si>
    <t>A follow‐up study of operated transsexual females</t>
  </si>
  <si>
    <t>Expressive Psychotherapy With Gender Dysphoric Patients</t>
  </si>
  <si>
    <t>Physical and hormonal evaluation of transsexual patients during hormonal therapy</t>
  </si>
  <si>
    <t>Psychological self-perception in male transsexuals, homosexuals, and heterosexuals</t>
  </si>
  <si>
    <t>Marriage, Morality, &amp; Sex-Change Surgery: Four Traditions in Case Ethics</t>
  </si>
  <si>
    <t>1. A Jewish Perspective</t>
  </si>
  <si>
    <t>2. A Catholic Perspective</t>
  </si>
  <si>
    <t>3: A Protestant Perspective</t>
  </si>
  <si>
    <t>4: The Common Law Tradition</t>
  </si>
  <si>
    <t>Childhood Sexual Identity, Childhood Religiosity, and "Homophobia" as Influences in the Development of Transsexualism, Homosexuality, and Heterosexuality</t>
  </si>
  <si>
    <t>Fired transsexual sues airline for $4 million</t>
  </si>
  <si>
    <t>An unhappy he is glad to be a she</t>
  </si>
  <si>
    <t>"Born-again" transsexual has no regrets</t>
  </si>
  <si>
    <t>Some transsexuals have change of heart, too</t>
  </si>
  <si>
    <t>Control of gonadotrophin secretion by steroid hormones in castrated male transsexuals: II. Effects of androgens alone and in combination with oestradiol on the secretions of FSH and LH</t>
  </si>
  <si>
    <t>Suppression of androgen production by D-tryptophan-6-luteinizing hormone-releasing hormone in man</t>
  </si>
  <si>
    <t>Gender surgery: aspects of its nursing care and management</t>
  </si>
  <si>
    <t>Male trans-sexuals in Singapore</t>
  </si>
  <si>
    <t>Recovery of hypophyseal-testicular function from sex steroid treatment and the pituitary response to castration in male transsexuals</t>
  </si>
  <si>
    <t>A Survey of Transsexual Hormonal Treatment in Twenty Gender-Treatment Centers</t>
  </si>
  <si>
    <t>From Sappho to Sand: Historical Perspective on Crossdressing and Cross Gender</t>
  </si>
  <si>
    <t>La prise de robe: itinéraire d'une transsexualité vécue</t>
  </si>
  <si>
    <t>Vouloir être... transsexuelle, femme et mère</t>
  </si>
  <si>
    <t>Making the Dress: The Route of Transsexual Experience</t>
  </si>
  <si>
    <t>I Wish to Be... A Transsexual, a Wife, and a Mother</t>
  </si>
  <si>
    <t>Two types of cross-gender identity</t>
  </si>
  <si>
    <t>Homicidal Transsexuals: Three Cases</t>
  </si>
  <si>
    <t>The development of masculinity: a cross-cultural contribution</t>
  </si>
  <si>
    <t>The Socio-Medical Construction of Transsexualism: An Interpretation and Critique</t>
  </si>
  <si>
    <t>Death-row inmate marries transsexual</t>
  </si>
  <si>
    <t>Primary transsexualism: A critique of a theory</t>
  </si>
  <si>
    <t>Thirty years experience with transsexualism</t>
  </si>
  <si>
    <t>Testicular function in transsexual men</t>
  </si>
  <si>
    <t>The 24-hour secretory pattern of LH and the response to LHRH in transsexual men</t>
  </si>
  <si>
    <t>Preliminary results of rorschach protocols of pre and post operative transsexuals</t>
  </si>
  <si>
    <t>On "Morality and Sex Change"</t>
  </si>
  <si>
    <t>The use of an animal drawing test in the assessment and disposition of transsexualism</t>
  </si>
  <si>
    <t>Group Therapy with Gender-ldentity Patients—A Four-year Study</t>
  </si>
  <si>
    <t>A case of a hermaphrodite presenting as a transsexual</t>
  </si>
  <si>
    <t>The Resolution of a Transsexual Wish in a Five-Year-Old Boy</t>
  </si>
  <si>
    <t>Sex reassignment surgery: historical, bioethical, and theoretical issues</t>
  </si>
  <si>
    <t>The Theory of Gender Identity Disorders</t>
  </si>
  <si>
    <t>Augmentation mammoplasty for the male transsexual</t>
  </si>
  <si>
    <t>Male and female transsexualism: The danish experience with 37 patients</t>
  </si>
  <si>
    <t>Voice change surgery in the transsexual</t>
  </si>
  <si>
    <t>Childhood Gender Disturbance: Diagnostic Issues</t>
  </si>
  <si>
    <t>The body image of the postoperative female-to-male transsexual</t>
  </si>
  <si>
    <t>A retrospective study of epidemiological and clinical aspects of 28 transsexual patients</t>
  </si>
  <si>
    <t>Parental representations of transsexuals</t>
  </si>
  <si>
    <t>Transsexualism and Access to a Child</t>
  </si>
  <si>
    <t>Psychological considerations of gender reassignment surgery</t>
  </si>
  <si>
    <t>Self-performed bilateral orchiectomy in transsexuals</t>
  </si>
  <si>
    <t>Free Flap Phalloplasty</t>
  </si>
  <si>
    <t>Trans-sexual surgery: a woman in the making</t>
  </si>
  <si>
    <t>Transsexualism: a clinical approach to gender dysphoria</t>
  </si>
  <si>
    <t>Der Psychoanalytiker und sein transsexuelle Patient: Ein Beitrag zur notwendigen Auseinandersetzung mit 'psycho'-chirurgischen Eingriffen an Geschlechtsmerkmalen</t>
  </si>
  <si>
    <t>The Psychoanalyst and His Transsexual Patient: A Contribution to the Essential Examination of 'Psycho'-Surgical Interventions Related to Gender Characteristics</t>
  </si>
  <si>
    <t>Amphetamine Abuse and Transsexualism</t>
  </si>
  <si>
    <t>Trial discloses odd love triangle</t>
  </si>
  <si>
    <t>27-Sep-1982</t>
  </si>
  <si>
    <t>Pornographic imagery and prevalence of paraphilia</t>
  </si>
  <si>
    <t>Hormones and psychosexual differentiation: implications for the management of intersexuality, homosexuality and transsexuality</t>
  </si>
  <si>
    <t>Sexual behaviour is independent of H-Y antigen constitution</t>
  </si>
  <si>
    <t>The Effect of Sex Steroids on Radioimmunoassayable Plasma Somatomedin C Concentrations</t>
  </si>
  <si>
    <t>There are places transsexuals can turn to</t>
  </si>
  <si>
    <t>Help can be found for transsexuals</t>
  </si>
  <si>
    <t>Help is available for transsexual people</t>
  </si>
  <si>
    <t>Rettificazione della attribuzione del sesso e transessualismo</t>
  </si>
  <si>
    <t>Rectification of Sex Assignment and Transsexualism</t>
  </si>
  <si>
    <t>Je serais... Elle</t>
  </si>
  <si>
    <t>Im falschen Körper gefangen: Report über eine Geschlechtsumwandlung</t>
  </si>
  <si>
    <t>Bladder Flap for Reconstruction of Congenital Absence of the Vagina</t>
  </si>
  <si>
    <t>Horsexe: Essai Sur Le Transsexualisme</t>
  </si>
  <si>
    <t>Le choc de la puberté: À propos de la demande de changement de sexe</t>
  </si>
  <si>
    <t>The Shock of Puberty: Concerning the Request for Change of Sex</t>
  </si>
  <si>
    <t>Horsexe: An Essay on Transsexualism</t>
  </si>
  <si>
    <t>Trapped in the Wrong Body: A Report Concerning a Sex Change</t>
  </si>
  <si>
    <t>I Am… She</t>
  </si>
  <si>
    <t>Female-to-male Transsexualism: Historical, Clinical, and Theoretical Issues</t>
  </si>
  <si>
    <t>Second Serve: The Renée Richards Story</t>
  </si>
  <si>
    <t>Special wing of prison for transsexuals</t>
  </si>
  <si>
    <t>Martina and Renee — Odd Couple</t>
  </si>
  <si>
    <t>An MMPI Subscale (Gd): To Identify Males with Gender Identity Conflicts</t>
  </si>
  <si>
    <t>Der Geslechtscharakter der Mensch-Bewegungsantworten im Rorschach-Versuch bei Transsexuellen und Transvestiten</t>
  </si>
  <si>
    <t>Control of Gonadotropin Secretion by Steroid Hormones in Male Castrates: Site of Oestradiol Action</t>
  </si>
  <si>
    <t>The Gendered Character of Responses Regarding Human Movement and Rorshach Experiments for Transsexuals and Transvestites</t>
  </si>
  <si>
    <t>Acute Pneumonitis after Subcutaneous Injections of Silicone in Transsexual Men</t>
  </si>
  <si>
    <t>Family Correlates of Male Childhood Gender Disturbance</t>
  </si>
  <si>
    <t>Measuring masculine gender identity in females</t>
  </si>
  <si>
    <t>Increasingly Ruth: Toward understanding sex reassignment</t>
  </si>
  <si>
    <t>Adult respiratory distress syndrome and silicone injection</t>
  </si>
  <si>
    <t>A combined approach to the treatment of effeminate behaviour in a boy: a case study</t>
  </si>
  <si>
    <t>Normal Plasma Gonadotropin Response to Gonadotropin-Releasing Hormone after Diethylstilbestrol Priming in Transsexual Women</t>
  </si>
  <si>
    <t>Sex change operation</t>
  </si>
  <si>
    <t>A transsexual woman who was discharged from a training course for dance instructors...</t>
  </si>
  <si>
    <t>Female to Male Transsexual Conversion: A 15-Year Follow-Up</t>
  </si>
  <si>
    <t>Comparison of attitudes toward transsexuality and homosexuality</t>
  </si>
  <si>
    <t>Parental and Interpersonal Relationships of Transsexual and Masculine and Feminine Homosexual Men</t>
  </si>
  <si>
    <t>Paraphilias: Sadomasochism, Fetishism, Transvestism and Transsexuality</t>
  </si>
  <si>
    <t>Paraffinoma of the male breast: a case report</t>
  </si>
  <si>
    <t>Issues in diagnosis and treatment of transsexualism</t>
  </si>
  <si>
    <t>On the LH Response to Oestrogen and LH-RH in Transsexual Men</t>
  </si>
  <si>
    <t>Surgery for transsexuals</t>
  </si>
  <si>
    <t>Measuring physical aggressiveness in heterosexual, homosexual, and transsexual males</t>
  </si>
  <si>
    <t>Gender reorientation and psychosocial adjustment in male-to-female transsexuals</t>
  </si>
  <si>
    <t>Speech Pathology Considerations in the Management of Transsexualism—A Review</t>
  </si>
  <si>
    <t>Transsexual wins sex bias case</t>
  </si>
  <si>
    <t>Der Weibmann: kultischer Geschlechtswechsel im Schamanismus: eine Studie zur Transvestition und Transsexualität bei Naturvölkern</t>
  </si>
  <si>
    <t>Transsexualismus: Möglichkeiten und Grenzen der Geschlechtsumwandlung</t>
  </si>
  <si>
    <t>Sexual Dimorphism and Transsexuality: Clinical Observations</t>
  </si>
  <si>
    <t>Estrogen positive feedback on LH secretion in transsexuality</t>
  </si>
  <si>
    <t>Human Sexuality in Biological Perspective: Theoretical and Methodological Considerations</t>
  </si>
  <si>
    <t>Eastern Airlines ordered to rehire transsexual pilot</t>
  </si>
  <si>
    <t>Le transsexualisme. Droit et éthique médicale </t>
  </si>
  <si>
    <t>Between the covers...</t>
  </si>
  <si>
    <t>Female-to-male transsexualism and sex roles: Self and spouse ratings on the PAQ</t>
  </si>
  <si>
    <t>The Feminine Man: Ritualistic Gender Transformation in Shamanism: A Study of Transvestitism and Transsexuality in Indigenous Peoples</t>
  </si>
  <si>
    <t>Transsexualism: Possibilities and Confines of Change of Sex</t>
  </si>
  <si>
    <t>Transsexualism: Medical Law and Ethics</t>
  </si>
  <si>
    <t>Condition, Orientation, Role or False Consciousness? Models of Homosexuality and Transsexualism</t>
  </si>
  <si>
    <t>Two subgroups of gender-problem children</t>
  </si>
  <si>
    <t>Peter's Almanac</t>
  </si>
  <si>
    <t>Transsexual gets award</t>
  </si>
  <si>
    <t>Squamous Metaplasia of the Verumontanum With Obstruction Due to Hypertrophy: Long-Term Effects of Estrogen on the Prostate in an Aging Male-To-Female Transsexual</t>
  </si>
  <si>
    <t>The effect of endogenous and exogenous gonadotrophin-releasing hormone on the prolactin response to TRH</t>
  </si>
  <si>
    <t>Major Traumatic and Septic Genital Injuries</t>
  </si>
  <si>
    <t>The mid-life male sex-change applicant: A multiclinic survey</t>
  </si>
  <si>
    <t>Hormone treatment clinic for transsexuals</t>
  </si>
  <si>
    <t>Transsexualism in the Adolescent Girl</t>
  </si>
  <si>
    <t>Myocardial Infarction and Severe Thromboembolic Complications: As Seen in an Estrogen-Dependent Transsexual</t>
  </si>
  <si>
    <t>Ulane case highlights issues in sex discrimination lawsuits</t>
  </si>
  <si>
    <t>The feminisation of gonadotrophin responses in intact male transsexuals</t>
  </si>
  <si>
    <t>Sexual reassignment surgery and the military: case reports</t>
  </si>
  <si>
    <t>Psychosocial characteristics of applicants evaluated for surgical gender reassignment</t>
  </si>
  <si>
    <t>Therapeutic Implications of Viewing Sexual Identity in Terms of Essentialist and Constructionist Theories</t>
  </si>
  <si>
    <t>Transsexualism and Slater's Selective Vocabulary Test</t>
  </si>
  <si>
    <t>Suicide by a transsexual</t>
  </si>
  <si>
    <t>Follow-up of Females with Gender Identity Disorders</t>
  </si>
  <si>
    <t>The former transsexual: A case study</t>
  </si>
  <si>
    <t>Once a Man, Always a Man; Once a Woman, Always a Woman—Sex Change and the Law</t>
  </si>
  <si>
    <t>Effects of Testosterone and Estrogens on Deltoid and Trochanter Adipocytes in Two Cases of Transsexualism</t>
  </si>
  <si>
    <t>Female-to-Male Transsexualism. Historical, Clinical and Theoretical Issues. By Leslie Martin Lothstein. Henley-on-Thames: Routledge &amp; Kegan Paul. 1983. Pp 336. £17.95.</t>
  </si>
  <si>
    <t>The Bladder Flap for Urethral Reconstruction in Total Phalloplasty</t>
  </si>
  <si>
    <t>Black female transsexuals and schizophrenia: A serendipitous finding?</t>
  </si>
  <si>
    <t>Transsexual prostitution in New Zealand: Predominance of persons of Maori extraction</t>
  </si>
  <si>
    <t>Similarities in becoming: transsexuals and adolescents</t>
  </si>
  <si>
    <t>Testicular steroidogenic response to human chorionic gonadotropin of fifteen male transsexuals on chronic estrogen treatment</t>
  </si>
  <si>
    <t>Psychological Testing With Transsexuals: A 30-Year Study</t>
  </si>
  <si>
    <t>Transsexualism and physical deformity</t>
  </si>
  <si>
    <t>Outcome of sex reassignment surgery</t>
  </si>
  <si>
    <t>I. Ethical Aspects of Transsexualism and its Management</t>
  </si>
  <si>
    <t>Appeals court reverses decision in transsexual discrimination case</t>
  </si>
  <si>
    <t>The Role of Surgery in the Treatment of Transsexualism</t>
  </si>
  <si>
    <t>Ego development in female-to-male transsexual couples</t>
  </si>
  <si>
    <t>Somatostatin inhibits prolactin release from the lactotroph primed with oestrogen and cyproterone acetate in man</t>
  </si>
  <si>
    <t>Constitutional implications of sex-change operations: Mind over matter?</t>
  </si>
  <si>
    <t>The sex-change doctor: Surgeon draws transsexuals to sleepy Colorado town</t>
  </si>
  <si>
    <t>Gender Dysphoria: Development, Research, Management</t>
  </si>
  <si>
    <t>What Sex Am I?</t>
  </si>
  <si>
    <t>Die transsexuelle Frau: zur Entwicklung und Beeinträchtigung weiblicher Geschlechtsidentität</t>
  </si>
  <si>
    <t>Le transsexualisme: étude nosographique et médico-légale</t>
  </si>
  <si>
    <t>Transsexuality in The Netherlands: Some medical and legal aspects</t>
  </si>
  <si>
    <t>9780306416941</t>
  </si>
  <si>
    <t>9781468447866</t>
  </si>
  <si>
    <t>The Transsexual Woman: The Development and Impairment of Female Gender Identity</t>
  </si>
  <si>
    <t>Transsexualism: A Nosographic and Forensic Study</t>
  </si>
  <si>
    <t>Can a transsexual marry before his/her surgery?</t>
  </si>
  <si>
    <t>Transsexual requires medical OK</t>
  </si>
  <si>
    <t>Woman's marriage to transsexual on hold</t>
  </si>
  <si>
    <t>Colorado town is sex-change world capital</t>
  </si>
  <si>
    <t>Town labeled "Sex Change Capital of the World"</t>
  </si>
  <si>
    <t>Treating Impotency</t>
  </si>
  <si>
    <t>Standards of care: The hormonal and surgical sex reassignment of gender dysphoric persons</t>
  </si>
  <si>
    <t>The dyadic adjustment of female-to-male transsexuals</t>
  </si>
  <si>
    <t>Follow-up of prolactin levels in long-term oestrogen-treated male-to-female transsexuals with regard to prolactinoma induction</t>
  </si>
  <si>
    <t>Effects of estrogen treatment on sexual behavior in male-to-female transsexuals: Experimental and clinical observations</t>
  </si>
  <si>
    <t>Ex-deputy pleads guilty to attempted malfeasance</t>
  </si>
  <si>
    <t>Trinidad, Colo., a mecca for those who would go from male to female: Transsexuals beat a path to the door of Dr. Stanley Biber / Mainly psychological problem, Biber says of transsexualism</t>
  </si>
  <si>
    <t>Transsexual gets life in Halloween murder</t>
  </si>
  <si>
    <t>Sex-change for killer?</t>
  </si>
  <si>
    <t>Beta Adrenergic Receptors in Human Cavernous Tissue</t>
  </si>
  <si>
    <t>Study of the effect of estradiol on gonadotrophin levels in untreated male-to-female transsexuals</t>
  </si>
  <si>
    <t>Wife's loyalties torn in heirloom battle</t>
  </si>
  <si>
    <t>Wilder heading for screen with "psychosexual chiller"</t>
  </si>
  <si>
    <t>Transsexual loses case</t>
  </si>
  <si>
    <t>Gender bender</t>
  </si>
  <si>
    <t>HBO documentary reveals people in grip of gender-bender crises</t>
  </si>
  <si>
    <t>"That Was the Week That Was" to return as one-time TV special</t>
  </si>
  <si>
    <t>"What Sex Am I?"</t>
  </si>
  <si>
    <t>He's a "woman trapped in man's body"</t>
  </si>
  <si>
    <t>No freaks in Richards film</t>
  </si>
  <si>
    <t>Legion to vote on transsexual as commander</t>
  </si>
  <si>
    <t>Rights suit rejected</t>
  </si>
  <si>
    <t>Transsexual seeks Legion command</t>
  </si>
  <si>
    <t>Transsexual war hero running for top office in Legion post</t>
  </si>
  <si>
    <t>Woman who used to be man wants Legion post</t>
  </si>
  <si>
    <t>Transsexual seeks election as American Legion leader</t>
  </si>
  <si>
    <t>Transsexual Wants To Be Commander Of Legion Post</t>
  </si>
  <si>
    <t>A Psychological Comparison of Heterosexuals, Transvestites, Preoperative Transsexuals, and Postoperative Transsexuals</t>
  </si>
  <si>
    <t>Typology of male-to-female transsexualism</t>
  </si>
  <si>
    <t>Gender dysphoria, gender reorientation, and the clinical management of transsexualism</t>
  </si>
  <si>
    <t>Transsexual surgery at 74: A case report</t>
  </si>
  <si>
    <t>Transsexual Sisters</t>
  </si>
  <si>
    <t>Rheumatoid arthritis in a male transsexual</t>
  </si>
  <si>
    <t>Transsexual vet vows to fight bias</t>
  </si>
  <si>
    <t>Latenight American Scheduled: transsexual economics consultant Susan Kimberly; ex-convict and author Ray Johnson. (R)</t>
  </si>
  <si>
    <t>"Martina" a candid view of superstar's life</t>
  </si>
  <si>
    <t>Transsexualism in India</t>
  </si>
  <si>
    <t>Transsexual seeks to head Legion post</t>
  </si>
  <si>
    <t>And in other news...</t>
  </si>
  <si>
    <t>Transsexual loses bid to lead her local American Legion post</t>
  </si>
  <si>
    <t>Transsexual loses election</t>
  </si>
  <si>
    <t>Transsexual loses vote at VFW post</t>
  </si>
  <si>
    <t>Legion has a Bridgette to cross</t>
  </si>
  <si>
    <t>Masculinity and Femininity in Transvestite, Transsexual, and Gay Males</t>
  </si>
  <si>
    <t>First step is to see a therapist</t>
  </si>
  <si>
    <t>Martina gains U.S. citizenship</t>
  </si>
  <si>
    <t>Pediatric Sexology and Hermaphroditism</t>
  </si>
  <si>
    <t>Tennis star Becker may play transsexual in new movie</t>
  </si>
  <si>
    <t>Borderline Manifestations in the Rorschachs of Male Transsexuals</t>
  </si>
  <si>
    <t>Lover's Quarrel Blamed For Brutal Slaying of Writer, Transsexual, Child</t>
  </si>
  <si>
    <t>N.Y. men charged in 3 murders</t>
  </si>
  <si>
    <t>Death penalty to be sought in Middlesex triple homicide</t>
  </si>
  <si>
    <t>Two men indicted in deaths</t>
  </si>
  <si>
    <t>Social desirability response set and systematic distortion in the self-report of adult male gender patients</t>
  </si>
  <si>
    <t>Effects of Sex Steroids on the Positive Estrogen Feedback Mechanism in Intact Women and Castrate Men</t>
  </si>
  <si>
    <t>Exogenous Androgens Decrease the Length of the Luteal Phase and Increase the Length of the Follicular Phase</t>
  </si>
  <si>
    <t>La question transsexuelle</t>
  </si>
  <si>
    <t>Medicolegal aspects of transsexualism in Western Europe: A comparative review</t>
  </si>
  <si>
    <t>Health professionals' factual knowledge and changing attitudes toward transsexuals</t>
  </si>
  <si>
    <t>Changes in gonadotropin regulation in both behavioral and phenotypic disturbances of sexual differentiation in men</t>
  </si>
  <si>
    <t>Histopathological Effects of Exogenously Administered Testosterone in 19 Female to Male Transsexuals</t>
  </si>
  <si>
    <t>The use of andriol in treatment of androgen deficiency in transsexual women</t>
  </si>
  <si>
    <t>Surgery in transsexuals</t>
  </si>
  <si>
    <t>The Transsexual Question</t>
  </si>
  <si>
    <t>The effects of long-term androgen treatment on the ovary</t>
  </si>
  <si>
    <t>Endocrine evaluation of forty female-to-male transsexuals: Increased frequency of polycystic ovarian disease in female transsexualism</t>
  </si>
  <si>
    <t>On the expression of H-Y antigen in transsexuals</t>
  </si>
  <si>
    <t>The Effect of Cyproterone Acetate Alone and in Combination with Ethinylestradiol on the Hypothalamic Pituitary Adrenal Axis, Prolactin and Growth Hormone Release in Male-to-Female Transsexuals</t>
  </si>
  <si>
    <t>Psychosocial outcomes of sex reassignment surgery</t>
  </si>
  <si>
    <t>Physical and hormonal evaluation of transsexual patients: A longitudinal study</t>
  </si>
  <si>
    <t>Haemodynamic changes and left ventricular performance during high‐dose oestrogen administration to male transsexuals</t>
  </si>
  <si>
    <t>Second Serve</t>
  </si>
  <si>
    <t>A Nonspecific Disturbance of the Gonadostat in Women with Transsexualism and Isolated Hypergonadotropism in the Male-to-Female Disturbance of Gender Identity</t>
  </si>
  <si>
    <t>One-stage Phalloplasty in Transsexuals</t>
  </si>
  <si>
    <t>Transsexual loses race to head post of American Legion</t>
  </si>
  <si>
    <t>Histological changes in the genital tract in transsexual women following androgen therapy</t>
  </si>
  <si>
    <t>The gender identity movement: A growing surgical-psychiatric liaison</t>
  </si>
  <si>
    <t>Effects of Continuous LHRH Infusion on Plasma Levels of LH and FSH in Males, Before and After Oestrogen or Anti-Oestrogen Treatment</t>
  </si>
  <si>
    <t>Long-term follow-up of "sex change" in 13 male-to-female transsexuals</t>
  </si>
  <si>
    <t>The Neuroendocrine Response of Luteinizing Hormone to Estrogen Administration in Heterosexual, Homosexual, and Transsexual Subjects</t>
  </si>
  <si>
    <t>The Neuroendocrine Response of Luteinizing Hormone to Estrogen Administration in the Human Is Not Sex Specific but Dependent on the Hormonal Environment</t>
  </si>
  <si>
    <t>Part I: New Reproductive Technologies: 1. Medical Technology and New Frontiers of Family Law</t>
  </si>
  <si>
    <t>Effects of Naloxone Infusion on Plasma Levels of LH, FSH, and in Addition TSH and Prolactin in Males, Before and After Oestrogen or Anti-Oestrogen Treatment</t>
  </si>
  <si>
    <t>A systems approach to child effeminacy and the prevention of adolescent transsexualism</t>
  </si>
  <si>
    <t>In the yard, tension rises: Crowding may spark prison's "powder keg"</t>
  </si>
  <si>
    <t>A follow-up study of 10 feminine boys</t>
  </si>
  <si>
    <t>Androgen Administration to Transsexual Women: II. Hormonal Changes</t>
  </si>
  <si>
    <t>Attachment and separation: the implications for gender identity and for the structuralization of the self: a theoretical model for transsexualism, and homosexuality</t>
  </si>
  <si>
    <t>Awareness of AIDS among transsexual prostitutes in Singapore</t>
  </si>
  <si>
    <t>Effect of ano-receptive homosexual practice on T lymphocytes and delayed hypersensitivity in transsexuals</t>
  </si>
  <si>
    <t>Coccinelle </t>
  </si>
  <si>
    <t>Sexual differentiation of gonadotrophin secretion, sexual orientation and gender role behavior</t>
  </si>
  <si>
    <t>Les problèmes médico-juridiques posés par le transsexualisme en 1986: A propos de 148 cas de dysphorie de genre</t>
  </si>
  <si>
    <t>Bodyshock: The Truth about Changing Sex</t>
  </si>
  <si>
    <t>Le Saut de l'ange</t>
  </si>
  <si>
    <t>Fünf Jahre Transsexuellengesetz: Eine Zwischenbilanz</t>
  </si>
  <si>
    <t>Chapter 26: Suprachiasmatic nucleus in aging, Alzheimer's disease, transsexuality and Prader-Willi syndrome</t>
  </si>
  <si>
    <t>Judicial Determination of the Sexual Identity of Post-Operative Transsexuals: A New Form of Sex Discrimination</t>
  </si>
  <si>
    <t>Acute and Latent Pneumonitis after Subcutaneous Injections of Silicone in Transsexual Men</t>
  </si>
  <si>
    <t>Five Years of the Transsexual Law: An Interim Assessment</t>
  </si>
  <si>
    <t>The Leap of the Angel</t>
  </si>
  <si>
    <t>The Medico-Legal Problems Posed By Transsexualism in 1986: Concerning 148 Cases of Gender Dysphoria</t>
  </si>
  <si>
    <t>A nineteenth-century transsexual</t>
  </si>
  <si>
    <t>Sex reassignment surgery in Europe: A survey</t>
  </si>
  <si>
    <t>New Concepts in Phallic Reconstruction</t>
  </si>
  <si>
    <t>Prognostic factors vs. outcome in male‐to‐female transsexualism: A follow‐up study of 13 cases</t>
  </si>
  <si>
    <t>Insurance company sued by transsexual</t>
  </si>
  <si>
    <t>The first step in phalloplasty in female transsexuals</t>
  </si>
  <si>
    <t>Sex Steroids and Pulsatile Luteinizing Hormone Release in Men. Studies in Estrogen-Treated Agonadal Subjects and Eugonadal Subjects Treated with a Novel Nonsteroidal Antiandrogen</t>
  </si>
  <si>
    <t>Histopathology of the testes from male transsexuals on oestrogen therapy</t>
  </si>
  <si>
    <t>Transsexualism and Sex Reassignment Edited By William A. W. Walters and Michael W. Ross. Oxford: Oxford University Press. 1986. Pp 191. £17.50.</t>
  </si>
  <si>
    <t>Die psychosoziale Integration operierter Transsexueller</t>
  </si>
  <si>
    <t>Mutilation, Deception, and Sex Changes</t>
  </si>
  <si>
    <t>Phalloplastie sensible en un temps chez la femme transsexuelle</t>
  </si>
  <si>
    <t>The Psychosocial Integration of Operated Transsexuals</t>
  </si>
  <si>
    <t>Sensible Phalloplasty in a Transsexual Woman</t>
  </si>
  <si>
    <t>Penile and scrotal inversion vaginoplasty for male to female transsexuals</t>
  </si>
  <si>
    <t>Sex reassignment surgery in the male transsexual</t>
  </si>
  <si>
    <t>Comments on Review by Coleman and Flood "Neuron Numbers and Dendritic Extent in Normal Aging and Alzheimer's Disease." Density Measures: Parameters to Avoid</t>
  </si>
  <si>
    <t>Transsexualism: Syndrome or Symptom?</t>
  </si>
  <si>
    <t>Vaginoplasty outcome in male-to-female transsexuals</t>
  </si>
  <si>
    <t>Hemorrhagic urethritis in female-to-male transsexual: Possible androgen-related phenomena</t>
  </si>
  <si>
    <t>Unusual Breast Findings in a Transsexual</t>
  </si>
  <si>
    <t>Transsexuals who have not undergone surgery: A follow-up study</t>
  </si>
  <si>
    <t>In Search of Eve: Transsexual Rites of Passage</t>
  </si>
  <si>
    <t>Bioethical Issues in the Management of Gender Dysphoria</t>
  </si>
  <si>
    <t>The Establishment of Maternity and Paternity in Jewish and American Law</t>
  </si>
  <si>
    <t>De l'essence du masculin: Réflexions à partir du transsexualisme</t>
  </si>
  <si>
    <t>Enfance et transsexualisme</t>
  </si>
  <si>
    <t>Transvestites and Transsexuals: Toward a Theory of Cross-gender Behavior</t>
  </si>
  <si>
    <t>To the limits of male heterosexuality: The vagina-man</t>
  </si>
  <si>
    <t>Il transessuale e la norma</t>
  </si>
  <si>
    <t>Du transsexualisme à la dysphorie de genre</t>
  </si>
  <si>
    <t>Speech Characteristics of Male-to-Female Transsexuals: A Perceptual and Acoustic Study</t>
  </si>
  <si>
    <t>Childhood and Transsexualism</t>
  </si>
  <si>
    <t>The Transsexual and Practice</t>
  </si>
  <si>
    <t>From Transsexualism to Gender Dysphoria</t>
  </si>
  <si>
    <t>Short-term patterns of pulsatile luteinizing hormone secretion do not differ between male-to-female transsexuals and heterosexual men</t>
  </si>
  <si>
    <t>The human suprachiasmatic nucleus; neuropeptide changes in senium and Alzheimer's disease</t>
  </si>
  <si>
    <t>Faut-il opérer le transsexuel?</t>
  </si>
  <si>
    <t>Sex-related differences in hematological values: A study on the erythrocyte and granulocyte count, plasma iron and iron-binding proteins in human transsexuals on contrasexual hormone therapy</t>
  </si>
  <si>
    <t>Response of the human testis to long-term estrogen treatment: Morphology of Sertoli cells, Leydig cells and spermatogonial stem cells</t>
  </si>
  <si>
    <t>Neuroendocrine response to estrogen and brain differentiation in heterosexuals, homosexuals, and transsexuals</t>
  </si>
  <si>
    <t>Estrogen-Induced Prolactinoma in a Man</t>
  </si>
  <si>
    <t>Memorial for Harry Benjamin</t>
  </si>
  <si>
    <t>Should We Operate on Transsexuals?</t>
  </si>
  <si>
    <t>Psychiatric aspects of sex reassignment surgery</t>
  </si>
  <si>
    <t>Male-to-female transsexualism: a case for holistic nursing</t>
  </si>
  <si>
    <t>Divergent Effects of the Antiestrogen Tamoxifen and of Estrogens on Luteinzing Hormone (LH) Pulse Frequency, But Not on Basal LH Levels and LH Pulse Amplitude in Men</t>
  </si>
  <si>
    <t>A method of phalloplasty using the deep inferior epigastric flap</t>
  </si>
  <si>
    <t>Phalloplasty using the free radial forearm flap</t>
  </si>
  <si>
    <t>Sexual Activity and Temperament in Polish Transsexuals</t>
  </si>
  <si>
    <t>Aspects of Psychiatric Symptoms at Different Stages in the Treatment of Transsexualism</t>
  </si>
  <si>
    <t>Testicular atrophy after oestrogen therapy</t>
  </si>
  <si>
    <t>Psychosocial Differences Between Dutch Male and Female Transsexuals</t>
  </si>
  <si>
    <t>Breast Cancer in a Male-to-Female Transsexual: A Case Report</t>
  </si>
  <si>
    <t>Prevalence of Transsexualism in the Netherlands</t>
  </si>
  <si>
    <t>Prolactin levels and pituitary enlargement in hormone-treated male-to-female transsexuals</t>
  </si>
  <si>
    <t>Changing the vocal characteristics of a postoperative transsexual patient: A longitudinal study</t>
  </si>
  <si>
    <t>Penile construction by the radial arm flap</t>
  </si>
  <si>
    <t>Transsexual surgery in the genetic female</t>
  </si>
  <si>
    <t>Psychische und soziale Befunde bei Transsexuellen: Diagnose, Ätiologie und Behandlung</t>
  </si>
  <si>
    <t>Vaginoplasty for gender confirmation</t>
  </si>
  <si>
    <t>Psychological and Social Findings in Transsexuals: Diagnosis, Etiology, and Treatment</t>
  </si>
  <si>
    <t>Utility of the Gd Scale for the Measurement of Gender-Dysphoria in Males</t>
  </si>
  <si>
    <t>Canned-mouse mystery unraveling</t>
  </si>
  <si>
    <t>Psychiatric Symptoms in Transsexualism</t>
  </si>
  <si>
    <t>Transsexual inmate to remain in state</t>
  </si>
  <si>
    <t>Sex Reassignment Surgery: A Study of 141 Dutch Transsexuals</t>
  </si>
  <si>
    <t>The prevalence of transsexualism in Singapore</t>
  </si>
  <si>
    <t>Sex Reassignment Surgery in Male to Female Transsexuals</t>
  </si>
  <si>
    <t>Transsexuals in the military: Flight into hypermasculinity</t>
  </si>
  <si>
    <t>Male-to-female and Female-to-male transsexuals: A comparison</t>
  </si>
  <si>
    <t>Transsexualismus als Symptom einer Persönlichkeitsstörung und seine Behandlung</t>
  </si>
  <si>
    <t>Transsexualism and anatomic sex ratio reversal in Poland</t>
  </si>
  <si>
    <t>Silicon-Rubber Vaginal Stent</t>
  </si>
  <si>
    <t>La mascarade des sexes: Fétichisme, inversion et travestissement rituel</t>
  </si>
  <si>
    <t>L'adaptation socio-économique et interpersonnelle et la satisfaction psycho-sexuelle pré et post conversion sociale, hormonale et chirurgicale de transsexuel(le)s mâles et femelles</t>
  </si>
  <si>
    <t>Homosexualité et transsexualisme</t>
  </si>
  <si>
    <t>Voice adaptation by transsexuals</t>
  </si>
  <si>
    <t>Le refus du masculin dans l'agir transsexuel</t>
  </si>
  <si>
    <t>The Masquerade of the Sexes: Fetishism, Inversion, and Ritual Crossdressing</t>
  </si>
  <si>
    <t>Socio-economic and Interpersonal Adaptation and Pre- and Post-Social, Hormonal, and Surgical Psycho-sexual Satisfaction of Transsexual Males and Females</t>
  </si>
  <si>
    <t>The Refusal of the Masculine in Transsexual Behavior</t>
  </si>
  <si>
    <t>Pulsatile luteinizing hormone release and ovarian steroid levels in female-to-male transsexuals compared to heterosexual women</t>
  </si>
  <si>
    <t>The legal determination of the sexual identity of a post-operative transsexual seen as a human rights issue</t>
  </si>
  <si>
    <t>Sex reassignment surgery</t>
  </si>
  <si>
    <t>Effects of Long-Term Testosterone Administration on Gonadotropin Secretion in Agonadal Female to Male Transsexuals Compared with Hypogonadal and Normal Women</t>
  </si>
  <si>
    <t>The Development of Female Transsexualism</t>
  </si>
  <si>
    <t>My 70 years in medicine in Northumbria</t>
  </si>
  <si>
    <t>Prediction of Regrets in Postoperative Transsexuals</t>
  </si>
  <si>
    <t>Spironolactone with physiological female steroids for presurgical therapy of male-to-female transsexualism</t>
  </si>
  <si>
    <t>Evidence for several fold more activity of NAD+-dependent uterine prostaglandin 15-hydroydehydrogenase in transsexual than in non-transsexual women</t>
  </si>
  <si>
    <t>Better techniques engender more female-to-male changes</t>
  </si>
  <si>
    <t>Effects of adequacy of gender reassignment surgery on psychological adjustment: A follow-up of fourteen male-to-female patients</t>
  </si>
  <si>
    <t>Resistance to Muscle Relaxants in a Patient Receiving Prolonged Testosterone Therapy</t>
  </si>
  <si>
    <t>Sex-change pioneer has party, not funeral</t>
  </si>
  <si>
    <t>Sex-change snafu has man singing the Blues</t>
  </si>
  <si>
    <t>The Paraconscious</t>
  </si>
  <si>
    <t>Guidelines for the diagnosis of transsexualism</t>
  </si>
  <si>
    <t>Effects of the pure antiandrogen RU 23.903 (anandron) on sexuality, aggression, and mood in male-to-female transsexuals</t>
  </si>
  <si>
    <t>Exogenous estrogen effect on lipid/lipoprotein cholesterol in transsexual males</t>
  </si>
  <si>
    <t>The Effects of Long Term Testosterone Administration on Pulsatile Luteinizing Hormone Secretion and on Ovarian Histology in Eugonadal Female to Male Transsexual Subjects</t>
  </si>
  <si>
    <t>Letter to the editor: Existence of transsexualism in the military setting</t>
  </si>
  <si>
    <t>Puerperal Psychosis' Following Male-to-Female Sex Reassignment?</t>
  </si>
  <si>
    <t>Ethics of transsexuality</t>
  </si>
  <si>
    <t>Cyproterone Acetate and a Small Dose of Oestrogen in the Pre‐operative Management of Male Transsexuals: A Report of Three Cases</t>
  </si>
  <si>
    <t>Reduction in undesired sexual hair growth with Anandron in male‐to‐female transsexuals—experiences with a novel androgen receptor blocker</t>
  </si>
  <si>
    <t>Mortality and morbidity in transsexual patients with cross-gender hormone treatment</t>
  </si>
  <si>
    <t>Spare Parts: The Surgical Construction of Gender</t>
  </si>
  <si>
    <t>The Concept of Autogynephilia and the Typology of Male Gender Dysphoria</t>
  </si>
  <si>
    <t>Breast Reduction in the Male-to-Female Transsexual</t>
  </si>
  <si>
    <t>The effect of cross‐gender hormonal treatment on bone metabolism in male‐to‐female transsexuals</t>
  </si>
  <si>
    <t>New surgical techniques for voice improvement</t>
  </si>
  <si>
    <t>Transhomosexuality, or the dissociation of sexual orientation and sex object choice</t>
  </si>
  <si>
    <t>Letter to the editor: Godlewski has drawn attention to the sex ratio of transsexuals requesting sexological treatment in Poland</t>
  </si>
  <si>
    <t>Male transsexualism in mainland China</t>
  </si>
  <si>
    <t>Letter to Editor</t>
  </si>
  <si>
    <t>1-Dec-1989</t>
  </si>
  <si>
    <t>Mummy Becomes A Man</t>
  </si>
  <si>
    <t>Le transsexualisme: analyse de pratiques médicale et juridique</t>
  </si>
  <si>
    <t>Social Assessment of Transsexuals Who Apply for Sex Reassignment Therapy</t>
  </si>
  <si>
    <t>The Czechoslovak legal regulation of family relations affected by development in medicine</t>
  </si>
  <si>
    <t>The endocrinology of transsexualism: A review and commentary</t>
  </si>
  <si>
    <t>Reversibility of the Effect of LHRH Agonists and Other Antiandrogenic Hormones on the Testis: A Histomorphometric Study</t>
  </si>
  <si>
    <t>Intravenous drug users who present to the Albion Street (AIDS) Centre for diagnosis and management of human immunodeficiency virus infection</t>
  </si>
  <si>
    <t>Transsexualism: An Analysis of Medical and Legal Practices</t>
  </si>
  <si>
    <t>A review of clinical approaches to gender dysphoria</t>
  </si>
  <si>
    <t>Psychosis in a transsexual</t>
  </si>
  <si>
    <t>Efficacy of health education programme on awareness of AIDS among transsexuals</t>
  </si>
  <si>
    <t>Intonation and Fundamental Frequency in Male-to-Female Transsexuals</t>
  </si>
  <si>
    <t>Transsexual torment</t>
  </si>
  <si>
    <t>Effect of Long‐Term Administration of Androgens on Breast Tissues of Female‐to‐Male Transsexuals</t>
  </si>
  <si>
    <t>Symptomatic Trans-sexualism</t>
  </si>
  <si>
    <t>Effects of estrogens, clomiphene and castration in a male transsexual with as compared to those without hypersecretion of gonadotropins</t>
  </si>
  <si>
    <t>Clinical Management of Gender ldentity Disorders in Children and Adults</t>
  </si>
  <si>
    <t>The transsexual predicament</t>
  </si>
  <si>
    <t>Followup Observations of Operated Male-To-Female Transsexuals</t>
  </si>
  <si>
    <t>Clinical Features of Patients Attending a Gender-Identity Clinic</t>
  </si>
  <si>
    <t>Perceived parental rearing style, parental divorce and transsexualism: a controlled study</t>
  </si>
  <si>
    <t>The relationship of male transsexual typology to psychosocial adjustment</t>
  </si>
  <si>
    <t>A Controlled Study of Psychological and Social Change after Surgical Gender Reassignment in Selected Male Transsexuals</t>
  </si>
  <si>
    <t>Harold and Agnes: A Feminist Narrative Undoing</t>
  </si>
  <si>
    <t>Chondrolaryngoplasty for appearance</t>
  </si>
  <si>
    <t>Effect of estrogens on prolactin secretion in transsexual subjects</t>
  </si>
  <si>
    <t>Clinical patterns among male transsexual candidates with erotic interest in males</t>
  </si>
  <si>
    <t>Parental influence in transsexualism</t>
  </si>
  <si>
    <t>Transsexuals and the law</t>
  </si>
  <si>
    <t>A psychosocial study of high risk subjects for AIDS</t>
  </si>
  <si>
    <t>Developmental profile of 200 male and 100 female transsexuals in Singapore</t>
  </si>
  <si>
    <t>Paraffinoma of the male breast</t>
  </si>
  <si>
    <t>L'enigma dell'identità: Il Transessualismo</t>
  </si>
  <si>
    <t>Transsexualisme et psychose</t>
  </si>
  <si>
    <t>Gene- and Environment-Dependent Neuroendocrine Etiogenesis of Homosexuality and Transsexualism</t>
  </si>
  <si>
    <t>HIV-1 infection, tuberculosis, and syphilis in male transsexual prostitutes in Milan, Italy</t>
  </si>
  <si>
    <t>Im falschen Körper: Alles über Transsexualität</t>
  </si>
  <si>
    <t>Psychiatric Aspects of Male Genital Self-Mutilation</t>
  </si>
  <si>
    <t>The Wish for a Sex Change: A Challenge to Psychoanalysis?</t>
  </si>
  <si>
    <t>Généalogie du transsexualisme</t>
  </si>
  <si>
    <t>The Enigma of Identity: Transsexualism</t>
  </si>
  <si>
    <t>Transsexualism and Psychosis</t>
  </si>
  <si>
    <t>In the Wrong Body: Everything About Transsexuality</t>
  </si>
  <si>
    <t>A Genealogy of Transsexualism</t>
  </si>
  <si>
    <t>Male to female gender reassignment—some social and technical problems</t>
  </si>
  <si>
    <t>Transsexual healing: Medicaid funding of sex reassignment surgery</t>
  </si>
  <si>
    <t>A Case of Autoerotic Asphyxia Associated with Multiplex Paraphilia</t>
  </si>
  <si>
    <t>The effect of 6 weeks of testosterone treatment on pulsatile luteinizing hormone secretion in eugonadal female-to-male transsexuals</t>
  </si>
  <si>
    <t>The Psychoanalytic Treatment of a Preschool Boy With a Gender Identity Disorder</t>
  </si>
  <si>
    <t>Male-to-female transsexual with XYY karyotype</t>
  </si>
  <si>
    <t>Schizophrenia with Secondary Transsexualism</t>
  </si>
  <si>
    <t>Gender-identity clinic patients</t>
  </si>
  <si>
    <t>Adolescent Sexuality: Current Issues</t>
  </si>
  <si>
    <t>The Importance of Near Total Resection of the Corpus Spongiosum and Total Resection of the Corpora Cavernosa in the Surgery of Male to Female Transsexuals</t>
  </si>
  <si>
    <t>Surgery last step in isle sex-change program</t>
  </si>
  <si>
    <t>Interim report of the DSM-IV Subcommittee on Gender Identity Disorders</t>
  </si>
  <si>
    <t>Anatomic variation of the corpus callosum in persons with gender dysphoria</t>
  </si>
  <si>
    <t>Lifetime prevalence of specific mental disorders among people born in Iceland in 1931</t>
  </si>
  <si>
    <t>Back to Harold and Agnes</t>
  </si>
  <si>
    <t>Surgical Depilation for the Treatment of Pseudofolliculitis or Local Hirsutism of the Face: Experience in the First 40 Patients</t>
  </si>
  <si>
    <t>HIV infection in drug using transvestites and transexuals</t>
  </si>
  <si>
    <t>Ovarian morphology in long‐term androgen‐treated female to male transsexuals. A human model for the study of polycystic ovarian syndrome?</t>
  </si>
  <si>
    <t>Clinical observations and systematic studies of autogynephilia</t>
  </si>
  <si>
    <t>Gender Dysphoria: Interdisciplinary Approaches in Clinical Management</t>
  </si>
  <si>
    <t>Geschlechtsumwandlung: Abhandlungen zur Transsexualität</t>
  </si>
  <si>
    <t>Transgender Liberation: A Movement Whose Time Has Come</t>
  </si>
  <si>
    <t>From Peniplastica Totalis to Reassignment Surgery of the External Genitalia in Female-To-Male Transsexuals</t>
  </si>
  <si>
    <t>Visions and Revisions of Reality: Reflections on Sex, Sexuality, Gender, and Gender Variance</t>
  </si>
  <si>
    <t>Mythos Geschlechtswandel: Transsexualität und Homosexualität</t>
  </si>
  <si>
    <t>Du transvestisme pervers au transsexualisme</t>
  </si>
  <si>
    <t>Les transsexuels</t>
  </si>
  <si>
    <t>Differences across sexual orientation on HIV risk behaviours in injecting drug users</t>
  </si>
  <si>
    <t>Geschlechtswechsel </t>
  </si>
  <si>
    <t>Accounting for Transsexualism and Transhomosexuality</t>
  </si>
  <si>
    <t>From Perverse Transvestism to Transsexualism</t>
  </si>
  <si>
    <t>The Transsexuals</t>
  </si>
  <si>
    <t>Gender Change</t>
  </si>
  <si>
    <t>The Myth of Gender Change: Transsexuality and Homosexuality</t>
  </si>
  <si>
    <t>1-Jan-1992</t>
  </si>
  <si>
    <t>Reconstruction of the penis in transsexual patients</t>
  </si>
  <si>
    <t>AIDS prevention in the sex industry</t>
  </si>
  <si>
    <t>A modified technique to create a neovagina with an isolated segment of sigmoid colon</t>
  </si>
  <si>
    <t>Two-stage surgical treatment for male transsexuals</t>
  </si>
  <si>
    <t>Confronting Transsexualism, Sexual Identity and the Criminal Law (or R V Tan and others Revisited in the Light of Progressive Australian Decisions)</t>
  </si>
  <si>
    <t>Squamous Metaplasia in the Penile Urethra due to Oestrogen Therapy</t>
  </si>
  <si>
    <t>Hormone pattern in pharmacologically feminized male transsexuals in the California State prison system</t>
  </si>
  <si>
    <t>Left-Handedness in Male-to-Female Transsexuals</t>
  </si>
  <si>
    <t>Return to gender</t>
  </si>
  <si>
    <t>Proportion of Unmarried Siblings of Homosexual and Non Homosexual Gender-Dysphoric Patients</t>
  </si>
  <si>
    <t>A New Method for Clitoroplasty in Male-to-Female Sex Reassignment Surgery</t>
  </si>
  <si>
    <t>Prevalence of HIV antibodies in transsexual and female prostitutes</t>
  </si>
  <si>
    <t>Male and female transsexuals: a comparison</t>
  </si>
  <si>
    <t>Analysis of the Transference Neurosis in a Child with Transsexual Symptoms</t>
  </si>
  <si>
    <t>The Empire Strikes Back: A Posttranssexual Manifesto</t>
  </si>
  <si>
    <t>Effects of cross-gender steroid hormone treatment on prolactin concentrations in humans</t>
  </si>
  <si>
    <t>17β‐Oestradiol, androstenedione and inhibin levels in fluid from individual follicles of normal and polycystic ovaries, and in ovaries from androgen treated female to male transsexuals</t>
  </si>
  <si>
    <t>They All Were Passing: Agnes, Garfinkel, and Company</t>
  </si>
  <si>
    <t>Etio-pathogenic views on transsexualisms (TS)</t>
  </si>
  <si>
    <t>Kinetic characteristics of alpha 1-adrenergic contractions in human corpus cavernosum smooth muscle</t>
  </si>
  <si>
    <t>Chronic high-dosage androgen administration to ovulatory women does not alter adrenocortical steroidogenesis</t>
  </si>
  <si>
    <t>A satellited metacentric marker chromosome in a phenotypically normal male (transsexual)</t>
  </si>
  <si>
    <t>The Wish for a Sex Change</t>
  </si>
  <si>
    <t>Transsexualism—evaluation and approach. (Dutch)</t>
  </si>
  <si>
    <t>Are all males equal? Anatomic and functional basis for sexual orientation in males</t>
  </si>
  <si>
    <t>Silicone Genital Prosthesis for Female-to-Male Transsexuals</t>
  </si>
  <si>
    <t>Effects of ethinyl estradiol on semen quality and various hormonal parameters in a eugonadal male</t>
  </si>
  <si>
    <t>Microsurgical Forearm "Cricket Bat—Transformer" Phalloplasty</t>
  </si>
  <si>
    <t>Demanding Subjectivity: Transsexualism, Medicine, and the Technologies of Gender</t>
  </si>
  <si>
    <t>Gallium-67 Uptake After Breast and Hip Augmentation with Silicone</t>
  </si>
  <si>
    <t>A Transsexual Male with 47, XYY Karyotype</t>
  </si>
  <si>
    <t>A Female Monozygotic Twin Pair Discordant for Transsexualism: Some Theoretical Implications</t>
  </si>
  <si>
    <t>Therapy of a case of psychotic personality organization manifesting gender identity disorder</t>
  </si>
  <si>
    <t>Case Report of a Female-to-Male Transsexual Homicide Offender</t>
  </si>
  <si>
    <t>L'imposture perverse</t>
  </si>
  <si>
    <t>The Perverse Sham</t>
  </si>
  <si>
    <t>9782020195980</t>
  </si>
  <si>
    <t>Addressing the ideal requirements by free flap phalloplasty: Some reflections on refinements of technique</t>
  </si>
  <si>
    <t>Transsexualism and sex-related differences in hemispheric asymmetry</t>
  </si>
  <si>
    <t>Die soziale Konstruktion der Transsexualität: über die Medizin und den Geschlechtswechsel</t>
  </si>
  <si>
    <t>The Transvestite and the Transsexual: Public Categories and Private Identities</t>
  </si>
  <si>
    <t>Das paradoxe Geschlecht: Transsexualität im Spannungsfeld von Körper, Leib und Gefühl</t>
  </si>
  <si>
    <t>Late salvage of a "free flap" phalloplasty: A case report</t>
  </si>
  <si>
    <t>Transsexualität: Beiträge zur Psychopathologie, Psychodynamik und zum Verlauf</t>
  </si>
  <si>
    <t>Sex-reassignment surgery male-to-female: Review, own results and report of a new technique using the glans penis as a pseudoclitoris</t>
  </si>
  <si>
    <t>Transsexualität und Geschlechtsidentität</t>
  </si>
  <si>
    <t>Homosexuality and Police Terror in Turkey</t>
  </si>
  <si>
    <t>The Social Construction of Transsexuality: Concerning Medicine and Gender Change</t>
  </si>
  <si>
    <t>Transsexuality and Gender Identity</t>
  </si>
  <si>
    <t>The Paradox of Gender: Transsexuality in the Conflicts Between Body, Existence, Having, and Feelings</t>
  </si>
  <si>
    <t>Transsexuality: Contributions to Psychopathology, Psychodynamics, and History</t>
  </si>
  <si>
    <t>Osseous Fixation of a Penile Prosthesis after Transsexual Phalloplasty: A Case Report</t>
  </si>
  <si>
    <t>An acoustic analysis and some perceptual data concerning voice change in male‐female trans‐sexuals</t>
  </si>
  <si>
    <t>Homosexual and bisexual identity in sex-reassigned female-to-male transsexuals</t>
  </si>
  <si>
    <t>Gender identity disorder and courtship disorder</t>
  </si>
  <si>
    <t>Human immunodeficiency virus notifications for Aborigines and Torres Strait Islanders in Queensland</t>
  </si>
  <si>
    <t>Man charged in death of transsexual</t>
  </si>
  <si>
    <t>The she-male phenomenon and the concept of partial autogynephilia</t>
  </si>
  <si>
    <t>Tact urged on gender change</t>
  </si>
  <si>
    <t>Polycystic ovaries are a common finding in untreated female to male transsexuals</t>
  </si>
  <si>
    <t>Review of the literature on construction of a neourethra in female-to-male transsexuals</t>
  </si>
  <si>
    <t>Intracavernosal kinetics of eicosanoids and endothelin during erection: Data from human and animal studies on intrapenile and systemic prostaglandins</t>
  </si>
  <si>
    <t>Literature Review</t>
  </si>
  <si>
    <t>He, she or it?</t>
  </si>
  <si>
    <t>Gender loving care</t>
  </si>
  <si>
    <t>Influence of Sex Hormones on Plasma Endothelin Levels</t>
  </si>
  <si>
    <t>The prevalence of transsexualism in the Netherlands</t>
  </si>
  <si>
    <t>Laparoscopically assisted vaginal hysterectomy in female-to-male transsexuals</t>
  </si>
  <si>
    <t>Genetic basis for transsexualism</t>
  </si>
  <si>
    <t>Construction of a neovagina with preservation of the glans penis as a clitoris in male transsexuals</t>
  </si>
  <si>
    <t>Phalloplasty in Female-to-Male Transsexuals: What Do Our Patients Ask For?</t>
  </si>
  <si>
    <t>Constructing a Scrotum in Female-to-Male Transsexuals</t>
  </si>
  <si>
    <t>Construction of the fixed part of the neourethra in female-to-male transsexuals: experience in 53 patients</t>
  </si>
  <si>
    <t>Obtaining rigidity in the neophallus of female-to-male transsexuals: a review of the literature</t>
  </si>
  <si>
    <t>Orgasm in the postoperative transsexual</t>
  </si>
  <si>
    <t>Male to female surgery: a new contribution to operative technique</t>
  </si>
  <si>
    <t>Legal implications of transsexualism</t>
  </si>
  <si>
    <t>An immunohistochemical study of the long‐term effects of androgen administration on female‐to‐male transsexual breast: A comparison with normal female breast and male breast showing gynaecomastia</t>
  </si>
  <si>
    <t>Gender reassignment surgery for male primary transsexuals</t>
  </si>
  <si>
    <t>Trash compactor death: Suspect investigated in 1st wife's killing</t>
  </si>
  <si>
    <t>Gender-disturbed males</t>
  </si>
  <si>
    <t>Varieties of autogynephilia and their relationship to gender dysphoria</t>
  </si>
  <si>
    <t>Person drawings by transsexual clients, psychiatric clients, and nonclients compared: Indicators of sex-typing and pathology</t>
  </si>
  <si>
    <t>A new method for clitoroplasty?</t>
  </si>
  <si>
    <t>Construction of the Neophallus in Female-to-Male Transsexuals: The Amsterdam Experience</t>
  </si>
  <si>
    <t>Comparison of Two Methods of Vagina Construction in Transsexuals</t>
  </si>
  <si>
    <t>Preconstruction of the Pars Pendulans Urethrae for Phalloplasty in Female-to-Male Transsexuals</t>
  </si>
  <si>
    <t>Syphilis Prevalence Among Unregistered Prostitutes in Istanbul, Turkey</t>
  </si>
  <si>
    <t>Sculpturing the Glans in Phalloplasty</t>
  </si>
  <si>
    <t>The Anatomic Basis of the Anterior Vaginal Flap Used for Neourethra Construction in Female-to-Male Transsexuals</t>
  </si>
  <si>
    <t>Epidemic oro-facial Kaposi's sarcoma (eKS)—Report on 124 cases</t>
  </si>
  <si>
    <t>America: Land of the enraged?</t>
  </si>
  <si>
    <t>They simply aren’t going to take it anymore</t>
  </si>
  <si>
    <t>Dutch stations refuse to play sex song</t>
  </si>
  <si>
    <t>Injected silicone: radiologic appearance</t>
  </si>
  <si>
    <t>A new design for the radial forearm free-flap phallic construction</t>
  </si>
  <si>
    <t>The occurrence of diversion colitis in patients with a sigmoid neovagina</t>
  </si>
  <si>
    <t>Former man appears on deadbeat dad list</t>
  </si>
  <si>
    <t>Men with Sexual Interest in Transvestites, Transsexuals, and She-Males</t>
  </si>
  <si>
    <t>Phallic Construction in Female-to-Male Transsexuals Using a Lateral Upper Arm Sensate Free Flap and a Bladder Mucosa Graft</t>
  </si>
  <si>
    <t>Deoxyribonucleic Acid Histogram of Testes in Primary Transsexualism</t>
  </si>
  <si>
    <t>Periurethral collagen for urinary incontinence after gender reassignment surgery</t>
  </si>
  <si>
    <t>Review of The Literature on Techniques for Phalloplasty with Emphasis on The Applicability in Female-to-Male Transsexuals</t>
  </si>
  <si>
    <t>Scrotal Construction by Expansion of Labia Majora in Biological Female Transsexuals</t>
  </si>
  <si>
    <t>Personality traits and disorders among transsexuals</t>
  </si>
  <si>
    <t>Transsexualism IV: Surgical possibilities</t>
  </si>
  <si>
    <t>Long-term psychosexual and psychosocial performance of patients with a sigmoid neovagina</t>
  </si>
  <si>
    <t>Transsexual surgery: a case of true gender dysphoria</t>
  </si>
  <si>
    <t>Partial versus complete Autogynephilia and gender dysphoria</t>
  </si>
  <si>
    <t>Dorsal Vein Sclerosis as a Predictor of Outcome in Penile Venous Ligation Surger</t>
  </si>
  <si>
    <t>Management of sexual disorders</t>
  </si>
  <si>
    <t>Polycystic ovaries in female-to-male transsexuals</t>
  </si>
  <si>
    <t>Bacterial flora of the sigmoid neovagina</t>
  </si>
  <si>
    <t>Follow-up study of transsexuals after sex-reassignment surgery</t>
  </si>
  <si>
    <t>Limbaugh's lie: A Louisville lulu: More than 800,000 books mistakenly call lady a "transsexual lesbian"</t>
  </si>
  <si>
    <t>Gender Outlaw: On Men, Women and the Rest of Us</t>
  </si>
  <si>
    <t>Sujet de chair, sujet de droit. La justice face au transsexualisme</t>
  </si>
  <si>
    <t>Gender Dysphoria: A Guide to Research</t>
  </si>
  <si>
    <t>Phalloplasty for female transsexuals with sensate free forearm flap</t>
  </si>
  <si>
    <t>Phalloplasty for female transsexuals</t>
  </si>
  <si>
    <t>The legal status of post-operative transsexuals</t>
  </si>
  <si>
    <t>Transvestism, Transsexualism and the Law: A Handbook</t>
  </si>
  <si>
    <t>L'illusion transsexuelle</t>
  </si>
  <si>
    <t>The Transsexual Empire: The Making of the She-male</t>
  </si>
  <si>
    <t>My Words to Victor Frankenstein Above the Village of Chamounix: Performing Transgender Rage</t>
  </si>
  <si>
    <t>Use of two microsurgical flaps in one stage reconstructive surgery</t>
  </si>
  <si>
    <t>The Transsexual Illusion</t>
  </si>
  <si>
    <t>Transsexualism: Some Thoughts on the Avatars of Male and Female Relationships Among Transsexuals</t>
  </si>
  <si>
    <t>Subject to Flesh, Subject to Law: Justice in the Fact of Transsexualism</t>
  </si>
  <si>
    <t>Carcinoma of the prostate in a transsexual</t>
  </si>
  <si>
    <t>Gender Identity Disorder and HIV Disease</t>
  </si>
  <si>
    <t>Cross-gender identity in transvestites and male transsexuals</t>
  </si>
  <si>
    <t>Androgen Receptor Expression in the Cervix of Androgen-Treated Female-to-Male Transsexuals: Association with Morphology and Chain-Specific Keratin Expression</t>
  </si>
  <si>
    <t>Transsexual candidate wants Dem post</t>
  </si>
  <si>
    <t>Gun foe dodges recall in California: Minorities fail to make inroads</t>
  </si>
  <si>
    <t>Towns rethink screening for substitute teachers</t>
  </si>
  <si>
    <t>Treatment of gender dysphoria (transsexualism)</t>
  </si>
  <si>
    <t>Prolapse of the sigmoid neovagina: report of three cases</t>
  </si>
  <si>
    <t>Prolactin-producing pituitary adenoma in a male-to-female transsexual patient with protracted estrogen administration: A morphologic study</t>
  </si>
  <si>
    <t>Testosterone administration increases adrenal response to adrenocorticotrophin</t>
  </si>
  <si>
    <t>Prison rape is not a part of the sentence</t>
  </si>
  <si>
    <t>Gonococcal Infection of the Neovagina in a Male-to-Female Transsexual</t>
  </si>
  <si>
    <t>Induction of insulin resistance by androgens and estrogens</t>
  </si>
  <si>
    <t>Serum testosterone level is the major determinant of the male-female differences in serum levels of high-density lipoprotein (HDL) cholesterol and HDL2 cholesterol</t>
  </si>
  <si>
    <t>The concept of gender identity disorder in childhood and adolescence after 39 years</t>
  </si>
  <si>
    <t>Prostitution and HIV: what do we know and where might research be targeted in the future?</t>
  </si>
  <si>
    <t>Transsexualism and Gender Reassignment</t>
  </si>
  <si>
    <t>Role of genetic factors in human sexual behavior based on studies of tourette syndrome and ADHD probands and their relatives</t>
  </si>
  <si>
    <t>Treatment of gender dysphoria praised</t>
  </si>
  <si>
    <t>Activating effects of androgens on cognitive performance: Causal evidence in a group of female-to-male transsexuals</t>
  </si>
  <si>
    <t>Androgen receptor expression in human ovarian and uterine tissue of long term androgen-treated transsexual women</t>
  </si>
  <si>
    <t>Self-image and personality traits in gender identity disorders: An empirical study</t>
  </si>
  <si>
    <t>1-Dec-1994</t>
  </si>
  <si>
    <t>Multiplicities and uncertainties of gender commentary on Ruth Stein's "analysis of a case of transsexualism"</t>
  </si>
  <si>
    <t>Circulating and ovarian IGF binding proteins: Potential roles in normo-ovulatory cycles and in polycystic ovarian syndrome</t>
  </si>
  <si>
    <t>Changing Sex: Transsexualism, Technology, and the Idea of Gender</t>
  </si>
  <si>
    <t>Vom Geschlechtsumwandlungswahn zur Geschlechtsumwandlung</t>
  </si>
  <si>
    <t>From Sex Change Delusion to Sex Change</t>
  </si>
  <si>
    <t>Staged approach to phallic construction and penile reconstruction</t>
  </si>
  <si>
    <t>Multiple Personality Disorder Manifesting Itself under the Mask of Transsexualism</t>
  </si>
  <si>
    <t>Body-Image Syndromes in Sexology: Phenomenology and Classification</t>
  </si>
  <si>
    <t>Concepts of Neurotic and Personality Disorders in ICD-10: Results of the Research Criteria Study</t>
  </si>
  <si>
    <t>Transsexual Development of a Patient with Klinefelter’s Syndrome</t>
  </si>
  <si>
    <t>Analysis of a case of transsexualism</t>
  </si>
  <si>
    <t>Brain Research, Gender and Sexual Orientation</t>
  </si>
  <si>
    <t>Gender differences in behaviour: Activating effects of cross-sex hormones</t>
  </si>
  <si>
    <t>Denial, Dissociation &amp; Transexuality as Incest</t>
  </si>
  <si>
    <t>The impact of long-term testosterone replacement therapy on lipid and lipoprotein profiles in women</t>
  </si>
  <si>
    <t>Medical Requirements and Consequences of Sex Reassignment Surgery</t>
  </si>
  <si>
    <t>Chest wall contouring for female-to-male transsexuals: Amsterdam experience</t>
  </si>
  <si>
    <t>The Application of Human Ovaries and Testes Cross-Sex Transplantation in Sex Reassignment Surgery of Transsexuals (Abstract)</t>
  </si>
  <si>
    <t>Hormones in Transsexuals</t>
  </si>
  <si>
    <t>Serum antinuclear antibodies in women with silicone breast implants</t>
  </si>
  <si>
    <t>Gender Identity Disorder in a Girl; Insights From Adoption</t>
  </si>
  <si>
    <t>Harry Benjamin's first ten cases (1938–1953): A clinical historical note</t>
  </si>
  <si>
    <t>A Clinical Approach to Childhood Gender Identity Disorder</t>
  </si>
  <si>
    <t>Psychosocial functioning of transsexuals in Belgium</t>
  </si>
  <si>
    <t>Breast cancer in a trans‐sexual man receiving hormone replacement therapy</t>
  </si>
  <si>
    <t>Self-castration in a transsexual</t>
  </si>
  <si>
    <t>Quantification of androgen receptor and follicle‐stimulating hormone receptor mRNA levels in human and monkey testes by a ribonuclease‐protection assay</t>
  </si>
  <si>
    <t>Re: Scrotal construction by expansion of labia majora in biological female transsexuals</t>
  </si>
  <si>
    <t>Surgical sex reassignment: A comparative survey of International centers</t>
  </si>
  <si>
    <t>Children of a transsexual father: a successful intervention</t>
  </si>
  <si>
    <t>Transsexualismus: Eine extreme Form sexueller Identitätsstörung</t>
  </si>
  <si>
    <t>Transsexualism: An Extreme Form of Sexual Identity Disorder</t>
  </si>
  <si>
    <t>10-Apr-1995</t>
  </si>
  <si>
    <t>The effect of non-steroidal antiandrogen flutamide on luteinizing hormone pulsatile secretion in male-to-female transsexual subjects</t>
  </si>
  <si>
    <t>Acoustic and perceptual implications of the transsexual voice</t>
  </si>
  <si>
    <t>The childhood and family dynamics of transvestites</t>
  </si>
  <si>
    <t>Sexual differentiation of the human hypothalamus in relation to gender and sexual orientation</t>
  </si>
  <si>
    <t>Behavior therapy for transsexualism</t>
  </si>
  <si>
    <t>Ischemic cerebrovascular disease and hormone therapy for infertility and transsexualism</t>
  </si>
  <si>
    <t>Female-to-male transsexualism, heterosexual type: Two cases</t>
  </si>
  <si>
    <t>Phalloplasty in Children and Adolescents Using the Extended Pedicle Island Groin Flap</t>
  </si>
  <si>
    <t>HIV thrives in ancient traditions</t>
  </si>
  <si>
    <t>Aromatization of [4-14C]Testosterone to [14C]Estradiol-17β by Testicular Tissue from Male-to-Female Transsexuals on Estrogen Therapy</t>
  </si>
  <si>
    <t>Transsexueller Wunsch und zissexuelle Abwehr</t>
  </si>
  <si>
    <t>Transsexual Desire and Cissexual Defense</t>
  </si>
  <si>
    <t>Auditory Cerebral Lateralization Following Cross-Gender Hormone Therapy</t>
  </si>
  <si>
    <t>Hormones and psychosexual differentiation</t>
  </si>
  <si>
    <t>Refinements of pre-, intra-, and postoperative care to prevent complications of vaginoplasty in male transsexuals</t>
  </si>
  <si>
    <t>Follow-up study of female transsexuals</t>
  </si>
  <si>
    <t>The inframammary ligament: myth or reality?</t>
  </si>
  <si>
    <t>Effects of gonadal androgens and oestrogens on adrenal androgen levels</t>
  </si>
  <si>
    <t>The female corpus spongiosum revisited</t>
  </si>
  <si>
    <t>Gender Identity Disorder and Psychosexual Problems in Children and Adolescents</t>
  </si>
  <si>
    <t>13-Oct-1995</t>
  </si>
  <si>
    <t>Utilization of the breast for penile reconstruction in a transsexual</t>
  </si>
  <si>
    <t>Brain study: Biological reason for transsexuals</t>
  </si>
  <si>
    <t>Sexuality: Another important organ</t>
  </si>
  <si>
    <t>A sex difference in the human brain and its relation to transsexuality</t>
  </si>
  <si>
    <t>Transsexual Brain</t>
  </si>
  <si>
    <t>Thoughts on caring for transsexual patients</t>
  </si>
  <si>
    <t>Sur l'identité sexuelle: À propos du transsexualisme</t>
  </si>
  <si>
    <t>On Gender Identity: Concerning Transsexualism</t>
  </si>
  <si>
    <t>Further Insights into Transsexualism</t>
  </si>
  <si>
    <t>Body Alchemy: Transsexual Portraits</t>
  </si>
  <si>
    <t>Disorders of Adult Personality and Behaviour (F6): Results from the ICD-10 field trial of the Diagnostic Criteria for Research in German-speaking countries</t>
  </si>
  <si>
    <t>Confessions of a Gender Defender: A Psychologist's Reflections on Life Among the Transgendered</t>
  </si>
  <si>
    <t>Transgender Warriors: Making History from Joan of Arc to RuPaul</t>
  </si>
  <si>
    <t>Fibula free flap phalloplasty: Modifications and recommendations</t>
  </si>
  <si>
    <t>Blending Genders: Social Aspects of Cross-dressing and Sex-changing</t>
  </si>
  <si>
    <t>On Background Factors of Male Genital Self-Mutilation</t>
  </si>
  <si>
    <t>Dear Sir Or Madam: The Autobiography of a Female-to-male Transsexual</t>
  </si>
  <si>
    <t>Biographische Operationen: Diskurse der Transsexualität</t>
  </si>
  <si>
    <t>Multistep treatment concept of transsexual patients</t>
  </si>
  <si>
    <t>Biographical Operations: Discourse About Transsexuality</t>
  </si>
  <si>
    <t>Fin de siècle, Fin de sexe: Transsexuality, Postmodernism, and the Death of History</t>
  </si>
  <si>
    <t>Legal recognition of transsexuals in Australia</t>
  </si>
  <si>
    <t>Transsexualism in medicolegal limine: an examination and a proposal for change</t>
  </si>
  <si>
    <t>Homocystinuria and transsexualism</t>
  </si>
  <si>
    <t>Facial corrections in male to female transsexuals: A preliminary report on 16 patients</t>
  </si>
  <si>
    <t>Gender dysphoria update</t>
  </si>
  <si>
    <t>Unveiling the Mystique of Gender Dysphoria Syndrome</t>
  </si>
  <si>
    <t>Rectosigmoid neocolpopoiesis for male-to-female transsexuals: Amsterdam experience</t>
  </si>
  <si>
    <t>Incidence and sex ratio of transsexualism in Sweden</t>
  </si>
  <si>
    <t>Prevalence, incidence and sex ratio of transsexualism</t>
  </si>
  <si>
    <t>Personality characteristics and sexual functioning of 188 cross-dressing men</t>
  </si>
  <si>
    <t>Labial Masses Following Vaginoplasty in Male Transsexuals: The Differential Diagnosis</t>
  </si>
  <si>
    <t>Hormone therapy</t>
  </si>
  <si>
    <t>Aspects psychiatriques du transsexualisme</t>
  </si>
  <si>
    <t>Psychiatric Aspects of Transsexualism</t>
  </si>
  <si>
    <t>Transsexualism—General outcome and prognostic factors: A five-year follow-up study of nineteen transsexuals in the process of changing sex</t>
  </si>
  <si>
    <t>On Trauma, Perversion, and "Multiple Personality"</t>
  </si>
  <si>
    <t>Oral estrogen treatment induces a decrease in expression of sialyl Lewis x on α1 glycoprotein in females and male-to-female transsexuals</t>
  </si>
  <si>
    <t>Sensate pedicled neoclitoroplasty for male transsexuals: Amsterdam experience in the first 60 patients</t>
  </si>
  <si>
    <t>Re: Rectosigmoid neocolpopoiesis for male-to-female transsexuals: Amsterdam experience</t>
  </si>
  <si>
    <t>The Successful Treatment of a Gender Dysphoric Patient with Pimozide</t>
  </si>
  <si>
    <t>The effect of one-year cross-sex hormonal treatment on bone metabolism and serum insulin-like growth factor-1 in transsexuals</t>
  </si>
  <si>
    <t>Transsexual goes to High Court over operation ban</t>
  </si>
  <si>
    <t>Transsexualism in Portugal: The Legal Framework and Procedure, and its Consequences for Transsexuals</t>
  </si>
  <si>
    <t>Salvage of a "Free Flap" Phalloplasty by Distal Arteriovenous Fistula: Case Report</t>
  </si>
  <si>
    <t>Transsexualism in Germany: Empirical data on epidemiology and application of the German Transsexuals' Act during its first ten years</t>
  </si>
  <si>
    <t>Transsexuals challenge rationing decision</t>
  </si>
  <si>
    <t>Transsexuals' Narrative Construction of the "True Self"</t>
  </si>
  <si>
    <t>Lactotroph hyperplasia in an estrogen treated male-to-female transsexual patient</t>
  </si>
  <si>
    <t>Le cerveau a-t-il un sexe? De la pertinence des études sur le cerveau des homosexuels et des transsexuels</t>
  </si>
  <si>
    <t>Does the Brain Have a Gender?: The Relevance of Studies on the Brains of Homosexuals and Transsexuals</t>
  </si>
  <si>
    <t>Effect of long-term androgen treatment on the function of hypothalamo-hypophysial and -adrenal axes in transsexual agonadal women</t>
  </si>
  <si>
    <t>"Transgendered" people fight for respect</t>
  </si>
  <si>
    <t>Health care needs of transgendered patients</t>
  </si>
  <si>
    <t>The outcome of sex reassignment surgery in Belgrade: 32 patients of both sexes</t>
  </si>
  <si>
    <t>Effects of Estrogens Only on the Prostates of Aging Men</t>
  </si>
  <si>
    <t>True Selves: Understanding Transsexualism--For Families, Friends, Coworkers, and Helping Professionals</t>
  </si>
  <si>
    <t>Court says oral sex is proscribed by Federal HIV policy</t>
  </si>
  <si>
    <t>The effect of androgen treatment on bone metabolism in female‐to‐male transsexuals</t>
  </si>
  <si>
    <t>Acknowledging mixed-sex people</t>
  </si>
  <si>
    <t>The role of colpocleisis with urethral lengthening in transsexual phalloplasty</t>
  </si>
  <si>
    <t>The effects of chronic high dose androgen or estrogen treatment on the human prostate [corrected]</t>
  </si>
  <si>
    <t>Neovaginoplasty in male transsexuals: review of surgical techniques and recommendations regarding eligibility</t>
  </si>
  <si>
    <t>An epidemiological and demographic study of transsexuals in the Netherlands</t>
  </si>
  <si>
    <t>Gender Blending</t>
  </si>
  <si>
    <t>Transsexualité et psychothérapie</t>
  </si>
  <si>
    <t>Sex Changes: The Politics of Transgenderism</t>
  </si>
  <si>
    <t>Changer de Sexe</t>
  </si>
  <si>
    <t>Les impasses du traitement du transsexualisme</t>
  </si>
  <si>
    <t>FTM: Female-to-Male Transsexuals in Society</t>
  </si>
  <si>
    <t>Psychothérapie et transsexualisme</t>
  </si>
  <si>
    <t>La psychanalyse à l’épreuve du transsexualisme</t>
  </si>
  <si>
    <t>Devenir transsexuel: un voyage sans destination?</t>
  </si>
  <si>
    <t>Du désir de chagement de sexe à la métamorphose subjective</t>
  </si>
  <si>
    <t>Transsexuality and Psychotherapy</t>
  </si>
  <si>
    <t>The Impasse of Treatment of Transsexualism</t>
  </si>
  <si>
    <t>Psychotherapy and Transsexualism</t>
  </si>
  <si>
    <t>Psychoanalysis As Tested By Transsexualism</t>
  </si>
  <si>
    <t>Becoming a Transsexual: A Journal Without a Destination?</t>
  </si>
  <si>
    <t>From Desire for Sex Change to Subjective Metamorphosis</t>
  </si>
  <si>
    <t>Interview with Deirdre McCloskey</t>
  </si>
  <si>
    <t>Interview</t>
  </si>
  <si>
    <t>Effects of hormone deficiency, androgen therapy and calcium supplementation on bone mineral density in female transsexuals</t>
  </si>
  <si>
    <t>Judicial Problems Related to Transsexualism in France</t>
  </si>
  <si>
    <t>Resources, resources, resources…</t>
  </si>
  <si>
    <t>The transgender community: challenges of acceptance and inclusion</t>
  </si>
  <si>
    <t>Sexual Behaviour and Prevalence of HIV Antibodies in Transsexuals</t>
  </si>
  <si>
    <t>Psychological functioning of adolescent transsexuals: Personality and psychopathology</t>
  </si>
  <si>
    <t>Sex Reassignment of Adolescent Transsexuals: A Follow-up Study</t>
  </si>
  <si>
    <t>Comorbidity of Gender Dysphoria and Other Major Psychiatric Diagnoses</t>
  </si>
  <si>
    <t>Aesthetic reductive thyroid chondroplasty</t>
  </si>
  <si>
    <t>Dynaflex Prosthesis in Total Phalloplasty</t>
  </si>
  <si>
    <t>Long Term Follow up After Sex Reassignment Surgery</t>
  </si>
  <si>
    <t>Neovaginal Construction in Vaginal Aplasia and Sex-Reassignment Surgery</t>
  </si>
  <si>
    <t>Saida Sultan/Danna International: Transgender Pop and the Polysemiotics of Sex, Nation, and Ethnicity on the Israeli-Egyptian Border</t>
  </si>
  <si>
    <t>Anthropometrical Measurements and Androgen Levels in Males, Females, and Hormonally Untreated Female-To-Male Transsexuals</t>
  </si>
  <si>
    <t>Transsexual restroom controversy continues</t>
  </si>
  <si>
    <t>Trespassing transsexuals?</t>
  </si>
  <si>
    <t>Heed bathroom need for pre-operative transsexuals</t>
  </si>
  <si>
    <t>Men becoming women belong in Ladies' room</t>
  </si>
  <si>
    <t>Transsexuals aren't "trespassing"</t>
  </si>
  <si>
    <t>Ma vie en rose</t>
  </si>
  <si>
    <t>My Life in Pink</t>
  </si>
  <si>
    <t>Robin's Place</t>
  </si>
  <si>
    <t>Evaluating the alliance in videolink teletherapy</t>
  </si>
  <si>
    <t>The Infragluteal Skin Flap: A New Option for Reconstruction in the Perineogenital Area</t>
  </si>
  <si>
    <t>Arterial Reactivity Is Enhanced in Genetic Males Taking High Dose Estrogens</t>
  </si>
  <si>
    <t>Long-Term Estrogen Therapy Improves Vascular Function in Male to Female Transsexuals</t>
  </si>
  <si>
    <t>Lesbian and Gay Youth: Care and Counseling</t>
  </si>
  <si>
    <t>Seroprevalence of hepatitis B markers among female and transsexual sex workers in Athens, Greece</t>
  </si>
  <si>
    <t>Discussion: Estrogen for Men: Reversal of Cardiovascular Misfortune?</t>
  </si>
  <si>
    <t>Sex Differences in Referral Rates of Children with Gender Identity Disorder: Some Hypotheses</t>
  </si>
  <si>
    <t>Evidence of AIDS dementia may void defendant's guilty plea</t>
  </si>
  <si>
    <t>Blending Genders: Contributions to the Emerging Field of Transgender Studies</t>
  </si>
  <si>
    <t>Gender Identification and Sexual Orientation Among Genetic Females with Gender-Blended Self-Perception in Childhood and Adolescence.</t>
  </si>
  <si>
    <t>Self and Gender: Narcissistic Pathology and Personality Factors in Gender Dysphoric Patients. Preliminary Results of a Prospective Study.</t>
  </si>
  <si>
    <t>The Medicalization of Gender Migration</t>
  </si>
  <si>
    <t>Legal Aspects of Transsexualism in Brazilian – A Privat Law Approach</t>
  </si>
  <si>
    <t>A Sex Difference in the Human Brain and its Relation to Transsexuality</t>
  </si>
  <si>
    <t>Behandlung und Begutachtung von Transsexuellen</t>
  </si>
  <si>
    <t>Treatment and Assessment of Transsexuals</t>
  </si>
  <si>
    <t>A higher rate of hyperandrogenic disorders in female-to-male transsexuals</t>
  </si>
  <si>
    <t>Long-Term Testosterone Administration Increases Visceral Fat in Female to Male Transsexuals</t>
  </si>
  <si>
    <t>Thai Research on Male Homosexuality and Transgenderism and the Cultural Limits of Foucaultian Analysis</t>
  </si>
  <si>
    <t>Evanston Widens Its Civil Rights Law To Ban Transgender Bias</t>
  </si>
  <si>
    <t>Coming out and Crossing over: Identity Formation and Proclamation in a Transgender Community</t>
  </si>
  <si>
    <t>Laparoscopically assisted colocolpopoiesis</t>
  </si>
  <si>
    <t>Effective Treatment of Hypertrichosis with Pulsed Light: A Report of Two Cases</t>
  </si>
  <si>
    <t>Insulin-like growth factors and insulin-like growth factor binding proteins in androgen-dominant ovarian follicles from testosterone-treated female-to-male trans-sexuals</t>
  </si>
  <si>
    <t>Le syndrome de transsexualisme: aspects cliniques et perspectives thérapeutiques</t>
  </si>
  <si>
    <t>The Transsexualism Syndrome: Clinical Aspects and Therapeutic Prospects</t>
  </si>
  <si>
    <t>MMPI and Rorschach Characteristics of Individuals Approved for Gender Reassignment Surgery</t>
  </si>
  <si>
    <t>Rhinoplasty as Part of Gender-Confirming Surgery in Male Transsexuals: Basic Considerations and Clinical Experience</t>
  </si>
  <si>
    <t>Gender identity disorder in a girl with autism —a case report</t>
  </si>
  <si>
    <t>Mortality and morbidity in transsexual subjects treated with cross‐sex hormones</t>
  </si>
  <si>
    <t>A Self-Made Man</t>
  </si>
  <si>
    <t>Read My Lips: Sexual Subversion and the End of Gender</t>
  </si>
  <si>
    <t>Sex Reassignment, Harry Benjamin, and some European Roots</t>
  </si>
  <si>
    <t>Updated Look at Legal Responses to Transsexualism: Especially Three Marriage Cases in U.K., U.S. and New Zealand</t>
  </si>
  <si>
    <t>Reversal of the Sex Difference in Serum Leptin Levels upon Cross-Sex Hormone Administration in Transsexuals</t>
  </si>
  <si>
    <t>Four-year remission of transsexualism after comorbid obsessive–compulsive disorder improved with self-exposure therapy: Case report</t>
  </si>
  <si>
    <t>Psychosocial issues in primary care of lesbian, gay, bisexual, and transgender youth</t>
  </si>
  <si>
    <t>The super-thin peritoneum free flap: not to be used for urethra reconstruction</t>
  </si>
  <si>
    <t>Psychosocial Adjustment in Male-to-Female Transsexuals: An Overview of the Research Evidence</t>
  </si>
  <si>
    <t>Infection by hepatitis B and C virus in female and transsexual Greek prostitutes with serological evidence of active syphilis</t>
  </si>
  <si>
    <t>Justice delayed and denied in biting case</t>
  </si>
  <si>
    <t>Benign prostatic hyperplasia requiring transurethral resection of the prostate in a 60‐year‐old male‐to‐female transsexual</t>
  </si>
  <si>
    <t>Transvestism: A Survey of 1032 Cross-Dressers</t>
  </si>
  <si>
    <t>The Brandon Teena Story</t>
  </si>
  <si>
    <t>Body structure of female-to-male transsexuals</t>
  </si>
  <si>
    <t>My Gender Workbook: How to Become a Real Man, a Real Woman, the Real You, Or Something Else Entirely</t>
  </si>
  <si>
    <t>Country watch: Europe</t>
  </si>
  <si>
    <t>Trans Liberation: Beyond Pink or Blue</t>
  </si>
  <si>
    <t>Second Skins: The Body Narratives of Transsexuality</t>
  </si>
  <si>
    <t>Transsexualism and osteoporosis</t>
  </si>
  <si>
    <t>Genital Reassignment on Two Male Transvestites</t>
  </si>
  <si>
    <t>Psychological and Social Function Before and After Phalloplasty</t>
  </si>
  <si>
    <t>Empirical Data on Epidemiology and Application of the German Transsexuals' Act During Its First Ten Years</t>
  </si>
  <si>
    <t>Clearinghouse: transgender issues</t>
  </si>
  <si>
    <t>Counseling pre-operative transsexuals with HIV disease</t>
  </si>
  <si>
    <t>A transgender dictionary</t>
  </si>
  <si>
    <t>1-Jan-1998</t>
  </si>
  <si>
    <t>Human Sex Change and Sex Reversal: Transvestism and Transsexualism</t>
  </si>
  <si>
    <t>Transvestism and Transsexualism</t>
  </si>
  <si>
    <t>Effects of Sex Steroids on Plasma Total Homocysteine Levels: A Study in Transsexual Males and Females</t>
  </si>
  <si>
    <t>Conversion of the 'Kangaroo Pouch' Neovagina to a Skin Inversion Vaginoplasty in Male-to-Female Transsexuals: Two Unusual Cases</t>
  </si>
  <si>
    <t>A FE/Male Transsexual Patient in Psychoanalysis</t>
  </si>
  <si>
    <t>Assisted suicide</t>
  </si>
  <si>
    <t>Treatment; transsexualism; equal protection; deliberate indifference: Farmer v. Hawk</t>
  </si>
  <si>
    <t>Clinical characteristics of a total cohort of female and male applicants for sex reassignment: a descriptive study</t>
  </si>
  <si>
    <t>Long‐term follow‐up of bone mineral density and bone metabolism in transsexuals treated with cross‐sex hormones</t>
  </si>
  <si>
    <t>Birth order in girls with gender identity disorder</t>
  </si>
  <si>
    <t>Gender Identity Disorders in Children and Adolescents: Guidance for Management</t>
  </si>
  <si>
    <t>Yugoslavia: The Legal Issue of Transsexualism</t>
  </si>
  <si>
    <t>Methodological Problems in Assessing Sex-Reassignment Surgery: A Reply to Meyer and Reter</t>
  </si>
  <si>
    <t>Harry Benjamin International Gender Dysphoria Association's The Standards of Care for Gender Identity Disorders</t>
  </si>
  <si>
    <t>Transgenderism and Dissociative Identity Disorder - A Case Study</t>
  </si>
  <si>
    <t>MTF Transgender Activism in the Tenderloin and Beyond, 1966–1975: Commentary and Interview with Elliot Blackstone</t>
  </si>
  <si>
    <t>Contemporary lesbian, gay, bisexual, transgender, queer theories, and their politics (review essay)</t>
  </si>
  <si>
    <t>Acute Pneumopathy in a Nonsurgical Transsexual</t>
  </si>
  <si>
    <t>Transgenderism and the Question of Embodiment: Promising Queer Politics?</t>
  </si>
  <si>
    <t>Endocrine Therapy of Transsexualism and Potential Complications of Long-Term Treatment</t>
  </si>
  <si>
    <t>Transgender Butch: Butch/FTM Border Wars and the Masculine Continuum</t>
  </si>
  <si>
    <t>Butch/FTM Border Wars: A Note on Collaboration</t>
  </si>
  <si>
    <t>Consuming the Living, Dis(re)membering the Dead in the Butch/Ftm Borderlands</t>
  </si>
  <si>
    <t>Trans-sexualism in schizophrenia: a case report</t>
  </si>
  <si>
    <t>Factors predictive of regret in sex reassignment</t>
  </si>
  <si>
    <t>Sex Change and the Popular Press: Historical Notes on Transsexuality in the United States, 1930–1955</t>
  </si>
  <si>
    <t>Audit of service to a minority client group: male to female transsexuals</t>
  </si>
  <si>
    <t>The Silence of the Bioethicists: Ethical and Political Aspects of Managing Gender Dysphoria</t>
  </si>
  <si>
    <t>Phenomenology as Method in Trans Studies</t>
  </si>
  <si>
    <t>The Transgender Issue: An Introduction</t>
  </si>
  <si>
    <t>1-Jun-1990</t>
  </si>
  <si>
    <t>1-Jan-1990</t>
  </si>
  <si>
    <t>1-Apr-1998</t>
  </si>
  <si>
    <t>Clearinghouse: youth and HIV</t>
  </si>
  <si>
    <t>Sexual functioning in post-operative transsexuals: male-to-female and female-to-male</t>
  </si>
  <si>
    <t>Abdominoplastic Secondary Full-Thickness Skin Graft Vaginoplasty for Male-to-Female Transsexuals</t>
  </si>
  <si>
    <t>Home safe home</t>
  </si>
  <si>
    <t>Newsletter</t>
  </si>
  <si>
    <t>1-May-1998</t>
  </si>
  <si>
    <t>Metastatic prostatic carcinoma in a male-to-female transsexual</t>
  </si>
  <si>
    <t>The effects of sex steroids on plasma levels of marker proteins of endothelial cell functioning</t>
  </si>
  <si>
    <t>Can transsexualism remit?</t>
  </si>
  <si>
    <t>Breakfast on Pluto</t>
  </si>
  <si>
    <t>When two souls meet</t>
  </si>
  <si>
    <t>The kids are all right</t>
  </si>
  <si>
    <t>Stand together against violence</t>
  </si>
  <si>
    <t>Positive Health Project</t>
  </si>
  <si>
    <t>Gender Role Reversal among Postoperative Transsexuals</t>
  </si>
  <si>
    <t>An Experimental Study of Body Image and Perception in Gender Identity Disorders</t>
  </si>
  <si>
    <t>Glans sculpting in phalloplasty — experiences in female-to-male transsexuals</t>
  </si>
  <si>
    <t>Military Tuberculosis</t>
  </si>
  <si>
    <t>Fulfilling the promise: Community response to the needs of sexual minority youth and families</t>
  </si>
  <si>
    <t>2. Sudden Death by Arrhythmogenic Right Ventricular Dysplasia in a South American Transsexual?</t>
  </si>
  <si>
    <t>Transgender HIV prevention: A qualitative needs assessment</t>
  </si>
  <si>
    <t>Cognitive ability and cerebral lateralisation in transsexuals</t>
  </si>
  <si>
    <t>Free‐Flap Distal Arteriovenous Fistula: When to Close It?</t>
  </si>
  <si>
    <t>Long-term results of total penile reconstruction with a prefabricated lateral arm free flap</t>
  </si>
  <si>
    <t>Estrogens and the myth of male privilege</t>
  </si>
  <si>
    <t>HIV infection among foreign people involved in HIV-related risk activities and attending an HIV reference centre in Rome: the possible role of counselling in reducing risk behaviour</t>
  </si>
  <si>
    <t>Donor insemination (transsexual): parentage — X, Y and Z v. United Kingdom</t>
  </si>
  <si>
    <t>Changes in otoacoustic emissions in a transsexual male during treatment with estrogen</t>
  </si>
  <si>
    <t>Italian Standards of Care for Sex Reassignment in Gender Identity Disorder (DSM IV 302.85)</t>
  </si>
  <si>
    <t>German Standards for the Treatment and Diagnostic Assessment of Transsexuals</t>
  </si>
  <si>
    <t>Transsexuals' Children</t>
  </si>
  <si>
    <t>Legal Implications of the New Ferment Concerning Transsexualism</t>
  </si>
  <si>
    <t>Estrogen and Memory in a Transsexual Population</t>
  </si>
  <si>
    <t>A Follow-Up Study for Estimating the Effectiveness of a Cross-Gender Hormone Substitution Therapy on Transsexual Patients</t>
  </si>
  <si>
    <t>Boys Don't Cry</t>
  </si>
  <si>
    <t>City protects its cross dressers</t>
  </si>
  <si>
    <t>Visceral Fat Accumulation Is an Important Determinant of PAI-1 Levels in Young Nonobese Man and Women</t>
  </si>
  <si>
    <t>Vascular reactivity is impaired in genetic females taking high-dose androgens</t>
  </si>
  <si>
    <t>Pubertal delay as an aid in diagnosis and treatment of a transsexual adolescent</t>
  </si>
  <si>
    <t>Changes in the Sexual Orientation of Six Heterosexual Male-to-Female Transsexuals</t>
  </si>
  <si>
    <t>Intersexuality: recommendations for management</t>
  </si>
  <si>
    <t>The effects of oestrogen exposure on bone mass in male to female transsexuals</t>
  </si>
  <si>
    <t>Eating disorder in a transgendered patient: A case report</t>
  </si>
  <si>
    <t>False Names</t>
  </si>
  <si>
    <t>The Materiality of Gender: Looking for Lesbian Bodies in Transgender History</t>
  </si>
  <si>
    <t>Integration Within a Transgender Social Network and Its Effect upon Members' Social and Political Activity</t>
  </si>
  <si>
    <t>Social Work Practice with Transsexuals in Hong Kong Who Apply for Sex Reassignment Surgery</t>
  </si>
  <si>
    <t>HIV risk behaviours among male-to-female transgenders in comparison with homosexual or bisexual males and heterosexual females</t>
  </si>
  <si>
    <t>Human rights aspects of transsexualism</t>
  </si>
  <si>
    <t>"Without Contraries Is No Progression": S/M, Bi-nary Thinking, and the Lesbian Purity Test</t>
  </si>
  <si>
    <t>Our standard method of reconstruction of the penis and urethra in female to male transsexuals</t>
  </si>
  <si>
    <t>From the history of penis reconstruction</t>
  </si>
  <si>
    <t>Phalloplasty using a lateral groin flap in female-to-male transsexuals</t>
  </si>
  <si>
    <t>Preface</t>
  </si>
  <si>
    <t>Transgender HIV Prevention: Community Involvement and Empowerment</t>
  </si>
  <si>
    <t>HIV Prevention and Health Service Needs of the Transgender Community in San Francisco</t>
  </si>
  <si>
    <t>Education and Soul-searching: The Enterprise HIV Prevention Group</t>
  </si>
  <si>
    <t>Transgender Health and Social Service Needs in the Context of HIV Risk</t>
  </si>
  <si>
    <t>Guidelines for Selecting HIV Positive Patients for Genital Reconstructive Surgery</t>
  </si>
  <si>
    <t>HIV/AIDS and Female-to-Male Transsexuals and Transvestites: Results from a Needs Assessment in Québec</t>
  </si>
  <si>
    <t>HIV Risk Behaviors of Male-to-Female Transgenders in a Community-based Harm Reduction Program</t>
  </si>
  <si>
    <t>Sex, Truth, and Videotape: HIV Prevention at the Gender Identity Project in New York City</t>
  </si>
  <si>
    <t>Sex Reassignment Surgery in HIV Positive Transsexuals</t>
  </si>
  <si>
    <t>Formation of neoclitoris from glans penis by reduction glansplasty with preservation of neurovascular bundle in male-to-female gender surgery: functional and cosmetic outcome</t>
  </si>
  <si>
    <t>Arizona Man Convicted For Chat Room Drug Sales</t>
  </si>
  <si>
    <t>Transsexual Orientation in HIV Risk Behaviours in an Adult Male Prison</t>
  </si>
  <si>
    <t>Transsexuals win case for NHS funded surgery</t>
  </si>
  <si>
    <t>Deaths among homeless people in Istanbul</t>
  </si>
  <si>
    <t>Prenatal Exposure to Anticonvulsants and Psychosexual Development</t>
  </si>
  <si>
    <t>Effects of sex steroid hormones on regional fat depots as assessed by magnetic resonance imaging in transsexuals</t>
  </si>
  <si>
    <t>Rupture of silicone gel filled testicular prosthesis: causes, diagnostic modalities and treatment of a rare event</t>
  </si>
  <si>
    <t>Laparoscopic Rectosigmoid Colpopoiesis: Does It Benefit Our Transsexual Patients?</t>
  </si>
  <si>
    <t>Presence of PGE1-binding determines the erectile response to PGE1</t>
  </si>
  <si>
    <t>The Reported Sex and Surgery Satisfactions of 28 Postoperative Male-to-Female Transsexual Patients</t>
  </si>
  <si>
    <t>Prediction of Outcome in Transsexualism by Means of the Defense Mechanism Test and Multivariate Modeling: A Pilot Study</t>
  </si>
  <si>
    <t>Applicants for sex change</t>
  </si>
  <si>
    <t>Transgender HIV prevention: implementation and evaluation of a workshop</t>
  </si>
  <si>
    <t>Transsexualism: A review of etiology, diagnosis and treatment</t>
  </si>
  <si>
    <t>Phalloplasty in female-to-male transsexuals using free radial osteocutaneous flap: a series of 22 cases</t>
  </si>
  <si>
    <t>Difficulties inherent in certifying people with gender dysphoria</t>
  </si>
  <si>
    <t>Prison employees not immune from HIV disclosure suit</t>
  </si>
  <si>
    <t>Transgenderism and the AIDS epidemic</t>
  </si>
  <si>
    <t>Activating effects of cross-sex hormones on cognitive functioning: a study of short-term and long-term hormone effects in transsexuals</t>
  </si>
  <si>
    <t>Gender identity disorder in adolescence: outcomes of psychotherapy</t>
  </si>
  <si>
    <t>Pitch-raising surgery in male-to-female transsexuals</t>
  </si>
  <si>
    <t>Gender identity disorder</t>
  </si>
  <si>
    <t>A brain sexual dimorphism controlled by adult circulating androgens</t>
  </si>
  <si>
    <t>New challenges, new answers: Pediatric nurse practitioners and the care of adolescents</t>
  </si>
  <si>
    <t>Health of lesbian, gay, bisexual, and transgender youth</t>
  </si>
  <si>
    <t>Mammary fibroadenoma in a male‐to‐female transsexual</t>
  </si>
  <si>
    <t>Augmentation Mammaplasty in Male-to-Female Transsexuals</t>
  </si>
  <si>
    <t>Blanket ban on treating transsexuals is ruled "unlawful"</t>
  </si>
  <si>
    <t>Conviction upheld in case that hinged on victim's credibility</t>
  </si>
  <si>
    <t>A gender for change</t>
  </si>
  <si>
    <t>Breast Tissues in Transsexual Women–A Nonprostatic Source of Androgen Up-Regulated Production of Prostate-Specific Antigen</t>
  </si>
  <si>
    <t>Ordinary people</t>
  </si>
  <si>
    <t>Sex Steroids, Insulin, and Arterial Stiffness in Women and Men</t>
  </si>
  <si>
    <t>Changes in fat cell size and in vitro lipolytic activity of abdominal and gluteal adipocytes after a one-year cross—sex hormone administration in transsexuals</t>
  </si>
  <si>
    <t>Vaginectomy and laparoscopically assisted vaginal hysterectomy as adjunctive surgery for female-to-male transsexual reassignment: preliminary report</t>
  </si>
  <si>
    <t>Exceptional Presenting Conditions and Outcome of Augmentation Mammaplasty in Male-to-Female Transsexuals</t>
  </si>
  <si>
    <t>Silicones, hormones and HIV in transgender street prostitutes</t>
  </si>
  <si>
    <t>Gender, Estrogen, and NOS: Caution About Generalizations</t>
  </si>
  <si>
    <t>Letter to the Editor: Changes in sexual orientation in six male-to-female (MtF) transsexuals</t>
  </si>
  <si>
    <t>Estrogen improves acetylcholine-induced but not metabolic vasodilation in biological males</t>
  </si>
  <si>
    <t>Gendered Sex Work in the San Francisco Tenderloin</t>
  </si>
  <si>
    <t>The prevalence of gender dysphoria in Scotland: a primary care study</t>
  </si>
  <si>
    <t>1-Dec-1999</t>
  </si>
  <si>
    <t>Newsletters</t>
  </si>
  <si>
    <t>29-Sep-1989</t>
  </si>
  <si>
    <t>14-Mar-2003</t>
  </si>
  <si>
    <t>1-Feb-1990</t>
  </si>
  <si>
    <t>2-Jan-2018</t>
  </si>
  <si>
    <t>14-Mar-1990</t>
  </si>
  <si>
    <t>1-May-1990</t>
  </si>
  <si>
    <t>15-Jun-1990</t>
  </si>
  <si>
    <t>1-Aug-1990</t>
  </si>
  <si>
    <t>7-Jul-2009</t>
  </si>
  <si>
    <t>1-Sep-1990</t>
  </si>
  <si>
    <t>1-Oct-1990</t>
  </si>
  <si>
    <t>10-Nov-1990</t>
  </si>
  <si>
    <t>1-Dec-1990</t>
  </si>
  <si>
    <t>1-Jan-1991</t>
  </si>
  <si>
    <t>1-Feb-1991</t>
  </si>
  <si>
    <t>1-Mar-1991</t>
  </si>
  <si>
    <t>12-Nov-1990</t>
  </si>
  <si>
    <t>2-Mar-1991</t>
  </si>
  <si>
    <t>1-May-1991</t>
  </si>
  <si>
    <t>1-Jun-1991</t>
  </si>
  <si>
    <t>30-Jun-1991</t>
  </si>
  <si>
    <t>1-Aug-1991</t>
  </si>
  <si>
    <t>1-Sep-1991</t>
  </si>
  <si>
    <t>7-Sep-1991</t>
  </si>
  <si>
    <t>12-Oct-1991</t>
  </si>
  <si>
    <t>1-Nov-1991</t>
  </si>
  <si>
    <t>1-Dec-1991</t>
  </si>
  <si>
    <t>26-Oct-2008</t>
  </si>
  <si>
    <t>1-Mar-1992</t>
  </si>
  <si>
    <t>11-Mar-1992</t>
  </si>
  <si>
    <t>1-Apr-1992</t>
  </si>
  <si>
    <t>7-Oct-2011</t>
  </si>
  <si>
    <t>1-May-1992</t>
  </si>
  <si>
    <t>1-Jun-1992</t>
  </si>
  <si>
    <t>1-Jul-1992</t>
  </si>
  <si>
    <t>3-Mar-1992</t>
  </si>
  <si>
    <t>1-Aug-1992</t>
  </si>
  <si>
    <t>1-Sep-1992</t>
  </si>
  <si>
    <t>31-Mar-1992</t>
  </si>
  <si>
    <t>21-Apr-2004</t>
  </si>
  <si>
    <t>22-May-1992</t>
  </si>
  <si>
    <t>1-Oct-1992</t>
  </si>
  <si>
    <t>1-Nov-1992</t>
  </si>
  <si>
    <t>1-Dec-1992</t>
  </si>
  <si>
    <t>1-Jan-1993</t>
  </si>
  <si>
    <t>18-Oct-2010</t>
  </si>
  <si>
    <t>1-Feb-1993</t>
  </si>
  <si>
    <t>18-Feb-1993</t>
  </si>
  <si>
    <t>1-Mar-1993</t>
  </si>
  <si>
    <t>15-Mar-1993</t>
  </si>
  <si>
    <t>1-Apr-1993</t>
  </si>
  <si>
    <t>1-May-1993</t>
  </si>
  <si>
    <t>28-May-1993</t>
  </si>
  <si>
    <t>1-Jun-1993</t>
  </si>
  <si>
    <t>1-Jul-1993</t>
  </si>
  <si>
    <t>6-Jul-1993</t>
  </si>
  <si>
    <t>7-Jul-1993</t>
  </si>
  <si>
    <t>31-Jul-1993</t>
  </si>
  <si>
    <t>1-Aug-1993</t>
  </si>
  <si>
    <t>4-Jan-1993</t>
  </si>
  <si>
    <t>2-Apr-2004</t>
  </si>
  <si>
    <t>14-Aug-1993</t>
  </si>
  <si>
    <t>1-Sep-1993</t>
  </si>
  <si>
    <t>1-Oct-1993</t>
  </si>
  <si>
    <t>1-Nov-1993</t>
  </si>
  <si>
    <t>1-Dec-1993</t>
  </si>
  <si>
    <t>3-Dec-1993</t>
  </si>
  <si>
    <t>1-Jan-1994</t>
  </si>
  <si>
    <t>1-Feb-1994</t>
  </si>
  <si>
    <t>1-Mar-1994</t>
  </si>
  <si>
    <t>1-Apr-1994</t>
  </si>
  <si>
    <t>9-Apr-1994</t>
  </si>
  <si>
    <t>13-Apr-1994</t>
  </si>
  <si>
    <t>24-Apr-1994</t>
  </si>
  <si>
    <t>1-May-1994</t>
  </si>
  <si>
    <t>15-Jun-1994</t>
  </si>
  <si>
    <t>1-Jul-1994</t>
  </si>
  <si>
    <t>1-Aug-1994</t>
  </si>
  <si>
    <t>Effect of Sexual Practices on T Cell Subsets and Delayed Hypersensitivity in Transsexuals and Female Sex Workers</t>
  </si>
  <si>
    <t>1-Sep-1994</t>
  </si>
  <si>
    <t>15-Sep-1994</t>
  </si>
  <si>
    <t>1-Oct-1994</t>
  </si>
  <si>
    <t>1-Nov-1994</t>
  </si>
  <si>
    <t>22-Feb-1994</t>
  </si>
  <si>
    <t>30-May-2002</t>
  </si>
  <si>
    <t>4-Apr-1994</t>
  </si>
  <si>
    <t>13-Sep-2004</t>
  </si>
  <si>
    <t>1-Jan-1995</t>
  </si>
  <si>
    <t>2-Nov-2009</t>
  </si>
  <si>
    <t>28-May-2004</t>
  </si>
  <si>
    <t>6-Jul-1994</t>
  </si>
  <si>
    <t>24-Jul-2000</t>
  </si>
  <si>
    <t>20-Jan-1995</t>
  </si>
  <si>
    <t>1-Feb-1995</t>
  </si>
  <si>
    <t>1-Mar-1995</t>
  </si>
  <si>
    <t>1-Apr-1995</t>
  </si>
  <si>
    <t>23-Sep-1994</t>
  </si>
  <si>
    <t>1-May-1995</t>
  </si>
  <si>
    <t>1-Jun-1995</t>
  </si>
  <si>
    <t>9-Apr-2014</t>
  </si>
  <si>
    <t>31-Oct-2002</t>
  </si>
  <si>
    <t>1-Jul-1995</t>
  </si>
  <si>
    <t>1-Aug-1995</t>
  </si>
  <si>
    <t>1-Sep-1995</t>
  </si>
  <si>
    <t>16-May-2013</t>
  </si>
  <si>
    <t>1-Oct-1995</t>
  </si>
  <si>
    <t>1-Nov-1995</t>
  </si>
  <si>
    <t>2-Nov-1995</t>
  </si>
  <si>
    <t>3-Nov-1995</t>
  </si>
  <si>
    <t>1-Dec-1995</t>
  </si>
  <si>
    <t>1-Jan-1996</t>
  </si>
  <si>
    <t>15-Jul-2009</t>
  </si>
  <si>
    <t>1-Mar-1996</t>
  </si>
  <si>
    <t>23-Mar-1996</t>
  </si>
  <si>
    <t>1-Apr-1996</t>
  </si>
  <si>
    <t>1-May-1996</t>
  </si>
  <si>
    <t>18-May-1996</t>
  </si>
  <si>
    <t>1-Jun-1996</t>
  </si>
  <si>
    <t>26-Jan-1996</t>
  </si>
  <si>
    <t>3-Feb-1996</t>
  </si>
  <si>
    <t>22-Jun-1996</t>
  </si>
  <si>
    <t>1-Jul-1996</t>
  </si>
  <si>
    <t>8-Mar-2008</t>
  </si>
  <si>
    <t>1-Aug-1996</t>
  </si>
  <si>
    <t>10-Aug-1996</t>
  </si>
  <si>
    <t>1-Sep-1996</t>
  </si>
  <si>
    <t>8-Sep-1996</t>
  </si>
  <si>
    <t>18-Sep-1996</t>
  </si>
  <si>
    <t>7-Oct-1996</t>
  </si>
  <si>
    <t>1-Oct-1996</t>
  </si>
  <si>
    <t>18-Oct-1996</t>
  </si>
  <si>
    <t>1-Nov-1996</t>
  </si>
  <si>
    <t>1-Dec-1996</t>
  </si>
  <si>
    <t>1-Jan-1997</t>
  </si>
  <si>
    <t>1-Feb-1997</t>
  </si>
  <si>
    <t>1-Mar-1997</t>
  </si>
  <si>
    <t>8-Jul-2009</t>
  </si>
  <si>
    <t>1-Apr-1997</t>
  </si>
  <si>
    <t>15-Apr-1997</t>
  </si>
  <si>
    <t>18-Apr-1997</t>
  </si>
  <si>
    <t>28-May-1997</t>
  </si>
  <si>
    <t>1-Jun-1997</t>
  </si>
  <si>
    <t>11-Dec-1996</t>
  </si>
  <si>
    <t>16-Dec-1996</t>
  </si>
  <si>
    <t>8-Jan-1999</t>
  </si>
  <si>
    <t>7-Jan-1997</t>
  </si>
  <si>
    <t>4-Mar-1997</t>
  </si>
  <si>
    <t>27-Jun-1997</t>
  </si>
  <si>
    <t>1-Jul-1997</t>
  </si>
  <si>
    <t>18-Feb-1997</t>
  </si>
  <si>
    <t>5-Jan-1998</t>
  </si>
  <si>
    <t>24-Mar-1997</t>
  </si>
  <si>
    <t>31-Mar-1997</t>
  </si>
  <si>
    <t>29-Jul-1997</t>
  </si>
  <si>
    <t>1-Aug-1997</t>
  </si>
  <si>
    <t>1-Sep-1997</t>
  </si>
  <si>
    <t>10-Jan-1997</t>
  </si>
  <si>
    <t>29-Oct-2003</t>
  </si>
  <si>
    <t>21-Sep-1997</t>
  </si>
  <si>
    <t>27-Sep-1997</t>
  </si>
  <si>
    <t>1-Oct-1997</t>
  </si>
  <si>
    <t>1-Nov-1997</t>
  </si>
  <si>
    <t>2-Apr-2010</t>
  </si>
  <si>
    <t>1-Dec-1997</t>
  </si>
  <si>
    <t>14-Jul-2009</t>
  </si>
  <si>
    <t>1-Feb-1998</t>
  </si>
  <si>
    <t>21-Oct-1997</t>
  </si>
  <si>
    <t>6-Feb-1998</t>
  </si>
  <si>
    <t>1-Mar-1998</t>
  </si>
  <si>
    <t>13-Nov-2007</t>
  </si>
  <si>
    <t>25-Dec-2001</t>
  </si>
  <si>
    <t>29-Apr-1997</t>
  </si>
  <si>
    <t>25-May-1998</t>
  </si>
  <si>
    <t>27-May-1998</t>
  </si>
  <si>
    <t>1-Jun-1998</t>
  </si>
  <si>
    <t>1-Jul-1998</t>
  </si>
  <si>
    <t>1-Aug-1998</t>
  </si>
  <si>
    <t>27-May-2010</t>
  </si>
  <si>
    <t>14-Apr-1998</t>
  </si>
  <si>
    <t>18-Sep-1998</t>
  </si>
  <si>
    <t>1-Sep-1998</t>
  </si>
  <si>
    <t>27-Oct-1998</t>
  </si>
  <si>
    <t>1-Oct-1998</t>
  </si>
  <si>
    <t>29-Jun-1998</t>
  </si>
  <si>
    <t>12-Aug-1998</t>
  </si>
  <si>
    <t>25-May-2002</t>
  </si>
  <si>
    <t>22-Oct-1999</t>
  </si>
  <si>
    <t>25-Oct-1998</t>
  </si>
  <si>
    <t>1-Nov-1998</t>
  </si>
  <si>
    <t>22-Jun-1998</t>
  </si>
  <si>
    <t>9-Jul-1998</t>
  </si>
  <si>
    <t>19-Nov-1998</t>
  </si>
  <si>
    <t>1-Dec-1998</t>
  </si>
  <si>
    <t>12-Dec-1998</t>
  </si>
  <si>
    <t>1-Jan-1999</t>
  </si>
  <si>
    <t>12-Oct-2008</t>
  </si>
  <si>
    <t>5-Oct-1998</t>
  </si>
  <si>
    <t>10-Jun-1998</t>
  </si>
  <si>
    <t>7-Oct-1998</t>
  </si>
  <si>
    <t>1-Feb-1999</t>
  </si>
  <si>
    <t>1-Apr-1999</t>
  </si>
  <si>
    <t>22-May-1998</t>
  </si>
  <si>
    <t>12-Apr-1999</t>
  </si>
  <si>
    <t>30-Apr-1999</t>
  </si>
  <si>
    <t>1-May-1999</t>
  </si>
  <si>
    <t>14-Nov-1998</t>
  </si>
  <si>
    <t>24-Mar-1999</t>
  </si>
  <si>
    <t>1-Jun-1999</t>
  </si>
  <si>
    <t>22-Jun-1999</t>
  </si>
  <si>
    <t>1-Jul-1999</t>
  </si>
  <si>
    <t>1-Aug-1999</t>
  </si>
  <si>
    <t>7-Aug-1999</t>
  </si>
  <si>
    <t>20-Aug-1999</t>
  </si>
  <si>
    <t>25-Aug-1999</t>
  </si>
  <si>
    <t>1-Sep-1999</t>
  </si>
  <si>
    <t>22-Sep-1999</t>
  </si>
  <si>
    <t>1-Oct-1999</t>
  </si>
  <si>
    <t>1-Nov-1999</t>
  </si>
  <si>
    <t>3-Jan-1980</t>
  </si>
  <si>
    <t>6-Jan-1980</t>
  </si>
  <si>
    <t>7-Jan-1980</t>
  </si>
  <si>
    <t>13-Jan-1980</t>
  </si>
  <si>
    <t>18-Jan-1980</t>
  </si>
  <si>
    <t>31-Jan-1980</t>
  </si>
  <si>
    <t>1-Feb-1980</t>
  </si>
  <si>
    <t>8-Feb-1980</t>
  </si>
  <si>
    <t>9-Feb-1980</t>
  </si>
  <si>
    <t>15-Feb-1980</t>
  </si>
  <si>
    <t>1-Mar-1980</t>
  </si>
  <si>
    <t>27-Mar-1980</t>
  </si>
  <si>
    <t>1-Apr-1980</t>
  </si>
  <si>
    <t>6-Apr-1980</t>
  </si>
  <si>
    <t>11-Apr-1980</t>
  </si>
  <si>
    <t>10-May-1980</t>
  </si>
  <si>
    <t>14-May-1980</t>
  </si>
  <si>
    <t>18-May-1980</t>
  </si>
  <si>
    <t>23-May-1980</t>
  </si>
  <si>
    <t>1-Jun-1980</t>
  </si>
  <si>
    <t>25-Jul-1980</t>
  </si>
  <si>
    <t>1-Aug-1980</t>
  </si>
  <si>
    <t>1-Sep-1980</t>
  </si>
  <si>
    <t>20-Jun-1980</t>
  </si>
  <si>
    <t>1-Oct-1980</t>
  </si>
  <si>
    <t>29-Oct-2015</t>
  </si>
  <si>
    <t>1-Nov-1980</t>
  </si>
  <si>
    <t>1-Dec-1980</t>
  </si>
  <si>
    <t>1-Jan-1981</t>
  </si>
  <si>
    <t>28-May-2002</t>
  </si>
  <si>
    <t>2-Jan-1981</t>
  </si>
  <si>
    <t>15-Jan-1981</t>
  </si>
  <si>
    <t>17-Jan-1981</t>
  </si>
  <si>
    <t>1-Feb-1981</t>
  </si>
  <si>
    <t>19-Feb-1981</t>
  </si>
  <si>
    <t>1-Mar-1981</t>
  </si>
  <si>
    <t>16-Dec-2010</t>
  </si>
  <si>
    <t>7-Feb-2006</t>
  </si>
  <si>
    <t>6-Oct-1980</t>
  </si>
  <si>
    <t>1-Apr-1981</t>
  </si>
  <si>
    <t>1-May-1981</t>
  </si>
  <si>
    <t>1-Jun-1981</t>
  </si>
  <si>
    <t>18-Jan-2007</t>
  </si>
  <si>
    <t>1-Jul-1981</t>
  </si>
  <si>
    <t>1-Aug-1981</t>
  </si>
  <si>
    <t>6-Aug-1981</t>
  </si>
  <si>
    <t>24-Aug-1981</t>
  </si>
  <si>
    <t>1-Sep-1981</t>
  </si>
  <si>
    <t>9-Sep-1981</t>
  </si>
  <si>
    <t>1-Oct-1981</t>
  </si>
  <si>
    <t>1-Nov-1981</t>
  </si>
  <si>
    <t>1-Jan-1982</t>
  </si>
  <si>
    <t>1-Feb-1982</t>
  </si>
  <si>
    <t>2-Feb-1982</t>
  </si>
  <si>
    <t>1-Mar-1982</t>
  </si>
  <si>
    <t>1-Apr-1982</t>
  </si>
  <si>
    <t>1-May-1982</t>
  </si>
  <si>
    <t>1-Jun-1982</t>
  </si>
  <si>
    <t>1-Jul-1982</t>
  </si>
  <si>
    <t>1-Aug-1982</t>
  </si>
  <si>
    <t>18-Aug-1982</t>
  </si>
  <si>
    <t>1-Sep-1982</t>
  </si>
  <si>
    <t>1-Nov-1982</t>
  </si>
  <si>
    <t>1-Dec-1982</t>
  </si>
  <si>
    <t>28-Feb-1982</t>
  </si>
  <si>
    <t>20-Dec-1982</t>
  </si>
  <si>
    <t>7-Mar-2005</t>
  </si>
  <si>
    <t>1-Jan-1983</t>
  </si>
  <si>
    <t>13-Jan-1983</t>
  </si>
  <si>
    <t>30-Jan-1983</t>
  </si>
  <si>
    <t>1-Feb-1983</t>
  </si>
  <si>
    <t>31-Mar-1983</t>
  </si>
  <si>
    <t>1-Mar-1983</t>
  </si>
  <si>
    <t>4-Sep-2012</t>
  </si>
  <si>
    <t>19-Oct-2013</t>
  </si>
  <si>
    <t>1-Jul-1983</t>
  </si>
  <si>
    <t>6-Jul-1983</t>
  </si>
  <si>
    <t>1-Aug-1983</t>
  </si>
  <si>
    <t>9-Jul-1983</t>
  </si>
  <si>
    <t>1-Jun-1983</t>
  </si>
  <si>
    <t>1-Apr-1983</t>
  </si>
  <si>
    <t>1-Sep-1983</t>
  </si>
  <si>
    <t>1-Oct-1983</t>
  </si>
  <si>
    <t>1-Nov-1983</t>
  </si>
  <si>
    <t>17-Jul-2009</t>
  </si>
  <si>
    <t>26-Nov-1983</t>
  </si>
  <si>
    <t>1-Dec-1983</t>
  </si>
  <si>
    <t>29-Dec-1983</t>
  </si>
  <si>
    <t>1-Jan-1984</t>
  </si>
  <si>
    <t>14-May-2008</t>
  </si>
  <si>
    <t>23-Feb-1984</t>
  </si>
  <si>
    <t>19-Oct-2010</t>
  </si>
  <si>
    <t>18-Jan-1984</t>
  </si>
  <si>
    <t>1-Feb-1984</t>
  </si>
  <si>
    <t>3-Feb-1984</t>
  </si>
  <si>
    <t>14-Feb-1984</t>
  </si>
  <si>
    <t>1-Mar-1984</t>
  </si>
  <si>
    <t>1-Apr-1984</t>
  </si>
  <si>
    <t>1-May-1984</t>
  </si>
  <si>
    <t>1-Jun-1984</t>
  </si>
  <si>
    <t>1-Jul-1984</t>
  </si>
  <si>
    <t>14-Mar-2008</t>
  </si>
  <si>
    <t>1-Aug-1984</t>
  </si>
  <si>
    <t>1-Sep-1984</t>
  </si>
  <si>
    <t>1-Oct-1984</t>
  </si>
  <si>
    <t>1-Nov-1984</t>
  </si>
  <si>
    <t>1-Dec-1984</t>
  </si>
  <si>
    <t>28-Dec-1984</t>
  </si>
  <si>
    <t>1-Jan-1985</t>
  </si>
  <si>
    <t>25-Jan-1985</t>
  </si>
  <si>
    <t>27-Jan-1985</t>
  </si>
  <si>
    <t>28-Jan-1985</t>
  </si>
  <si>
    <t>1-Feb-1985</t>
  </si>
  <si>
    <t>7-Feb-1985</t>
  </si>
  <si>
    <t>10-Feb-1985</t>
  </si>
  <si>
    <t>27-Mar-1985</t>
  </si>
  <si>
    <t>31-Mar-1985</t>
  </si>
  <si>
    <t>1-Apr-1985</t>
  </si>
  <si>
    <t>4-Apr-1985</t>
  </si>
  <si>
    <t>6-Apr-1985</t>
  </si>
  <si>
    <t>16-Apr-1985</t>
  </si>
  <si>
    <t>18-Apr-1985</t>
  </si>
  <si>
    <t>21-Apr-1985</t>
  </si>
  <si>
    <t>15-May-1985</t>
  </si>
  <si>
    <t>19-May-1985</t>
  </si>
  <si>
    <t>22-May-1985</t>
  </si>
  <si>
    <t>24-May-1985</t>
  </si>
  <si>
    <t>28-May-1985</t>
  </si>
  <si>
    <t>1-Jun-1985</t>
  </si>
  <si>
    <t>12-Jun-1985</t>
  </si>
  <si>
    <t>25-Jun-1985</t>
  </si>
  <si>
    <t>30-Jun-1985</t>
  </si>
  <si>
    <t>1-Jul-1985</t>
  </si>
  <si>
    <t>8-Jul-1985</t>
  </si>
  <si>
    <t>9-Jul-1985</t>
  </si>
  <si>
    <t>10-Jul-1985</t>
  </si>
  <si>
    <t>1-Aug-1985</t>
  </si>
  <si>
    <t>14-Aug-1985</t>
  </si>
  <si>
    <t>29-Aug-1985</t>
  </si>
  <si>
    <t>1-Sep-1985</t>
  </si>
  <si>
    <t>13-Sep-1985</t>
  </si>
  <si>
    <t>1-Oct-1985</t>
  </si>
  <si>
    <t>11-Oct-1985</t>
  </si>
  <si>
    <t>12-Oct-1985</t>
  </si>
  <si>
    <t>15-Nov-1985</t>
  </si>
  <si>
    <t>1-Dec-1985</t>
  </si>
  <si>
    <t>1-Jan-1986</t>
  </si>
  <si>
    <t>20-Jun-2002</t>
  </si>
  <si>
    <t>21-Mar-2003</t>
  </si>
  <si>
    <t>29-Apr-1985</t>
  </si>
  <si>
    <t>5-Feb-2003</t>
  </si>
  <si>
    <t>1-Feb-1986</t>
  </si>
  <si>
    <t>1-Mar-1986</t>
  </si>
  <si>
    <t>1-Apr-1986</t>
  </si>
  <si>
    <t>13-May-1986</t>
  </si>
  <si>
    <t>1-Jun-1986</t>
  </si>
  <si>
    <t>10-Jun-1986</t>
  </si>
  <si>
    <t>16-Jul-2009</t>
  </si>
  <si>
    <t>1-Jul-1986</t>
  </si>
  <si>
    <t>1-Aug-1986</t>
  </si>
  <si>
    <t>23-Apr-2008</t>
  </si>
  <si>
    <t>1-Sep-1986</t>
  </si>
  <si>
    <t>16-Aug-2006</t>
  </si>
  <si>
    <t>1-Dec-1986</t>
  </si>
  <si>
    <t>1-Jan-1987</t>
  </si>
  <si>
    <t>6-Mar-2008</t>
  </si>
  <si>
    <t>1-Feb-1987</t>
  </si>
  <si>
    <t>1-Mar-1987</t>
  </si>
  <si>
    <t>24-Mar-1987</t>
  </si>
  <si>
    <t>1-Apr-1987</t>
  </si>
  <si>
    <t>1-May-1987</t>
  </si>
  <si>
    <t>1-Jun-1987</t>
  </si>
  <si>
    <t>1-Sep-1987</t>
  </si>
  <si>
    <t>1-Nov-1987</t>
  </si>
  <si>
    <t>19-Mar-2003</t>
  </si>
  <si>
    <t>1-Dec-1987</t>
  </si>
  <si>
    <t>1-Jan-1988</t>
  </si>
  <si>
    <t>23-Dec-1986</t>
  </si>
  <si>
    <t>13-Aug-1987</t>
  </si>
  <si>
    <t>9-Dec-2009</t>
  </si>
  <si>
    <t>26-Aug-1987</t>
  </si>
  <si>
    <t>15-Jun-1987</t>
  </si>
  <si>
    <t>1-Feb-1988</t>
  </si>
  <si>
    <t>1-Mar-1988</t>
  </si>
  <si>
    <t>1-Apr-1988</t>
  </si>
  <si>
    <t>15-Apr-1988</t>
  </si>
  <si>
    <t>1-May-1988</t>
  </si>
  <si>
    <t>1-Jun-1988</t>
  </si>
  <si>
    <t>1-Jul-1988</t>
  </si>
  <si>
    <t>15-Jul-1988</t>
  </si>
  <si>
    <t>1-Aug-1988</t>
  </si>
  <si>
    <t>20-Aug-1988</t>
  </si>
  <si>
    <t>1-Sep-1988</t>
  </si>
  <si>
    <t>28-Sep-1988</t>
  </si>
  <si>
    <t>1-Oct-1988</t>
  </si>
  <si>
    <t>1-Dec-1988</t>
  </si>
  <si>
    <t>1-Jan-1989</t>
  </si>
  <si>
    <t>14-Nov-1988</t>
  </si>
  <si>
    <t>20-Dec-2010</t>
  </si>
  <si>
    <t>31-May-1988</t>
  </si>
  <si>
    <t>17-Mar-2003</t>
  </si>
  <si>
    <t>1-Feb-1989</t>
  </si>
  <si>
    <t>16-Jan-1989</t>
  </si>
  <si>
    <t>1-Dec-2003</t>
  </si>
  <si>
    <t>5-Feb-1989</t>
  </si>
  <si>
    <t>1-Apr-1989</t>
  </si>
  <si>
    <t>1-May-1989</t>
  </si>
  <si>
    <t>6-May-1989</t>
  </si>
  <si>
    <t>9-May-1989</t>
  </si>
  <si>
    <t>1-Jun-1989</t>
  </si>
  <si>
    <t>1-Jul-1989</t>
  </si>
  <si>
    <t>11-Apr-2014</t>
  </si>
  <si>
    <t>1-Aug-1989</t>
  </si>
  <si>
    <t>1-Sep-1989</t>
  </si>
  <si>
    <t>1-Oct-1989</t>
  </si>
  <si>
    <t>Narrative of Lucy Ann Lobdell, the female hunter of Sullivan and Delaware Counties, N.Y.</t>
  </si>
  <si>
    <t>1-Jan-1855</t>
  </si>
  <si>
    <t>Lucy Ann Lobdell</t>
  </si>
  <si>
    <t>KTRFuAAACAAJ</t>
  </si>
  <si>
    <t>Les confessions d’un travesti</t>
  </si>
  <si>
    <t>The Confessions of a Transvestite</t>
  </si>
  <si>
    <t>Anonymous</t>
  </si>
  <si>
    <t>Les Grandes Etudes Francaises de Psychiatrie</t>
  </si>
  <si>
    <t>The Transexual: An Autobiography</t>
  </si>
  <si>
    <t>Richard-Rachel Lafayette</t>
  </si>
  <si>
    <t>Jacques Benoit</t>
  </si>
  <si>
    <t>Viceroy</t>
  </si>
  <si>
    <t>HN-HLjaZHvAC</t>
  </si>
  <si>
    <t>I Am Kenneth Marlowe</t>
  </si>
  <si>
    <t>A Madam's Memoirs</t>
  </si>
  <si>
    <t>Mr. Madam Confessions of a Male Madam</t>
  </si>
  <si>
    <t>Kenneth Marlowe</t>
  </si>
  <si>
    <t>Kenneth Marlowe did not identify as transgender at the time that piece was written; Marlowe began transitioning as Kate in 1972.</t>
  </si>
  <si>
    <t>Cathouse Mother</t>
  </si>
  <si>
    <t>The Gay World of Kenneth Marlowe</t>
  </si>
  <si>
    <t>Unknown</t>
  </si>
  <si>
    <t>Pad Library</t>
  </si>
  <si>
    <t>Luxor Press</t>
  </si>
  <si>
    <t>"I Want to Be A Woman!": The Autobiography of Female Impersonator Gayle Sherman</t>
  </si>
  <si>
    <t>Gayle Sherman</t>
  </si>
  <si>
    <t>Being Different: The Autobiography of Jane Fry</t>
  </si>
  <si>
    <t>e18eAQAAIAAJ</t>
  </si>
  <si>
    <t>Jane Fry</t>
  </si>
  <si>
    <t>Wiley</t>
  </si>
  <si>
    <t>9780471085706</t>
  </si>
  <si>
    <t>0471085707</t>
  </si>
  <si>
    <t>Robert Bogdan</t>
  </si>
  <si>
    <t>Io, la Romanina: perchè sono diventato donna</t>
  </si>
  <si>
    <t>I, Romanina: Why I Became A Woman</t>
  </si>
  <si>
    <t>MZHrGwAACAAJ</t>
  </si>
  <si>
    <t>Romina Cecconi</t>
  </si>
  <si>
    <t>Vallecchi</t>
  </si>
  <si>
    <t>Los Angeles, California</t>
  </si>
  <si>
    <t>beholdiamwoman00dian</t>
  </si>
  <si>
    <t>3f462547h</t>
  </si>
  <si>
    <t>Once I Was A Man: Behold, I Am A Woman</t>
  </si>
  <si>
    <t>Dianna; Felicity Cochrane</t>
  </si>
  <si>
    <t>Pyramid Books</t>
  </si>
  <si>
    <t>The Difference Between a Man and a Woman</t>
  </si>
  <si>
    <t>Theo Lang</t>
  </si>
  <si>
    <t>John Day Company</t>
  </si>
  <si>
    <t>FiJDAAAAIAAJ</t>
  </si>
  <si>
    <t>The Man-Maid Doll</t>
  </si>
  <si>
    <t>Patricia Morgan; Paul Hoffman</t>
  </si>
  <si>
    <t>Lyle Stuart</t>
  </si>
  <si>
    <t>9780818401589</t>
  </si>
  <si>
    <t>0818401583</t>
  </si>
  <si>
    <t>pgraAAAAMAAJ</t>
  </si>
  <si>
    <t>Man Into Woman: A Transsexual Autobiography</t>
  </si>
  <si>
    <t>26-Oct-1970</t>
  </si>
  <si>
    <t>Dawn Langley Simmons</t>
  </si>
  <si>
    <t>Icon Books</t>
  </si>
  <si>
    <t>0251150658</t>
  </si>
  <si>
    <t>eEFbAAAAMAAJ</t>
  </si>
  <si>
    <t>Phoebe</t>
  </si>
  <si>
    <t>Phoebe Smith</t>
  </si>
  <si>
    <t>Atlanta, Georgia</t>
  </si>
  <si>
    <t>Meu corpo, minha prisão: autobiografia de um transsexual</t>
  </si>
  <si>
    <t xml:space="preserve">My Body, My Prison: An Autobiography of a Transsexual </t>
  </si>
  <si>
    <t>pt</t>
  </si>
  <si>
    <t>Loris Ádreon</t>
  </si>
  <si>
    <t>Marco Zero</t>
  </si>
  <si>
    <t>Rio de Janeiro</t>
  </si>
  <si>
    <t>April Ashley's Odyssey</t>
  </si>
  <si>
    <t>9780224018494</t>
  </si>
  <si>
    <t>0224018493</t>
  </si>
  <si>
    <t>cQPaAAAAMAAJ</t>
  </si>
  <si>
    <t>April Ashley; Duncan Fallowell</t>
  </si>
  <si>
    <t>Jonathan Cape</t>
  </si>
  <si>
    <t>I Am A Woman</t>
  </si>
  <si>
    <t>9780722105832</t>
  </si>
  <si>
    <t>0722105835</t>
  </si>
  <si>
    <t>bwjZAAAACAAJ</t>
  </si>
  <si>
    <t>Tula</t>
  </si>
  <si>
    <t>Sphere Books</t>
  </si>
  <si>
    <t>The Eve Principle: The Story of a Truly Unique Transsexual, Stacy Crawford</t>
  </si>
  <si>
    <t>SATaAAAAMAAJ</t>
  </si>
  <si>
    <t>Stacy Crawford; Mona Joslin Cross</t>
  </si>
  <si>
    <t>Vantage Press</t>
  </si>
  <si>
    <t>A Finer Specimen of Womanhood: A Transsexual Speaks Out</t>
  </si>
  <si>
    <t>Sharon Davis</t>
  </si>
  <si>
    <t>Diane par Diane</t>
  </si>
  <si>
    <t>2735700666</t>
  </si>
  <si>
    <t>9782735700660</t>
  </si>
  <si>
    <t>Diane</t>
  </si>
  <si>
    <t>Acropole</t>
  </si>
  <si>
    <t>Diane by Diane</t>
  </si>
  <si>
    <t>Triple Jeopardy: The Autobiography of Angela Lynn Douglas</t>
  </si>
  <si>
    <t>Angela Lynn Douglas</t>
  </si>
  <si>
    <t>9782258012431</t>
  </si>
  <si>
    <t>Sylvanie Dullak</t>
  </si>
  <si>
    <t>Presses de la cité</t>
  </si>
  <si>
    <t>Pleasures of a Tangled Life</t>
  </si>
  <si>
    <t>0712621806</t>
  </si>
  <si>
    <t>Barrie &amp; Jenkins</t>
  </si>
  <si>
    <t>The Agony of Deception</t>
  </si>
  <si>
    <t>9780910311076</t>
  </si>
  <si>
    <t>0910311072</t>
  </si>
  <si>
    <t>7e2MAAAACAAJ</t>
  </si>
  <si>
    <t>Ron Rigsbee; Dorothy Bakker</t>
  </si>
  <si>
    <t>Huntington House Publishers</t>
  </si>
  <si>
    <t>So Different: An Extraordinary Autobiography</t>
  </si>
  <si>
    <t>0731800613</t>
  </si>
  <si>
    <t>Peter Stirling</t>
  </si>
  <si>
    <t>Simon &amp; Schuster</t>
  </si>
  <si>
    <t>Portuguese</t>
  </si>
  <si>
    <t>389457027X</t>
  </si>
  <si>
    <t>9783894570279</t>
  </si>
  <si>
    <t>Ich war ein Mann: Die Lebensgeschichte einer Transsexuellen</t>
  </si>
  <si>
    <t>I Was A Man: The Life Story of A Transsexual</t>
  </si>
  <si>
    <t>Alexandra</t>
  </si>
  <si>
    <t>28-28</t>
  </si>
  <si>
    <t>Barbra A. Bergstrom</t>
  </si>
  <si>
    <t>Unique Publishing</t>
  </si>
  <si>
    <t>Change for the Better: The Story of Georgina Beyer</t>
  </si>
  <si>
    <t>9781869413712</t>
  </si>
  <si>
    <t>1869413717</t>
  </si>
  <si>
    <t>ugPaAAAAMAAJ</t>
  </si>
  <si>
    <t>Georgina Beyer; Cathy Casey</t>
  </si>
  <si>
    <t>Random House New Zealand</t>
  </si>
  <si>
    <t>Kate Bornstein</t>
  </si>
  <si>
    <t>He Did it Her Way: Carlotta, Legend of Les Girls</t>
  </si>
  <si>
    <t>9780330274838</t>
  </si>
  <si>
    <t>033027483X</t>
  </si>
  <si>
    <t>Carlotta; James Cockington</t>
  </si>
  <si>
    <t>Ironbark</t>
  </si>
  <si>
    <t>Feelings: A Transsexual's Explanation of A Baffling Condition</t>
  </si>
  <si>
    <t>9781895590036</t>
  </si>
  <si>
    <t>1895590035</t>
  </si>
  <si>
    <t>Perception Press</t>
  </si>
  <si>
    <t>Stephanie Castle</t>
  </si>
  <si>
    <t>My Life as a Boy: A Woman's Story</t>
  </si>
  <si>
    <t>9781565121638</t>
  </si>
  <si>
    <t>1565121635</t>
  </si>
  <si>
    <t>Kim Chernin</t>
  </si>
  <si>
    <t>Algonquin Books</t>
  </si>
  <si>
    <t>Frances with an "E": Our Story</t>
  </si>
  <si>
    <t>9780969940906</t>
  </si>
  <si>
    <t>0969940904</t>
  </si>
  <si>
    <t>Frances Olympe Cormier</t>
  </si>
  <si>
    <t>Pilgrim Publications</t>
  </si>
  <si>
    <t>My Story</t>
  </si>
  <si>
    <t>9780571162512</t>
  </si>
  <si>
    <t>0571162517</t>
  </si>
  <si>
    <t>tVacOQAACAAJ</t>
  </si>
  <si>
    <t>Caroline Cossey; Tula</t>
  </si>
  <si>
    <t>Faber &amp; Faber</t>
  </si>
  <si>
    <t>1852423382</t>
  </si>
  <si>
    <t>9781852423384</t>
  </si>
  <si>
    <t>Man Enough to Be A Woman</t>
  </si>
  <si>
    <t>Jayne County; Rupert Smith</t>
  </si>
  <si>
    <t>Serpent's Tail</t>
  </si>
  <si>
    <t>Katherine's Diary: The Story of A Transsexual</t>
  </si>
  <si>
    <t>9780855614508</t>
  </si>
  <si>
    <t>0855614501</t>
  </si>
  <si>
    <t>a30SAQAAMAAJ</t>
  </si>
  <si>
    <t>Katherine Cummings</t>
  </si>
  <si>
    <t>William Heinemann Australia</t>
  </si>
  <si>
    <t>9780937815458</t>
  </si>
  <si>
    <t>0937815454</t>
  </si>
  <si>
    <t>Candy Darling</t>
  </si>
  <si>
    <t>Hanuman Books</t>
  </si>
  <si>
    <t>9780945367215</t>
  </si>
  <si>
    <t>094536721X</t>
  </si>
  <si>
    <t>My Face for the World to See: The Diaries, Letters, and Drawings of Candy Darling, Andy Warhol Superstar</t>
  </si>
  <si>
    <t>Francesca Passalacqua; D. E. Hardy</t>
  </si>
  <si>
    <t>Hardy Marks Publications</t>
  </si>
  <si>
    <t>Just Julia</t>
  </si>
  <si>
    <t>31-Mar-1994</t>
  </si>
  <si>
    <t>9781852834814</t>
  </si>
  <si>
    <t>1852834811</t>
  </si>
  <si>
    <t>Julia Grant</t>
  </si>
  <si>
    <t>Pan Macmillan</t>
  </si>
  <si>
    <t>Confusion</t>
  </si>
  <si>
    <t>Abby M. Green</t>
  </si>
  <si>
    <t>The Story of A Transsexual Man</t>
  </si>
  <si>
    <t>Jamison Green</t>
  </si>
  <si>
    <t>9780786400881</t>
  </si>
  <si>
    <t>0786400889</t>
  </si>
  <si>
    <t>Passage Through Trinidad: Journal of a Surgical Sex Change</t>
  </si>
  <si>
    <t>Claudine Griggs</t>
  </si>
  <si>
    <t>McFarland Publishing</t>
  </si>
  <si>
    <t>A Self-Made Man: The Diary of a Man Born in a Woman's Body</t>
  </si>
  <si>
    <t>9780747249986</t>
  </si>
  <si>
    <t>0747249989</t>
  </si>
  <si>
    <t>Trafalgar Square</t>
  </si>
  <si>
    <t>Paul Hewitt; Jane Warren</t>
  </si>
  <si>
    <t>She Is My Son: The Adrienne Clarke Story</t>
  </si>
  <si>
    <t>9780473014179</t>
  </si>
  <si>
    <t>0473014173</t>
  </si>
  <si>
    <t>Beverly Holland</t>
  </si>
  <si>
    <t>Aphrodite Press</t>
  </si>
  <si>
    <t>9780963606556</t>
  </si>
  <si>
    <t>0963606557</t>
  </si>
  <si>
    <t>Beyond Belief: The Discovery of My Existence</t>
  </si>
  <si>
    <t>Christina Marie Hollis</t>
  </si>
  <si>
    <t>Genesis Publications</t>
  </si>
  <si>
    <t>xAfaAAAAMAAJ</t>
  </si>
  <si>
    <t>Rhonda: The Woman in Me: A Journal Through Gender Transition</t>
  </si>
  <si>
    <t>9781883122140</t>
  </si>
  <si>
    <t>1883122147</t>
  </si>
  <si>
    <t>Rhonda Dale Hoyman; Suzanne Gibson</t>
  </si>
  <si>
    <t>Rhonda Dale Hoyman</t>
  </si>
  <si>
    <t>Pearce Publishers</t>
  </si>
  <si>
    <t>Vp4bAQAAMAAJ</t>
  </si>
  <si>
    <t>Prisoner of Gender: A Transsexual in the System</t>
  </si>
  <si>
    <t>9781895590180</t>
  </si>
  <si>
    <t>1895590183</t>
  </si>
  <si>
    <t>Stephanie Castle; Katherin Johnson</t>
  </si>
  <si>
    <t>...Mom, I Need To Be A Girl</t>
  </si>
  <si>
    <t>9780966327205</t>
  </si>
  <si>
    <t>0966327209</t>
  </si>
  <si>
    <t>2-Apr-1998</t>
  </si>
  <si>
    <t>Just Evelyn</t>
  </si>
  <si>
    <t>Dawn Trook</t>
  </si>
  <si>
    <t>Walter Trock Publishing</t>
  </si>
  <si>
    <t>9789970021314</t>
  </si>
  <si>
    <t>9970021311</t>
  </si>
  <si>
    <t>From Juliet to Julius: In Search of My True Gender Identity</t>
  </si>
  <si>
    <t>mnAhAQAAMAAJ</t>
  </si>
  <si>
    <t>Julius Kaggwa</t>
  </si>
  <si>
    <t>Fountain Publishers</t>
  </si>
  <si>
    <t>9789025400958</t>
  </si>
  <si>
    <t>9025400957</t>
  </si>
  <si>
    <t>Geheime dame</t>
  </si>
  <si>
    <t>A Clandestine Lady</t>
  </si>
  <si>
    <t>Mensje van Keulen</t>
  </si>
  <si>
    <t>Atlas</t>
  </si>
  <si>
    <t>Hiding My Candy: The Autobiography of the Grand Empress of Savannah</t>
  </si>
  <si>
    <t>9780671520946</t>
  </si>
  <si>
    <t>0671520946</t>
  </si>
  <si>
    <t>IRtaAAAAMAAJ</t>
  </si>
  <si>
    <t>Lady Chablis</t>
  </si>
  <si>
    <t>Pocket Books</t>
  </si>
  <si>
    <t>The Unsinkable Bambi Lake: A Fairy Tale Containing the Dish on Cockettes, Punks, and Angels</t>
  </si>
  <si>
    <t>KtKHAAAAIAAJ</t>
  </si>
  <si>
    <t>9780916397425</t>
  </si>
  <si>
    <t>0916397424</t>
  </si>
  <si>
    <t>Bambi Lake</t>
  </si>
  <si>
    <t>Manic D Press</t>
  </si>
  <si>
    <t>Stephanie: A Girl in a Million</t>
  </si>
  <si>
    <t>zAnaAAAAMAAJ</t>
  </si>
  <si>
    <t>0852239270</t>
  </si>
  <si>
    <t>9780852239278</t>
  </si>
  <si>
    <t>Stephanie Anne Lloyd</t>
  </si>
  <si>
    <t>Ebury Press</t>
  </si>
  <si>
    <t>Crossing: A Memoir</t>
  </si>
  <si>
    <t>10-Nov-1999</t>
  </si>
  <si>
    <t>9780226556680</t>
  </si>
  <si>
    <t>0226556689</t>
  </si>
  <si>
    <t>ZcTmj4og9zsC</t>
  </si>
  <si>
    <t>Deirdre N. McCloskey</t>
  </si>
  <si>
    <t>University of Chicago Press</t>
  </si>
  <si>
    <t>bAzaAAAAMAAJ</t>
  </si>
  <si>
    <t>1898112002</t>
  </si>
  <si>
    <t>9781898112006</t>
  </si>
  <si>
    <t>A Tale of Two Sexes: The Story of a Transformation</t>
  </si>
  <si>
    <t>Carolyne Jayne Monroe</t>
  </si>
  <si>
    <t>Bonden</t>
  </si>
  <si>
    <t>1563334356</t>
  </si>
  <si>
    <t>Mirrors: Portrait of a Lesbian Transsexual</t>
  </si>
  <si>
    <t>Geri Nettick; Beth Elliot</t>
  </si>
  <si>
    <t>Masquerade Books</t>
  </si>
  <si>
    <t>S/He</t>
  </si>
  <si>
    <t>PjaGAAAAIAAJ</t>
  </si>
  <si>
    <t>9781563410604</t>
  </si>
  <si>
    <t>1563410605</t>
  </si>
  <si>
    <t>Minnie Bruce Pratt</t>
  </si>
  <si>
    <t>Firebrand Books</t>
  </si>
  <si>
    <t>0921556365</t>
  </si>
  <si>
    <t>9780921556367</t>
  </si>
  <si>
    <t>Nine Lives: The Autobiography of Erica Rutherford</t>
  </si>
  <si>
    <t>ag_aAAAAMAAJ</t>
  </si>
  <si>
    <t>Erica Rutherford</t>
  </si>
  <si>
    <t>Ragweed</t>
  </si>
  <si>
    <t>wf_aAAAAMAAJ</t>
  </si>
  <si>
    <t>1573220779</t>
  </si>
  <si>
    <t>9781573220774</t>
  </si>
  <si>
    <t>The Last Times I Wore a Dress</t>
  </si>
  <si>
    <t>Daphne Scholinski</t>
  </si>
  <si>
    <t>Riverhead Books</t>
  </si>
  <si>
    <t>rEFbAAAAMAAJ</t>
  </si>
  <si>
    <t>9780941711166</t>
  </si>
  <si>
    <t>0941711161</t>
  </si>
  <si>
    <t>Dawn: A Charleston Legend</t>
  </si>
  <si>
    <t>Wyrick</t>
  </si>
  <si>
    <t>sX6LAAAACAAJ</t>
  </si>
  <si>
    <t>9780140246452</t>
  </si>
  <si>
    <t>0140246452</t>
  </si>
  <si>
    <t>What Took You So Long?: A Girl's Journey to Manhood</t>
  </si>
  <si>
    <t>Raymond Thompson</t>
  </si>
  <si>
    <t>Penguin</t>
  </si>
  <si>
    <t>9780688142735</t>
  </si>
  <si>
    <t>0688142737</t>
  </si>
  <si>
    <t>A Man: The Transsexual Journey of an Provocateur</t>
  </si>
  <si>
    <t>Max Wolf Valerio</t>
  </si>
  <si>
    <t>William Morrow &amp; Company</t>
  </si>
  <si>
    <t>cL7cAAAACAAJ</t>
  </si>
  <si>
    <t>0060975121</t>
  </si>
  <si>
    <t>9780060975128</t>
  </si>
  <si>
    <t>A Low Life in High Heels: The Holly Woodlawn Story</t>
  </si>
  <si>
    <t>Holly Woodlawn; Jeffrey Kenneth Copeland</t>
  </si>
  <si>
    <t>HarperPerennial</t>
  </si>
  <si>
    <t>1-Jan-1928</t>
  </si>
  <si>
    <t>Studies in the Psychology of Sex</t>
  </si>
  <si>
    <t>1-110 (1-110)</t>
  </si>
  <si>
    <t>Eonism and Other Supplementary Studies (Eonism)</t>
  </si>
  <si>
    <t>McGillLibrary-rbsc_OCTAVO-6485_v7-16958</t>
  </si>
  <si>
    <t>yd8SxAEACAAJ</t>
  </si>
  <si>
    <t>0000 0001 2095 626X</t>
  </si>
  <si>
    <t>Q311276</t>
  </si>
  <si>
    <t>0000 0001 2099 8232</t>
  </si>
  <si>
    <t>Q77082</t>
  </si>
  <si>
    <t>Q18911752</t>
  </si>
  <si>
    <t>Q2159221</t>
  </si>
  <si>
    <t>Q552983</t>
  </si>
  <si>
    <t>Q92030</t>
  </si>
  <si>
    <t>0000 0000 4972 879X</t>
  </si>
  <si>
    <t>Q5325981</t>
  </si>
  <si>
    <t>0000 0001 1046 4210</t>
  </si>
  <si>
    <t>Q57592</t>
  </si>
  <si>
    <t>0000 0000 3916 0184</t>
  </si>
  <si>
    <t>Q7911239</t>
  </si>
  <si>
    <t>0000 0001 2307 9717</t>
  </si>
  <si>
    <t>Q1140735</t>
  </si>
  <si>
    <t>0000 0000 4972 879X; 0000 0000 8121 3526</t>
  </si>
  <si>
    <t>61507024; 42210476</t>
  </si>
  <si>
    <t>Q5325981; Q7926290</t>
  </si>
  <si>
    <t>0000 0000 4660 0125</t>
  </si>
  <si>
    <t>Q55418903</t>
  </si>
  <si>
    <t>0000 0001 1739 1798</t>
  </si>
  <si>
    <t>Q16000225</t>
  </si>
  <si>
    <t>Q1175939</t>
  </si>
  <si>
    <t>0000 0001 0858 7019</t>
  </si>
  <si>
    <t>Q118245</t>
  </si>
  <si>
    <t>0000 0000 8097 354X</t>
  </si>
  <si>
    <t>Q1999543</t>
  </si>
  <si>
    <t>0000 0000 6394 2581</t>
  </si>
  <si>
    <t>Q185435</t>
  </si>
  <si>
    <t>0000 0003 9784 6434</t>
  </si>
  <si>
    <t>Q29372369</t>
  </si>
  <si>
    <t>0000 0003 9784 6434; ;</t>
  </si>
  <si>
    <t>61948297; ;</t>
  </si>
  <si>
    <t>Q29372369; ;</t>
  </si>
  <si>
    <t>0000 0000 7869 1420</t>
  </si>
  <si>
    <t>Q524264</t>
  </si>
  <si>
    <t>0000 0000 8404 3999</t>
  </si>
  <si>
    <t>Q5371268</t>
  </si>
  <si>
    <t>0000 0000 8393 2348</t>
  </si>
  <si>
    <t>Q4063426</t>
  </si>
  <si>
    <t>0000 0001 2278 617X; 0000 0000 8115 1599; ;</t>
  </si>
  <si>
    <t>39749371; 36917155; ;</t>
  </si>
  <si>
    <t>Q3141021; Q3384710; ;</t>
  </si>
  <si>
    <t>Q58823955</t>
  </si>
  <si>
    <t>0000 0000 6398 8950</t>
  </si>
  <si>
    <t>Q7934463</t>
  </si>
  <si>
    <t>0000 0001 1026 9546</t>
  </si>
  <si>
    <t xml:space="preserve">0000 0001 1026 9546; </t>
  </si>
  <si>
    <t xml:space="preserve">54154615; </t>
  </si>
  <si>
    <t xml:space="preserve">Q351788; </t>
  </si>
  <si>
    <t xml:space="preserve">0000 0001 1026 9546; 0000 0000 8405 9835; </t>
  </si>
  <si>
    <t xml:space="preserve">54154615; 108536033; </t>
  </si>
  <si>
    <t xml:space="preserve">Q351788; Q461121; </t>
  </si>
  <si>
    <t>; ; ; 0000 0001 1026 9546</t>
  </si>
  <si>
    <t>; ; ; 54154615</t>
  </si>
  <si>
    <t>; ; ; Q351788</t>
  </si>
  <si>
    <t>Q6066185</t>
  </si>
  <si>
    <t>Q16010034</t>
  </si>
  <si>
    <t>0000 0001 1438 8251</t>
  </si>
  <si>
    <t xml:space="preserve">0000 0001 1438 8251; </t>
  </si>
  <si>
    <t>Q625794</t>
  </si>
  <si>
    <t xml:space="preserve">Q625794; </t>
  </si>
  <si>
    <t xml:space="preserve">17325475; </t>
  </si>
  <si>
    <t xml:space="preserve"> ; Q80748220</t>
  </si>
  <si>
    <t>0000 0001 1401 0216</t>
  </si>
  <si>
    <t>Q1332683</t>
  </si>
  <si>
    <t xml:space="preserve">Q1332683; Q351788; </t>
  </si>
  <si>
    <t xml:space="preserve">0000 0001 1401 0216; 0000 0001 1026 9546; </t>
  </si>
  <si>
    <t xml:space="preserve">39532352; 54154615; </t>
  </si>
  <si>
    <t>164146937802913000000</t>
  </si>
  <si>
    <t>Q8012356</t>
  </si>
  <si>
    <t>0000 0003 6839 9436</t>
  </si>
  <si>
    <t>Q254323</t>
  </si>
  <si>
    <t>Q351788</t>
  </si>
  <si>
    <t>0000 0001 0896 0469</t>
  </si>
  <si>
    <t>Q1969096</t>
  </si>
  <si>
    <t>Q6524333</t>
  </si>
  <si>
    <t>0000 0001 0916 6259</t>
  </si>
  <si>
    <t>Q3281443</t>
  </si>
  <si>
    <t>0000 0003 8368 6791; ;</t>
  </si>
  <si>
    <t>271071557; ;</t>
  </si>
  <si>
    <t>Q17380083; ;</t>
  </si>
  <si>
    <t>0000 0001 2283 3466</t>
  </si>
  <si>
    <t>Q167821</t>
  </si>
  <si>
    <t xml:space="preserve"> ; 0000 0001 1026 9546</t>
  </si>
  <si>
    <t xml:space="preserve"> ; 54154615</t>
  </si>
  <si>
    <t xml:space="preserve"> ; Q351788</t>
  </si>
  <si>
    <t xml:space="preserve">Q3219904; </t>
  </si>
  <si>
    <t>0000 0000 8376 0208</t>
  </si>
  <si>
    <t>Q1066108</t>
  </si>
  <si>
    <t>0000 0000 8457 1783</t>
  </si>
  <si>
    <t>Q3272243</t>
  </si>
  <si>
    <t>0000 0000 5872 9903</t>
  </si>
  <si>
    <t>Q6775696</t>
  </si>
  <si>
    <t>Q625794; Q4766006</t>
  </si>
  <si>
    <t>0000 0000 8328 9866</t>
  </si>
  <si>
    <t>Q5242458</t>
  </si>
  <si>
    <t xml:space="preserve">Q5294692; </t>
  </si>
  <si>
    <t>0000 0000 8143 7650</t>
  </si>
  <si>
    <t>Q13615157</t>
  </si>
  <si>
    <t xml:space="preserve"> ; ; 0000 0000 8125 3958</t>
  </si>
  <si>
    <t xml:space="preserve"> ; ; 46898497</t>
  </si>
  <si>
    <t xml:space="preserve"> ; ; Q42589427</t>
  </si>
  <si>
    <t>0000 0001 1401 0216; 0000 0001 1026 9546</t>
  </si>
  <si>
    <t>39532352; 54154615</t>
  </si>
  <si>
    <t>Q1332683; Q351788</t>
  </si>
  <si>
    <t>0000 0001 1401 0216; ; 0000 0001 1026 9546</t>
  </si>
  <si>
    <t>39532352; ; 54154615</t>
  </si>
  <si>
    <t>Q1332683; ; Q351788</t>
  </si>
  <si>
    <t>0000 0000 8454 4945</t>
  </si>
  <si>
    <t>Q6151194</t>
  </si>
  <si>
    <t>0000 0000 8362 0467</t>
  </si>
  <si>
    <t>Q189080</t>
  </si>
  <si>
    <t>Milton T. Edgerton; Jon K. Meyer</t>
  </si>
  <si>
    <t>Q6555740; Q16019515</t>
  </si>
  <si>
    <t>111875337; 59099394</t>
  </si>
  <si>
    <t>0000 0000 8178 6711; 0000 0000 8137 7192</t>
  </si>
  <si>
    <t>Q3326386</t>
  </si>
  <si>
    <t>0000 0001 2140 9196</t>
  </si>
  <si>
    <t xml:space="preserve">14149233560276500000; </t>
  </si>
  <si>
    <t xml:space="preserve">Q86926980; </t>
  </si>
  <si>
    <t>David H. Barlow; Joyce Reynolds; William Stewart Agras</t>
  </si>
  <si>
    <t>Q55629377; ; Q8018839</t>
  </si>
  <si>
    <t>0000 0001 0857 5915; ;</t>
  </si>
  <si>
    <t xml:space="preserve">54234082; ; </t>
  </si>
  <si>
    <t xml:space="preserve">0000 0001 1558 1782; </t>
  </si>
  <si>
    <t xml:space="preserve">2479757; </t>
  </si>
  <si>
    <t xml:space="preserve">Q348812; </t>
  </si>
  <si>
    <t>0000 0000 5268 4572</t>
  </si>
  <si>
    <t>Q5031190</t>
  </si>
  <si>
    <t>0000 0001 1885 3675</t>
  </si>
  <si>
    <t>Q3395844</t>
  </si>
  <si>
    <t xml:space="preserve">80396107; 94893346; ; ; </t>
  </si>
  <si>
    <t>0000 0000 7734 2552; 0000 0000 7405 2525; ; ;</t>
  </si>
  <si>
    <t xml:space="preserve">Q6446737; Q15432699; ; Q4898976; </t>
  </si>
  <si>
    <t>Q16019515; Q6555740</t>
  </si>
  <si>
    <t>0000 0000 8137 7192; 0000 0000 8178 6711</t>
  </si>
  <si>
    <t>59099394; 111875337</t>
  </si>
  <si>
    <t xml:space="preserve">0000 0000 8202 097X; </t>
  </si>
  <si>
    <t xml:space="preserve">16223020; </t>
  </si>
  <si>
    <t xml:space="preserve">Q7052655; </t>
  </si>
  <si>
    <t xml:space="preserve">0000 0001 1438 8251; ; </t>
  </si>
  <si>
    <t xml:space="preserve">17325475; ; </t>
  </si>
  <si>
    <t>Q625794; ;</t>
  </si>
  <si>
    <t>0000 0001 0933 315X</t>
  </si>
  <si>
    <t>Q2517244</t>
  </si>
  <si>
    <t>0000 0000 8134 0007</t>
  </si>
  <si>
    <t>Q3187222</t>
  </si>
  <si>
    <t xml:space="preserve"> ; Q6066185</t>
  </si>
  <si>
    <t>0000 0000 8186 4660</t>
  </si>
  <si>
    <t>Q3308200</t>
  </si>
  <si>
    <t>Martha Kirkpatrick; Claude T. Friedmann</t>
  </si>
  <si>
    <t xml:space="preserve">Q84767172; </t>
  </si>
  <si>
    <t>0000 0000 8456 1163</t>
  </si>
  <si>
    <t>Q17385643</t>
  </si>
  <si>
    <t>Edward M. Levine</t>
  </si>
  <si>
    <t>0000 0000 8453 7235</t>
  </si>
  <si>
    <t>Q3307811</t>
  </si>
  <si>
    <t>0000 0000 2353 695X</t>
  </si>
  <si>
    <t>Q983075</t>
  </si>
  <si>
    <t xml:space="preserve">0000 0000 2353 695X; </t>
  </si>
  <si>
    <t xml:space="preserve">65343202; </t>
  </si>
  <si>
    <t xml:space="preserve">Q983075; </t>
  </si>
  <si>
    <t>Ron Langevin; D. Paitich; Betty Steiner</t>
  </si>
  <si>
    <t xml:space="preserve">0000 0000 7405 2525; ; </t>
  </si>
  <si>
    <t xml:space="preserve">94893346; ; </t>
  </si>
  <si>
    <t>Q15432699; ; Q4898976</t>
  </si>
  <si>
    <t xml:space="preserve"> ; ; ; 0000 0001 1059 8032</t>
  </si>
  <si>
    <t xml:space="preserve"> ; ; ; 44364696</t>
  </si>
  <si>
    <t xml:space="preserve"> ; ; ; Q16018292</t>
  </si>
  <si>
    <t xml:space="preserve">Q55629377; Q16148784; </t>
  </si>
  <si>
    <t xml:space="preserve">0000 0001 0857 5915; ; </t>
  </si>
  <si>
    <t>Wing Foo Tsoi; L. P. Kok; F. Y. Long</t>
  </si>
  <si>
    <t>Leonard Derogatis; Jon K. Meyer; Noelia Vazquez</t>
  </si>
  <si>
    <t>0000 0001 1475 7360</t>
  </si>
  <si>
    <t>Q337508</t>
  </si>
  <si>
    <t xml:space="preserve"> ; Q16105071; </t>
  </si>
  <si>
    <t>R. J. Ablin; G. R. Bruns; P. D. Guinan; H. Al Sheik; Irving M. Bush</t>
  </si>
  <si>
    <t>J. Wyler; R. Battegay; S. Krupp; M. Rist; Udo Rauchfleisch</t>
  </si>
  <si>
    <t xml:space="preserve"> ; ; ; ; 39417885</t>
  </si>
  <si>
    <t xml:space="preserve"> ; ; ; ; Q2473327</t>
  </si>
  <si>
    <t xml:space="preserve"> ; ; ; ; 0000 0001 1624 6468</t>
  </si>
  <si>
    <t xml:space="preserve">; 0000 0001 0948 7220; </t>
  </si>
  <si>
    <t xml:space="preserve">; 2642464; </t>
  </si>
  <si>
    <t xml:space="preserve">; Q1509935; </t>
  </si>
  <si>
    <t>; 0000 0001 1059 8032</t>
  </si>
  <si>
    <t>; 44364696</t>
  </si>
  <si>
    <t>; Q16018292</t>
  </si>
  <si>
    <t>Q5699893</t>
  </si>
  <si>
    <t>George A. Rekers</t>
  </si>
  <si>
    <t>0000 0000 2353 695X; ; ; 0000 0000 8456 1163</t>
  </si>
  <si>
    <t>65343202; ; ; 93264884</t>
  </si>
  <si>
    <t>Q983075; ; ; Q17385643</t>
  </si>
  <si>
    <t>0000 0001 2101 6456</t>
  </si>
  <si>
    <t>Q66162</t>
  </si>
  <si>
    <t>; ; Q5294692</t>
  </si>
  <si>
    <t>Q4910972</t>
  </si>
  <si>
    <t>A. F. Payer; W. J. Meyer, III; Paul A. Walker</t>
  </si>
  <si>
    <t>; ; Q7149039</t>
  </si>
  <si>
    <t>Q4766006</t>
  </si>
  <si>
    <t>Q5340048</t>
  </si>
  <si>
    <t>0000 0000 8169 039X</t>
  </si>
  <si>
    <t>Q6779407</t>
  </si>
  <si>
    <t>0000 0000 7871 1719</t>
  </si>
  <si>
    <t>Q929268</t>
  </si>
  <si>
    <t>; 0000 0001 0939 7583</t>
  </si>
  <si>
    <t>; 120718733</t>
  </si>
  <si>
    <t>E. C. Crowder</t>
  </si>
  <si>
    <t>Oligarch</t>
  </si>
  <si>
    <t>991-2 (991-2)</t>
  </si>
  <si>
    <t>British Journal of General Practice</t>
  </si>
  <si>
    <t>P Wilson; C. Sharp; S. Carr</t>
  </si>
  <si>
    <t>PMC1313587</t>
  </si>
  <si>
    <t>9781569800546</t>
  </si>
  <si>
    <t>1569800545</t>
  </si>
  <si>
    <t>Jeanette Jones</t>
  </si>
  <si>
    <t>Barricade Books, Inc.</t>
  </si>
  <si>
    <t>9783905514865</t>
  </si>
  <si>
    <t>3905514869</t>
  </si>
  <si>
    <t>Male to Female: La Cage Aux Folles</t>
  </si>
  <si>
    <t>Edition Stemmle</t>
  </si>
  <si>
    <t>Vivienne Maricevic</t>
  </si>
  <si>
    <t>https://web.archive.org/web/20080107191446/http://www.queensu.ca/humanrights/tgts/tgts_experiences.htm</t>
  </si>
  <si>
    <t>Transgendered Scholars Defy Convention, Seeking to Be Heard and Seen in Academe</t>
  </si>
  <si>
    <t>A10-2 (A10-2)</t>
  </si>
  <si>
    <t>The Chronicle of Higher Education</t>
  </si>
  <si>
    <t>Robin Wilson</t>
  </si>
  <si>
    <t>PJqiSwAACAAJ</t>
  </si>
  <si>
    <t>The Encyclopedia of Sexual Knowledge</t>
  </si>
  <si>
    <t>Encyclopedia</t>
  </si>
  <si>
    <t>401-5 (401-5)</t>
  </si>
  <si>
    <t>Arthur Koestler</t>
  </si>
  <si>
    <t>F. Aldor</t>
  </si>
  <si>
    <t>Q78494</t>
  </si>
  <si>
    <t>0000 0001 2134 7896</t>
  </si>
  <si>
    <t>Élémens de médecine-pratique</t>
  </si>
  <si>
    <t>The Elements of Practical Medicine</t>
  </si>
  <si>
    <t>1-Jan-1787</t>
  </si>
  <si>
    <t>(498)</t>
  </si>
  <si>
    <t>William Cullen</t>
  </si>
  <si>
    <t>0000 0001 0718 5720</t>
  </si>
  <si>
    <t>Q462762</t>
  </si>
  <si>
    <t>Edouard François-Marie Bosquillon</t>
  </si>
  <si>
    <t>Théophile Barrois</t>
  </si>
  <si>
    <t>De la maladie d'amour, ou Melancholie erotique</t>
  </si>
  <si>
    <t>Love Sicknesses, or Erotic Melancholia</t>
  </si>
  <si>
    <t>1-Jan-1623</t>
  </si>
  <si>
    <t>(196-7)</t>
  </si>
  <si>
    <t>Jacques Ferrand</t>
  </si>
  <si>
    <t>Denis Moreau</t>
  </si>
  <si>
    <t>Annals of the Academy of Medicine, Singapore</t>
  </si>
  <si>
    <t>Corvallis Gazette-Times</t>
  </si>
  <si>
    <t>The Advocate</t>
  </si>
  <si>
    <t>Rockford Register Star</t>
  </si>
  <si>
    <t>The Journal of Urology</t>
  </si>
  <si>
    <t>Canadian Journal of Psychiatry</t>
  </si>
  <si>
    <t>Annales médico-psychologiques</t>
  </si>
  <si>
    <t>Journal of Medical Ethics</t>
  </si>
  <si>
    <t>Case Western Reserve Law Review</t>
  </si>
  <si>
    <t>Child Psychiatry and Human Development</t>
  </si>
  <si>
    <t>Human Genetics</t>
  </si>
  <si>
    <t>International Journal of Group Psychotherapy</t>
  </si>
  <si>
    <t>Medical Trial Technique Quarterly</t>
  </si>
  <si>
    <t>Praxis der Psychotherapie und Psychosomatik</t>
  </si>
  <si>
    <t>Psychotherapy and Psychosomatic Medicine Practice</t>
  </si>
  <si>
    <t>Ornicar: Bulletin périodique du champ freudien</t>
  </si>
  <si>
    <t>Ornicar: The Periodic Bulletin of the Freudian Field</t>
  </si>
  <si>
    <t>The Ulster Medical Journal</t>
  </si>
  <si>
    <t>International Journal of Law and Psychiatry</t>
  </si>
  <si>
    <t>Fortschritte der Medizin</t>
  </si>
  <si>
    <t>Advances in Medicine</t>
  </si>
  <si>
    <t>Journal of Homosexuality</t>
  </si>
  <si>
    <t>Medico-Legal Journal</t>
  </si>
  <si>
    <t>Journal of Communication</t>
  </si>
  <si>
    <t>Behavior Genetics</t>
  </si>
  <si>
    <t>International Journal of Social Psychiatry</t>
  </si>
  <si>
    <t>Journal of Adolescence</t>
  </si>
  <si>
    <t>Hastings Center Report</t>
  </si>
  <si>
    <t>The Kokomo Tribune</t>
  </si>
  <si>
    <t>The Journal of Clinical Investigation</t>
  </si>
  <si>
    <t>Nursing Times</t>
  </si>
  <si>
    <t>Singapore Medical Journal</t>
  </si>
  <si>
    <t>Journal of Sex Research</t>
  </si>
  <si>
    <t>Practitioner</t>
  </si>
  <si>
    <t>Social Problems</t>
  </si>
  <si>
    <t>Annals of the Academy of Medicine</t>
  </si>
  <si>
    <t>Head &amp; Neck Surgery</t>
  </si>
  <si>
    <t>Journal of Consulting and Clinical Psychology</t>
  </si>
  <si>
    <t>The Journal of Clinical Psychiatry</t>
  </si>
  <si>
    <t>Nursing Mirror</t>
  </si>
  <si>
    <t>Clinics in Endocrinology and Metabolism</t>
  </si>
  <si>
    <t>Bennington Banner</t>
  </si>
  <si>
    <t>Pantagraph</t>
  </si>
  <si>
    <t>Rivista italiana di medicina legale</t>
  </si>
  <si>
    <t>The Italian Journal of Forensic Medicine</t>
  </si>
  <si>
    <t>Adolescence</t>
  </si>
  <si>
    <t>Santa Cruz Sentinel</t>
  </si>
  <si>
    <t>Australian and New Zealand Journal of Obstetrics and Gynaecology</t>
  </si>
  <si>
    <t>The New England Journal of Medicine</t>
  </si>
  <si>
    <t>The Journal of Genetic Psychology</t>
  </si>
  <si>
    <t>Toxicological European Research</t>
  </si>
  <si>
    <t>Journal of Child Psychology and Psychiatry, and Allied Disciplines</t>
  </si>
  <si>
    <t>Experimental and Clinical Endocrinology</t>
  </si>
  <si>
    <t>The British Journal of Disorders of Communication</t>
  </si>
  <si>
    <t>Progress in Brain Research</t>
  </si>
  <si>
    <t>Psychoneuroendocrinology</t>
  </si>
  <si>
    <t>The Sociological Review</t>
  </si>
  <si>
    <t>The Journal of Trauma</t>
  </si>
  <si>
    <t>Hawaii Medical Journal</t>
  </si>
  <si>
    <t>Archives of Internal Medicine</t>
  </si>
  <si>
    <t>Occupational Health &amp; Safety</t>
  </si>
  <si>
    <t>Military Medicine</t>
  </si>
  <si>
    <t>Medicine, Science and the Law</t>
  </si>
  <si>
    <t>Hormone and Metabolic Research</t>
  </si>
  <si>
    <t>Metabolism: Clinical and Experimental</t>
  </si>
  <si>
    <t>Bioethics News</t>
  </si>
  <si>
    <t>The Journal of Endocrinology</t>
  </si>
  <si>
    <t>The Journal of Legal Medicine</t>
  </si>
  <si>
    <t>Medicine and Law</t>
  </si>
  <si>
    <t>The Herald</t>
  </si>
  <si>
    <t>Tyrone Daily Herald</t>
  </si>
  <si>
    <t>The Journal of Rheumatology</t>
  </si>
  <si>
    <t>Indian Journal of Psychiatry</t>
  </si>
  <si>
    <t>Tallahassee Democrat</t>
  </si>
  <si>
    <t>Western Journal of Nursing Research</t>
  </si>
  <si>
    <t>AP News</t>
  </si>
  <si>
    <t>Social Science &amp; Medicine</t>
  </si>
  <si>
    <t>Journal of Steroid Biochemistry</t>
  </si>
  <si>
    <t>BJOG: An International Journal of Obstetrics &amp; Gynaecology</t>
  </si>
  <si>
    <t>Histopathology</t>
  </si>
  <si>
    <t>Law, Medicine and Health Care</t>
  </si>
  <si>
    <t>Psychiatric Journal of the University of Ottawa</t>
  </si>
  <si>
    <t>Australian and New Zealand Journal of Medicine</t>
  </si>
  <si>
    <t>Annales de Médecine Interne</t>
  </si>
  <si>
    <t>Annals of Internal Medicine</t>
  </si>
  <si>
    <t>American Journal of Law &amp; Medicine</t>
  </si>
  <si>
    <t>American Review of Respiratory Disease</t>
  </si>
  <si>
    <t>Helvetica Chirurgica Acta</t>
  </si>
  <si>
    <t>Neurobiology of Aging</t>
  </si>
  <si>
    <t>The American Journal of Forensic Medicine and Pathology</t>
  </si>
  <si>
    <t>Jefferson Journal of Psychiatry</t>
  </si>
  <si>
    <t>National Jewish Law Review</t>
  </si>
  <si>
    <t>La psychiatrie de l'enfant</t>
  </si>
  <si>
    <t>Child Psychiatry</t>
  </si>
  <si>
    <t>Journal of Analytic Psychology and Psychopathology</t>
  </si>
  <si>
    <t>Psychiatric Development</t>
  </si>
  <si>
    <t>Folia phoniatrica</t>
  </si>
  <si>
    <t>Psychoendocrinology</t>
  </si>
  <si>
    <t>Basic and Applied Histochemistry</t>
  </si>
  <si>
    <t>Acta Chirurgica Belgica</t>
  </si>
  <si>
    <t>Blut</t>
  </si>
  <si>
    <t>Blood</t>
  </si>
  <si>
    <t>Cell and Tissue Research</t>
  </si>
  <si>
    <t>Archives of Psychiatric Nursing</t>
  </si>
  <si>
    <t>Journal of Communication Disorders</t>
  </si>
  <si>
    <t>Deutsche Medizinische Wochenschrift</t>
  </si>
  <si>
    <t>German Medical Weekly</t>
  </si>
  <si>
    <t>Psychological Reports</t>
  </si>
  <si>
    <t>Clinical Linguistics &amp; Phonetics</t>
  </si>
  <si>
    <t>Journal of the Royal Society of Medicine</t>
  </si>
  <si>
    <t>Prostaglandins</t>
  </si>
  <si>
    <t>Anesthesiology</t>
  </si>
  <si>
    <t>8049g526h</t>
  </si>
  <si>
    <t>Journal of Endocrinological Investigation</t>
  </si>
  <si>
    <t>Differences: A Journal of Feminist Cultural Studies</t>
  </si>
  <si>
    <t>Clinical and Experimental Dermatology</t>
  </si>
  <si>
    <t>Journal of Bone and Mineral Research</t>
  </si>
  <si>
    <t>Archives of Oto-rhino-laryngology</t>
  </si>
  <si>
    <t>Social Work in Health Care</t>
  </si>
  <si>
    <t>Medical Journal of Australia</t>
  </si>
  <si>
    <t>Journal of Speech and Hearing Disorders</t>
  </si>
  <si>
    <t>Nursing Standard</t>
  </si>
  <si>
    <t>Annals of the New York Academy of Sciences</t>
  </si>
  <si>
    <t>Gynecological Endocrinology</t>
  </si>
  <si>
    <t>Sociological Theory</t>
  </si>
  <si>
    <t>Cahiers de sexologie clinique</t>
  </si>
  <si>
    <t>Clinical Sexology Notebooks</t>
  </si>
  <si>
    <t>Experimental and Clinical Endocrinology &amp; Diabetes</t>
  </si>
  <si>
    <t>Journal of Acquired Immune Deficiency Syndromes</t>
  </si>
  <si>
    <t>Psychopathology</t>
  </si>
  <si>
    <t>Progress in Clinical and Biological Research</t>
  </si>
  <si>
    <t>Pediatric Annals</t>
  </si>
  <si>
    <t>The Galveston Daily News</t>
  </si>
  <si>
    <t>European Journal of Epidemiology</t>
  </si>
  <si>
    <t>AIDS Care</t>
  </si>
  <si>
    <t>Women's Global Network for Reproductive Rights Newsletter</t>
  </si>
  <si>
    <t>International Urology and Nephrology</t>
  </si>
  <si>
    <t>British Journal of Urology</t>
  </si>
  <si>
    <t>Journal of the National Medical Association</t>
  </si>
  <si>
    <t>American Journal of Public Health</t>
  </si>
  <si>
    <t>Camera Obscura: Feminism, Culture, and Media Studies</t>
  </si>
  <si>
    <t>Gender &amp; Society</t>
  </si>
  <si>
    <t>Revista medico-chirurgicală̆ a Societă̆ţ̜ii de Medici ş̧i Naturaliş̧ti din Iaş̧i</t>
  </si>
  <si>
    <t>The Medico-Surgical Journal of the Society of Physicians and Naturalists of Iași</t>
  </si>
  <si>
    <t>The American Journal of Physiology</t>
  </si>
  <si>
    <t>Indian Pediatrics</t>
  </si>
  <si>
    <t>International Journal of Psychoanalysis</t>
  </si>
  <si>
    <t>Medical Hypotheses</t>
  </si>
  <si>
    <t>Journal of the History of Sexuality</t>
  </si>
  <si>
    <t>Clinical Nuclear Medicine</t>
  </si>
  <si>
    <t>The Tokai Journal of Experimental and Clinical Medicine</t>
  </si>
  <si>
    <t>Microsurgery</t>
  </si>
  <si>
    <t>Acta neurobiologiae experimentalis</t>
  </si>
  <si>
    <t>European Journal of Disorders of Communication</t>
  </si>
  <si>
    <t>International Journal of Impotence Research</t>
  </si>
  <si>
    <t>The Journal of Pathology</t>
  </si>
  <si>
    <t>Sexually Transmitted Diseases</t>
  </si>
  <si>
    <t>European Journal of Cancer Part B: Oral Oncology</t>
  </si>
  <si>
    <t>The Palm Beach Post</t>
  </si>
  <si>
    <t>Canadian Association of Radiologists Journal</t>
  </si>
  <si>
    <t>Human Pathology</t>
  </si>
  <si>
    <t>East African Medical Journal</t>
  </si>
  <si>
    <t>Journal of Clinical Microbiology</t>
  </si>
  <si>
    <t>Topiques</t>
  </si>
  <si>
    <t>Topics</t>
  </si>
  <si>
    <t>Health Law Journal</t>
  </si>
  <si>
    <t>GLQ: A Journal of Lesbian and Gay Studies</t>
  </si>
  <si>
    <t>International Journal of STD &amp; AIDS</t>
  </si>
  <si>
    <t>International Journal of Gynecological Pathology</t>
  </si>
  <si>
    <t>St. Albans Messenger</t>
  </si>
  <si>
    <t>Texas Medicine</t>
  </si>
  <si>
    <t>Obstetrics and Gynecology</t>
  </si>
  <si>
    <t>Archives of Pathology &amp; Laboratory Medicine</t>
  </si>
  <si>
    <t>Metabolism</t>
  </si>
  <si>
    <t>AIDS</t>
  </si>
  <si>
    <t>American Journal of Medical Genetics</t>
  </si>
  <si>
    <t>Neuropsychologia</t>
  </si>
  <si>
    <t>Psychoanalytic Dialogues</t>
  </si>
  <si>
    <t>Progress in Growth Factor Research</t>
  </si>
  <si>
    <t>Pro Familia Magazin</t>
  </si>
  <si>
    <t>Journal of Health &amp; Social Policy</t>
  </si>
  <si>
    <t>Psychotherapy and Psychosomatics</t>
  </si>
  <si>
    <t>Chrysalis: The Journal of Transgender Issues</t>
  </si>
  <si>
    <t>Maturitas</t>
  </si>
  <si>
    <t>Science</t>
  </si>
  <si>
    <t>British Journal of Surgery</t>
  </si>
  <si>
    <t>Journal of Accident &amp; Emergency Medicine</t>
  </si>
  <si>
    <t>International Journal of Andrology</t>
  </si>
  <si>
    <t>European Child &amp; Adolescent Psychiatry</t>
  </si>
  <si>
    <t>Trends in Neurosciences</t>
  </si>
  <si>
    <t>Neurology</t>
  </si>
  <si>
    <t>Harvard AIDS Review</t>
  </si>
  <si>
    <t>Archives of Andrology</t>
  </si>
  <si>
    <t>Cortex</t>
  </si>
  <si>
    <t>Minerva Endocrinologica</t>
  </si>
  <si>
    <t>Acta Obstetricia et Gynecologica Scandinavica</t>
  </si>
  <si>
    <t>Nature</t>
  </si>
  <si>
    <t>Utah Daily Chronicle</t>
  </si>
  <si>
    <t>Journal of Emergency Nursing</t>
  </si>
  <si>
    <t>New Literary History</t>
  </si>
  <si>
    <t>The Journal of Contemporary Health Law and Policy</t>
  </si>
  <si>
    <t>The Journal of Psychiatry &amp; Law</t>
  </si>
  <si>
    <t>Journal of Oral and Maxillofacial Surgery</t>
  </si>
  <si>
    <t>Journal of Psychosocial Nursing and Mental Health Services</t>
  </si>
  <si>
    <t>Nursing Forum</t>
  </si>
  <si>
    <t>Bulletin de l'académie de médecine</t>
  </si>
  <si>
    <t>The Bulletin of the Academy of Medicine</t>
  </si>
  <si>
    <t>Glycobiology</t>
  </si>
  <si>
    <t>Journal of Reconstructive Microsurgery</t>
  </si>
  <si>
    <t>Social Psychology Quarterly</t>
  </si>
  <si>
    <t>La Recherche</t>
  </si>
  <si>
    <t>Research</t>
  </si>
  <si>
    <t>Endocrine Regulations</t>
  </si>
  <si>
    <t>AIDS Policy &amp; Law</t>
  </si>
  <si>
    <t>Perspectives Psy</t>
  </si>
  <si>
    <t>Challenge</t>
  </si>
  <si>
    <t>SIDAhora</t>
  </si>
  <si>
    <t>The Journal of Obstetrics and Gynaecology Research</t>
  </si>
  <si>
    <t>Journal of the American Academy of Child &amp; Adolescent Psychiatry</t>
  </si>
  <si>
    <t>International Journal of Oral and Maxillofacial Surgery</t>
  </si>
  <si>
    <t>The Musical Quarterly</t>
  </si>
  <si>
    <t>Scandinavian Journal of Plastic and Reconstructive Surgery and Hand Surgery</t>
  </si>
  <si>
    <t>New Braunfels Herald-Zeitung</t>
  </si>
  <si>
    <t>North Hills News-Record</t>
  </si>
  <si>
    <t>Journal of Christian Nursing</t>
  </si>
  <si>
    <t>Journal of Telemedicine and Telecare</t>
  </si>
  <si>
    <t>Journal of the American College of Cardiology</t>
  </si>
  <si>
    <t>Adolescent Medicine</t>
  </si>
  <si>
    <t>Genitourinary Medicine</t>
  </si>
  <si>
    <t>Journal of Abnormal Child Psychology</t>
  </si>
  <si>
    <t>International Journal of Transgenderism</t>
  </si>
  <si>
    <t>Psychotherapeut</t>
  </si>
  <si>
    <t>Psychotherapist</t>
  </si>
  <si>
    <t>Assessment</t>
  </si>
  <si>
    <t>Journal of Pediatric Health Care</t>
  </si>
  <si>
    <t>Canadian HIV-AIDS Policy &amp; Law Newsletter</t>
  </si>
  <si>
    <t>Sexual Health Exchange</t>
  </si>
  <si>
    <t>Focus</t>
  </si>
  <si>
    <t>Mental and Physical Disability Law Reporter</t>
  </si>
  <si>
    <t>Chest</t>
  </si>
  <si>
    <t>Newsline</t>
  </si>
  <si>
    <t>Thrombosis and Haemostasis</t>
  </si>
  <si>
    <t>The Body Positive</t>
  </si>
  <si>
    <t>Archives of Ophthalmology</t>
  </si>
  <si>
    <t>Journal of Molecular Medicine</t>
  </si>
  <si>
    <t>Medical Law Review</t>
  </si>
  <si>
    <t>The Journal of the Acoustical Society of America</t>
  </si>
  <si>
    <t>Hormones and Behavior</t>
  </si>
  <si>
    <t>Arteriosclerosis, Thrombosis, and Vascular Biology</t>
  </si>
  <si>
    <t>International Journal of Eating Disorders</t>
  </si>
  <si>
    <t>Journal of Lesbian Studies</t>
  </si>
  <si>
    <t>Health and Human Rights</t>
  </si>
  <si>
    <t>FDA Consumer</t>
  </si>
  <si>
    <t>Forensic Science International</t>
  </si>
  <si>
    <t>American Journal of Physiology</t>
  </si>
  <si>
    <t>Prostaglandins, Leukotrienes, and Essential Fatty Acids</t>
  </si>
  <si>
    <t>Perceptual and Motor Skills</t>
  </si>
  <si>
    <t>The Harvard Mental Health Letter</t>
  </si>
  <si>
    <t>Health Education Research</t>
  </si>
  <si>
    <t>Journal of Psychosomatic Research</t>
  </si>
  <si>
    <t>Aviation, Space, and Environmental Medicine</t>
  </si>
  <si>
    <t>Positively Aware</t>
  </si>
  <si>
    <t>Journal of Voice</t>
  </si>
  <si>
    <t>Proceedings of the National Academy of Sciences of the United States of America</t>
  </si>
  <si>
    <t>Journal of Child and Family Nursing</t>
  </si>
  <si>
    <t>Hypertension</t>
  </si>
  <si>
    <t>European Journal of Obstetrics, Gynecology, and Reproductive Biology</t>
  </si>
  <si>
    <t>Circulation Research</t>
  </si>
  <si>
    <t># Publications by Journal</t>
  </si>
  <si>
    <t>Journal Title</t>
  </si>
  <si>
    <t>Transgendered ... and taken to jail</t>
  </si>
  <si>
    <t>The Gender of Brazilian Transgendered Prostitutes</t>
  </si>
  <si>
    <t>574-85 (574-85)</t>
  </si>
  <si>
    <t>American Anthropologist</t>
  </si>
  <si>
    <t>Don Kulick</t>
  </si>
  <si>
    <t>Review: (Trans) Gendering History and Anthropology</t>
  </si>
  <si>
    <t>Current Anthropology</t>
  </si>
  <si>
    <t>Don Conway-Long</t>
  </si>
  <si>
    <t>709-11 (709-11)</t>
  </si>
  <si>
    <t>10.2307/2800801</t>
  </si>
  <si>
    <t>Man Becomes Woman: Transsexualism in Oman as a Key to Gender Roles</t>
  </si>
  <si>
    <t>1-Aug-1977</t>
  </si>
  <si>
    <t>304-19 (304-19)</t>
  </si>
  <si>
    <t>Man</t>
  </si>
  <si>
    <t>Unni Wikan</t>
  </si>
  <si>
    <t>Transsexualism in Oman?</t>
  </si>
  <si>
    <t>133-4 (133-4)</t>
  </si>
  <si>
    <t>Gill Shepherd</t>
  </si>
  <si>
    <t>322-3 (322-3)</t>
  </si>
  <si>
    <t>Robert Brain</t>
  </si>
  <si>
    <t>10.1002/9780470720448.ch9</t>
  </si>
  <si>
    <t>Transsexuality: Some Renmarks Based on Clinical Experience</t>
  </si>
  <si>
    <t>165-81 (165-81)</t>
  </si>
  <si>
    <t>Ciba Foundation Symposium</t>
  </si>
  <si>
    <t>Preben Hertoft; Thorkil Sørensen</t>
  </si>
  <si>
    <t>Is Gender Change Unnatural, Therapeutic, or Just Poor Medicine?</t>
  </si>
  <si>
    <t>10.1007/bf00290210</t>
  </si>
  <si>
    <t>Wolfgang Engel; Friedemann Pfäfflin; Claus Wiedeking</t>
  </si>
  <si>
    <t>10.1016/0300-9432(76)90002-9</t>
  </si>
  <si>
    <t>Treatment of the transsexual and medicolegal issues</t>
  </si>
  <si>
    <t>19-Dec-1975</t>
  </si>
  <si>
    <t>15-Apr-2004</t>
  </si>
  <si>
    <t>1-8 (1-8)</t>
  </si>
  <si>
    <t>Forensic Science</t>
  </si>
  <si>
    <t>Elaine Crovitz</t>
  </si>
  <si>
    <t>Renaissance for the transsexual: a new birth certificate</t>
  </si>
  <si>
    <t>237-45 (237-45)</t>
  </si>
  <si>
    <t>Journal of Forensic Sciences</t>
  </si>
  <si>
    <t>L. O. Schroeder</t>
  </si>
  <si>
    <t>10.1097/00000433-198712000-00016</t>
  </si>
  <si>
    <t>Ivor E. Doney; David L. Ranson</t>
  </si>
  <si>
    <t>Zur Lebensgeschichte eines Transvestiten, der als dritter in der Schweiz eine Änderung seines Personenstandes erreicht hat, nebst einigen Bemerkungen zur Psychologie, Soziologie und Therapie des Transvestitismus</t>
  </si>
  <si>
    <t>10.1159/000139975</t>
  </si>
  <si>
    <t>Concerning the Life Story of a Transvestite Who Was the Third Person in Switzerland to Change His Civil Status, Along with a Few Comments on the Psychology, Sociology, and Therapy of Transvestitism</t>
  </si>
  <si>
    <t>1-Jan-1952</t>
  </si>
  <si>
    <t>245-58 (245-58)</t>
  </si>
  <si>
    <t>Monatsschrift für Psychiatrie und Neurologie</t>
  </si>
  <si>
    <t>The Monthly Journal of Psychiatry and Neurology</t>
  </si>
  <si>
    <t>Alfred Glaus</t>
  </si>
  <si>
    <t>Q15438839</t>
  </si>
  <si>
    <t>Zur Psychologie der Transvestie. (Zugleich ein Beitrag zur Reform des § 51 St.G.B.)</t>
  </si>
  <si>
    <t>Concerning the Psychology of Transvesty (Simultaneously a Contribution Concerning the Reform of § 51 of the German penal code)</t>
  </si>
  <si>
    <t>249-66 (249-66)</t>
  </si>
  <si>
    <t>30-Nov-1911</t>
  </si>
  <si>
    <t>Archiv für die gesamte Psychologie</t>
  </si>
  <si>
    <t>The Complete Archives of Psychology</t>
  </si>
  <si>
    <t>Ralph Pettow</t>
  </si>
  <si>
    <t>Verlag von Wilhelm Engelmann</t>
  </si>
  <si>
    <t>1-Dec-1911</t>
  </si>
  <si>
    <t>2-3</t>
  </si>
  <si>
    <t>Brothers and Sisters: Sibling Loves in "Paris Is Burning"</t>
  </si>
  <si>
    <t>171-86 (171-86)</t>
  </si>
  <si>
    <t>Irish Journal of American Studies</t>
  </si>
  <si>
    <t>Denis Flannery</t>
  </si>
  <si>
    <t>10.2307/605387</t>
  </si>
  <si>
    <t>Transsexualism, Gender, and Anxiety in Traditional India</t>
  </si>
  <si>
    <t>374-401 (374-401)</t>
  </si>
  <si>
    <t>Journal of the American Oriental Society</t>
  </si>
  <si>
    <t>Robert P. Goldman</t>
  </si>
  <si>
    <t>10.2307/3012476</t>
  </si>
  <si>
    <t>10.2307/3012477</t>
  </si>
  <si>
    <t>Photo Essay: Transsexuals and the Urban Landscape in Istanbul</t>
  </si>
  <si>
    <t>Zionist Lesbianism and Transsexual Transgression: Two Representations of Queer Israel</t>
  </si>
  <si>
    <t>26, 28, 37 (26, 28, 37)</t>
  </si>
  <si>
    <t>Middle East Report</t>
  </si>
  <si>
    <t>Mary Robert; Deniz Kandiyoti</t>
  </si>
  <si>
    <t>Yael Ben-zvi</t>
  </si>
  <si>
    <t>10.2307/466851</t>
  </si>
  <si>
    <t>Gender and Genitals: Constructs of Sex and Gender</t>
  </si>
  <si>
    <t>157-65 (157-65)</t>
  </si>
  <si>
    <t>Social Text</t>
  </si>
  <si>
    <t>46-47</t>
  </si>
  <si>
    <t>Ruth Hubbard</t>
  </si>
  <si>
    <t>10.2307/3107039</t>
  </si>
  <si>
    <t>Reviewed Work: Changing Sex: Transsexualism, Technology, and the Idea of Gender by Bernice L. Hausman</t>
  </si>
  <si>
    <t>179-81 (179-81)</t>
  </si>
  <si>
    <t>Technology and Culture</t>
  </si>
  <si>
    <t>Ruth Oldenziel</t>
  </si>
  <si>
    <t>Bizarre Case of Transsexual Teacher Expands Legal Meaning of "Incapacity" for Teaching</t>
  </si>
  <si>
    <t>1-Feb-1977</t>
  </si>
  <si>
    <t>494-5 (494-5)</t>
  </si>
  <si>
    <t>The Phi Delta Kappan</t>
  </si>
  <si>
    <t>Thomas J. Flygare</t>
  </si>
  <si>
    <t>Performative Transformation of the Public Queer in "Paris is Burning"</t>
  </si>
  <si>
    <t>18-37 (18-37)</t>
  </si>
  <si>
    <t>Film Criticism</t>
  </si>
  <si>
    <t>Christian A. Gregory</t>
  </si>
  <si>
    <t>107-10 (107-10)</t>
  </si>
  <si>
    <t>Feminist Review</t>
  </si>
  <si>
    <t>Clare Hemmings</t>
  </si>
  <si>
    <t>10.2307/3177542</t>
  </si>
  <si>
    <t>Transsexualism and Women: A Critical Perspective</t>
  </si>
  <si>
    <t>1-Oct-1987</t>
  </si>
  <si>
    <t>Feminist Studies</t>
  </si>
  <si>
    <t>97-106 (97-106)</t>
  </si>
  <si>
    <t>Marcia Yudkin</t>
  </si>
  <si>
    <t>Messages of Exclusion: Gender, Movements, and Symbolic Boundaries</t>
  </si>
  <si>
    <t>178-99 (178-99)</t>
  </si>
  <si>
    <t>Joshua Gamson</t>
  </si>
  <si>
    <t>478-508 (478-508)</t>
  </si>
  <si>
    <t>males abdicate through transsexualism</t>
  </si>
  <si>
    <t>Off Our Backs</t>
  </si>
  <si>
    <t>Leigh Marlowe</t>
  </si>
  <si>
    <t>interview: an interview with jan raymond</t>
  </si>
  <si>
    <t>14-5 (14-5)</t>
  </si>
  <si>
    <t>Susanna J. Sturgis; Jan Raymond</t>
  </si>
  <si>
    <t>Czechoslovakia: lesbians concerned about transsexual operations</t>
  </si>
  <si>
    <t>transsexual at michigan: A Kinder and Gentler Festival?</t>
  </si>
  <si>
    <t>1-Oct-1991</t>
  </si>
  <si>
    <t>Nancy Burkholder</t>
  </si>
  <si>
    <t>michigan and transsexuals</t>
  </si>
  <si>
    <t>Lisa Vogel; Barbara Price</t>
  </si>
  <si>
    <t>transsexuals</t>
  </si>
  <si>
    <t>transsexual rights</t>
  </si>
  <si>
    <t>1-Feb-1992</t>
  </si>
  <si>
    <t>23-4 (23-4)</t>
  </si>
  <si>
    <t>Nancy Jean Burkholder</t>
  </si>
  <si>
    <t>Patricia J. Malone; Nancy Jean Burkholder</t>
  </si>
  <si>
    <t>Rebecka Lindau</t>
  </si>
  <si>
    <t>transsexual attends music festival</t>
  </si>
  <si>
    <t>Davina Anne Gabriel</t>
  </si>
  <si>
    <t>transsexuals and the mysteries of gender</t>
  </si>
  <si>
    <t>Thyme s. Siegel</t>
  </si>
  <si>
    <t>transsexual not elaborate drag</t>
  </si>
  <si>
    <t>Laurel Schippers</t>
  </si>
  <si>
    <t>Female To Male: An Interview with Transsexual Lesbians</t>
  </si>
  <si>
    <t>4-5, 21 (4-5, 21)</t>
  </si>
  <si>
    <t>thyme siegal; Mike; Stephanie; Thyme; Sky</t>
  </si>
  <si>
    <t>Woman—born—woman—loving—woman—— a real identity</t>
  </si>
  <si>
    <t>9, 17 (9, 17)</t>
  </si>
  <si>
    <t>sarah dreher</t>
  </si>
  <si>
    <t>The New, Improved (Surgically Constructed) Woman/ Lesbian?</t>
  </si>
  <si>
    <t>passing fancy</t>
  </si>
  <si>
    <t>14, 23 (14, 23)</t>
  </si>
  <si>
    <t>beth walsh-bolstad</t>
  </si>
  <si>
    <t>davina anne gabriel; Jennie Ruby</t>
  </si>
  <si>
    <t>call for transgender tolerance</t>
  </si>
  <si>
    <t>Thyme S. Siegel</t>
  </si>
  <si>
    <t>Review: "Gender Outlaw": on Men, Women, and The Rest Of Us</t>
  </si>
  <si>
    <t>Tribe 8, diversity &amp; that whole MI thang</t>
  </si>
  <si>
    <t>another matter of "go play elsewhere"?</t>
  </si>
  <si>
    <t>13, 24 (13, 24)</t>
  </si>
  <si>
    <t>emily j. lloyd</t>
  </si>
  <si>
    <t>Gwendolyn Spencer</t>
  </si>
  <si>
    <t>Jentalia</t>
  </si>
  <si>
    <t>transsexual organization replies to oob letter</t>
  </si>
  <si>
    <t>Margaret Deirdre O'Hartigan</t>
  </si>
  <si>
    <t>Festival Reaffirms Commitment to Womyn-Born Womyn Space: A Statement from Michigan Womyn's Music Festival</t>
  </si>
  <si>
    <t>Dana International: A Self-Made Jewish Diva</t>
  </si>
  <si>
    <t>110-24 (110-24)</t>
  </si>
  <si>
    <t>Race, Gender &amp; Class</t>
  </si>
  <si>
    <t>Liora Moriel; Liona Moriel</t>
  </si>
  <si>
    <t>Reviewed Work: The Transsexual Empire: The Making of a She-Male by Janice G. Raymond</t>
  </si>
  <si>
    <t>537-8 (537-8)</t>
  </si>
  <si>
    <t>Signs</t>
  </si>
  <si>
    <t>Sarah Lucia Hoagland</t>
  </si>
  <si>
    <t>10.2307/4022664</t>
  </si>
  <si>
    <t>10.2307/4021994</t>
  </si>
  <si>
    <t>Review: Delusions of Gender</t>
  </si>
  <si>
    <t>8-10 (8-10)</t>
  </si>
  <si>
    <t>18-9 (18-9)</t>
  </si>
  <si>
    <t>The Women's Review of Books</t>
  </si>
  <si>
    <t>Dianne Dugaw</t>
  </si>
  <si>
    <t>Rebecca Gordon</t>
  </si>
  <si>
    <t>Reproductive Technology, Transsexualism and Homosexuality: New Problems for International Private Law</t>
  </si>
  <si>
    <t>757-75 (757-75)</t>
  </si>
  <si>
    <t>International and Comparative Law Quarterly</t>
  </si>
  <si>
    <t>Kenneth McK. Norrie</t>
  </si>
  <si>
    <t>Legal Implications of Sex Change Surgery</t>
  </si>
  <si>
    <t>73-89 (73-89)</t>
  </si>
  <si>
    <t>Journal of the Indian Law Institute</t>
  </si>
  <si>
    <t>Kusum</t>
  </si>
  <si>
    <t>Transsexuals and the Law of Marriage in Singapore: Lim Ying v. Hiok Kian Ming Eric</t>
  </si>
  <si>
    <t>509-16 (509-16)</t>
  </si>
  <si>
    <t>Singapore Journal of Legal Studies</t>
  </si>
  <si>
    <t>Tan Cheng Han</t>
  </si>
  <si>
    <t>Defending Identity: Gays, transexuals and discrimination</t>
  </si>
  <si>
    <t>Socialist Lawyer</t>
  </si>
  <si>
    <t>Madeline Rees; Stephanie Harrison</t>
  </si>
  <si>
    <t>Pluto Journals</t>
  </si>
  <si>
    <t>Transsexuals — some further legal considerations</t>
  </si>
  <si>
    <t>71-88 (71-88)</t>
  </si>
  <si>
    <t>Transsexual Mother and Child Custody</t>
  </si>
  <si>
    <t>Transsexual Change and Marriage</t>
  </si>
  <si>
    <t>1-Jun-1974</t>
  </si>
  <si>
    <t>The Family Law Newsletter</t>
  </si>
  <si>
    <t>Doris Jonas Freed; Henry H. Foster</t>
  </si>
  <si>
    <t>10.1177/002581726803600403</t>
  </si>
  <si>
    <t>Problems of Sex Determination and Alteration</t>
  </si>
  <si>
    <t>1-Dec-1968</t>
  </si>
  <si>
    <t>174-90 (174-90)</t>
  </si>
  <si>
    <t>David William Meyers</t>
  </si>
  <si>
    <t>Transsexuals and Sexual Identity</t>
  </si>
  <si>
    <t>502-8 (502-8)</t>
  </si>
  <si>
    <t>The Modern Law Review</t>
  </si>
  <si>
    <t>Jérold Taitz</t>
  </si>
  <si>
    <t>Recognising New Kinds of Direct Sex Discrimination: Transsexualism, Sexual Orientation and Dress Codes</t>
  </si>
  <si>
    <t>1-May-1997</t>
  </si>
  <si>
    <t>334-59 (334-59)</t>
  </si>
  <si>
    <t>Robert Wintermute</t>
  </si>
  <si>
    <t>Spelling "Relief" for Transsexuals: Employment Discrimination and the Criteria of Sex</t>
  </si>
  <si>
    <t>125-40 (125-40)</t>
  </si>
  <si>
    <t>Yale Law &amp; Policy Review</t>
  </si>
  <si>
    <t>http://web.archive.org/web/20070505034642/http://www.symposion.com/ijt/ijtc0101.htm</t>
  </si>
  <si>
    <t>http://web.archive.org/web/20070505034642/http://www.symposion.com/ijt/ijtc0102.htm</t>
  </si>
  <si>
    <t>http://web.archive.org/web/20070505034642/http://www.symposion.com/ijt/ijtc0103.htm</t>
  </si>
  <si>
    <t>http://web.archive.org/web/20070505034642/http://www.symposion.com/ijt/ijtc0104.htm</t>
  </si>
  <si>
    <t>http://web.archive.org/web/20070505034642/http://www.symposion.com/ijt/ijtc0105.htm</t>
  </si>
  <si>
    <t>http://web.archive.org/web/20070505034642/http://www.symposion.com/ijt/ijtc0106.htm</t>
  </si>
  <si>
    <t>http://web.archive.org/web/20070707030415/http://www.symposion.com/ijt/ijtc0201.htm</t>
  </si>
  <si>
    <t>http://web.archive.org/web/20070427233344/http://www.symposion.com/ijt/ijtc0202.htm</t>
  </si>
  <si>
    <t>http://web.archive.org/web/20070505034642/http://www.symposion.com/ijt/ijtc0303.htm</t>
  </si>
  <si>
    <t>http://web.archive.org/web/20070505034642/http://www.symposion.com/ijt/ijtc0302.htm</t>
  </si>
  <si>
    <t>http://web.archive.org/web/20070505034642/http://www.symposion.com/ijt/ijtc0301.htm</t>
  </si>
  <si>
    <t>http://web.archive.org/web/20070502001025/http://www.symposion.com/ijt/ijtc0405.htm</t>
  </si>
  <si>
    <t>http://web.archive.org/web/20070322195350/http://www.symposion.com/ijt/ijtc0404.htm</t>
  </si>
  <si>
    <t>http://web.archive.org/web/20070505034642/http://www.symposion.com/ijt/ijtc0403.htm</t>
  </si>
  <si>
    <t>http://web.archive.org/web/20070503090525/http://www.symposion.com/ijt/ijtc0402.htm#Guidance%20for%20the%20management</t>
  </si>
  <si>
    <t>http://web.archive.org/web/20070505034642/http://www.symposion.com/ijt/ijtc0401.htm</t>
  </si>
  <si>
    <t>http://web.archive.org/web/20070505034642/http://www.symposion.com/ijt/ijtc0502.htm</t>
  </si>
  <si>
    <t>http://web.archive.org/web/20070502000951/http://www.symposion.com/ijt/ijtc0501.htm</t>
  </si>
  <si>
    <t>http://web.archive.org/web/20070620011004/http://www.symposion.com/ijt/ijtc0604.htm</t>
  </si>
  <si>
    <t>http://web.archive.org/web/20070405091706/http://www.symposion.com/ijt/ijtc0603.htm</t>
  </si>
  <si>
    <t>http://web.archive.org/web/20070528003247/http://www.symposion.com/ijt/ijtc0602.htm</t>
  </si>
  <si>
    <t>http://web.archive.org/web/20070506211157/http://www.symposion.com/ijt/ijtc0601.htm</t>
  </si>
  <si>
    <t>http://web.archive.org/web/20070505034642/http://www.symposion.com/ijt/hiv_risk/preface.htm</t>
  </si>
  <si>
    <t>http://web.archive.org/web/20070505034642/http://www.symposion.com/ijt/hiv_risk/kammerer.htm</t>
  </si>
  <si>
    <t>http://web.archive.org/web/20070505034642/http://www.symposion.com/ijt/hiv_risk/reback.htm</t>
  </si>
  <si>
    <t>http://web.archive.org/web/20070505034642/http://www.symposion.com/ijt/hiv_risk/clements.htm</t>
  </si>
  <si>
    <t>http://web.archive.org/web/20070505034642/http://www.symposion.com/ijt/hiv_risk/namaste.htm</t>
  </si>
  <si>
    <t>http://web.archive.org/web/20070505034642/http://www.symposion.com/ijt/hiv_risk/hein.htm</t>
  </si>
  <si>
    <t>http://web.archive.org/web/20070505034642/http://www.symposion.com/ijt/hiv_risk/bockting.htm</t>
  </si>
  <si>
    <t>http://web.archive.org/web/20070505034642/http://www.symposion.com/ijt/hiv_risk/warren.htm</t>
  </si>
  <si>
    <t>http://web.archive.org/web/20070505034642/http://www.symposion.com/ijt/hiv_risk/wilson.htm</t>
  </si>
  <si>
    <t>http://web.archive.org/web/20070505034642/http://www.symposion.com/ijt/hiv_risk/kirk.htm</t>
  </si>
  <si>
    <t>http://web.archive.org/web/20070505034642/http://www.symposion.com/ijt/ijt990302.htm</t>
  </si>
  <si>
    <t>http://web.archive.org/web/20070505034642/http://www.symposion.com/ijt/ijt990301.htm</t>
  </si>
  <si>
    <t>Factors Which Influence Individual’s Decisions When Considering Female-To-Male Genital Reconstructive Surgery</t>
  </si>
  <si>
    <t>Hormonal Sex Reassignment</t>
  </si>
  <si>
    <t>Katherine Rachlin</t>
  </si>
  <si>
    <t>Louis J. G. Gooren</t>
  </si>
  <si>
    <t>10.1300/J082v01n01_04</t>
  </si>
  <si>
    <t>Males, Females, and Transsexuals: A Comparative Study of Sexual Conservatism</t>
  </si>
  <si>
    <t>45-64 (45-64)</t>
  </si>
  <si>
    <t>11-Sep-2009</t>
  </si>
  <si>
    <t>65-70 (65-70)</t>
  </si>
  <si>
    <t>Two Names, Two Wardrobes, Two Personalities</t>
  </si>
  <si>
    <t>10.1300/J082v01n01_05</t>
  </si>
  <si>
    <t>10.2307/3201743</t>
  </si>
  <si>
    <t>White Filmmakers and Minority Subjects: Cinema Vérité and the Politics of Irony in "Hoop Dreams" and "Paris Is Burning"</t>
  </si>
  <si>
    <t>26-47 (26-47)</t>
  </si>
  <si>
    <t>South Atlantic Review</t>
  </si>
  <si>
    <t>Kimberly Chabot Davis</t>
  </si>
  <si>
    <t>Reviewed Work: Biographische Operationen: Diskurse der Transsexualität by Annette Runte</t>
  </si>
  <si>
    <t>206-8 (206-8)</t>
  </si>
  <si>
    <t>Dalhousie French Studies</t>
  </si>
  <si>
    <t>Henriette T. Donner</t>
  </si>
  <si>
    <t>10.2307/465166</t>
  </si>
  <si>
    <t>"The Subversive Edge": Paris Is Burning, Social Critique, and the Limits of Subjective Agency</t>
  </si>
  <si>
    <t>1-Jun-1994</t>
  </si>
  <si>
    <t>90-103 (90-103)</t>
  </si>
  <si>
    <t>Diacritics</t>
  </si>
  <si>
    <t>Phillip Brian Harper</t>
  </si>
  <si>
    <t>Transsexualism and Christian Marriage</t>
  </si>
  <si>
    <t>135-62 (135-62)</t>
  </si>
  <si>
    <t>Journal of Religious Ethics</t>
  </si>
  <si>
    <t>Oliver O'Donovan</t>
  </si>
  <si>
    <t>10.1086/210172</t>
  </si>
  <si>
    <t>Reviewed Work: Male Femaling: A Grounded Theory Approach to Cross‐Dressing and Sex‐Changing. by Richard Ekins</t>
  </si>
  <si>
    <t>1256-8 (1256-8)</t>
  </si>
  <si>
    <t>American Journal of Sociology</t>
  </si>
  <si>
    <t>Suzanne J. Kessler</t>
  </si>
  <si>
    <t>10.1007/BF00986756</t>
  </si>
  <si>
    <t>The (mis)acquisition of gender identity among transsexuals</t>
  </si>
  <si>
    <t>312-25 (312-25)</t>
  </si>
  <si>
    <t>Qualitative Sociology</t>
  </si>
  <si>
    <t>Barbara J. Risman</t>
  </si>
  <si>
    <t>10.2307/2787018</t>
  </si>
  <si>
    <t>Douglas Mason-Schrock</t>
  </si>
  <si>
    <t>10.2307/800159</t>
  </si>
  <si>
    <t>266-82 (266-82)</t>
  </si>
  <si>
    <t>Dwight B. Billings; Thomas Urban</t>
  </si>
  <si>
    <t>10.2307/3097144</t>
  </si>
  <si>
    <t>Conformity Pressures and Gender Resistance among Transgendered Individuals</t>
  </si>
  <si>
    <t>81-101 (81-101)</t>
  </si>
  <si>
    <t>Patricia Gagné; Richard Tweksbury</t>
  </si>
  <si>
    <t>10.2307/349654</t>
  </si>
  <si>
    <t>Reviewed Work: Transsexualism and Sex Reassignment by Richard Green, John Money</t>
  </si>
  <si>
    <t>1-Feb-1972</t>
  </si>
  <si>
    <t>186-7 (186-7)</t>
  </si>
  <si>
    <t>Journal of Marriage and Family</t>
  </si>
  <si>
    <t>Robert R. Bell</t>
  </si>
  <si>
    <t>10.2307/350443</t>
  </si>
  <si>
    <t>Role Strain: A Comparison of Males, Females, and Transsexuals</t>
  </si>
  <si>
    <t>1-Aug-1972</t>
  </si>
  <si>
    <t>459-64 (459-64)</t>
  </si>
  <si>
    <t>Thomas M. Kando</t>
  </si>
  <si>
    <t>10.2307/2065949</t>
  </si>
  <si>
    <t>Reviewed Work: Sex Change: The Achievement of Gender Identity among Feminized Transsexuals. by Thomas Kando</t>
  </si>
  <si>
    <t>81-2 (81-2)</t>
  </si>
  <si>
    <t>Contemporary Sociology</t>
  </si>
  <si>
    <t>James E. Elias</t>
  </si>
  <si>
    <t>10.2307/2064367</t>
  </si>
  <si>
    <t>Reviewed Works: The Gay Academic. by Louie Crew; Transvestites and Transsexuals: Mixed Views. by Deborah Heller Feinbloom</t>
  </si>
  <si>
    <t>465-6 (465-6)</t>
  </si>
  <si>
    <t>Vern L. Bullough</t>
  </si>
  <si>
    <t>10.2307/2076115</t>
  </si>
  <si>
    <t>Reviewed Work: The Transvestite and the Transsexual: Public Categories and Private Identities. by Dave King</t>
  </si>
  <si>
    <t>893 (893)</t>
  </si>
  <si>
    <t>Dawn Linda Raby</t>
  </si>
  <si>
    <t>10.2307/2654041</t>
  </si>
  <si>
    <t>Reviewed Work: Blending Genders: Social Aspects of Cross-Dressing and Sex-Changing by Richard Ekins, Dave King</t>
  </si>
  <si>
    <t>354-5 (354-5)</t>
  </si>
  <si>
    <t>Mary F. Rogers</t>
  </si>
  <si>
    <t>10.2307/2654234</t>
  </si>
  <si>
    <t>Reviewed Works: Male Femaling: A Grounded Theory Approach to Cross-Dressing and Sex- Changing by Richard Ekins; FTM: Female-to-Male Transsexuals in Society by Holly Devor</t>
  </si>
  <si>
    <t>585-6 (585-6)</t>
  </si>
  <si>
    <t>Passing and Stigma Management: The Case of the Transsexual</t>
  </si>
  <si>
    <t>1-Sep-1972</t>
  </si>
  <si>
    <t>475-83 (475-83)</t>
  </si>
  <si>
    <t>The Sociological Quarterly</t>
  </si>
  <si>
    <t>Knowledge and Power, Body and Self: An Analysis of Knowledge Systems and the Transgendered Self</t>
  </si>
  <si>
    <t>59-83 (59-83)</t>
  </si>
  <si>
    <t>Patricia Gagné; Richard Tewksbury</t>
  </si>
  <si>
    <t>Patricia Gagné; Richard Tewksbury; Deanna McGaughey</t>
  </si>
  <si>
    <t>Patricia Gagné; Richard Tewksbury</t>
  </si>
  <si>
    <t>10.1300/J082v02n01_05</t>
  </si>
  <si>
    <t>10.1300/J082v02n01_06</t>
  </si>
  <si>
    <t>Case Management of the Gender Incongruity Syndrome in Childhood and Adolescence</t>
  </si>
  <si>
    <t>Lesbian/Feminist Orientation Among Male-to-Female Transsexuals</t>
  </si>
  <si>
    <t>49-58 (49-58)</t>
  </si>
  <si>
    <t>59-72 (59-72)</t>
  </si>
  <si>
    <t>Eileen Higham</t>
  </si>
  <si>
    <t>Deborah Heller Feinbloom; Michael Fleming; Valerie Kijewski; Margo P. Schulter</t>
  </si>
  <si>
    <t>Deborah Heller Feinbloom</t>
  </si>
  <si>
    <t>10.1300/J082v02n02_04</t>
  </si>
  <si>
    <t>10.1300/J082v02n03_10</t>
  </si>
  <si>
    <t>10.1300/J082v02n04_08</t>
  </si>
  <si>
    <t>Body Image and Gender Identity</t>
  </si>
  <si>
    <t>Detectability and Perceptions of a Transsexual: Implications for Therapy</t>
  </si>
  <si>
    <t>Erotic Imagery and Self-Castration in Transvestism/Transsexualism: A Case Report</t>
  </si>
  <si>
    <t>133-42 (133-42)</t>
  </si>
  <si>
    <t>359-66 (359-66)</t>
  </si>
  <si>
    <t>Ira B. Pauly; Thomas W. Lindgren</t>
  </si>
  <si>
    <t>Louis R. Franzini; Martin A. Magy; Alan J. Litrownik</t>
  </si>
  <si>
    <t>Paniel P. Van Kammen; John Money</t>
  </si>
  <si>
    <t>Self-Concept and Psychological Adjustment Differences Between Self-Identified Male Transsexuals and Male Homosexuals</t>
  </si>
  <si>
    <t>10.1300/J082v03n01_02</t>
  </si>
  <si>
    <t>15-20 (15-20)</t>
  </si>
  <si>
    <t>Howard B. Roback; Donald S. Strassberg; Embry McKee; Jean Cunningham</t>
  </si>
  <si>
    <t>Role Expectations and Definitions: A Comparison of Female Transsexuals and Lesbians</t>
  </si>
  <si>
    <t>Nonreproduction, Homosexuality, Transsexualism, and Intelligence: I. A Systematic Literature Search</t>
  </si>
  <si>
    <t>10.1300/j082v03n02_03</t>
  </si>
  <si>
    <t>10.1300/J082v03n03_10</t>
  </si>
  <si>
    <t>137-47 (137-47)</t>
  </si>
  <si>
    <t>275-90 (275-90)</t>
  </si>
  <si>
    <t>Elizabeth A. McCauley; Anke A. Ehrhardt</t>
  </si>
  <si>
    <t>James Weinrich</t>
  </si>
  <si>
    <t>61-6 (61-6)</t>
  </si>
  <si>
    <t>Thomas N. Wise; Jane Lucas</t>
  </si>
  <si>
    <t>10.1300/j082v06n03_05</t>
  </si>
  <si>
    <t>10.1300/J082v09n01_06</t>
  </si>
  <si>
    <t>75-85 (75-85)</t>
  </si>
  <si>
    <t>Iva Sípová; Antonin Brzek</t>
  </si>
  <si>
    <t>10.1300/J082v37n01_08</t>
  </si>
  <si>
    <t>109-26 (109-26)</t>
  </si>
  <si>
    <t>Emilia L. Lombardi</t>
  </si>
  <si>
    <t>10.1111/j.1365-2265.1988.tb03849.x</t>
  </si>
  <si>
    <t>583-8 (583-8)</t>
  </si>
  <si>
    <t>H. Asscheman; L. J. G. Gooren; J. Assies; J. P. H. Smits; R. de Slegte</t>
  </si>
  <si>
    <t>10.1111/j.1365-2265.1980.tb02131.x</t>
  </si>
  <si>
    <t>10.1016/0090-4295(87)90098-7</t>
  </si>
  <si>
    <t>10.1016/0090-4295(87)90443-2</t>
  </si>
  <si>
    <t>10.1111/j.1464-410x.1993.tb16079.x</t>
  </si>
  <si>
    <t>Sequential Self‐castration and Amputation of Penis</t>
  </si>
  <si>
    <t>750 (750)</t>
  </si>
  <si>
    <t>A. Rana; A. D. Johnson</t>
  </si>
  <si>
    <t>One-stage total penile reconstruction with a free sensate osteocutaneous fibula flap</t>
  </si>
  <si>
    <t>1314-23 (1314-23)</t>
  </si>
  <si>
    <t>Construction of a neoclitoris in male transsexuals</t>
  </si>
  <si>
    <t>646-8 (646-8)</t>
  </si>
  <si>
    <t>L. Szalay</t>
  </si>
  <si>
    <t>10.1097/00006534-199409000-00033</t>
  </si>
  <si>
    <t>Cross-sexual transplantation of human gonads in transsexuals</t>
  </si>
  <si>
    <t>564-5 (564-5)</t>
  </si>
  <si>
    <t>J. Joris Hage</t>
  </si>
  <si>
    <t>10.1097/00006534-199508000-00019</t>
  </si>
  <si>
    <t>Chest-Wall Contouring in Female-to-Male Transsexuals: Basic Considerations and Review of the Literature</t>
  </si>
  <si>
    <t>J. Joris Hage; Paul J. van Kesteren</t>
  </si>
  <si>
    <t>Twenty years of experience in managing gender dysphoric patients: I. Surgical management of male transsexuals</t>
  </si>
  <si>
    <t>921-30 (921-30)</t>
  </si>
  <si>
    <t>T. T. Huang</t>
  </si>
  <si>
    <t>10.1097/00006534-199511000-00056</t>
  </si>
  <si>
    <t>1483-5 (1483-5)</t>
  </si>
  <si>
    <t>Tune Safak; Eser Yüksel; Gürhan Ozcan; Güler Gürsu</t>
  </si>
  <si>
    <t>10.1097/00006534-199601000-00026</t>
  </si>
  <si>
    <t>Metaidoioplasty: An Alternative Phalloplasty Technique in Transsexuals</t>
  </si>
  <si>
    <t>161-7 (161-7)</t>
  </si>
  <si>
    <t>10.1146/annurev.me.27.020176.000421</t>
  </si>
  <si>
    <t>Reassessment of Homosexuality and Transsexualism</t>
  </si>
  <si>
    <t>1-Feb-1976</t>
  </si>
  <si>
    <t>57-62 (57-62)</t>
  </si>
  <si>
    <t>Annual Review of Medicine</t>
  </si>
  <si>
    <t>Richard C. Friedman; Richard Green; Robert L. Spitzer</t>
  </si>
  <si>
    <t>10.1001/archinte.1978.03630360102042</t>
  </si>
  <si>
    <t>Cerebrovascular Occlusion in a Transsexual Man Taking Mestranol</t>
  </si>
  <si>
    <t>1732-33 (1732-33)</t>
  </si>
  <si>
    <t>Marian deMarinis; Ernest N. Arnett</t>
  </si>
  <si>
    <t>PMC1806494</t>
  </si>
  <si>
    <t>Change of Sex on BIrth Certificates for Transsexuals</t>
  </si>
  <si>
    <t>721-4 (721-4)</t>
  </si>
  <si>
    <t>Bulletin of the New York Academy of Medicine</t>
  </si>
  <si>
    <t>PMC1806866</t>
  </si>
  <si>
    <t>PMC1806873</t>
  </si>
  <si>
    <t>The evolution of gender identity</t>
  </si>
  <si>
    <t>Discussion of the article by Dr. Harry Gershman "the evolution of gender identity"</t>
  </si>
  <si>
    <t>1-Nov-1967</t>
  </si>
  <si>
    <t>1000-18 (1000-18)</t>
  </si>
  <si>
    <t>1019-27 (1019-27)</t>
  </si>
  <si>
    <t>Harry Gershman</t>
  </si>
  <si>
    <t>N. Shainess</t>
  </si>
  <si>
    <t>PMC1878949</t>
  </si>
  <si>
    <t>The legal position of the transsexual: mostly unsatisfactory outside Sweden</t>
  </si>
  <si>
    <t>5-Feb-1977</t>
  </si>
  <si>
    <t>319-23 (319-23)</t>
  </si>
  <si>
    <t>Canadian Medical Association Journal</t>
  </si>
  <si>
    <t>10.1093/hsw/2.1.179</t>
  </si>
  <si>
    <t>Transsexualism: A Social Work Approach</t>
  </si>
  <si>
    <t>179-93 (179-93)</t>
  </si>
  <si>
    <t>Health &amp; Social Work</t>
  </si>
  <si>
    <t>Leone K. Wicks</t>
  </si>
  <si>
    <t>10.2307/4065171</t>
  </si>
  <si>
    <t>10.1055/s-2008-1067787</t>
  </si>
  <si>
    <t>1154-7 (1154-7)</t>
  </si>
  <si>
    <t>28-29</t>
  </si>
  <si>
    <t>K.-L. Täschner; G. A. Wiesbeck</t>
  </si>
  <si>
    <t>"Twelve transsexuals"- A psychiatric appraisal of twelve patients seeking sex change surgery</t>
  </si>
  <si>
    <t>1-Oct-1978</t>
  </si>
  <si>
    <t>195-204 (195-204)</t>
  </si>
  <si>
    <t>Journal of Postgraduate Medicine</t>
  </si>
  <si>
    <t>D. R. Doongaji; A. S. Sheth; J. S. Apte; M. P. E. Bharucha; M. Dattatreyulu; C. B. Khare; P. D. Lakdawala; S. P. Ratnaparkhi; K. I. Bendale; Shubha S. Thatte; Mala Rao; M. H. Keswani</t>
  </si>
  <si>
    <t>215 (215)</t>
  </si>
  <si>
    <t>Robyn Smith; Margaret Fawcus</t>
  </si>
  <si>
    <t>PMC1154808</t>
  </si>
  <si>
    <t>10.1136/jme.6.2.92</t>
  </si>
  <si>
    <t>10.1136/jme.6.2.90</t>
  </si>
  <si>
    <t>PMC1154807</t>
  </si>
  <si>
    <t>10.1136/jme.6.2.85</t>
  </si>
  <si>
    <t>PMC1154806</t>
  </si>
  <si>
    <t>111 (111)</t>
  </si>
  <si>
    <t>Alia Douci</t>
  </si>
  <si>
    <t>J. M. Thomson</t>
  </si>
  <si>
    <t>10.1136/jme.8.2.72</t>
  </si>
  <si>
    <t>PMC1059373</t>
  </si>
  <si>
    <t>52-3 (52-3)</t>
  </si>
  <si>
    <t>10.1136/jme.13.2.86</t>
  </si>
  <si>
    <t>PMC1375429</t>
  </si>
  <si>
    <t>86-91 (86-91)</t>
  </si>
  <si>
    <t>Michael Lavin</t>
  </si>
  <si>
    <t>Reviewed Work: Transsexualism and Sex Reassignment by William A. W. Walters, Michael W. Ross</t>
  </si>
  <si>
    <t>47-8 (47-8)</t>
  </si>
  <si>
    <t>Heather Draper</t>
  </si>
  <si>
    <t>The management of transsexualism</t>
  </si>
  <si>
    <t>676-8 (676-8)</t>
  </si>
  <si>
    <t>H. Imber</t>
  </si>
  <si>
    <t>Nuttige notities</t>
  </si>
  <si>
    <t>Useful Notes</t>
  </si>
  <si>
    <t>2647-9 (2647-9)</t>
  </si>
  <si>
    <t>https://web.archive.org/web/20191231224037/https://www.ntvg.nl/sites/default/files/migrated/1960105710001a.pdf</t>
  </si>
  <si>
    <t>Plastische operatie ter verandering van het fenotypisch geslacht ingezonden</t>
  </si>
  <si>
    <t>Plastic Surgery to Change the Phenotypic Gender Submitted</t>
  </si>
  <si>
    <t>302 (302)</t>
  </si>
  <si>
    <t>302-3 (302-3)</t>
  </si>
  <si>
    <t>303 (303)</t>
  </si>
  <si>
    <t>356 (356)</t>
  </si>
  <si>
    <t>357 (357)</t>
  </si>
  <si>
    <t>740 (740)</t>
  </si>
  <si>
    <t>740-1 (740-1)</t>
  </si>
  <si>
    <t>742 (742)</t>
  </si>
  <si>
    <t>742-3 (742-3)</t>
  </si>
  <si>
    <t>F. L. M. Steenwinkel</t>
  </si>
  <si>
    <t>R. F. van Wering</t>
  </si>
  <si>
    <t>C. T. Lens</t>
  </si>
  <si>
    <t>A. D. Erkelens</t>
  </si>
  <si>
    <t>H. R. Bax</t>
  </si>
  <si>
    <t>M. A. van Melle</t>
  </si>
  <si>
    <t>W. F. C. Heering</t>
  </si>
  <si>
    <t>G. den Otter</t>
  </si>
  <si>
    <t>K. Venema</t>
  </si>
  <si>
    <t>F. Westerveld</t>
  </si>
  <si>
    <t>J. L. Th. M. Vereecken</t>
  </si>
  <si>
    <t>C. van Staveren</t>
  </si>
  <si>
    <t>E. A. D. E. Carp</t>
  </si>
  <si>
    <t>A. E. Nordholt</t>
  </si>
  <si>
    <t>J. A. I. van Prooije</t>
  </si>
  <si>
    <t>741-2 (741-2)</t>
  </si>
  <si>
    <t>741 (741)</t>
  </si>
  <si>
    <t>Endocrine management of transsexual: Hormonal profiles of serum prolactin, testosterone, and estradiol</t>
  </si>
  <si>
    <t>1-Jul-1980</t>
  </si>
  <si>
    <t>1260-4 (1260-4)</t>
  </si>
  <si>
    <t>New York State Journal of Medicine</t>
  </si>
  <si>
    <t>W. Futterweit</t>
  </si>
  <si>
    <t>137-58 (137-58)</t>
  </si>
  <si>
    <t>Proceedings of the Annual Symposium of the Eugenics Society</t>
  </si>
  <si>
    <t>K. Schapira</t>
  </si>
  <si>
    <t>10.1097/00006842-195803000-00007</t>
  </si>
  <si>
    <t>Transvestism and Pruritus Perinei</t>
  </si>
  <si>
    <t>1-Mar-1958</t>
  </si>
  <si>
    <t>145-50 (145-50)</t>
  </si>
  <si>
    <t>Psychosomatic Medicine</t>
  </si>
  <si>
    <t>Nahman H. Greenberg; Alan K. Rosenwald</t>
  </si>
  <si>
    <t>10.1097/00006842-197107000-00001</t>
  </si>
  <si>
    <t>Family Dynamics in Male Transsexualism</t>
  </si>
  <si>
    <t>1-Jul-1971</t>
  </si>
  <si>
    <t>289-99 (289-99)</t>
  </si>
  <si>
    <t>Vaginoplasty</t>
  </si>
  <si>
    <t>12-Jan-1980</t>
  </si>
  <si>
    <t>50-5 (50-5)</t>
  </si>
  <si>
    <t>T. S. Cairns; W. de Villiers</t>
  </si>
  <si>
    <t>Annales de médecine légale, criminologie, police scientifique et toxicologie</t>
  </si>
  <si>
    <t>Annals of Forensic Medicine, Criminology, Forensic Science, and Toxicology</t>
  </si>
  <si>
    <t>1-Jul-1949</t>
  </si>
  <si>
    <t>Sur un cas d'inversion sexuelle avec travestissement</t>
  </si>
  <si>
    <t>Regarding a Case of Sexual Inversion with Cross-Dressing</t>
  </si>
  <si>
    <t>A. Abécasses; M. Berthon</t>
  </si>
  <si>
    <t>Probleme um den Transvestitismus</t>
  </si>
  <si>
    <t>Problems Concerning Transvestitism</t>
  </si>
  <si>
    <t>2-Jun-1951</t>
  </si>
  <si>
    <t>516-9 (516-9)</t>
  </si>
  <si>
    <t>Schweizerische medizinische Wochenschrift</t>
  </si>
  <si>
    <t>Swiss Medical Weekly</t>
  </si>
  <si>
    <t>B. Dukor</t>
  </si>
  <si>
    <t>Beitrag zur Frage des Transvestitismus</t>
  </si>
  <si>
    <t>A Contribution the the Problem of Transvestitism</t>
  </si>
  <si>
    <t>6-Dec-1952</t>
  </si>
  <si>
    <t>Zum Problem der Selbstveschädigung mit sexuell-metabolischer Tendenz</t>
  </si>
  <si>
    <t>The Problem of Self-Harm with a Sexual Metabolic Tendency</t>
  </si>
  <si>
    <t>983-6 (983-6)</t>
  </si>
  <si>
    <t>Wiener Medizinische Wochenschrift</t>
  </si>
  <si>
    <t>Vienna Medical Weekly</t>
  </si>
  <si>
    <t>W. Solms</t>
  </si>
  <si>
    <t>Revue Française d'Endocrinologie Clinique</t>
  </si>
  <si>
    <t>French Journal of Clinical Endocrinology</t>
  </si>
  <si>
    <t>35-44 (35-44)</t>
  </si>
  <si>
    <t>Le trans-sexualisme feminin et le probléme de ses conditions psychiqués ou hormonales</t>
  </si>
  <si>
    <t>Female Trans-sexualism and the Problem of Its Psychological and Hormonal States</t>
  </si>
  <si>
    <t>M. Sendrail; L. Gleizes</t>
  </si>
  <si>
    <t>A case of a female transvestite with marital and criminal complications</t>
  </si>
  <si>
    <t>95-111 (95-111)</t>
  </si>
  <si>
    <t>Journal of Clinical and Experimental Psychopathology</t>
  </si>
  <si>
    <t>R. S. Redmount</t>
  </si>
  <si>
    <t>Über eine konstitutionelle Transvestitin mit teilweiser "Vërmannlichung" der sekundären Geschlechtsmerkmale</t>
  </si>
  <si>
    <t>Female transvestism and homosexuality</t>
  </si>
  <si>
    <t>390-438 (390-438)</t>
  </si>
  <si>
    <t>The Psychiatric Quarterly</t>
  </si>
  <si>
    <t>Hyman S. Barahal</t>
  </si>
  <si>
    <t>10.1007/BF01562499</t>
  </si>
  <si>
    <t>Un caso di inversione psicosessuale</t>
  </si>
  <si>
    <t>A Case of Psycho-sexual Inversion</t>
  </si>
  <si>
    <t>3-18 (3-18)</t>
  </si>
  <si>
    <t>Archivio italiano di dermatologia, sifilografia, e venereologia</t>
  </si>
  <si>
    <t>Italian Archive of Dermatology, Syphilography, and Venereology</t>
  </si>
  <si>
    <t>A. Agostini</t>
  </si>
  <si>
    <t>10.1176/ajp.113.7.583</t>
  </si>
  <si>
    <t>Medicolegal Aspects of Transvestism</t>
  </si>
  <si>
    <t>Karl M. Bowman; Bernice Engle</t>
  </si>
  <si>
    <t>Considerazioni a proposito di un caso di transessualismo in una fanciulla diciottenne</t>
  </si>
  <si>
    <t>Considerations Regarding a Case of Transsexualism in an Eighteen Year Old Girl</t>
  </si>
  <si>
    <t>Rivista di neuropsichiatria</t>
  </si>
  <si>
    <t>Journal of Neuropsychiatry</t>
  </si>
  <si>
    <t>289-311 (289-311)</t>
  </si>
  <si>
    <t>Münchener medizinische Wochenschrift</t>
  </si>
  <si>
    <t>Münich Medical Weekly</t>
  </si>
  <si>
    <t>1141 (1141)</t>
  </si>
  <si>
    <t>Eine Frau als Ehemann</t>
  </si>
  <si>
    <t>A Woman As A Husband</t>
  </si>
  <si>
    <t>Jan Freiherr Mikulicz-Radecki; J. Hammerstein</t>
  </si>
  <si>
    <t>Zentralblatt für Gynäkologie</t>
  </si>
  <si>
    <t>Central Journal for Gynecology</t>
  </si>
  <si>
    <t>1768-72 (1768-72)</t>
  </si>
  <si>
    <t>O. Scholl</t>
  </si>
  <si>
    <t>Transvestitismus als Folge eiener Totgeburt</t>
  </si>
  <si>
    <t>Transvestism as a Result of Stillbirth</t>
  </si>
  <si>
    <t>Role of identification in homosexuality and transvestism in men and women</t>
  </si>
  <si>
    <t>Pathology and Treatment of Sexual Deviation</t>
  </si>
  <si>
    <t>L. H. Rubenstein</t>
  </si>
  <si>
    <t>Oxford University Press</t>
  </si>
  <si>
    <t>Über den Transsexualismus</t>
  </si>
  <si>
    <t>1-Mar-1967</t>
  </si>
  <si>
    <t>107-13 (107-13)</t>
  </si>
  <si>
    <t>Chirurgická transformace pohlaví u ženského transsexualismu</t>
  </si>
  <si>
    <t>cs</t>
  </si>
  <si>
    <t>253-61 (253-61)</t>
  </si>
  <si>
    <t>Rozhledy v chirurgii</t>
  </si>
  <si>
    <t>Perspectives in Surgery</t>
  </si>
  <si>
    <t>487-92 (487-92)</t>
  </si>
  <si>
    <t>Sex change surgery in transsexuals</t>
  </si>
  <si>
    <t>Ladislav Jarolim</t>
  </si>
  <si>
    <t>Operace ke změně pohlaví transsexuálů</t>
  </si>
  <si>
    <t>Czech</t>
  </si>
  <si>
    <t>Der Transvestitismus als sozialmedizinisches Problem</t>
  </si>
  <si>
    <t>Transvestitism as a Socio-Medical Problem</t>
  </si>
  <si>
    <t>12-25 (12-25)</t>
  </si>
  <si>
    <t>H. Birker; W. Klages</t>
  </si>
  <si>
    <t>Umwandlungsoperation</t>
  </si>
  <si>
    <t>Conversion Operation</t>
  </si>
  <si>
    <t>230-3 (230-3)</t>
  </si>
  <si>
    <t>Considerations sur la bisexualité, les infirmités sexuelles, les changements de sexe et le Chevalier-Chevalière d'Eon</t>
  </si>
  <si>
    <t>Considerations Regarding Bisexuality, Sexual Disabilities, Gender Changes, and the Cheavlier-Chevalière d'Eon</t>
  </si>
  <si>
    <t>31-Dec-1958</t>
  </si>
  <si>
    <t>Eugène Boysède</t>
  </si>
  <si>
    <t>Editions du scorpion</t>
  </si>
  <si>
    <t>no</t>
  </si>
  <si>
    <t>Norwegian</t>
  </si>
  <si>
    <t>921-3 (921-3)</t>
  </si>
  <si>
    <t>J. Bremer</t>
  </si>
  <si>
    <t>Mutilerende Behandling Av Transseksualisme?</t>
  </si>
  <si>
    <t>Is Mutilation a Treatment for Transsexualism?</t>
  </si>
  <si>
    <t>Zur Phänomenologie des Transvestitismus bei Männern</t>
  </si>
  <si>
    <t>The Phenomenology of Transvestitism in Men</t>
  </si>
  <si>
    <t>Beiträge zur Sexualforschung</t>
  </si>
  <si>
    <t>Hans Bürger-Prinz; Heinrich Albrecht; Hans Giese</t>
  </si>
  <si>
    <t>F. Enke Verlag</t>
  </si>
  <si>
    <t>L'inversion psycho-sexuelle avec travestissement chez l'homme: étude d'un cas</t>
  </si>
  <si>
    <t>Psycho-sexual Inversion with Cross-Dressing in Men: A Case Study</t>
  </si>
  <si>
    <t>Roger Dorey</t>
  </si>
  <si>
    <t>Imprimeurs-Editeurs</t>
  </si>
  <si>
    <t>Lyon</t>
  </si>
  <si>
    <t>Der Geschlechtswechsel bei Hermaphroditismus</t>
  </si>
  <si>
    <t>Gender Change in Hermaphroditism</t>
  </si>
  <si>
    <t>6-10 (6-10)</t>
  </si>
  <si>
    <t>J. Dreyfus</t>
  </si>
  <si>
    <t>Zum Transvestitismus</t>
  </si>
  <si>
    <t>About Transvestitism</t>
  </si>
  <si>
    <t>55-7 (55-7)</t>
  </si>
  <si>
    <t>W. Germann</t>
  </si>
  <si>
    <t>Helvetica chirurgica acta</t>
  </si>
  <si>
    <t>Transvestite Fantasy Expressed in a Drawing</t>
  </si>
  <si>
    <t>340-5 (340-5)</t>
  </si>
  <si>
    <t>The Psychoanalytic Quarterly</t>
  </si>
  <si>
    <t>M. Grotjahn</t>
  </si>
  <si>
    <t>1-Jul-1948</t>
  </si>
  <si>
    <t>Transvestitismus und Geschlechtsrolle</t>
  </si>
  <si>
    <t>Transvestitism and Gender Roles</t>
  </si>
  <si>
    <t>499-519 (499-519)</t>
  </si>
  <si>
    <t>10.1159/000131290</t>
  </si>
  <si>
    <t>G. Hofer</t>
  </si>
  <si>
    <t>6-May-2008</t>
  </si>
  <si>
    <t>Psychiatria et neurologia</t>
  </si>
  <si>
    <t>10.1192/bjp.106.444.1080</t>
  </si>
  <si>
    <t>The Effect of Stilboestrol in two Cases of Male Transvestism</t>
  </si>
  <si>
    <t>1-Jul-1960</t>
  </si>
  <si>
    <t>1080-1 (1080-1)</t>
  </si>
  <si>
    <t>Journal of Mental Science</t>
  </si>
  <si>
    <t>8-Feb-2018</t>
  </si>
  <si>
    <t>Kingsley Jones</t>
  </si>
  <si>
    <t>Eonism With Added Outstanding Psychopathic Features: A Unique Psychopathological Case</t>
  </si>
  <si>
    <t>1-Jan-1944</t>
  </si>
  <si>
    <t>159-67 (159-67)</t>
  </si>
  <si>
    <t>D. M. Olkon; Irene Case Sherman</t>
  </si>
  <si>
    <t>Ugeskrift for Læger</t>
  </si>
  <si>
    <t>Doctors' Weekly</t>
  </si>
  <si>
    <t>I. Ostenfeld</t>
  </si>
  <si>
    <t>488-96 (488-96)</t>
  </si>
  <si>
    <t>Genuin transvestisme</t>
  </si>
  <si>
    <t>Genuine Transvestism</t>
  </si>
  <si>
    <t>Beitrag zur Kenntnis des männlichen Transvestismus</t>
  </si>
  <si>
    <t>Contribution to Knowledge of Male Transvestism</t>
  </si>
  <si>
    <t>152 (152)</t>
  </si>
  <si>
    <t>C. Overzier</t>
  </si>
  <si>
    <t>Drei Fälle von Transvestitismus</t>
  </si>
  <si>
    <t>Three Cases of Transvestitism</t>
  </si>
  <si>
    <t>Frithjof Plate</t>
  </si>
  <si>
    <t>R. F. Wilhelms-Universität</t>
  </si>
  <si>
    <t>Schweizer Archiv für Neurologie und Psychiatrie</t>
  </si>
  <si>
    <t>Swiss Archive of Neurology and Psychiatry</t>
  </si>
  <si>
    <t>G. Schwöbel</t>
  </si>
  <si>
    <t>358-82 (358-82)</t>
  </si>
  <si>
    <t>Ein transvestitischer Mensch, die Bedeutung seiner Störungen und sein Wandel in der Psychoanalyse</t>
  </si>
  <si>
    <t>A Transvestite, the Meaning of His Disorder, and His Change During Psychoanalysis</t>
  </si>
  <si>
    <t>Contribution à l'étude du transvestisme: Trois Cas</t>
  </si>
  <si>
    <t>A Contribution to the Study of Transvestism: Three Cases</t>
  </si>
  <si>
    <t>118-68 (118-68)</t>
  </si>
  <si>
    <t>J. Stockhammer</t>
  </si>
  <si>
    <t>Transvestisme i klinisk kriminologi</t>
  </si>
  <si>
    <t>Transvestism in Clinical Criminology</t>
  </si>
  <si>
    <t>1226-31 (1226-31)</t>
  </si>
  <si>
    <t>Nordisk medicin</t>
  </si>
  <si>
    <t>Nordic Medicine</t>
  </si>
  <si>
    <t>G. Stürrup</t>
  </si>
  <si>
    <t>Männlicher Transvestitismus und das Verlangen nach Geschlechtsumwandlung</t>
  </si>
  <si>
    <t>Male Transvestism and the Desire for Change of Sex</t>
  </si>
  <si>
    <t>81 (81)</t>
  </si>
  <si>
    <t>H. Thoma</t>
  </si>
  <si>
    <t>Transvestitism and Transsexualism</t>
  </si>
  <si>
    <t>909-40 (909-40)</t>
  </si>
  <si>
    <t>Journal of Experimental Psychiatry and Forensic Medicine Related to Mental Disorders</t>
  </si>
  <si>
    <t>31-Dec-1957</t>
  </si>
  <si>
    <t>I. Tolentino</t>
  </si>
  <si>
    <t>Liberté du changement de sexe</t>
  </si>
  <si>
    <t>Freedom to Change Sex</t>
  </si>
  <si>
    <t>357-8 (357-8)</t>
  </si>
  <si>
    <t>R. Troques</t>
  </si>
  <si>
    <t>Male into Female</t>
  </si>
  <si>
    <t>28-32 (28-32)</t>
  </si>
  <si>
    <t>R. Wood</t>
  </si>
  <si>
    <t>Selbstverstümmelung eines Transvestiten</t>
  </si>
  <si>
    <t>Self-Mutilation of a Transvestite</t>
  </si>
  <si>
    <t>657 (657)</t>
  </si>
  <si>
    <t>J. Wyrsch</t>
  </si>
  <si>
    <t>Ranking</t>
  </si>
  <si>
    <t>(TBA)</t>
  </si>
  <si>
    <t>Chrysalis Quarterly</t>
  </si>
  <si>
    <t>A Message From the Editor-in-Chief and Publisher</t>
  </si>
  <si>
    <t>Dallas Denny</t>
  </si>
  <si>
    <t>A Word on Terminology</t>
  </si>
  <si>
    <t>Poetry: The Woman I Want to Be</t>
  </si>
  <si>
    <t>Poetry: My True Self</t>
  </si>
  <si>
    <t>Poetry: The Take</t>
  </si>
  <si>
    <t>April Lockhart</t>
  </si>
  <si>
    <t>Greg Karsten</t>
  </si>
  <si>
    <t>Gender Happenings</t>
  </si>
  <si>
    <t>5-6 (5-6)</t>
  </si>
  <si>
    <t>Sex Reassignment Surgery, Hormones, and Health</t>
  </si>
  <si>
    <t>7-10 (7-10)</t>
  </si>
  <si>
    <t>Weight and Transition</t>
  </si>
  <si>
    <t>Sharon</t>
  </si>
  <si>
    <t>Crossing the Line</t>
  </si>
  <si>
    <t>April</t>
  </si>
  <si>
    <t>Starting Over As A Woman: Anguished Life Finds Meaning With Sex Change</t>
  </si>
  <si>
    <t>11-2 (11-2)</t>
  </si>
  <si>
    <t>13-4 (13-4)</t>
  </si>
  <si>
    <t>Sylvia Slaughter</t>
  </si>
  <si>
    <t>The Problem</t>
  </si>
  <si>
    <t>Personal: From TS? to CD</t>
  </si>
  <si>
    <t>19-20 (19-20)</t>
  </si>
  <si>
    <t>"Sexy" Maureen</t>
  </si>
  <si>
    <t>17-8, 20 (17-8, 20)</t>
  </si>
  <si>
    <t>Support: Gender Support in the Computer Age</t>
  </si>
  <si>
    <t>21-2 (21-2)</t>
  </si>
  <si>
    <t>Stephanie Rose</t>
  </si>
  <si>
    <t>15-6, 23-4 (15-6, 23-4)</t>
  </si>
  <si>
    <t>From the publisher…</t>
  </si>
  <si>
    <t>3-5 (3-5)</t>
  </si>
  <si>
    <t>6-7 (6-7)</t>
  </si>
  <si>
    <t>Poetry: If for Transsexual People (with apologies to Rudyard Kipling)</t>
  </si>
  <si>
    <t>Poetry: Shenandoah Holy Vows</t>
  </si>
  <si>
    <t>Holly</t>
  </si>
  <si>
    <t>How To Shop For Service Providers</t>
  </si>
  <si>
    <t>No Regrets: The Standards of Care</t>
  </si>
  <si>
    <t>13-5 (13-5)</t>
  </si>
  <si>
    <t>9-12, 16 (9-12, 16)</t>
  </si>
  <si>
    <t>Electrology</t>
  </si>
  <si>
    <t>Debbie LaBarber</t>
  </si>
  <si>
    <t>17-8 (17-8)</t>
  </si>
  <si>
    <t>Notes From the Yellow Brick Road</t>
  </si>
  <si>
    <t>Lea Perrin</t>
  </si>
  <si>
    <t>In Sickness and in Health: Linda Peacock &amp; Jack/Jacque Nowling</t>
  </si>
  <si>
    <t>Linda Peacock; Jack/Jacque Nowling</t>
  </si>
  <si>
    <t>The Transgender Alternative</t>
  </si>
  <si>
    <t>Holly Boswell</t>
  </si>
  <si>
    <t>29-31 (29-31)</t>
  </si>
  <si>
    <t>Shocking Asia</t>
  </si>
  <si>
    <t>Film Review</t>
  </si>
  <si>
    <t>Reviews: Shocking Asia</t>
  </si>
  <si>
    <t>Reviews: Hormones: 1991 Edition</t>
  </si>
  <si>
    <t>32 (32)</t>
  </si>
  <si>
    <t>Sheila Kirk</t>
  </si>
  <si>
    <t>Bits n Pieces: My Trip to Brussels</t>
  </si>
  <si>
    <t>Bits n Pieces: Your Age and Sex Reassignment</t>
  </si>
  <si>
    <t>Bits n Pieces: Dorm-In-A-Storm</t>
  </si>
  <si>
    <t>34-5 (34-5)</t>
  </si>
  <si>
    <t>35-6 (35-6)</t>
  </si>
  <si>
    <t>Melanie Brett</t>
  </si>
  <si>
    <t># Books</t>
  </si>
  <si>
    <t>P.O. Box</t>
  </si>
  <si>
    <t>3-4 (3-4)</t>
  </si>
  <si>
    <t>Anonymous; George R. Brown; Kim Elizabeth Stuart; Anne Bolin; Susan McIntyre; Mariette Pathy Allen</t>
  </si>
  <si>
    <t>6-8 (6-8)</t>
  </si>
  <si>
    <t>The Politics of Diagnosis and a Diagnosis of Politics: The University-Affiliated Gender Clinics, and How They Failed To Meet the Needs of Transsexual People</t>
  </si>
  <si>
    <t>9-20 (9-20)</t>
  </si>
  <si>
    <t>The View From The Other Side of the Treatment Fence: My Experience as A Provider of Human Services</t>
  </si>
  <si>
    <t>Anne Bolin</t>
  </si>
  <si>
    <t>Gender Subjectivism in the Construction of Transsexualism</t>
  </si>
  <si>
    <t>21-2, 26 (21-2, 26)</t>
  </si>
  <si>
    <t>Gender Boxes</t>
  </si>
  <si>
    <t>Susan Edwards</t>
  </si>
  <si>
    <t>27-8 (27-8)</t>
  </si>
  <si>
    <t>29-30, 33</t>
  </si>
  <si>
    <t>Michael Williams</t>
  </si>
  <si>
    <t>Making Plans for Emergencies</t>
  </si>
  <si>
    <t>31-3 (31-3)</t>
  </si>
  <si>
    <t>Reviews: Clinical Management of Gender Identity Disorders in Children and Adults: A Consumer's Viewpoint</t>
  </si>
  <si>
    <t>Jennifer S. Usher</t>
  </si>
  <si>
    <t>Bits n Pieces: Victims of Silence</t>
  </si>
  <si>
    <t>34-6 (34-6)</t>
  </si>
  <si>
    <t>Gianna Eveling Israel</t>
  </si>
  <si>
    <t>36-7 (36-7)</t>
  </si>
  <si>
    <t>23-6, 39</t>
  </si>
  <si>
    <t>3-4, 49-50 (3-4, 49-50)</t>
  </si>
  <si>
    <t>Paula Jordan Sinclair; Christina Hollis; Christine Beatty; Jennifer Lee Farrar</t>
  </si>
  <si>
    <t>In reaction…</t>
  </si>
  <si>
    <t>George R. Brown</t>
  </si>
  <si>
    <t>Gender Happenings: A Kinder and Gentler Festival</t>
  </si>
  <si>
    <t>8-9 (8-9)</t>
  </si>
  <si>
    <t>Poetry: Silence of the Lambs?</t>
  </si>
  <si>
    <t>Poetry: Incantation Against Adversity</t>
  </si>
  <si>
    <t>Poetry: Why Me?</t>
  </si>
  <si>
    <t>Poetry: Illusion</t>
  </si>
  <si>
    <t>Jessica M. Xavier</t>
  </si>
  <si>
    <t>Traci S.</t>
  </si>
  <si>
    <t>Alexis Waters</t>
  </si>
  <si>
    <t>An Interview With Caroline Cossey</t>
  </si>
  <si>
    <t>Dallas Denny; Margaux Schaffer; Caroline Cossey</t>
  </si>
  <si>
    <t>11-4 (11-4)</t>
  </si>
  <si>
    <t>Wendi Danielle Pierce</t>
  </si>
  <si>
    <t>Veronica Brown</t>
  </si>
  <si>
    <t>I Fly East; You Fly West: Two Stories of the Quest for SRS: There and Back Again: The Trinidad Experience</t>
  </si>
  <si>
    <t>I Fly East; You Fly West: Two Stories of the Quest for SRS: Sorry, Charlie: The Brussels Experience</t>
  </si>
  <si>
    <t>15-6, 18, 20, 56 (15-6, 18, 20, 56)</t>
  </si>
  <si>
    <t>15, 17, 19, 50 (15, 17, 19, 50)</t>
  </si>
  <si>
    <t>The Care and Feeding of the Neovagina</t>
  </si>
  <si>
    <t>21-2, 52 (21-2, 52)</t>
  </si>
  <si>
    <t>An Interview With David Gilbert, M.D.</t>
  </si>
  <si>
    <t>Dallas Denny; Margaux Schaffer; David Gilbert</t>
  </si>
  <si>
    <t>23-8 (23-8)</t>
  </si>
  <si>
    <t>Kim Elizabeth Stuart</t>
  </si>
  <si>
    <t>Transsexuals and Civil Rights</t>
  </si>
  <si>
    <t>Tales From Two Sarahs: The Favorable and Unfavorable Result in Plastic Surgery: The Adventures of Miriam: A Gothic Tale or Horror</t>
  </si>
  <si>
    <t>Tales From Two Sarahs: The Favorable and Unfavorable Result in Plastic Surgery: On the Cutting Edge: Surgical Horizons</t>
  </si>
  <si>
    <t>Sarah Seton</t>
  </si>
  <si>
    <t>Sarah Shaker</t>
  </si>
  <si>
    <t>Reviews: Transvestites: The Erotic Urge to Cross-Dress</t>
  </si>
  <si>
    <t>Reviews: Magnus Hirschfeld: Gay Emancipation and Nazi Persecution in Germany</t>
  </si>
  <si>
    <t>41-2 (41-2)</t>
  </si>
  <si>
    <t>Walter Kellar</t>
  </si>
  <si>
    <t>Anne Bolin's Reply to George Brown</t>
  </si>
  <si>
    <t>43 (43)</t>
  </si>
  <si>
    <t>Bits n Pieces: How Much Does It Cost to Become a Man?</t>
  </si>
  <si>
    <t>James Green</t>
  </si>
  <si>
    <t>44-5 (44-5)</t>
  </si>
  <si>
    <t>Bits n Pieces: Estrogen Cream Some Basics</t>
  </si>
  <si>
    <t>Bits n Pieces: A Letter to The Lancet</t>
  </si>
  <si>
    <t>N. Moore; G. Paux; C. Noblet; M. Andrejak</t>
  </si>
  <si>
    <t>T. J. Stockus</t>
  </si>
  <si>
    <t>A Recent Study of Transgender Causation</t>
  </si>
  <si>
    <t>46 (46)</t>
  </si>
  <si>
    <t>29-30, 51 (29-30, 51)</t>
  </si>
  <si>
    <t>31-7, 53-4 (31-7, 53-4)</t>
  </si>
  <si>
    <t>Commentary</t>
  </si>
  <si>
    <t>54 (54)</t>
  </si>
  <si>
    <t>Dr. Seton Replies</t>
  </si>
  <si>
    <t>54-5 (54-5)</t>
  </si>
  <si>
    <t>55-6 (55-6)</t>
  </si>
  <si>
    <t>31, 38-9, 56 (31, 38-9, 56)</t>
  </si>
  <si>
    <t>56 (56)</t>
  </si>
  <si>
    <t>Chrysalis: The Journal of Transgressive Gender Identities</t>
  </si>
  <si>
    <t>Raphael Carter</t>
  </si>
  <si>
    <t>The Murk Manual: How to Understand Medical Writing on Intersex</t>
  </si>
  <si>
    <t>Meanings of Gender Variability: Constructs of Sex and Gender</t>
  </si>
  <si>
    <t>Showering "Sans Penis"</t>
  </si>
  <si>
    <t>Brynn Craffey</t>
  </si>
  <si>
    <t>10, 30 (10, 30)</t>
  </si>
  <si>
    <t>33-8 (33-8)</t>
  </si>
  <si>
    <t>5, 7 (5, 7)</t>
  </si>
  <si>
    <t>Roger E. Peo; John Money; Robyn Allison Ellis; Jane Ellen Fairfax; P. Pines</t>
  </si>
  <si>
    <t>Gender Happenings: Teenager Missing School Because He's Not Allowed to Dress as a Girl</t>
  </si>
  <si>
    <t>Pat Burson</t>
  </si>
  <si>
    <t>Poetry: Child of the Night; Or Carmel Re-Vamped</t>
  </si>
  <si>
    <t>Cheryl Haynes</t>
  </si>
  <si>
    <t>Billie Jean Jones</t>
  </si>
  <si>
    <t>A Splendor of Gender; Of ASPs and GAPs in Genderbet Soup</t>
  </si>
  <si>
    <t>Christine Tayleur</t>
  </si>
  <si>
    <t>11-3 (11-3)</t>
  </si>
  <si>
    <t>Harry Benjamin, M.D.: A Remembrance</t>
  </si>
  <si>
    <t>Henrietta Thomas</t>
  </si>
  <si>
    <t>15-6, 51 (15-6, 51)</t>
  </si>
  <si>
    <t>Christine Beatty</t>
  </si>
  <si>
    <t>A Splendor of Gender: Homeless Transsexuals: The Problem We Never Talk About</t>
  </si>
  <si>
    <t>A Splendor of Gender: What is a Drag Queen?</t>
  </si>
  <si>
    <t>Octavia Johnson/Little John</t>
  </si>
  <si>
    <t>A Splendor of Gender: When One of the Girls Goes To Jail</t>
  </si>
  <si>
    <t>A Splendor of Gender: The Enemy Within Our Community</t>
  </si>
  <si>
    <t>How I Became a Convicted Felon</t>
  </si>
  <si>
    <t>The History of a Psychiatric Diagnostic Category: Transsexualism</t>
  </si>
  <si>
    <t>Stephen Whittle</t>
  </si>
  <si>
    <t>25-32, 49 (25-32, 49)</t>
  </si>
  <si>
    <t>Dallas Denny; Holly Boswell</t>
  </si>
  <si>
    <t>How to Start &amp; Maintain a Gender Support Organization</t>
  </si>
  <si>
    <t>35-40 (35-40)</t>
  </si>
  <si>
    <t>9-10, 41 (9-10, 41)</t>
  </si>
  <si>
    <t>23-4, 50 (23-4, 50)</t>
  </si>
  <si>
    <t>33-4, 41 (33-4, 41)</t>
  </si>
  <si>
    <t>Anthony James Roberti</t>
  </si>
  <si>
    <t>42-3 (42-3)</t>
  </si>
  <si>
    <t>Reviews: The Partnership Way</t>
  </si>
  <si>
    <t>Reviews: Accounting for Transsexualism and Transhomosexuality</t>
  </si>
  <si>
    <t>Holly Cross</t>
  </si>
  <si>
    <t>Phaedra Kelly</t>
  </si>
  <si>
    <t>Bits n Pieces: Chrysalis International: A History of a Maverick</t>
  </si>
  <si>
    <t>45-6 (45-6)</t>
  </si>
  <si>
    <t>Bits n Pieces: Anne Bolin's Workout Diet</t>
  </si>
  <si>
    <t>Bits n Pieces: Men's Work</t>
  </si>
  <si>
    <t>Denise Noe</t>
  </si>
  <si>
    <t>Marie-Anne Fernagut</t>
  </si>
  <si>
    <t>47 (47)</t>
  </si>
  <si>
    <t>Bits n Pieces: Transsexualism in Belgium</t>
  </si>
  <si>
    <t>Closing Words: The Shark in the Swimming Pool</t>
  </si>
  <si>
    <t>Poem</t>
  </si>
  <si>
    <t>From the editors…</t>
  </si>
  <si>
    <t>Gender Happenings: Holy Megabytes!: In Her Crusade against AIDS, a Social Justice Nun Goes On-Line to the World</t>
  </si>
  <si>
    <t>Abe Opincar</t>
  </si>
  <si>
    <t>Renée Richards; Walter O. Bockting; Michelle Hunt</t>
  </si>
  <si>
    <t>Poetry: A Virginal</t>
  </si>
  <si>
    <t>Poetry: Turquoise Matrix</t>
  </si>
  <si>
    <t>Poetry: A man wooing: a woman</t>
  </si>
  <si>
    <t>Ezra Pound</t>
  </si>
  <si>
    <t>Alison Laing</t>
  </si>
  <si>
    <t>For Christine: A Ritual in Denmark, 40 Years After</t>
  </si>
  <si>
    <t>Rachel Pollack</t>
  </si>
  <si>
    <t>9-10 (9-10)</t>
  </si>
  <si>
    <t>Margaret Dierdre O'Hartigan</t>
  </si>
  <si>
    <t>The Gallae of the Magna Mater</t>
  </si>
  <si>
    <t>Dallas Denny; Anne Bolin</t>
  </si>
  <si>
    <t>Interview with Anne Bolin, Ph.D.</t>
  </si>
  <si>
    <t>Gender Diversity in the Wiccan Community</t>
  </si>
  <si>
    <t>Winterhawk (Da'nelle)</t>
  </si>
  <si>
    <t>Hermaphrodite's Love</t>
  </si>
  <si>
    <t>Jessa Bryan</t>
  </si>
  <si>
    <t>23-6, 47 (23-6, 47)</t>
  </si>
  <si>
    <t>The Goddess in Turkey</t>
  </si>
  <si>
    <t>Merissa Sherrill Lynn</t>
  </si>
  <si>
    <t>The Lesson of the Ladyslipper</t>
  </si>
  <si>
    <t>31-2, 34 (31-2, 34)</t>
  </si>
  <si>
    <t>Restoring the Ties Between Transgenderism &amp; Mainstream Society</t>
  </si>
  <si>
    <t>35-8 (35-8)</t>
  </si>
  <si>
    <t>Transsexualism as Forty: Some Uncommonly Discussed Aspects of an Increasingly Common Phenomenon</t>
  </si>
  <si>
    <t>Bits n Pieces: Mini-Interview with Dr. Michel Seghers</t>
  </si>
  <si>
    <t>50-1 (50-1)</t>
  </si>
  <si>
    <t>Michel Seghers</t>
  </si>
  <si>
    <t>15-20, 52 (15-20, 52)</t>
  </si>
  <si>
    <t>Robyn Ellis</t>
  </si>
  <si>
    <t>Ingersoll Center's Response</t>
  </si>
  <si>
    <t>From the editor…</t>
  </si>
  <si>
    <t>Reflections From Out Here</t>
  </si>
  <si>
    <t>Floyd Dennis</t>
  </si>
  <si>
    <t>Gender Happenings: Business as Usual… Transsexual People Get Tortured, Threatened, Raped, Discriminated Against, and Murdered</t>
  </si>
  <si>
    <t>Jennifer Farrar</t>
  </si>
  <si>
    <t>Jessica Xavier</t>
  </si>
  <si>
    <t>Stonewall</t>
  </si>
  <si>
    <t>5, 7 (5,7)</t>
  </si>
  <si>
    <t>Linda Phillips</t>
  </si>
  <si>
    <t>Hello! Anybody Out There?</t>
  </si>
  <si>
    <t>Dee Farmer</t>
  </si>
  <si>
    <t>Propelled to Self-Mutilation</t>
  </si>
  <si>
    <t>Transsexuals and Addiction: The Unacknowledged Crisis</t>
  </si>
  <si>
    <t>11-3, 26 (11-3, 26)</t>
  </si>
  <si>
    <t>From "Psycho" to "The Silence of the Lambs": The Dangers of Liking the Feminine on Film</t>
  </si>
  <si>
    <t>14-20 (14-20)</t>
  </si>
  <si>
    <t>What Kind of Woman Makes a Good Man?: The "Homicidal"-ly Bent Gender of John Marshall</t>
  </si>
  <si>
    <t>Erich C. G. Trapp</t>
  </si>
  <si>
    <t>A View From the Will: Gender Discourse and Built-in Bias</t>
  </si>
  <si>
    <t>21-6 (21-6)</t>
  </si>
  <si>
    <t>Tony Roberti</t>
  </si>
  <si>
    <t>Masculine Empowerment</t>
  </si>
  <si>
    <t>27-9 (27-9)</t>
  </si>
  <si>
    <t>The Masonic Analogy</t>
  </si>
  <si>
    <t>31-4 (31-4)</t>
  </si>
  <si>
    <t>Samanatha S.</t>
  </si>
  <si>
    <t>Taking the S-Rite</t>
  </si>
  <si>
    <t>Night Ride</t>
  </si>
  <si>
    <t>Alan M. Yorker</t>
  </si>
  <si>
    <t>Reviews: Cross Dressing, Sex, and Gender</t>
  </si>
  <si>
    <t>Reviews: Three Great Quarterlies</t>
  </si>
  <si>
    <t>Periodical Review</t>
  </si>
  <si>
    <t>40 (40)</t>
  </si>
  <si>
    <t>Is a Transsexual a Crossdresser?</t>
  </si>
  <si>
    <t>Marion Kelley</t>
  </si>
  <si>
    <t>Bits n Pieces: Hormones and the Senior Citizen</t>
  </si>
  <si>
    <t>Poetry: Before Testosterone</t>
  </si>
  <si>
    <t>Poetry: Stereo</t>
  </si>
  <si>
    <t>Princess</t>
  </si>
  <si>
    <t>Carolyn White</t>
  </si>
  <si>
    <t>Gender Happenings: Baseball Player Reveals She Was Born a Male</t>
  </si>
  <si>
    <t>5, 7-8, 34 (5, 7-8, 34)</t>
  </si>
  <si>
    <t>Transgenderism, Marriage, &amp; the Law</t>
  </si>
  <si>
    <t>Martine Aliana Rothblatt</t>
  </si>
  <si>
    <t>9-10, 13 (9-10, 13)</t>
  </si>
  <si>
    <t>My Father's Other Name is Rita</t>
  </si>
  <si>
    <t>Julie Lynn</t>
  </si>
  <si>
    <t>Nancy Roberts</t>
  </si>
  <si>
    <t>Fear, Confusion, &amp; Love</t>
  </si>
  <si>
    <t>15-6 (15-6)</t>
  </si>
  <si>
    <t>Ellie</t>
  </si>
  <si>
    <t>"The Beginning"</t>
  </si>
  <si>
    <t>Evelyn Stone</t>
  </si>
  <si>
    <t>Excerpts From the Dark Side</t>
  </si>
  <si>
    <t>Letter From a Mother</t>
  </si>
  <si>
    <t>Prodigal Son: A Tale of Noncommunication &amp; Rejection</t>
  </si>
  <si>
    <t>23-7 (23-7)</t>
  </si>
  <si>
    <t>R. Scott</t>
  </si>
  <si>
    <t>The Childhood &amp; Family Dynamics of Male Crossdressers</t>
  </si>
  <si>
    <t>29-31, 34 (29-31, 34)</t>
  </si>
  <si>
    <t>A Woman's Perspective: An Open Letter to the Gender Community</t>
  </si>
  <si>
    <t>Julie Freeman</t>
  </si>
  <si>
    <t>33-4 (33-4)</t>
  </si>
  <si>
    <t>Diane L.; Gianna Eveling Israel; George R. Brown</t>
  </si>
  <si>
    <t>Loving a Transsexual Woman: A Lesbian Perspective</t>
  </si>
  <si>
    <t>Fran Springfield</t>
  </si>
  <si>
    <t>Subject: Letter to my father and siblings</t>
  </si>
  <si>
    <t>Email</t>
  </si>
  <si>
    <t>Kristin Rachael Hayward</t>
  </si>
  <si>
    <t>Riki Anne Wilchins</t>
  </si>
  <si>
    <t>39-45 (39-45)</t>
  </si>
  <si>
    <t>A Shopping List of Transexual Shame</t>
  </si>
  <si>
    <t>45 (45)</t>
  </si>
  <si>
    <t>Reviews: A Review of Dual Attraction</t>
  </si>
  <si>
    <t>46-8 (46-8)</t>
  </si>
  <si>
    <t>Bits n Pieces: The Special Society</t>
  </si>
  <si>
    <t>Leslee Anthony</t>
  </si>
  <si>
    <t>Bits n Pieces: The TS Age</t>
  </si>
  <si>
    <t>51-2 (51-2)</t>
  </si>
  <si>
    <t>Jason Cromwell; Dallas Denny</t>
  </si>
  <si>
    <t>Alison Marsh; Anne L.; Michele Link</t>
  </si>
  <si>
    <t>Poetry: Wrong Body (for Jason)</t>
  </si>
  <si>
    <t>Poetry: Perfectly Modular Male</t>
  </si>
  <si>
    <t>Kirk Read</t>
  </si>
  <si>
    <t>Poetry: The Poetry of Kirk Read</t>
  </si>
  <si>
    <t>Michael H. Brannon</t>
  </si>
  <si>
    <t>Privilege, or Payment Extracted?</t>
  </si>
  <si>
    <t>No Stranger to Myself</t>
  </si>
  <si>
    <t>Alan</t>
  </si>
  <si>
    <t>Jason Cromwell</t>
  </si>
  <si>
    <t>Excerpts from a Journey (With My Body)</t>
  </si>
  <si>
    <t>11-5 (11-5)</t>
  </si>
  <si>
    <t>Jerry Sousa</t>
  </si>
  <si>
    <t>Media Tells Only Part of a Story: A Parent's Dilemma</t>
  </si>
  <si>
    <t>17-8, 45 (17-8, 45)</t>
  </si>
  <si>
    <t>Kitt Alexander</t>
  </si>
  <si>
    <t>My Life as a Man</t>
  </si>
  <si>
    <t>Transgenderism: What is It?</t>
  </si>
  <si>
    <t>Maxwell Anderson</t>
  </si>
  <si>
    <t>Roll With the Changes</t>
  </si>
  <si>
    <t>Surgery Doesn't Always Make the Man</t>
  </si>
  <si>
    <t>22 (22)</t>
  </si>
  <si>
    <t>Michael M. Hernandez</t>
  </si>
  <si>
    <t>Presentation for Law Conference</t>
  </si>
  <si>
    <t>Getting Real About FTM Surgery</t>
  </si>
  <si>
    <t>27-32 (27-32)</t>
  </si>
  <si>
    <t>Mikhail Pokrovscky</t>
  </si>
  <si>
    <t>Wish You Could See My Real Body: Revelations of an FTM With MPD</t>
  </si>
  <si>
    <t>33-5, 46 (33-5, 46)</t>
  </si>
  <si>
    <t>Gender Wars or Transgenderism Doesn't Mean Having the Best of Both Worlds</t>
  </si>
  <si>
    <t>Taylor Priest</t>
  </si>
  <si>
    <t>If You Will Follow, I Will Lead</t>
  </si>
  <si>
    <t>Dear Child</t>
  </si>
  <si>
    <t>John Taylor; Mary Taylor</t>
  </si>
  <si>
    <t>LAMB</t>
  </si>
  <si>
    <t>Like a Clown: An Analogy for Explaining to Children</t>
  </si>
  <si>
    <t>37-8 (37-8)</t>
  </si>
  <si>
    <t>Ralph Judd</t>
  </si>
  <si>
    <t>A Transgender History of the Opera</t>
  </si>
  <si>
    <t>39-42 (39-42)</t>
  </si>
  <si>
    <t>Jeremiah Gold-Hopton</t>
  </si>
  <si>
    <t>The Truth Testimony</t>
  </si>
  <si>
    <t>43-4 (43-4)</t>
  </si>
  <si>
    <t>Garrett Oppenheim: A Remembrance</t>
  </si>
  <si>
    <t>Ari Kane</t>
  </si>
  <si>
    <t>Bits n Pieces: Ten Questions</t>
  </si>
  <si>
    <t>48-9 (48-9)</t>
  </si>
  <si>
    <t>Forward</t>
  </si>
  <si>
    <t>Metamorphosis</t>
  </si>
  <si>
    <t>49 (49)</t>
  </si>
  <si>
    <t>Why was Brandon Teena murdered?</t>
  </si>
  <si>
    <t>51 (51)</t>
  </si>
  <si>
    <t>Storm</t>
  </si>
  <si>
    <t>Life</t>
  </si>
  <si>
    <t>Bits n Pieces: Between Worlds</t>
  </si>
  <si>
    <t>Metatalk</t>
  </si>
  <si>
    <t>Anonymous; Margaret Dierdre O'Hartigan</t>
  </si>
  <si>
    <t>Poetry: I Was Astride a Young Man</t>
  </si>
  <si>
    <t>Poetry: No More Tears</t>
  </si>
  <si>
    <t>Christine Beatty; Hannah Blackwell</t>
  </si>
  <si>
    <t>Transgender Self-Mutilation</t>
  </si>
  <si>
    <t>9-11 (9-11)</t>
  </si>
  <si>
    <t>Josh C. Tunca; Susan M. Haack; Stephen Rosenman</t>
  </si>
  <si>
    <t>Docs Say Neigh to Premarin: PETA Survey of 1600+ Veterinarians</t>
  </si>
  <si>
    <t>Premarin: The Untold Story</t>
  </si>
  <si>
    <t>Lauren René Hotchkiss</t>
  </si>
  <si>
    <t>13-6 (13-6)</t>
  </si>
  <si>
    <t>Transgendered People: At A Certain Time in History</t>
  </si>
  <si>
    <t>Callan Williams</t>
  </si>
  <si>
    <t>17-22 (17-22)</t>
  </si>
  <si>
    <t>Heteropocrisy: The Myth of the Heterosexual Male Crossdresser</t>
  </si>
  <si>
    <t>23-30 (23-30)</t>
  </si>
  <si>
    <t>Terry Murphy</t>
  </si>
  <si>
    <t>Homophobia Hurts Us All</t>
  </si>
  <si>
    <t>Op-Ed: When Heteropocrisy Comes Home to Roost</t>
  </si>
  <si>
    <t>Diana Chase-Hunt</t>
  </si>
  <si>
    <t>Out of the Broom Closet, Up, Up, &amp; Away</t>
  </si>
  <si>
    <t>In Search of the "True" Transsexual</t>
  </si>
  <si>
    <t>39-44 (39-44)</t>
  </si>
  <si>
    <t>A Cup of Bitter Yaupon</t>
  </si>
  <si>
    <t>Sarah Wade Smith</t>
  </si>
  <si>
    <t>45-8 (45-8)</t>
  </si>
  <si>
    <t>Gail Sondegaard</t>
  </si>
  <si>
    <t>Starting to Cross-Live</t>
  </si>
  <si>
    <t>49-51 (49-51)</t>
  </si>
  <si>
    <t>Bits n Pieces: Alice in Genderland</t>
  </si>
  <si>
    <t>Delia Van Maris</t>
  </si>
  <si>
    <t>Bits n Pieces: Remembrances</t>
  </si>
  <si>
    <t>53-4 (53-4)</t>
  </si>
  <si>
    <t>Phillida Charlene Hutcheson</t>
  </si>
  <si>
    <t>Bits n Pieces: Male-to-Female Transitioning And the Physically Challenged</t>
  </si>
  <si>
    <t>54-6 (54-6)</t>
  </si>
  <si>
    <t>Bits n Pieces: A Tribute to the Gender Gifted</t>
  </si>
  <si>
    <t>Peggy Rudd</t>
  </si>
  <si>
    <t>56-7 (56-7)</t>
  </si>
  <si>
    <t>Marisa Richmond</t>
  </si>
  <si>
    <t>Transgender Studies in Recent Academic History</t>
  </si>
  <si>
    <t>57-8 (57-8)</t>
  </si>
  <si>
    <t>Trilby Pilgrim</t>
  </si>
  <si>
    <t>Soliloquy</t>
  </si>
  <si>
    <t>58-9 (58-9)</t>
  </si>
  <si>
    <t>60 (60)</t>
  </si>
  <si>
    <t>Poetry: They Say</t>
  </si>
  <si>
    <t>Chloe F. Dzubito; Melissa; Bill Henkin; Lisa Lees; Janie Hutton; Margot Celeste Bennett; Anne A. Lawrence; Nancy Sharp; Angela Gardner; Lauren Hester; Margaret Dierdre O'Hartigan; Callan Williams</t>
  </si>
  <si>
    <t>5-10 (5-10)</t>
  </si>
  <si>
    <t>Thirteen Questions</t>
  </si>
  <si>
    <t>The Situation in Sweden</t>
  </si>
  <si>
    <t>Bee Sundin</t>
  </si>
  <si>
    <t>The Pizza Bitch of Midtown</t>
  </si>
  <si>
    <t>Petra Lynn Hofmann</t>
  </si>
  <si>
    <t>Starting Over As A Woman</t>
  </si>
  <si>
    <t>Penny Huggins</t>
  </si>
  <si>
    <t>Caitlin Flowers; Riki Anne Wilchins</t>
  </si>
  <si>
    <t>Successful Employment During Transition</t>
  </si>
  <si>
    <t>23-5 (23-5)</t>
  </si>
  <si>
    <t>Shirlene Holmes</t>
  </si>
  <si>
    <t>Weem</t>
  </si>
  <si>
    <t>29-30, 36 (29-30, 36)</t>
  </si>
  <si>
    <t>Keith Rogers</t>
  </si>
  <si>
    <t>Transitioning on the Job (with a little help from your friends)</t>
  </si>
  <si>
    <t>Compromises</t>
  </si>
  <si>
    <t>Don Narkevic</t>
  </si>
  <si>
    <t>Gender &amp; Genitals: Constructs of Sex and Gender</t>
  </si>
  <si>
    <t>37-41 (37-41)</t>
  </si>
  <si>
    <t>The Third Time's the Charm: My Three Transitions</t>
  </si>
  <si>
    <t>Richard Ekins</t>
  </si>
  <si>
    <t>Screening Male Femaling: Cross-Dressing and Sex-Changing in the Movies</t>
  </si>
  <si>
    <t>47-51 (47-51)</t>
  </si>
  <si>
    <t>43-5 (43-5)</t>
  </si>
  <si>
    <t>Janie Hutton</t>
  </si>
  <si>
    <t>Editorial</t>
  </si>
  <si>
    <t>Toby Mayer; Richard Fleming</t>
  </si>
  <si>
    <t>Aesthetic Surgery in Male-to-Female Transsexualism: Part I</t>
  </si>
  <si>
    <t>53-7 (53-7)</t>
  </si>
  <si>
    <t>Bits n Pieces: Transgender Studies in Recent Academic History</t>
  </si>
  <si>
    <t>Bits n Pieces: Update From Phillida</t>
  </si>
  <si>
    <t>60, 59 (60, 59)</t>
  </si>
  <si>
    <t>sv</t>
  </si>
  <si>
    <t>2-Nov-1977</t>
  </si>
  <si>
    <t>3857-60 (3857-60)</t>
  </si>
  <si>
    <t>Läkartidningen</t>
  </si>
  <si>
    <t>Swedish</t>
  </si>
  <si>
    <t>Der Transsexualismus</t>
  </si>
  <si>
    <t>939-43 (939-43)</t>
  </si>
  <si>
    <t>Zeitschrift für ärztliche Fortbildung</t>
  </si>
  <si>
    <t>Journal of Medical Training</t>
  </si>
  <si>
    <t>G. Vietze</t>
  </si>
  <si>
    <t>Transsexualismus</t>
  </si>
  <si>
    <t>25-Mar-1978</t>
  </si>
  <si>
    <t>437-44 (437-44)</t>
  </si>
  <si>
    <t>M. P. König; F. Cornu; A. Blaser; E. Zingg; H. Stirnemann; B. Trost</t>
  </si>
  <si>
    <t>Zur Frage der zerebralen Dysfunktion bei der Transsexualität</t>
  </si>
  <si>
    <t>Concerning the Question of Cerebral Dysfunction in Transsexuality</t>
  </si>
  <si>
    <t>310-8 (310-8)</t>
  </si>
  <si>
    <t>El sindrome transexual</t>
  </si>
  <si>
    <t>The Transsexual Syndrome</t>
  </si>
  <si>
    <t>es</t>
  </si>
  <si>
    <t>37-57 (37-57)</t>
  </si>
  <si>
    <t>Revista de neuro-psiquiatría</t>
  </si>
  <si>
    <t>Journal of Neuro-psychiatry</t>
  </si>
  <si>
    <t>J. R. Flores; M. Garcia Trovato</t>
  </si>
  <si>
    <t>Ein transsexueller mit XYY syndrom</t>
  </si>
  <si>
    <t>A Transsexual with XYY Syndrome</t>
  </si>
  <si>
    <t>548-51 (548-51)</t>
  </si>
  <si>
    <t>B. Wagner</t>
  </si>
  <si>
    <t>"Pubertas Tarda Masculina" (opóźnione dojrzewanie meskie) jako jedno ze źródel transwestyzmu i transseksualizmu oraz homoseksualizmu</t>
  </si>
  <si>
    <t>"Pubertas Tarda Masculina" (Delayed Male Puberty) as One of the Sources of Transvestism, Transsexualism, and Homosexuality</t>
  </si>
  <si>
    <t>Spanish</t>
  </si>
  <si>
    <t>Polish</t>
  </si>
  <si>
    <t>pl</t>
  </si>
  <si>
    <t>1-Apr-1970</t>
  </si>
  <si>
    <t>139-43 (139-43)</t>
  </si>
  <si>
    <t>Psychiatria polska</t>
  </si>
  <si>
    <t>Polish Psychiatry</t>
  </si>
  <si>
    <t>Boleslaw, Alapin; Mariusz Popielarski</t>
  </si>
  <si>
    <t>Der männliche Transsexualismus</t>
  </si>
  <si>
    <t>Male Transsexualism</t>
  </si>
  <si>
    <t>10.1159/000268738</t>
  </si>
  <si>
    <t>96-8 (96-8)</t>
  </si>
  <si>
    <t>Rodolphe Meyer; Ulrich K. Kesselring</t>
  </si>
  <si>
    <t>16-Dec-2009</t>
  </si>
  <si>
    <t>Gynäkologische Rundschau</t>
  </si>
  <si>
    <t>Tour of Gynecology</t>
  </si>
  <si>
    <t>En marge du transsexualisme</t>
  </si>
  <si>
    <t>On the Edge of Transsexualism</t>
  </si>
  <si>
    <t>1240-2 (1240-2)</t>
  </si>
  <si>
    <t>The Medical Union of Canada</t>
  </si>
  <si>
    <t>Jean-Louis Saucier</t>
  </si>
  <si>
    <t>L'Unión médicale du Canada</t>
  </si>
  <si>
    <t>Transseksualizm żeński w diagnostyce psychiatrycznej</t>
  </si>
  <si>
    <t>Female Transsexualism in Psychiatric Diagnosis</t>
  </si>
  <si>
    <t>647-51 (647-51)</t>
  </si>
  <si>
    <t>Zdzisław Falicki; Stanisław Dulko; Wojciech Dymkowski; Tomasz Tołwiński</t>
  </si>
  <si>
    <t>Rechtliche Aspekte des Transsexualismus</t>
  </si>
  <si>
    <t>191-5 (191-5)</t>
  </si>
  <si>
    <t>E. Friedrich</t>
  </si>
  <si>
    <t>Beiträge zur gerichtlichen Medizin</t>
  </si>
  <si>
    <t>Contributions to Forensic Medicine</t>
  </si>
  <si>
    <t>Valor do estudo citogenetico no transexualismo</t>
  </si>
  <si>
    <t>Value of Cytogenetic Study in Transsexualism</t>
  </si>
  <si>
    <t>1-Sep-1976</t>
  </si>
  <si>
    <t>251-7 (251-7)</t>
  </si>
  <si>
    <t>Archives of Neuro-psychiatry</t>
  </si>
  <si>
    <t>Arquivos de Neuro-Psiquiatria</t>
  </si>
  <si>
    <t>10.1590/S0004-282X1976000300005 </t>
  </si>
  <si>
    <t>P. H. Saldanha; Luiza Campos Olazábal</t>
  </si>
  <si>
    <t>10.1177/070674377401900103</t>
  </si>
  <si>
    <t>Etude D'Un Cas De Transsexuel Male</t>
  </si>
  <si>
    <t>A Case of a Transsexual Male</t>
  </si>
  <si>
    <t>Pierre G. Martel</t>
  </si>
  <si>
    <t>Le transsexualisme: Valeur respective des determinants biologiques et psychiques</t>
  </si>
  <si>
    <t>Transsexualism: Respective Value of Biological and Psychical Determinants</t>
  </si>
  <si>
    <t>20-Mar-1970</t>
  </si>
  <si>
    <t>947-52 (947-52)</t>
  </si>
  <si>
    <t>G. Routier; J. Ernst; M. Paget</t>
  </si>
  <si>
    <t>Pooperacyjne funkcjonowanie osób transseksualnych</t>
  </si>
  <si>
    <t>Postoperative Functioning of Transsexuals</t>
  </si>
  <si>
    <t>15-Dec-1977</t>
  </si>
  <si>
    <t>1891-4 (1891-4)</t>
  </si>
  <si>
    <t>J. Godlewski</t>
  </si>
  <si>
    <t>Wiadomości lekarskie</t>
  </si>
  <si>
    <t>Medical News</t>
  </si>
  <si>
    <t>Psychopatologiczne aspekty transseksualizmu</t>
  </si>
  <si>
    <t>Psychopathological Aspects of Transsexualism</t>
  </si>
  <si>
    <t>1-Jul-1970</t>
  </si>
  <si>
    <t>421-7 (421-7)</t>
  </si>
  <si>
    <t>J. Krzyzowski</t>
  </si>
  <si>
    <t>Chirurgie de l'hermaphrodisme, transsexualité ou intersexualité</t>
  </si>
  <si>
    <t>Surgery of Hermaphrodism, Transsexuality, or Intersexuality</t>
  </si>
  <si>
    <t>318-36 (318-36)</t>
  </si>
  <si>
    <t>M. de Thibault</t>
  </si>
  <si>
    <t>Transsexualität im Spannungsfeld von Medizin und Recht: Irrungen und Wirrungen</t>
  </si>
  <si>
    <t>Transsexuality in the Area of Conflict Between Medicine and Law: Mistakes and Confusion</t>
  </si>
  <si>
    <t>15-Feb-1974</t>
  </si>
  <si>
    <t>304-8 (304-8)</t>
  </si>
  <si>
    <t>Medizinische Klinik</t>
  </si>
  <si>
    <t>Medical Clinic</t>
  </si>
  <si>
    <t>A. Eberle</t>
  </si>
  <si>
    <t>Die operative Behandlungsphase der Transsexualität</t>
  </si>
  <si>
    <t>The Operative Treatment Phase of Transsexuality</t>
  </si>
  <si>
    <t>20-Jun-1970</t>
  </si>
  <si>
    <t>199-206 (199-206)</t>
  </si>
  <si>
    <t>Cosmetologica</t>
  </si>
  <si>
    <t>H. Wand</t>
  </si>
  <si>
    <t>Les sténoses du méo méat urétral des interventions pour transsexualité: Observations de deux cas homme-femme</t>
  </si>
  <si>
    <t>Stenoses of the urethral neo-meatus resulting from interventions for transsexuality: Observations of two male-to-female cases</t>
  </si>
  <si>
    <t>240-3 (240-3)</t>
  </si>
  <si>
    <t>Journal d'urologie et de néphrologie</t>
  </si>
  <si>
    <t>Journal of Urology and Nephrology</t>
  </si>
  <si>
    <t>G. Arrigoni; S. Pagano; R. Mammucari</t>
  </si>
  <si>
    <t>Zespół dezaprobaty plci</t>
  </si>
  <si>
    <t>Sex Disapproval Syndrome</t>
  </si>
  <si>
    <t>18-Oct-1976</t>
  </si>
  <si>
    <t>1803-5 (1803-5)</t>
  </si>
  <si>
    <t>K. Imieliński; J. Godlewski; M. Lamacz; K. Orlowska; M. Szalankiewicz</t>
  </si>
  <si>
    <t>Problèmes médico-légaux et déontologiques de l'hermaphrodisme et du transsexualisme</t>
  </si>
  <si>
    <t>Medio-legal and Ethical Problems of Hermaphrodism and Transsexualism</t>
  </si>
  <si>
    <t>Forensic Medicine and Personal Injury</t>
  </si>
  <si>
    <t>Médecine légale et dommages corporels</t>
  </si>
  <si>
    <t>123-59 (123-59)</t>
  </si>
  <si>
    <t>Jacques Accard; Jacques Breton; J. Charbaut; P. Hivert; M. Philbert; S. Schaub; S. Troisier</t>
  </si>
  <si>
    <t>Considérations sur le transsexualisme. A propos de deux cas de transsexualisme féminin</t>
  </si>
  <si>
    <t>Considerations Regarding Transsexualism: Two Cases of Female Transsexualism</t>
  </si>
  <si>
    <t>329-43 (329-43)</t>
  </si>
  <si>
    <t>G. Rucquoy</t>
  </si>
  <si>
    <t>Die medizinische Geschlechtsumwandlung in rechtlicher Sicht</t>
  </si>
  <si>
    <t>Medical Sex Transformation from a Legal Viewpoint</t>
  </si>
  <si>
    <t>1-Mar-1973</t>
  </si>
  <si>
    <t>142-3 (142-3)</t>
  </si>
  <si>
    <t>Medizinische Monatsschrift</t>
  </si>
  <si>
    <t>Medical Monthly</t>
  </si>
  <si>
    <t>K. Schmalz</t>
  </si>
  <si>
    <t>Zur Pathogenese des Transsexualismus – Literatur und Fallbericht</t>
  </si>
  <si>
    <t>Concerning the Pathogenesis of Transsexualism: Literature and Case Report</t>
  </si>
  <si>
    <t>1-Mar-1970</t>
  </si>
  <si>
    <t>81-91 (81-91)</t>
  </si>
  <si>
    <t>Psychiatrie, Neurologie, und medizinische Psychologie</t>
  </si>
  <si>
    <t>Psychiatry, Neurology, and Medical Psychology</t>
  </si>
  <si>
    <t># English Journal Articles</t>
  </si>
  <si>
    <t>Transsexualism, Gender Dysphoria, and Disorders of Sexual Identity: An American Experience</t>
  </si>
  <si>
    <t>Transsexualisme, dysphorie de genre et troubles de l'identité sexuelle: Une expérience américaine</t>
  </si>
  <si>
    <t>472-80 (472-80)</t>
  </si>
  <si>
    <t>Transsexuelle in der Bundesrepublik Deutschland</t>
  </si>
  <si>
    <t>Transsexuals in the Federal Republic of Germany</t>
  </si>
  <si>
    <t>W. Becker</t>
  </si>
  <si>
    <t>Therapie der Gegenwart</t>
  </si>
  <si>
    <t>Present Therapies</t>
  </si>
  <si>
    <t>A propos du transsexualisme féminin ou des seins offerts sur un plateau</t>
  </si>
  <si>
    <t>461-6 (461-6)</t>
  </si>
  <si>
    <t>P. Marchand</t>
  </si>
  <si>
    <t>Concerning Female Transsexualism or "Breasts Offered on a Tray"</t>
  </si>
  <si>
    <t>Transsexualisme: Actualités du problème médico-légal</t>
  </si>
  <si>
    <t>Transsexualism: The Current Status of the Medico-Legal Problem</t>
  </si>
  <si>
    <t>528-34 (528-34)</t>
  </si>
  <si>
    <t>E. Hervet</t>
  </si>
  <si>
    <t>Bulletin de l'Académie nationale de médecine</t>
  </si>
  <si>
    <t>Bulletin of the National Academy of Medicine</t>
  </si>
  <si>
    <t>Interpersonální vztahy transsexuálních žen</t>
  </si>
  <si>
    <t>509-11 (509-11)</t>
  </si>
  <si>
    <t>Casopís lékar̆ů c̆eských</t>
  </si>
  <si>
    <t>17-18</t>
  </si>
  <si>
    <t>Iva Šípová</t>
  </si>
  <si>
    <t>Journal of Czech Physicians</t>
  </si>
  <si>
    <t>Interpersonal Relations of Transsexual Women</t>
  </si>
  <si>
    <t>Przypadek transseksualizmu meskiego</t>
  </si>
  <si>
    <t>28-Apr-1980</t>
  </si>
  <si>
    <t>631-2 (631-2)</t>
  </si>
  <si>
    <t>R. Komarnicka; M. Gorzko-Wilkowska; Z. Cieśliński</t>
  </si>
  <si>
    <t>A Case of Male Transsexualism</t>
  </si>
  <si>
    <t>Polski tygodnik lekarski</t>
  </si>
  <si>
    <t>Polish Medical Weekly</t>
  </si>
  <si>
    <t>Ehen von Transsexuellen</t>
  </si>
  <si>
    <t>Marriage Partnerships of Transsexuals</t>
  </si>
  <si>
    <t>708-11 (708-11)</t>
  </si>
  <si>
    <t>R. Studer; H. Kind; T. Kohler</t>
  </si>
  <si>
    <t>Adoption et transsexualisme</t>
  </si>
  <si>
    <t>Adoption and Transsexualism</t>
  </si>
  <si>
    <t>480-90 (480-90)</t>
  </si>
  <si>
    <t>R. Mises; J. Noel; F. Castagnet</t>
  </si>
  <si>
    <t>Le psychiatre face au transsexuel</t>
  </si>
  <si>
    <t>467-72 (467-72)</t>
  </si>
  <si>
    <t>P. Moron; C. Mouniq; A. Jarrige</t>
  </si>
  <si>
    <t>The Psychiatrist Facing the Transsexual</t>
  </si>
  <si>
    <t>Transsexualität und H-Y Antigen</t>
  </si>
  <si>
    <t>Transsexuality and the H-Y Antigen</t>
  </si>
  <si>
    <t>529-40 (529-40)</t>
  </si>
  <si>
    <t>13-Jun-2008</t>
  </si>
  <si>
    <t>Geburtshilfe und Frauenheilkunde</t>
  </si>
  <si>
    <t>W. Eicher; M. Spoljar; K. Richter; H. Cleve; J.-D. Murken; S. Stengel-Rutkowski; E. Steindl</t>
  </si>
  <si>
    <t>10.1055/s-2008-1037371</t>
  </si>
  <si>
    <t>Synopsis des Transvestismus und Transsexualismus</t>
  </si>
  <si>
    <t>Synopsis of Transvestism and Transsexualism</t>
  </si>
  <si>
    <t>493-555 (493-555)</t>
  </si>
  <si>
    <t>A. Ploeger; R. Flamm</t>
  </si>
  <si>
    <t>Fortschritte der Neurologie, Psychiatrie, und ihrer Grenzgebiete</t>
  </si>
  <si>
    <t>Advances in Neurology, Psychiatry, and Related Disciplines</t>
  </si>
  <si>
    <t>Transsexualisme, dysphorie de genre et antigène H-Y</t>
  </si>
  <si>
    <t>Transsexualism, Gender Dysphoria, and H-Y Antigen</t>
  </si>
  <si>
    <t>269-73 (269-73)</t>
  </si>
  <si>
    <t>Marc Bourgeois; M. Benezech</t>
  </si>
  <si>
    <t>Prä- und postoperative Schwierigkeiten bei Transsexuellen inklusive aktueller Rechtsfragen</t>
  </si>
  <si>
    <t>Pre- and postoperative difficulties in transsexuals including the current legal issues</t>
  </si>
  <si>
    <t>10.1007/bf00201278</t>
  </si>
  <si>
    <t>115-21 (115-21)</t>
  </si>
  <si>
    <t>Zeitschrift für Rechtsmedizin</t>
  </si>
  <si>
    <t>Journal of Forensic Medicine</t>
  </si>
  <si>
    <t>W. Kröhn; R. Wille</t>
  </si>
  <si>
    <t>Die Reaktion der Hypophyse im LH-RH-Test nach Anwendung eines nichtaromatisierbaren Androgens bei frauen mit normalem Menstruationszyklus</t>
  </si>
  <si>
    <t>Hypophyseal response to LH-RH test, following use of non-aromatisable androgen on women with normal menstruation cycle</t>
  </si>
  <si>
    <t>935-41 (935-41)</t>
  </si>
  <si>
    <t>Zentralblatt für Gynäkologie</t>
  </si>
  <si>
    <t>F. Divila; J. Presl; A. Stroufová; A. Brzek</t>
  </si>
  <si>
    <t>Considerações clínicas a propósito de um case de transexualismo</t>
  </si>
  <si>
    <t>Clinical Considerations of a Case of Transsexualism</t>
  </si>
  <si>
    <t>201-9 (201-9)</t>
  </si>
  <si>
    <t>Acta médica portuguesa</t>
  </si>
  <si>
    <t>F. A. Gomes; A. Ruas; M. Carvalheiro; S. Pereira</t>
  </si>
  <si>
    <t>Su due casi di schizofrenici transsexuali</t>
  </si>
  <si>
    <t>Regarding Two Cases of Transsexual Schizophrenics</t>
  </si>
  <si>
    <t>99-103 (99-103)</t>
  </si>
  <si>
    <t>Minerva psichiatrica</t>
  </si>
  <si>
    <t>G. G. Rovera; G. Angelini; L. Possamai</t>
  </si>
  <si>
    <t>Hypothèses psychopathologiques à propos du transsexualisme</t>
  </si>
  <si>
    <t>Psychopathological Hypotheses About Transsexualism</t>
  </si>
  <si>
    <t>793-9 (793-9)</t>
  </si>
  <si>
    <t>F Lang; Y. Blanchon; J. Pellet; H. Rousset; P. Cathebras</t>
  </si>
  <si>
    <t>Transsexualität als Krankheit</t>
  </si>
  <si>
    <t>Transsexuality as a Disease</t>
  </si>
  <si>
    <t>10.1055/s-0029-1236728</t>
  </si>
  <si>
    <t>26-Mar-1982</t>
  </si>
  <si>
    <t>472-3 (472-3)</t>
  </si>
  <si>
    <t>29-Jul-2009</t>
  </si>
  <si>
    <t>H. J. Rieger</t>
  </si>
  <si>
    <t>848-56 (848-56)</t>
  </si>
  <si>
    <t>Transsexualisme</t>
  </si>
  <si>
    <t>819-27 (819-27)</t>
  </si>
  <si>
    <t>R. Küss</t>
  </si>
  <si>
    <t>A propos d'un cas de transsexualisme</t>
  </si>
  <si>
    <t>Concerning a Case of Transsexualism</t>
  </si>
  <si>
    <t>771-6 (771-6)</t>
  </si>
  <si>
    <t>D. Persico; M. de Praingy; J. Digneton</t>
  </si>
  <si>
    <t>Probleme der psychotherapeutischen Behandlung transsexueller Patienten</t>
  </si>
  <si>
    <t>Problems Concerning the Psychotherapeutic Treatment of Transsexual Patients</t>
  </si>
  <si>
    <t>89-92 (89-92)</t>
  </si>
  <si>
    <t>Psychotherapie, Psychosomatik, medizinische Psychologie</t>
  </si>
  <si>
    <t>Psychotherapy, Psychosomatic Medicine, and Medical Psychology</t>
  </si>
  <si>
    <t>S2</t>
  </si>
  <si>
    <t>Friedemann Pfäfflin</t>
  </si>
  <si>
    <t>30-Sep-1983</t>
  </si>
  <si>
    <t>Sonno e ritmo circadiano del cortisolo in transessuali</t>
  </si>
  <si>
    <t>Sleep and Circadian Rhythm of Cortisol in Transsexuals</t>
  </si>
  <si>
    <t>1236-42 (1236-42)</t>
  </si>
  <si>
    <t>Bollettino della Società italiana di biologia sperimentale</t>
  </si>
  <si>
    <t>Bulletin of the Italian Society of Experimental Biology</t>
  </si>
  <si>
    <t>F. M. Puca; L. M. Specchio; M. G. Minervini; F. Zaccaro; O. Todarello; G. Dello Russo; R. Giorgino; G. Abbaticchio</t>
  </si>
  <si>
    <t>315-23 (315-23)</t>
  </si>
  <si>
    <t>K. W. Bash</t>
  </si>
  <si>
    <t>Die Bewertung der Stimme als sekundäres Geschlechtsmerkmal bei Transsexuellen</t>
  </si>
  <si>
    <t>Evaluation of the Voice as a Secondary Sexual Characteristic in Transsexuals</t>
  </si>
  <si>
    <t>24-7 (24-7)</t>
  </si>
  <si>
    <t>HNO</t>
  </si>
  <si>
    <t>Transsexualität im Jugendalter: Ein Fallbericht</t>
  </si>
  <si>
    <t>Transsexuality in Adolescence: A Case Report</t>
  </si>
  <si>
    <t>97-104 (97-104)</t>
  </si>
  <si>
    <t>Praxis der Kinderpsychologie und Kinderpsychiatrie</t>
  </si>
  <si>
    <t>Practice of Child Psychology and Child Psychiatry</t>
  </si>
  <si>
    <t>D. Thimm; E. M. Kreuzer</t>
  </si>
  <si>
    <t>Zum transsexuellen Symptom Partnerarrangement—Nur ein Fall?</t>
  </si>
  <si>
    <t>Concerning Transsexual Symptoms in a Partner Arrangement: Only One Case?</t>
  </si>
  <si>
    <t>76-80 (76-80)</t>
  </si>
  <si>
    <t>3-4</t>
  </si>
  <si>
    <t>P. L. Janssen</t>
  </si>
  <si>
    <t>Sexualität, Identität, Transsexualität</t>
  </si>
  <si>
    <t>Sexuality, Identity, Transsexuality</t>
  </si>
  <si>
    <t>51-64 (51-64)</t>
  </si>
  <si>
    <t>R. Reiche</t>
  </si>
  <si>
    <t>L'automutilation génitale</t>
  </si>
  <si>
    <t>Genital Self-mutilation</t>
  </si>
  <si>
    <t>597-601 (597-601)</t>
  </si>
  <si>
    <t>Contraception, fertilité, sexualité</t>
  </si>
  <si>
    <t>Contraception, Fertility, Sexuality</t>
  </si>
  <si>
    <t>Płeć transseksualistów</t>
  </si>
  <si>
    <t>The Sex of Transsexuals</t>
  </si>
  <si>
    <t>9-Dec-1985</t>
  </si>
  <si>
    <t>1361 (1361)</t>
  </si>
  <si>
    <t>K. Boczkowski</t>
  </si>
  <si>
    <t>1-139 (1-139)</t>
  </si>
  <si>
    <t>Das Geschlecht der Engel: Zur Theorie des Transsexualismus in der Lacan-Schule</t>
  </si>
  <si>
    <t>The Sex of Angels: On the Theory of Transsexualism in the Lacan School</t>
  </si>
  <si>
    <t>830-62 (830-62)</t>
  </si>
  <si>
    <t>A. Runte</t>
  </si>
  <si>
    <t>Analiza cech antropometrycznych osób transseksualnych</t>
  </si>
  <si>
    <t>1362-4 (1362-4)</t>
  </si>
  <si>
    <t>Z. Rajchel; M. Medraś; S. Gruszka; J. Winowski</t>
  </si>
  <si>
    <t>Anthropometric Analysis of Transsexuals</t>
  </si>
  <si>
    <t>Transsexuels ou faux transsexuels?</t>
  </si>
  <si>
    <t>Transsexuals or False Transsexuals?</t>
  </si>
  <si>
    <t>549-60 (549-60)</t>
  </si>
  <si>
    <t>P. Scherrer</t>
  </si>
  <si>
    <t>Das transsexuelle Syndrom bei Kindern und Jugendlichen</t>
  </si>
  <si>
    <t>The Transsexual Syndrome in Children and Adolescents</t>
  </si>
  <si>
    <t>138-54 (138-54)</t>
  </si>
  <si>
    <t>Zeitschrift für Kinder- und Jugendpsychiatrie</t>
  </si>
  <si>
    <t>Journal of Child and Adolescent Psychiatry</t>
  </si>
  <si>
    <t>H. Braun</t>
  </si>
  <si>
    <t>10.1055/s-2007-1001954</t>
  </si>
  <si>
    <t>Der Transsexuelle: Eine Herausforderung für Kooperation zwischen psychologischer und chirurgischer Medizin</t>
  </si>
  <si>
    <t>The Transsexual: A Challenge for Co-Operation between Psychological Medicine and Surgery</t>
  </si>
  <si>
    <t>1-Mar-1985</t>
  </si>
  <si>
    <t>11-Jan-2008</t>
  </si>
  <si>
    <t>67-84 (67-84)</t>
  </si>
  <si>
    <t>Fortschritte der Neurologie-Psychiatrie</t>
  </si>
  <si>
    <t>Advances in Neuro-Psychiatry</t>
  </si>
  <si>
    <t>D. Langer</t>
  </si>
  <si>
    <t>C. Frohwirth; J. Breton; A. Gorceix</t>
  </si>
  <si>
    <t>R. Meyer; P. Daverio</t>
  </si>
  <si>
    <t>Srovnání vylucování trí v Ceskoslovensku registrovaných androgenů</t>
  </si>
  <si>
    <t>Comparison of the Excretion of Three Androgens Registered in Czechoslovakia</t>
  </si>
  <si>
    <t>Sborník lékar̆ský</t>
  </si>
  <si>
    <t>Medical Yearbook</t>
  </si>
  <si>
    <t>R. Hampl; V. Hána; J. Heresová; A. Brzek; J. Marek; L. Stárka</t>
  </si>
  <si>
    <t>Manifestation einer schizophrenen Psychose bei einer transsexuellen Patientin nach operativer Geschlechtskorrektur</t>
  </si>
  <si>
    <t>Manifestation of Schizophrenic Psychosis in a Transsexual Patient Following Surgical Gender Correction</t>
  </si>
  <si>
    <t>361-3 (361-3)</t>
  </si>
  <si>
    <t>E. Kampik; N. Müller; M. Soyka</t>
  </si>
  <si>
    <t>Frequenzanalytische EEG-Untersuchungen zur Frage temporaler Funktionsstörungen bei Transsexualität</t>
  </si>
  <si>
    <t>Frequency Analysis EEG Studies Concerning the Question of Temporal Dysfunction in Transsexuality</t>
  </si>
  <si>
    <t>T. Grasser</t>
  </si>
  <si>
    <t>Frequenzanalytische EEG-Untersuchung zur Frage temporaler Funktionsstörungen bei Transsexualität</t>
  </si>
  <si>
    <t>Frequency Analysis EEG Investigation into the Question of Temporal Dysfunction in Transsexuality</t>
  </si>
  <si>
    <t>117-20 (117-20)</t>
  </si>
  <si>
    <t>EEG-EMG Zeitschrift für Elektroenzephalographie, Elektromyographie und verwandte Gebiete</t>
  </si>
  <si>
    <t>EEG-EMG Journal for Electroencephalography, Electromyography, and Related Disciplines</t>
  </si>
  <si>
    <t>B. Küchenhoff</t>
  </si>
  <si>
    <t>Colette Chiland</t>
  </si>
  <si>
    <t>Troubles de l'identité sexuelle chez l'enfant</t>
  </si>
  <si>
    <t>Gender Identity Disorders in Children</t>
  </si>
  <si>
    <t>1-Mar-1990</t>
  </si>
  <si>
    <t>198-200 (198-200)</t>
  </si>
  <si>
    <t>Annales de pédiatrie</t>
  </si>
  <si>
    <t>M. Dugas; J. Velin; J. Dalery; M. C. Mouren; M. J. Soubieux</t>
  </si>
  <si>
    <t>Trattamento dei disturbi dell'identità di genere nell'età evolutiva: primi risultati</t>
  </si>
  <si>
    <t>Treatment of Gender Identity Disorders of Development: Preliminary Results</t>
  </si>
  <si>
    <t>Archivio italiano di urologia, nefrologia, andrologia</t>
  </si>
  <si>
    <t>Italian Archive of Urology, Nephrology, and Andrology</t>
  </si>
  <si>
    <t>G. Mansueto Zecca; V. Lertora; M. Macchi</t>
  </si>
  <si>
    <t>Dysphories de genre et transsexualisme, aspects psychiatriques</t>
  </si>
  <si>
    <t>Gender Dysphoria and Transsexualism: Psychiatric Aspects</t>
  </si>
  <si>
    <t>1-Nov-1990</t>
  </si>
  <si>
    <t>775-81 (775-81)</t>
  </si>
  <si>
    <t>Marc Bourgeois; H. Verdoux; F. Peyre; M. Benezech</t>
  </si>
  <si>
    <t>Problems of Diagnostic of Transsexualism</t>
  </si>
  <si>
    <t>Problèmes de diagnostic du transsexualisme</t>
  </si>
  <si>
    <t>789-93 (789-93)</t>
  </si>
  <si>
    <t>J. J. Silveira Nunes</t>
  </si>
  <si>
    <t>Disturbi dell'identità sessuale: dati clinici e sociologici in 77 pazienti</t>
  </si>
  <si>
    <t>Gender Identity Disorders: Clinical and Sociological Data in 77 Patients</t>
  </si>
  <si>
    <t>79-88 (79-88)</t>
  </si>
  <si>
    <t>A. Godano; D. Massara</t>
  </si>
  <si>
    <t>Aspetti etici e psicologici del transessualismo</t>
  </si>
  <si>
    <t>Ethical and Psychological Aspects of Transsexualism</t>
  </si>
  <si>
    <t>75-7 (75-7)</t>
  </si>
  <si>
    <t>G. Abraham; C. Peregrini</t>
  </si>
  <si>
    <t>Le transsexuel après le changement: évolution et pronostic</t>
  </si>
  <si>
    <t>The Transsexual Following the Change: Evolution and Prognosis</t>
  </si>
  <si>
    <t>257-60 (257-60)</t>
  </si>
  <si>
    <t>Aldo Calanca</t>
  </si>
  <si>
    <t>Vers un diagnostic précoce des troubles de l'identité sexuelle</t>
  </si>
  <si>
    <t>Toward an Early Diagnosis of Gender Identity Disorders</t>
  </si>
  <si>
    <t>459-76 (459-76)</t>
  </si>
  <si>
    <t>Marie-José Soubieux; M. Dugas; Marie-Christine Mouren Simeoni; J. Velin</t>
  </si>
  <si>
    <t>Ergebnisse geschlechtsangleichender Operationen an 30 Transsexuellen: psychosoziale und sexuelle Adaptation – chirurgische Komplikationen</t>
  </si>
  <si>
    <t>The Results of Gender Reassignment Surgery in 30 Transsexuals: Psychosocial and Sexual Adaptation – Surgical Complications</t>
  </si>
  <si>
    <t>276-8 (276-8)</t>
  </si>
  <si>
    <t>H. Kaube; E. Biemer</t>
  </si>
  <si>
    <t>Handchirurgie, Mikrochirurgie, plastische Chirurgie</t>
  </si>
  <si>
    <t>Hand Surgery, Microsurgery, and Plastic Surgery</t>
  </si>
  <si>
    <t>Транссексуалност и промене пола</t>
  </si>
  <si>
    <t>Transsexuality and Sex Change</t>
  </si>
  <si>
    <t>sr</t>
  </si>
  <si>
    <t>33-7 (33-7)</t>
  </si>
  <si>
    <t>Srpski arhiv za celokupno lekarstvo</t>
  </si>
  <si>
    <t>Serbian Archives of Medicine</t>
  </si>
  <si>
    <t>Z. Rakić; J. Marić; M. Jasović-Gasić; M. Vukov</t>
  </si>
  <si>
    <t>Transseksualiteit. III. De tweede diagnostische fase: de "real-life test"</t>
  </si>
  <si>
    <t>Transsexuality: III. The Second Diagnostic Phase: The "Real-Life Test"</t>
  </si>
  <si>
    <t>26-Sep-1992</t>
  </si>
  <si>
    <t>1898-901 (1898-901)</t>
  </si>
  <si>
    <t>A. J. Kuiper; H. Asscheman; L. J. Gooren</t>
  </si>
  <si>
    <t>Transseksualiteit. I. Omschrijving, etiologie, hulpverlening</t>
  </si>
  <si>
    <t>Transseksualiteit. II. Diagnostiek: de eerste, tentatieve, fase</t>
  </si>
  <si>
    <t>Transseksualiteit. IV. Chirurgische mogelijkheden</t>
  </si>
  <si>
    <t>1893-5 (1893-5)</t>
  </si>
  <si>
    <t>1895-7 (1895-7)</t>
  </si>
  <si>
    <t>1901-6 (1901-6)</t>
  </si>
  <si>
    <t>J. Joris Hage; J. J. Bloem</t>
  </si>
  <si>
    <t>P. T. Cohen-Kettenis; A. J. Kuiper; W. A. Zwaan; F. J. Huyse</t>
  </si>
  <si>
    <t>L. J. Gooren</t>
  </si>
  <si>
    <t>Transsexuality: I. Description, Etiology, and Management</t>
  </si>
  <si>
    <t>Transsexuality: II. Diagnosis: The Initial, Tentative Phase</t>
  </si>
  <si>
    <t>Transsexuality: IV. Surgical Options</t>
  </si>
  <si>
    <t>Serbian</t>
  </si>
  <si>
    <t>Russian</t>
  </si>
  <si>
    <t>Некоторые клинико-биологические аспекты транссексуализма</t>
  </si>
  <si>
    <t>Some Clinical and Biological Aspects of Transsexualism</t>
  </si>
  <si>
    <t>ru</t>
  </si>
  <si>
    <t>54-65 (54-65)</t>
  </si>
  <si>
    <t>Научные доклады высшей школы: Биологические науки</t>
  </si>
  <si>
    <t>University Scientific Papers: Biological Sciences</t>
  </si>
  <si>
    <t>L. V. Bets; A. O. Bukhanovskiĭ; I. V. Golubeva; A. S. Andreev; L. M. Baburin; N. K. Shul'gina</t>
  </si>
  <si>
    <t>183-7 (183-7)</t>
  </si>
  <si>
    <t>Deutsche Krankenpflegezeitschrift</t>
  </si>
  <si>
    <t>German Journal of Nursing</t>
  </si>
  <si>
    <t>W. Eicher</t>
  </si>
  <si>
    <t>Psychoanalytische Theorien zur Geschlechtsidentität</t>
  </si>
  <si>
    <t>Psychoanalytic Theories of Gender Identity</t>
  </si>
  <si>
    <t>505-29 (505-29)</t>
  </si>
  <si>
    <t>Ethel S. Person; Lionel Ovesey</t>
  </si>
  <si>
    <t>Transseksüel ve Homoseksüellerde Herpes Simpleks Virus (HSV)-2 IgG ve IgM'nin Elisa ile Gösterilmesi</t>
  </si>
  <si>
    <t>tr</t>
  </si>
  <si>
    <t>Turkish</t>
  </si>
  <si>
    <t>Demonstration of herpes simplex virus (HSV)-2 IgG and IgM using ELISA in transsexuals and homosexuals</t>
  </si>
  <si>
    <t>46-51 (46-51)</t>
  </si>
  <si>
    <t>Mikrobiyoloji bülteni</t>
  </si>
  <si>
    <t>Microbiology Bulletin</t>
  </si>
  <si>
    <t>A. T. Cengiz; O. Kendi; M. Kiyan; Y. Bilge; S. Uğurel; A. R. Tümer</t>
  </si>
  <si>
    <t>Demonstration of Chlamydia trachomatis IgG using ELISA in transsexuals and homosexuals</t>
  </si>
  <si>
    <t>Demonstration of cytomegalovirus (CMV) IgG and IgM in homosexuals and transsexuals using ELISA</t>
  </si>
  <si>
    <t>119-26 (119-26)</t>
  </si>
  <si>
    <t>M. Kiyan; A. T. Cengiz; O. Kendi; A. R. Tümer; Y. Bilge; M. S. Uğurel</t>
  </si>
  <si>
    <t>233-40 (233-40)</t>
  </si>
  <si>
    <t>M. Kiyan; A. T. Cengiz; O. Kendi; M. S. Uğurel; Y. Bilge; A. R. Tümer</t>
  </si>
  <si>
    <t>Transseksüel ve homoseksüellerde, Elisa ile, Chlamydia trachomatis IgG’nin gösterilmesi</t>
  </si>
  <si>
    <t>Homoseksüel ve Transseksüellerde Cytomegalovirus (CMV) IgG ve IgM'nin Elisa ile Gösterilmesi</t>
  </si>
  <si>
    <t>Transseksuaalisuus</t>
  </si>
  <si>
    <t>Veronica Pimenoff</t>
  </si>
  <si>
    <t>Duodecim: lääketieteellinen aikakauskirja</t>
  </si>
  <si>
    <t>Duodecim: The Journal of Medicine</t>
  </si>
  <si>
    <t>368-75 (368-75)</t>
  </si>
  <si>
    <t>fi</t>
  </si>
  <si>
    <t>Finnish</t>
  </si>
  <si>
    <t>Le transsexualisme: aspects chirurgicaux, expérience du service de chirurgie plastique de Bordeaux</t>
  </si>
  <si>
    <t>Transsexualism: Surgical Aspects: The Experiences of the Bordeaux Plastic Surgery Department</t>
  </si>
  <si>
    <t>43-56 (43-56)</t>
  </si>
  <si>
    <t>Annales de chirurgie plastique et esthétique</t>
  </si>
  <si>
    <t>Annals of Plastic and Aesthetic Surgery</t>
  </si>
  <si>
    <t>P. Legaillard; P. Pelissier; J. M. Peres; D. Martin; J. Baudet</t>
  </si>
  <si>
    <t>Zur transsexuellen Abwehr</t>
  </si>
  <si>
    <t>Concerning Transsexual Defense</t>
  </si>
  <si>
    <t>904-31 (904-31)</t>
  </si>
  <si>
    <t>9-10</t>
  </si>
  <si>
    <t>10.1055/s-2007-999060</t>
  </si>
  <si>
    <t>290-305 (290-305)</t>
  </si>
  <si>
    <t>H. Becker; U. Hartmann</t>
  </si>
  <si>
    <t>9-Jan-2008</t>
  </si>
  <si>
    <t>Geschlechtsidentitätsstörungen und die Notwendigkeit der klinischen Perspektive: Ein Beitrag aus der psychiatrischen Praxis</t>
  </si>
  <si>
    <t>Gender Identity Disorders and the Need for a Clinical Perspective: A Contribution from the Practice of Psychiatry</t>
  </si>
  <si>
    <t>Pruritus der artefiziellen Vagina einer Transsexuellen durch Gonokokkeninfektion</t>
  </si>
  <si>
    <t>10.1007/s001050050354</t>
  </si>
  <si>
    <t>858-9 (858-9)</t>
  </si>
  <si>
    <t>Der Hautarzt</t>
  </si>
  <si>
    <t>Uwe-Frithjof Haustein </t>
  </si>
  <si>
    <t>21-Oct-1994</t>
  </si>
  <si>
    <t>Pruritus of the Artificial Vagina of the Transsexual Due to Gonococcal Infection</t>
  </si>
  <si>
    <t>The Dermatologist</t>
  </si>
  <si>
    <t>140-3 (140-3)</t>
  </si>
  <si>
    <t>T. A. Moesler; H. A. Washeim</t>
  </si>
  <si>
    <t>Случай наблюдения транссексуализма среди близких родственников</t>
  </si>
  <si>
    <t>Observation of a Case of Transsexualism Among Close Relatives</t>
  </si>
  <si>
    <t>G. I. Kozlov; Slu. Kalinchenko</t>
  </si>
  <si>
    <t>Проблемы эндокринологии</t>
  </si>
  <si>
    <t>Problems in Endocrinology</t>
  </si>
  <si>
    <t>Нарушение сперматогенеза у больных транссексуализмом</t>
  </si>
  <si>
    <t>Impaired Spermatogenesis in Patients with Transsexualism</t>
  </si>
  <si>
    <t>28-9 (28-9)</t>
  </si>
  <si>
    <t>G. I. Kozlov; Slu. Kalinchenko; Blu. Slonimskiĭ</t>
  </si>
  <si>
    <t>Operative Therapie bei intersexuellem weiblichen Genitale und bei Transsexualismus</t>
  </si>
  <si>
    <t>Operative Therapy for Intersexual Feminine Genitalia and Transsexualism</t>
  </si>
  <si>
    <t>40-7 (40-7)</t>
  </si>
  <si>
    <t>Der Gynäkologe</t>
  </si>
  <si>
    <t>The Gynecologist</t>
  </si>
  <si>
    <t>Juristische Aspekte bei Intersexualität und Transsexualismus</t>
  </si>
  <si>
    <t>Legal Aspects of Intersexuality and Transsexualism</t>
  </si>
  <si>
    <t>59-61 (59-61)</t>
  </si>
  <si>
    <t>R. Ratzel</t>
  </si>
  <si>
    <t>Psychosoziale Aspekte bei Intersexualität und Transsexualismus</t>
  </si>
  <si>
    <t>Psychosocial Aspects of Intersexuality and Transsexualism</t>
  </si>
  <si>
    <t>54-8 (54-8)</t>
  </si>
  <si>
    <t>I. Rechenberger</t>
  </si>
  <si>
    <t>Wahnhafter "Pseudotranssexualismus" bei schizophrener Psychose</t>
  </si>
  <si>
    <t>Delusional "Pseudotranssexualism" in Schizophrenic Psychosis</t>
  </si>
  <si>
    <t>246-7 (246-7)</t>
  </si>
  <si>
    <t>M. Brüne</t>
  </si>
  <si>
    <t>Psychiatrische Praxis</t>
  </si>
  <si>
    <t>Psychiatric Practice</t>
  </si>
  <si>
    <t>L'expérience chirurgicale</t>
  </si>
  <si>
    <t>The Surgical Experience</t>
  </si>
  <si>
    <t>1395-402 (1395-402)</t>
  </si>
  <si>
    <t>P. Banzet; M. Revol</t>
  </si>
  <si>
    <t>Transsexualisme et procédure</t>
  </si>
  <si>
    <t>Transsexualism and Proceedings</t>
  </si>
  <si>
    <t>1-3 (1-3)</t>
  </si>
  <si>
    <t>Acta Urologica Belgica</t>
  </si>
  <si>
    <t>V. Latteur; O. Heymans; J. Lemaitre; S. Van Brée; M. Isgour</t>
  </si>
  <si>
    <t>Das Kompartmentsyndrom: eine Komplikation der Steinschnittlagerung</t>
  </si>
  <si>
    <t>Compartment Syndrome: A Complication of Lithotomy Position</t>
  </si>
  <si>
    <t>46-50 (46-50)</t>
  </si>
  <si>
    <t>Der Urologe: Ausgabe A</t>
  </si>
  <si>
    <t>The Urologist: Issue A</t>
  </si>
  <si>
    <t>M. R. Raum; T. Klotz; A. Heidenreich; U. Engelmann</t>
  </si>
  <si>
    <t>Aspekty psychospołeczne i biologiczne transseksualizmu</t>
  </si>
  <si>
    <t>Psychosocial and Biological Aspects of Transsexualism</t>
  </si>
  <si>
    <t>953-62 (953-62)</t>
  </si>
  <si>
    <t>W. Radziwiłłowicz; P. Magiera; S. Smoczyński</t>
  </si>
  <si>
    <t>Interdisziplinäre Konzepte zur operativen Geschlechtstransformation bei Transsexuellen</t>
  </si>
  <si>
    <t>Interdisciplinary Concepts for Operative Gender Transformation in Transsexuals</t>
  </si>
  <si>
    <t>26-34 (26-34)</t>
  </si>
  <si>
    <t>M. Sohn; H. Bosinski; E. Gouzoulis-Mayfrank; H. Ebel; S. van Saldern; D. Löffler; G. Jakse</t>
  </si>
  <si>
    <t>Langzeitergebnisse nach Geschlechtsangleichung bei männlichen Transsexuellen</t>
  </si>
  <si>
    <t>Long-Term Results Following Gender Reassignment in Male Transsexuals</t>
  </si>
  <si>
    <t>331-7 (331-7)</t>
  </si>
  <si>
    <t>K. Jarrar; E. Wolff; W. Weidner</t>
  </si>
  <si>
    <t>10.1007/s001150050217</t>
  </si>
  <si>
    <t>Änderung der Geschlechtsidentität bei Pseudohermaphroditismus masculinus Zur Differentialdiagnose von Transsexualität und Intersexualität</t>
  </si>
  <si>
    <t>Change in Gender Identity in Male Pseudohermaphroditism: Differential Diagnosis of Transsexuality and Intersexuality</t>
  </si>
  <si>
    <t>917-9 (917-9)</t>
  </si>
  <si>
    <t>K. Windgassen; M. Szukaj; N. Michael</t>
  </si>
  <si>
    <t>10.1007/s001150050208</t>
  </si>
  <si>
    <t>Psychiatrische Begutachtung nach dem Transsexuellengesetz: Ein erfahrungsgestütztes Plädoyer für Leitlinien und gegen Beliebigkeit</t>
  </si>
  <si>
    <t>Psychiatric Assessment in Accordance with the Transsexuals Act: An Experience-Based Plea for Guidelines and Against Arbitrariness</t>
  </si>
  <si>
    <t>862-9 (862-9)</t>
  </si>
  <si>
    <t>D. Langer; U. Hartmann</t>
  </si>
  <si>
    <t>Le transsexualisme: considérations générales et prise en charge</t>
  </si>
  <si>
    <t>163-8 (163-8)</t>
  </si>
  <si>
    <t>Revue médicale de Liège</t>
  </si>
  <si>
    <t>Liège Medical Journal</t>
  </si>
  <si>
    <t>Aude Michel; Christian Mormont</t>
  </si>
  <si>
    <t>398-401 (398-401)</t>
  </si>
  <si>
    <t xml:space="preserve">Standards der Behandlung und Begutachtung von Transsexuellen der Deutschen Gesellschaft für Sexualforschung, der Akademie für Sexualmedizin und der Gesellschaft für Sexualwissenschaft </t>
  </si>
  <si>
    <t>Standards of Treatment and Assessment of Transsexuals of the German Society for Sexual Research, the Academy for Sexual Medicine, and the Society for Sexual Science</t>
  </si>
  <si>
    <t>Sophinette Becker; Hartmut A. G. Bosinski; Ulrich Clement; Wolf Eicher; Thomas M. Goerlich; Uwe Hartmann; Götz Kockott; Dieter Langer; Wilhelm F. Preuss; Gunter Schmidt; Alfred Springer; Reinhard Wille</t>
  </si>
  <si>
    <t>Götz Kockott</t>
  </si>
  <si>
    <t>Götz Kockott; L. Nusselt</t>
  </si>
  <si>
    <t>E. M. Fahrner; Götz Kockott; G. Duran</t>
  </si>
  <si>
    <t>T. Grasser; M. Keidel; Götz Kockott</t>
  </si>
  <si>
    <t>HIV-infectie en risicogedrag onderprostitué(e)s in de tippelzone te Amsterdam; aanwijzingen voor een verhoogde HIV-prevalentie onder travestieten/transseksuelen</t>
  </si>
  <si>
    <t>21-Jun-1997</t>
  </si>
  <si>
    <t>1238-41 (1238-41)</t>
  </si>
  <si>
    <t>M. J. I. Gras; Th. C. M. van der Helm; R. Schenk; G. J. J. van Doornum; R. A. Coutinho; J. A. R. van den Hoek</t>
  </si>
  <si>
    <t>HIV Infection and Risk Behaviors Among Prostitutes in the Pedestrian Zones of Amsterdam: Evidence of Increased HIV Prevalence Among Transvestites/Transsexuals</t>
  </si>
  <si>
    <t>321-6 (321-6)</t>
  </si>
  <si>
    <t>Transsexualismus: Forschungsstand und klinische Praxis</t>
  </si>
  <si>
    <t>10.1007/s001150050209</t>
  </si>
  <si>
    <t>870-7 (870-7)</t>
  </si>
  <si>
    <t>V. Sigusch</t>
  </si>
  <si>
    <t>Transsexualism: Current Status of Research and Clinical Practice</t>
  </si>
  <si>
    <t>Laryngologiczne aspekty leczenia transseksualistów typu M/K</t>
  </si>
  <si>
    <t>163-7 (163-7)</t>
  </si>
  <si>
    <t>Otolaryngologia polska</t>
  </si>
  <si>
    <t>Polish Otolaryngology</t>
  </si>
  <si>
    <t>Józef Jordan; D. Pospieszalska-Paradowska; S. Piotrowski</t>
  </si>
  <si>
    <t>Otolaryngological Aspects of Male-to-Female Transsexual Treatment</t>
  </si>
  <si>
    <t>10.1055/s-2007-995252</t>
  </si>
  <si>
    <t>Standards der Behandlung und Begutachtung von Transsexuellen der Deutschen Gesellschaft fur Sexualforschung, der Akademie fur Sexualmedizin und der Gesellschaft fur Sexualwissenschaft</t>
  </si>
  <si>
    <t>164-9 (164-9)</t>
  </si>
  <si>
    <t>8-Jan-2008</t>
  </si>
  <si>
    <t>10.1007/s001150050345</t>
  </si>
  <si>
    <t>Resultate einer Langzeitkatamnese von Transsexuellen</t>
  </si>
  <si>
    <t>799-805 (799-805)</t>
  </si>
  <si>
    <t>U. Rauchfleisch; D. Barth; R. Battegay</t>
  </si>
  <si>
    <t>Results of a Long-Term Follow-up of Transsexuals</t>
  </si>
  <si>
    <t>10.1007/s001150050218</t>
  </si>
  <si>
    <t>Mitteilung über die Veröffentlichung von Standards der Behandlung und Begutachtung von Transsexuellen</t>
  </si>
  <si>
    <t>Notice of the Publication of Standards for the Treatment and Assessment of Transsexuals</t>
  </si>
  <si>
    <t>920-1 (920-1)</t>
  </si>
  <si>
    <t>Etiologia transseksualizmu</t>
  </si>
  <si>
    <t>783-98 (783-98)</t>
  </si>
  <si>
    <t>M. Fajkowska-Stanik</t>
  </si>
  <si>
    <t>10.1055/s-2007-1024353</t>
  </si>
  <si>
    <t>Osteoanabole Östrogentherapie bei einem transsexuellen Mann</t>
  </si>
  <si>
    <t>Osteo-anabolic Estrogen Therapy in a Transsexual Man</t>
  </si>
  <si>
    <t>25-Mar-2008</t>
  </si>
  <si>
    <t>Th. Hierl; I. Börcsök; R. Ziegler; C. Kasperk</t>
  </si>
  <si>
    <t>519-22 (519-22)</t>
  </si>
  <si>
    <t>Operacyjna zmiana płci i inne rodzaje korekt stosowanych w przypadku transseksualizmu.</t>
  </si>
  <si>
    <t>Surgical Sex Change and Other Types of Corrections Applied in the Case of Transsexualism</t>
  </si>
  <si>
    <t>959-67 (959-67)</t>
  </si>
  <si>
    <t>10.1007/s001060050424</t>
  </si>
  <si>
    <t>Phoniatrische Begutachtung vor der Stimmangleichung bei Mann-zu-Frau-Transsexualismus</t>
  </si>
  <si>
    <t>Phoiatric Assessment Before Vocal Adaptation in Male-to-Female Transsexualism</t>
  </si>
  <si>
    <t>10-Feb-1999</t>
  </si>
  <si>
    <t>556-62 (556-62)</t>
  </si>
  <si>
    <t>F. Rosanowski; U. Eysholdt</t>
  </si>
  <si>
    <t>Transseksualizm: Definicje, klasyfikacje i symptomatologia zjawiska</t>
  </si>
  <si>
    <t>Transsexualism: Definitions, Classifications, and Symptomatology of the Phenomenon</t>
  </si>
  <si>
    <t>Etiology of Transsexualism</t>
  </si>
  <si>
    <t>769-81 (769-81)</t>
  </si>
  <si>
    <t>Cambio de sexo: una decisión con riesgo</t>
  </si>
  <si>
    <t>23-Oct-1999</t>
  </si>
  <si>
    <t>Change of Sex: A Decision With Risks</t>
  </si>
  <si>
    <t>492-3 (492-3)</t>
  </si>
  <si>
    <t>Medicina clínica</t>
  </si>
  <si>
    <t>Clinical Medicine</t>
  </si>
  <si>
    <t>J. Balasch</t>
  </si>
  <si>
    <t>Information for the Female-to-Male Crossdresser and Transsexual</t>
  </si>
  <si>
    <t>g158bh442</t>
  </si>
  <si>
    <t>Louis G. Sullivan</t>
  </si>
  <si>
    <t>femaleimpersonat00wert</t>
  </si>
  <si>
    <t>224-9 (224-9)</t>
  </si>
  <si>
    <t>Iwan Bloch</t>
  </si>
  <si>
    <t>Kenne Wallis</t>
  </si>
  <si>
    <t>D7ofAAAAIAAJ</t>
  </si>
  <si>
    <t>https://web.archive.org/web/20101215171611/http://www.eunuch.org/vbulletin/showthread.php?t=124</t>
  </si>
  <si>
    <t>The exact length of the chapter is not known, but it was reprinted and available here (https://web.archive.org/web/20090805192127/http://www.symposion.com/ijt/cauldwell/cauldwell_03.htm).</t>
  </si>
  <si>
    <t>Effects of castration on men and women: accidental, voluntary and involuntary castration: eunuchism and history: medical treatment and aspects [IV. Desire for Surgical Sex Transformation: An Insane Fancy of Near Males]</t>
  </si>
  <si>
    <t>oOuzGwAACAAJ</t>
  </si>
  <si>
    <t>Part of this work was reprinted here (https://web.archive.org/web/20200331220856/https://cdn.atria.nl/ezines/web/IJT/97-03/numbers/symposion/cauldwell_05.htm)</t>
  </si>
  <si>
    <t>Fritz Bättig</t>
  </si>
  <si>
    <t>113572153X</t>
  </si>
  <si>
    <t>223-7 (223-7)</t>
  </si>
  <si>
    <t>https://web.archive.org/web/20200331222359/http://transascity.org/files/history/Reese_Tamara_Reborn_1955.pdf</t>
  </si>
  <si>
    <t>545-8 (545-8)</t>
  </si>
  <si>
    <t>Struktur und Soziologie des Transvestit und Transsexualismus</t>
  </si>
  <si>
    <t>0701204001</t>
  </si>
  <si>
    <t>0801810388</t>
  </si>
  <si>
    <t>9780801810381</t>
  </si>
  <si>
    <t>117-61 (117-61)</t>
  </si>
  <si>
    <t>9780151225637</t>
  </si>
  <si>
    <t>015122563X</t>
  </si>
  <si>
    <t>9780394494777</t>
  </si>
  <si>
    <t>0394494776</t>
  </si>
  <si>
    <t>9780440085133</t>
  </si>
  <si>
    <t>0440085136</t>
  </si>
  <si>
    <t>9780960297610</t>
  </si>
  <si>
    <t>0960297618</t>
  </si>
  <si>
    <t>0895670364</t>
  </si>
  <si>
    <t>2863740199</t>
  </si>
  <si>
    <t>Chrysalis: The Journal of Transgressive Identities</t>
  </si>
  <si>
    <t>Chrysalis Quarterly / Chrysalis: The Journal of Transgressive Gender Identities / Chrysalis: The Journal of Transgressive Identities / Chrysalis: The Journal of Transgender Issues</t>
  </si>
  <si>
    <t>s25id11852850</t>
  </si>
  <si>
    <t>20821270R</t>
  </si>
  <si>
    <t>1149-056X</t>
  </si>
  <si>
    <t>14720590R</t>
  </si>
  <si>
    <t>0894-0371</t>
  </si>
  <si>
    <t>45120160R</t>
  </si>
  <si>
    <t>This source is also available here (https://en.wikisource.org/wiki/Psychopathia_Sexualis).</t>
  </si>
  <si>
    <t>VqP4MgEACAAJ</t>
  </si>
  <si>
    <t>19510260R</t>
  </si>
  <si>
    <t>1048-6437</t>
  </si>
  <si>
    <t>0724-7842</t>
  </si>
  <si>
    <t>14830150R</t>
  </si>
  <si>
    <t>0022-3018</t>
  </si>
  <si>
    <t>The Medico Publishing Co.</t>
  </si>
  <si>
    <t>0096-6878 </t>
  </si>
  <si>
    <t>02210560R</t>
  </si>
  <si>
    <t>2984779R</t>
  </si>
  <si>
    <t>0035-3787</t>
  </si>
  <si>
    <t>0303-4194</t>
  </si>
  <si>
    <t>19620630R</t>
  </si>
  <si>
    <t>2985179R</t>
  </si>
  <si>
    <t>0020-7578</t>
  </si>
  <si>
    <t>0036-7672</t>
  </si>
  <si>
    <t>0033-2828</t>
  </si>
  <si>
    <t>0023-4699</t>
  </si>
  <si>
    <t>15010050R</t>
  </si>
  <si>
    <t>20720360R</t>
  </si>
  <si>
    <t>0037-3060</t>
  </si>
  <si>
    <t>This work was reprinted here (https://web.archive.org/web/20200401161614/https://cdn.atria.nl/ezines/web/IJT/97-03/numbers/symposion/cauldwell_02.htm).</t>
  </si>
  <si>
    <t>0033-2623</t>
  </si>
  <si>
    <t>0144-9656</t>
  </si>
  <si>
    <t>0012-9011</t>
  </si>
  <si>
    <t>18750490R</t>
  </si>
  <si>
    <t>0369-1519</t>
  </si>
  <si>
    <t>0254-7945</t>
  </si>
  <si>
    <t>0033-2720</t>
  </si>
  <si>
    <t>17630230R</t>
  </si>
  <si>
    <t>0002-9955</t>
  </si>
  <si>
    <t>0021-5996</t>
  </si>
  <si>
    <t>0032-1052</t>
  </si>
  <si>
    <t>0001-5598</t>
  </si>
  <si>
    <t>0002-9564</t>
  </si>
  <si>
    <t>0032-2644</t>
  </si>
  <si>
    <t>0032-7867</t>
  </si>
  <si>
    <t>0370-7261</t>
  </si>
  <si>
    <t>0013-7006</t>
  </si>
  <si>
    <t>0065-1397</t>
  </si>
  <si>
    <t>Raymond Lindon</t>
  </si>
  <si>
    <t>0029-1420</t>
  </si>
  <si>
    <t>0027-2973</t>
  </si>
  <si>
    <t>15220190R</t>
  </si>
  <si>
    <t>0002-953X</t>
  </si>
  <si>
    <t>U. Bandettini Di Poggio; P. G. Levi</t>
  </si>
  <si>
    <t>0033-3174</t>
  </si>
  <si>
    <t>2985095R</t>
  </si>
  <si>
    <t>0018-0181</t>
  </si>
  <si>
    <t>0028-2162</t>
  </si>
  <si>
    <t>0041-5782</t>
  </si>
  <si>
    <t>14470060R</t>
  </si>
  <si>
    <t>0375-8532</t>
  </si>
  <si>
    <t>16940420R</t>
  </si>
  <si>
    <t>0028-2804</t>
  </si>
  <si>
    <t>0007-1447</t>
  </si>
  <si>
    <t>0370-1956</t>
  </si>
  <si>
    <t>16010330R</t>
  </si>
  <si>
    <t>0036-7273</t>
  </si>
  <si>
    <t>0003-990X</t>
  </si>
  <si>
    <t>0368-315X</t>
  </si>
  <si>
    <t>0029-2001</t>
  </si>
  <si>
    <t>0044-4197</t>
  </si>
  <si>
    <t>21820100R</t>
  </si>
  <si>
    <t>0048-8062</t>
  </si>
  <si>
    <t>0001-690X</t>
  </si>
  <si>
    <t>0021-972X</t>
  </si>
  <si>
    <t>2078-5135</t>
  </si>
  <si>
    <t>0091-651X</t>
  </si>
  <si>
    <t>Ismond Rosen</t>
  </si>
  <si>
    <t>0004-0002</t>
  </si>
  <si>
    <t>1064-864X</t>
  </si>
  <si>
    <t>1086-4873</t>
  </si>
  <si>
    <t>1527-9375</t>
  </si>
  <si>
    <t>0030-0071</t>
  </si>
  <si>
    <t>1434-4599</t>
  </si>
  <si>
    <t>0003-4266</t>
  </si>
  <si>
    <t>0033-3182</t>
  </si>
  <si>
    <t>0959-8138</t>
  </si>
  <si>
    <t>0028-7091</t>
  </si>
  <si>
    <t>0098-7484</t>
  </si>
  <si>
    <t>0012-3714</t>
  </si>
  <si>
    <t>0002-9378</t>
  </si>
  <si>
    <t>0007-1250</t>
  </si>
  <si>
    <t>0002-7138</t>
  </si>
  <si>
    <t>Surgical Gender Transformation in Female Transsexualism</t>
  </si>
  <si>
    <t>0035-9351</t>
  </si>
  <si>
    <t>0001-5423</t>
  </si>
  <si>
    <t>0021-7263</t>
  </si>
  <si>
    <t>0025-8172</t>
  </si>
  <si>
    <t>0020-756X</t>
  </si>
  <si>
    <t>0070-2080</t>
  </si>
  <si>
    <t>0033-264X</t>
  </si>
  <si>
    <t>0067-5210</t>
  </si>
  <si>
    <t>0033-2739</t>
  </si>
  <si>
    <t>0025-679X</t>
  </si>
  <si>
    <t>0033-2674</t>
  </si>
  <si>
    <t>0001-5458</t>
  </si>
  <si>
    <t>0007-1129</t>
  </si>
  <si>
    <t>0070-055X</t>
  </si>
  <si>
    <t>0032-5481</t>
  </si>
  <si>
    <t>0008-1264</t>
  </si>
  <si>
    <t>0010-4051</t>
  </si>
  <si>
    <t>0020-8426</t>
  </si>
  <si>
    <t>0034-8597</t>
  </si>
  <si>
    <t>0039-6087</t>
  </si>
  <si>
    <t>0300-8967</t>
  </si>
  <si>
    <t>0008-4824</t>
  </si>
  <si>
    <t>0048-5713</t>
  </si>
  <si>
    <t>0022-2445</t>
  </si>
  <si>
    <t>0030-1124</t>
  </si>
  <si>
    <t>20910410R</t>
  </si>
  <si>
    <t>0038-0253</t>
  </si>
  <si>
    <t>0025-7001</t>
  </si>
  <si>
    <t>0907-8916</t>
  </si>
  <si>
    <t>0090-3604</t>
  </si>
  <si>
    <t>0582-2610</t>
  </si>
  <si>
    <t>0025-8458</t>
  </si>
  <si>
    <t>0094-1298</t>
  </si>
  <si>
    <t>0093-0415</t>
  </si>
  <si>
    <t>0427-9638</t>
  </si>
  <si>
    <t>0022-202X</t>
  </si>
  <si>
    <t>0041-6959</t>
  </si>
  <si>
    <t>0091-3332</t>
  </si>
  <si>
    <t>2984777R</t>
  </si>
  <si>
    <t>0035-2942</t>
  </si>
  <si>
    <t>0038-4348</t>
  </si>
  <si>
    <t>0044-2178</t>
  </si>
  <si>
    <t>0001-2092</t>
  </si>
  <si>
    <t>0091-8369</t>
  </si>
  <si>
    <t>0960-1643</t>
  </si>
  <si>
    <t>10.1111/j.1600-0447.1980.tb00565.x</t>
  </si>
  <si>
    <t>10.1111/j.1600-0447.1980.tb00573.x</t>
  </si>
  <si>
    <t>10.1016/S0022-5347(17)55952-2</t>
  </si>
  <si>
    <t>10.1177/070674378002500206</t>
  </si>
  <si>
    <t>10.1176/ajp.137.4.497</t>
  </si>
  <si>
    <t>10.1176/ajp.137.4.432</t>
  </si>
  <si>
    <t>10.1007/bf01542250</t>
  </si>
  <si>
    <t>10.1007/bf01542251</t>
  </si>
  <si>
    <t>10.3109/00048678009159369</t>
  </si>
  <si>
    <t>tt0080661</t>
  </si>
  <si>
    <t>10.1007/BF01541358</t>
  </si>
  <si>
    <t>10.1080/00926238008406081</t>
  </si>
  <si>
    <t>10.1007/bf00705866</t>
  </si>
  <si>
    <t>10.1080/00207284.1980.11492032</t>
  </si>
  <si>
    <t>10.1007/BF02115944</t>
  </si>
  <si>
    <t>10.1097/00005053-198011000-00009</t>
  </si>
  <si>
    <t>10.1007/bf01542158</t>
  </si>
  <si>
    <t>AcxrAAAAMAAJ</t>
  </si>
  <si>
    <t>10.1016/0005-7967(81)90129-7</t>
  </si>
  <si>
    <t>PMC2386044</t>
  </si>
  <si>
    <t>10.1016/0160-2527(81)90029-7</t>
  </si>
  <si>
    <t>10.1007/978-3-7091-7041-0</t>
  </si>
  <si>
    <t>9783211816165</t>
  </si>
  <si>
    <t>10.1176/ajp.138.1.41</t>
  </si>
  <si>
    <t>10.1176/appi.psychotherapy.1981.35.1.107</t>
  </si>
  <si>
    <t>10.1111/j.1600-0447.1981.tb00652.x</t>
  </si>
  <si>
    <t>10.1007/bf01542675</t>
  </si>
  <si>
    <t>10.3109/00048678109159408</t>
  </si>
  <si>
    <t>10.1097/00005053-198103000-00002</t>
  </si>
  <si>
    <t>10.3109/00048678109159409</t>
  </si>
  <si>
    <t>10.1177/002581728104900102</t>
  </si>
  <si>
    <t>10.1007/bf00271167</t>
  </si>
  <si>
    <t>10.1111/j.1460-2466.1981.tb01202.x</t>
  </si>
  <si>
    <t>10.1007/BF01065620</t>
  </si>
  <si>
    <t>10.1177/002076408102700101</t>
  </si>
  <si>
    <t>10.1007/bf01542176</t>
  </si>
  <si>
    <t>10.1007/bf01542174</t>
  </si>
  <si>
    <t>10.1007/bf01542175</t>
  </si>
  <si>
    <t>10.1177/070674378102600308</t>
  </si>
  <si>
    <t>10.1097/00005053-198105000-00010</t>
  </si>
  <si>
    <t>10.1111/j.1600-0447.1981.tb00698.x</t>
  </si>
  <si>
    <t>10.1080/00926238108406096</t>
  </si>
  <si>
    <t>10.1016/S0140-1971(81)80037-1</t>
  </si>
  <si>
    <t>10.1111/j.1600-0447.1981.tb00760.x</t>
  </si>
  <si>
    <t>10.1001/archpsyc.1981.01780330082009</t>
  </si>
  <si>
    <t>10.1007/bf01565538</t>
  </si>
  <si>
    <t>10.1007/bf01565539</t>
  </si>
  <si>
    <t>10.2307/3561335</t>
  </si>
  <si>
    <t>10.1001/archpsyc.1981.01780330068007</t>
  </si>
  <si>
    <t>10.1111/j.1365-2265.1981.tb00669.x</t>
  </si>
  <si>
    <t>10.1172/jci110320</t>
  </si>
  <si>
    <t>PMC370866</t>
  </si>
  <si>
    <t>10.1111/j.1365-2265.1981.tb00696.x</t>
  </si>
  <si>
    <t>10.1177/070674378102600713</t>
  </si>
  <si>
    <t>Gi7NOAAACAAJ</t>
  </si>
  <si>
    <t>OFNYDwAAQBAJ</t>
  </si>
  <si>
    <t>10.1007/bf01541365</t>
  </si>
  <si>
    <t>10.1177/070674378202700109</t>
  </si>
  <si>
    <t>10.1177/000306518203000102</t>
  </si>
  <si>
    <t>10.1007/bf01541982</t>
  </si>
  <si>
    <t>10.1007/bf01541981</t>
  </si>
  <si>
    <t>10.1002/1097-4679(198204)38:2&lt;408::AID-JCLP2270380236&gt;3.0.CO;2-8</t>
  </si>
  <si>
    <t>10.2307/3561812</t>
  </si>
  <si>
    <t>10.1002/1097-4679(198204)38:2&lt;420::AID-JCLP2270380238&gt;3.0.CO;2-O</t>
  </si>
  <si>
    <t>10.1176/appi.psychotherapy.1982.36.2.223</t>
  </si>
  <si>
    <t>10.1177/000306518203000205</t>
  </si>
  <si>
    <t>10.1176/ajp.139.4.417</t>
  </si>
  <si>
    <t>10.1177/000306518203000204</t>
  </si>
  <si>
    <t>10.1007/bf01541980</t>
  </si>
  <si>
    <t>10.1002/hed.2890040512</t>
  </si>
  <si>
    <t>10.1016/S0002-7138(09)60883-9</t>
  </si>
  <si>
    <t>10.1037/0022-006X.50.3.461</t>
  </si>
  <si>
    <t>10.1007/bf01544991</t>
  </si>
  <si>
    <t>10.1007/bf01544990</t>
  </si>
  <si>
    <t>10.1016/s0022-5347(17)52893-1</t>
  </si>
  <si>
    <t>10.1097/00005053-198209000-00009</t>
  </si>
  <si>
    <t>10.1176/ajp.139.11.1493</t>
  </si>
  <si>
    <t>10.1016/S0300-595X(82)80007-8</t>
  </si>
  <si>
    <t>10.1007/bf00569222</t>
  </si>
  <si>
    <t>10.1210/jcem-55-6-1184</t>
  </si>
  <si>
    <t>9783453017122</t>
  </si>
  <si>
    <t>TF_aAAAAMAAJ</t>
  </si>
  <si>
    <t>10.1159/000474063</t>
  </si>
  <si>
    <t>9782904821028</t>
  </si>
  <si>
    <t>9780710094766</t>
  </si>
  <si>
    <t>5HI9AAAAIAAJ</t>
  </si>
  <si>
    <t>9780812828979</t>
  </si>
  <si>
    <t>5AnaAAAAMAAJ</t>
  </si>
  <si>
    <t>10.1207/s15327752jpa4701_5</t>
  </si>
  <si>
    <t>10.1111/j.1479-828x.1983.tb00157.x</t>
  </si>
  <si>
    <t>10.1056/NEJM198303313081307</t>
  </si>
  <si>
    <t>10.1080/00221325.1983.10533493</t>
  </si>
  <si>
    <t>10.1007/bf01542212</t>
  </si>
  <si>
    <t>10.1037/0022-006X.51.2.205</t>
  </si>
  <si>
    <t>10.1007/bf01542075</t>
  </si>
  <si>
    <t>10.1111/j.1469-7610.1983.tb00122.x</t>
  </si>
  <si>
    <t>10.1210/jcem-57-1-197</t>
  </si>
  <si>
    <t>10.1097/00006534-198308000-00024</t>
  </si>
  <si>
    <t>10.1007/bf01542194</t>
  </si>
  <si>
    <t>10.1192/bjp.143.3.227</t>
  </si>
  <si>
    <t>10.1016/0007-1226(83)90144-3</t>
  </si>
  <si>
    <t>10.1007/bf01542888</t>
  </si>
  <si>
    <t>10.1055/s-0029-1210285</t>
  </si>
  <si>
    <t>10.1007/bf01542213</t>
  </si>
  <si>
    <t>10.3109/13682828309012237</t>
  </si>
  <si>
    <t>i4ISAQAAIAAJ</t>
  </si>
  <si>
    <t>v_tOAAAACAAJ</t>
  </si>
  <si>
    <t>9783437108600</t>
  </si>
  <si>
    <t>10.1016/S0079-6123(08)64449-0</t>
  </si>
  <si>
    <t>10.1016/0306-4530(84)90004-0</t>
  </si>
  <si>
    <t>10.1300/j082v09n02_09</t>
  </si>
  <si>
    <t>10.1007/bf01542977</t>
  </si>
  <si>
    <t>10.1111/j.1467-954X.1984.tb00778.x</t>
  </si>
  <si>
    <t>10.1007/bf01542975</t>
  </si>
  <si>
    <t>10.1016/S0022-5347(17)50493-0</t>
  </si>
  <si>
    <t>10.1111/j.1365-2265.1984.tb00084.x</t>
  </si>
  <si>
    <t>10.1097/00005373-198404000-00002</t>
  </si>
  <si>
    <t>10.1007/bf01542148</t>
  </si>
  <si>
    <t>10.1016/S0002-7138(09)60517-3</t>
  </si>
  <si>
    <t>10.1001/archinte.1984.00350170250041</t>
  </si>
  <si>
    <t>10.1111/j.1365-2265.1984.tb00108.x</t>
  </si>
  <si>
    <t>10.1007/bf01541653</t>
  </si>
  <si>
    <t>10.1300/J082v09n04_04</t>
  </si>
  <si>
    <t>10.1177/002076408403000305</t>
  </si>
  <si>
    <t>10.1007/bf01541655</t>
  </si>
  <si>
    <t>10.1097/00005053-198406000-00006</t>
  </si>
  <si>
    <t>10.1007/bf01541654</t>
  </si>
  <si>
    <t>10.1177/002580248402400303</t>
  </si>
  <si>
    <t>10.1055/s-2007-1014797</t>
  </si>
  <si>
    <t>10.1097/00006534-198408000-00015</t>
  </si>
  <si>
    <t>10.1007/bf01541909</t>
  </si>
  <si>
    <t>10.1007/bf01541903</t>
  </si>
  <si>
    <t>10.1016/0026-0495(84)90248-8</t>
  </si>
  <si>
    <t>10.1207/s15327752jpa4805_9</t>
  </si>
  <si>
    <t>10.1097/00005053-198410000-00005</t>
  </si>
  <si>
    <t>10.1111/j.1600-0447.1984.tb01211.x</t>
  </si>
  <si>
    <t>10.1007/bf03351134</t>
  </si>
  <si>
    <t>10.1097/00000637-198412000-00003</t>
  </si>
  <si>
    <t>10.1007/bf01542092</t>
  </si>
  <si>
    <t>10.1677/joe.0.1030333</t>
  </si>
  <si>
    <t>QA_bAAAAMAAJ</t>
  </si>
  <si>
    <t>10.1007/978-1-4684-4784-2</t>
  </si>
  <si>
    <t>tt0201328</t>
  </si>
  <si>
    <t>9782225806360</t>
  </si>
  <si>
    <t>9783432952215</t>
  </si>
  <si>
    <t>3EsEAQAAIAAJ</t>
  </si>
  <si>
    <t>XKcTAQAAMAAJ</t>
  </si>
  <si>
    <t>10.1007/bf01541354</t>
  </si>
  <si>
    <t>10.1007/bf01541352</t>
  </si>
  <si>
    <t>10.1111/j.1365-2265.1985.tb01081.x</t>
  </si>
  <si>
    <t>10.1007/bf01541350</t>
  </si>
  <si>
    <t>10.1016/S0022-5347(17)49169-5</t>
  </si>
  <si>
    <t>10.1007/bf01541659</t>
  </si>
  <si>
    <t>10.1097/00005053-198506000-00006</t>
  </si>
  <si>
    <t>10.1007/bf01542107</t>
  </si>
  <si>
    <t>10.1037/0022-006x.53.3.295</t>
  </si>
  <si>
    <t>10.1007/bf01542109</t>
  </si>
  <si>
    <t>10.3109/00048678509161318</t>
  </si>
  <si>
    <t>PMC3011126</t>
  </si>
  <si>
    <t>10.1177/0092055X8500700304</t>
  </si>
  <si>
    <t>10.1080/00926238508405440</t>
  </si>
  <si>
    <t>10.1207/s15327752jpa4905_1</t>
  </si>
  <si>
    <t>https://apnews.com/5c4c10248b01b654d4bf5306db90010d</t>
  </si>
  <si>
    <t>10.1007/bf01541751</t>
  </si>
  <si>
    <t>10.1210/jcem-61-6-1158</t>
  </si>
  <si>
    <t>10.1055/s-2007-1013643</t>
  </si>
  <si>
    <t>10.1016/0277-9536(86)90020-1</t>
  </si>
  <si>
    <t>10.1016/0306-4530(86)90032-6</t>
  </si>
  <si>
    <t>10.1210/jcem-62-1-16</t>
  </si>
  <si>
    <t>10.1016/0022-4731(86)90079-8</t>
  </si>
  <si>
    <t>10.1016/S0015-0282(16)49155-7</t>
  </si>
  <si>
    <t>10.1007/bf01542305</t>
  </si>
  <si>
    <t>10.1007/bf01542304</t>
  </si>
  <si>
    <t>10.1055/s-2007-1012271</t>
  </si>
  <si>
    <t>10.1037/0022-006X.54.2.183</t>
  </si>
  <si>
    <t>10.1007/bf01542220</t>
  </si>
  <si>
    <t>10.1111/j.1471-0528.1986.tb07949.x</t>
  </si>
  <si>
    <t>tt0091913</t>
  </si>
  <si>
    <t>10.1055/s-0029-1210516</t>
  </si>
  <si>
    <t>10.1007/bf01542412</t>
  </si>
  <si>
    <t>10.1097/00000637-198606000-00004</t>
  </si>
  <si>
    <t>ev5rAAAAMAAJ</t>
  </si>
  <si>
    <t>10.1111/j.1365-2559.1986.tb02520.x</t>
  </si>
  <si>
    <t>10.1007/bf01550366</t>
  </si>
  <si>
    <t>10.1055/s-2007-1012373</t>
  </si>
  <si>
    <t>10.1210/jcem-63-3-583</t>
  </si>
  <si>
    <t>10.1210/jcem-63-3-589</t>
  </si>
  <si>
    <t>10.1111/j.1748-720X.1986.tb00962.x</t>
  </si>
  <si>
    <t>10.1055/s-2007-1012387</t>
  </si>
  <si>
    <t>10.1016/S0140-1971(86)80004-5</t>
  </si>
  <si>
    <t>10.1007/bf01542316</t>
  </si>
  <si>
    <t>10.1055/s-0029-1210600</t>
  </si>
  <si>
    <t>10.1111/j.1445-5994.1986.tb00031a.x</t>
  </si>
  <si>
    <t>9782850185861</t>
  </si>
  <si>
    <t>10.1016/0022-4731(87)90193-2</t>
  </si>
  <si>
    <t>9780862873172</t>
  </si>
  <si>
    <t>rQraAAAAMAAJ</t>
  </si>
  <si>
    <t>9782738203663</t>
  </si>
  <si>
    <t>10.1016/S0079-6123(08)60216-2</t>
  </si>
  <si>
    <t>10.1164/arrd.1987.135.1.236</t>
  </si>
  <si>
    <t>10.1007/BF01541843</t>
  </si>
  <si>
    <t>10.1111/j.1600-0447.1987.tb02771.x</t>
  </si>
  <si>
    <t>10.1097/00000637-198702000-00006</t>
  </si>
  <si>
    <t>10.1111/j.1600-0447.1987.tb02788.x</t>
  </si>
  <si>
    <t>10.1210/jcem-64-4-763</t>
  </si>
  <si>
    <t>10.1016/0197-4580(87)90141-2</t>
  </si>
  <si>
    <t>10.1177/070674378703200805</t>
  </si>
  <si>
    <t>10.1080/00926238708403899</t>
  </si>
  <si>
    <t>10.1007/bf01541715</t>
  </si>
  <si>
    <t>9780897891158</t>
  </si>
  <si>
    <t>tuqHAAAAIAAJ</t>
  </si>
  <si>
    <t>10.29046/JJP.006.1.004</t>
  </si>
  <si>
    <t>The Essence of the Masculine: Reflections from Transsexualism</t>
  </si>
  <si>
    <t>9781461282846</t>
  </si>
  <si>
    <t>10.1007/978-1-4613-0997-0</t>
  </si>
  <si>
    <t>10.1159/000265881</t>
  </si>
  <si>
    <t>10.1016/0306-4530(88)90026-1</t>
  </si>
  <si>
    <t>https://web.archive.org/web/20170829020838/https://pure.knaw.nl/portal/files/488188/14907.pdf</t>
  </si>
  <si>
    <t>10.1007/bf00321054</t>
  </si>
  <si>
    <t>10.1007/bf00215444</t>
  </si>
  <si>
    <t>9780306428784</t>
  </si>
  <si>
    <t>5tCHAAAAIAAJ</t>
  </si>
  <si>
    <t># PMIDs</t>
  </si>
  <si>
    <t># DOIs</t>
  </si>
  <si>
    <t># Google Books IDs</t>
  </si>
  <si>
    <t># JSTOR IDs</t>
  </si>
  <si>
    <t>Identifier</t>
  </si>
  <si>
    <t>Count</t>
  </si>
  <si>
    <t>10.1007/bf01542052</t>
  </si>
  <si>
    <t>10.1210/jcem-66-2-444</t>
  </si>
  <si>
    <t>10.1007/BF01542050</t>
  </si>
  <si>
    <t>10.1210/jcem-66-2-355</t>
  </si>
  <si>
    <t>10.1016/0007-1226(88)90045-8</t>
  </si>
  <si>
    <t>10.1016/0007-1226(88)90044-6</t>
  </si>
  <si>
    <t>10.1007/BF01542665</t>
  </si>
  <si>
    <t>10.1192/bjp.152.4.550</t>
  </si>
  <si>
    <t>10.1111/j.1365-2559.1988.tb01961.x</t>
  </si>
  <si>
    <t>10.1007/BF01542666</t>
  </si>
  <si>
    <t>10.1001/jama.1988.03720150054036</t>
  </si>
  <si>
    <t>10.1192/bjp.152.5.638</t>
  </si>
  <si>
    <t>10.1016/0021-9924(88)90031-7</t>
  </si>
  <si>
    <t>10.2466/pr0.1988.63.1.87</t>
  </si>
  <si>
    <t>10.1192/S0007125000223210</t>
  </si>
  <si>
    <t>10.1007/BF01542484</t>
  </si>
  <si>
    <t>10.1111/j.1600-0447.1988.tb06373.x</t>
  </si>
  <si>
    <t>10.1097/00000637-198812000-00006</t>
  </si>
  <si>
    <t>10.1007/BF01542340</t>
  </si>
  <si>
    <t>10.1007/bf01542341</t>
  </si>
  <si>
    <t>10.1007/BF01542342</t>
  </si>
  <si>
    <t>10.1097/00006534-198812000-00052</t>
  </si>
  <si>
    <t>9782702118313</t>
  </si>
  <si>
    <t>10.3109/02699208908985279</t>
  </si>
  <si>
    <t>10.1016/0306-4530(89)90058-9</t>
  </si>
  <si>
    <t>10.1210/jcem-68-1-200</t>
  </si>
  <si>
    <t>10.1176/appi.psychotherapy.1989.43.1.92</t>
  </si>
  <si>
    <t>10.1177/014107688908200217</t>
  </si>
  <si>
    <t>PMC1292005</t>
  </si>
  <si>
    <t>10.1177/070674378903400111</t>
  </si>
  <si>
    <t>10.1007/bf01579291</t>
  </si>
  <si>
    <t>10.1016/0090-6980(89)90054-3</t>
  </si>
  <si>
    <t>10.1007/bf01543120</t>
  </si>
  <si>
    <t>10.1097/00000542-198905000-00028</t>
  </si>
  <si>
    <t>10.1521/jaap.1.1989.17.2.223</t>
  </si>
  <si>
    <t>10.1007/bf01543196</t>
  </si>
  <si>
    <t>10.1007/BF03350728</t>
  </si>
  <si>
    <t>10.1210/jcem-69-1-151</t>
  </si>
  <si>
    <t>10.1007/bf01541955</t>
  </si>
  <si>
    <t>10.1192/bjp.155.2.257</t>
  </si>
  <si>
    <t>PMC1292275</t>
  </si>
  <si>
    <t>10.1111/j.1439-0272.1989.tb02447.x</t>
  </si>
  <si>
    <t>10.1111/j.1365-2230.1989.tb02585.x</t>
  </si>
  <si>
    <t>10.1016/0026-0495(89)90233-3</t>
  </si>
  <si>
    <t>10.1097/00005053-198910000-00004</t>
  </si>
  <si>
    <t>10.1097/00000637-198910000-00010</t>
  </si>
  <si>
    <t>10.1002/jbmr.5650040503</t>
  </si>
  <si>
    <t>10.1007/bf00463605</t>
  </si>
  <si>
    <t>10.1007/bf01541679</t>
  </si>
  <si>
    <t>10.1007/bf01541680</t>
  </si>
  <si>
    <t>10.1007/bf01541677</t>
  </si>
  <si>
    <t>10.1300/J010v14n03_06</t>
  </si>
  <si>
    <t>10.1016/0306-4530(90)90041-7</t>
  </si>
  <si>
    <t>10.1159/000463932</t>
  </si>
  <si>
    <t>10.5694/j.1326-5377.1990.tb124460.x</t>
  </si>
  <si>
    <t>10.1192/bjp.156.2.285c</t>
  </si>
  <si>
    <t>PMC1292521</t>
  </si>
  <si>
    <t>PMC1292520</t>
  </si>
  <si>
    <t>10.1044/jshd.5501.43</t>
  </si>
  <si>
    <t>10.7748/ns.4.25.40.s46</t>
  </si>
  <si>
    <t>10.1111/j.1749-6632.1990.tb17801.x</t>
  </si>
  <si>
    <t>10.1192/bjp.156.6.894</t>
  </si>
  <si>
    <t>10.3109/09513599009012329</t>
  </si>
  <si>
    <t>PMC1292714</t>
  </si>
  <si>
    <t>10.1016/s0022-5347(17)40221-7</t>
  </si>
  <si>
    <t>9780880481878</t>
  </si>
  <si>
    <t>eYJHAAAAMAAJ</t>
  </si>
  <si>
    <t>10.1192/bjp.157.2.265</t>
  </si>
  <si>
    <t>10.1017/s0033291700017128</t>
  </si>
  <si>
    <t>10.1007/bf01541930</t>
  </si>
  <si>
    <t>10.1192/bjp.157.2.261</t>
  </si>
  <si>
    <t>10.2307/202205</t>
  </si>
  <si>
    <t>10.1007/bf02442351</t>
  </si>
  <si>
    <t>10.1007/bf02442350</t>
  </si>
  <si>
    <t>10.1016/0140-6736(90)92785-G</t>
  </si>
  <si>
    <t>10.1007/BF01542468</t>
  </si>
  <si>
    <t>9788876701603</t>
  </si>
  <si>
    <t>10.1055/s-0029-1211110</t>
  </si>
  <si>
    <t>9783268001217</t>
  </si>
  <si>
    <t>10.1159/000284711</t>
  </si>
  <si>
    <t>10.1192/bjp.158.1.132</t>
  </si>
  <si>
    <t>10.1007/bf01543008</t>
  </si>
  <si>
    <t>10.1097/00000433-199103000-00012</t>
  </si>
  <si>
    <t>10.1016/S0015-0282(16)54194-6</t>
  </si>
  <si>
    <t>10.1177/000306519103900106</t>
  </si>
  <si>
    <t>10.1016/0140-6736(91)91348-X</t>
  </si>
  <si>
    <t>10.1177/070674379103600412</t>
  </si>
  <si>
    <t>10.1192/bjp.158.5.714</t>
  </si>
  <si>
    <t>10.3928/0090-4481-19910601-06</t>
  </si>
  <si>
    <t>10.1097/00000637-199106000-00010</t>
  </si>
  <si>
    <t>10.1007/bf01542614</t>
  </si>
  <si>
    <t>10.1007/bf01542620</t>
  </si>
  <si>
    <t>10.1111/j.1600-0447.1991.tb03118.x</t>
  </si>
  <si>
    <t>10.2307/202091</t>
  </si>
  <si>
    <t>10.1097/00006534-199109000-00011</t>
  </si>
  <si>
    <t>10.1016/0140-6736(91)90610-2</t>
  </si>
  <si>
    <t>10.1016/0140-6736(91)91810-H</t>
  </si>
  <si>
    <t>10.1007/bf00218690</t>
  </si>
  <si>
    <t>10.1111/j.1365-2559.1991.tb00235.x</t>
  </si>
  <si>
    <t>10.1080/00926239108404348</t>
  </si>
  <si>
    <t>9783794515127</t>
  </si>
  <si>
    <t>WKKUPQAACAAJ</t>
  </si>
  <si>
    <t>9780895671059</t>
  </si>
  <si>
    <t>ZhOxAAAAIAAJ</t>
  </si>
  <si>
    <t>9789053831151</t>
  </si>
  <si>
    <t>10.1300/J082v23n04_03</t>
  </si>
  <si>
    <t>9783928493000</t>
  </si>
  <si>
    <t>9782130446774</t>
  </si>
  <si>
    <t>10.1080/09540129208253085</t>
  </si>
  <si>
    <t>9783922930075</t>
  </si>
  <si>
    <t>9781871177084</t>
  </si>
  <si>
    <t>wCTbAAAAMAAJ</t>
  </si>
  <si>
    <t>10.1007/bf02552121</t>
  </si>
  <si>
    <t>10.1177/002581729206000107</t>
  </si>
  <si>
    <t>10.1111/j.1464-410X.1992.tb15529.x</t>
  </si>
  <si>
    <t>PMC2571763</t>
  </si>
  <si>
    <t>10.1001/jama.1992.03480100048027</t>
  </si>
  <si>
    <t>10.1177/070674379203700303</t>
  </si>
  <si>
    <t>10.2105/ajph.82.4.590</t>
  </si>
  <si>
    <t>PMC1694091</t>
  </si>
  <si>
    <t>10.1177/000306519204000213</t>
  </si>
  <si>
    <t>10.1215/02705346-10-2_29-150</t>
  </si>
  <si>
    <t>10.3109/09513599209046394</t>
  </si>
  <si>
    <t>10.1111/j.1365-2265.1992.tb02266.x</t>
  </si>
  <si>
    <t>10.1152/ajpheart.1992.263.1.H15</t>
  </si>
  <si>
    <t>10.1016/S0015-0282(16)55148-6</t>
  </si>
  <si>
    <t>10.1016/0306-9877(92)90145-3</t>
  </si>
  <si>
    <t>10.1097/00006534-199209000-00030</t>
  </si>
  <si>
    <t>10.1016/S0015-0282(16)55271-6</t>
  </si>
  <si>
    <t>10.1097/00006534-199210000-00027</t>
  </si>
  <si>
    <t>10.1097/00003072-199211000-00015</t>
  </si>
  <si>
    <t>10.1192/bjp.161.5.698</t>
  </si>
  <si>
    <t>10.1192/bjp.161.6.852</t>
  </si>
  <si>
    <t>10.3109/00048679209072103</t>
  </si>
  <si>
    <t>10.1002/micr.1920140910</t>
  </si>
  <si>
    <t>9783518286456</t>
  </si>
  <si>
    <t>btE3cAAACAAJ</t>
  </si>
  <si>
    <t>9781856281348</t>
  </si>
  <si>
    <t>Kz0EAQAAIAAJ</t>
  </si>
  <si>
    <t>6WyDNQAACAAJ</t>
  </si>
  <si>
    <t>9783596117345</t>
  </si>
  <si>
    <t>10.1002/micr.1920140911</t>
  </si>
  <si>
    <t>9783432259215</t>
  </si>
  <si>
    <t>SyylAAAACAAJ</t>
  </si>
  <si>
    <t>AlaBtgAACAAJ</t>
  </si>
  <si>
    <t>9783894735722</t>
  </si>
  <si>
    <t>10.1300/J082v24n03_12</t>
  </si>
  <si>
    <t>10.1016/s0022-5347(17)36019-6</t>
  </si>
  <si>
    <t>10.3109/13682829309033140</t>
  </si>
  <si>
    <t>10.1007/bf01552911</t>
  </si>
  <si>
    <t>10.1007/bf01552909</t>
  </si>
  <si>
    <t>10.5694/j.1326-5377.1993.tb121691.x</t>
  </si>
  <si>
    <t>10.1080/00926239308404889</t>
  </si>
  <si>
    <t>10.1111/j.1365-2265.1993.tb01013.x</t>
  </si>
  <si>
    <t>10.7326/0003-4819-118-6-199303150-00006</t>
  </si>
  <si>
    <t>10.1111/j.1600-0447.1993.tb03364.x</t>
  </si>
  <si>
    <t>10.1097/00006534-199304001-00045</t>
  </si>
  <si>
    <t>10.1192/S0007125000037375</t>
  </si>
  <si>
    <t>10.1097/00000637-199304000-00006</t>
  </si>
  <si>
    <t>10.1097/00006534-199304001-00029</t>
  </si>
  <si>
    <t>10.1097/00000637-199304000-00007</t>
  </si>
  <si>
    <t>10.1007/bf01542363</t>
  </si>
  <si>
    <t>10.1016/0140-6736(93)92437-X</t>
  </si>
  <si>
    <t>10.1002/path.1711700107</t>
  </si>
  <si>
    <t>10.1192/bjp.162.5.681</t>
  </si>
  <si>
    <t>10.1080/00926239308404896</t>
  </si>
  <si>
    <t>10.1007/bf01541769</t>
  </si>
  <si>
    <t>10.1007/bf01541770</t>
  </si>
  <si>
    <t>10.1097/00006534-199306000-00035</t>
  </si>
  <si>
    <t>10.1016/s0022-5347(17)36416-9</t>
  </si>
  <si>
    <t>10.1097/00006534-199306000-00017</t>
  </si>
  <si>
    <t>10.1097/00006534-199306000-00018</t>
  </si>
  <si>
    <t>10.1097/00007435-199307000-00010</t>
  </si>
  <si>
    <t>10.1097/00006534-199307000-00015</t>
  </si>
  <si>
    <t>10.1016/0964-1955(93)90021-6</t>
  </si>
  <si>
    <t>10.1016/0046-8177(93)90134-3</t>
  </si>
  <si>
    <t>10.1097/00005053-199309000-00008</t>
  </si>
  <si>
    <t>10.1097/00000637-199309000-00014</t>
  </si>
  <si>
    <t>10.1111/j.1464-410X.1993.tb16184.x</t>
  </si>
  <si>
    <t>10.1016/0090-4295(93)90388-Q</t>
  </si>
  <si>
    <t>10.1016/s0022-5347(17)35695-1</t>
  </si>
  <si>
    <t>10.1097/00000637-199310000-00016</t>
  </si>
  <si>
    <t>10.1111/j.1600-0447.1993.tb03467.x</t>
  </si>
  <si>
    <t>10.1016/0002-9378(93)90283-o</t>
  </si>
  <si>
    <t>10.1080/00926239308404373</t>
  </si>
  <si>
    <t>10.1016/s0022-5347(17)35902-5</t>
  </si>
  <si>
    <t>PMC266414</t>
  </si>
  <si>
    <t>9780679757016</t>
  </si>
  <si>
    <t>-43AiA7kw_kC</t>
  </si>
  <si>
    <t>9782130464891</t>
  </si>
  <si>
    <t>9780815308409</t>
  </si>
  <si>
    <t>10.1002/micr.1920150512</t>
  </si>
  <si>
    <t>10.1002/micr.1920151214</t>
  </si>
  <si>
    <t>TryRAAAAMAAJ</t>
  </si>
  <si>
    <t>9780807762721</t>
  </si>
  <si>
    <t>GkKuQgAACAAJ</t>
  </si>
  <si>
    <t>10.1215/10642684-1-3-237</t>
  </si>
  <si>
    <t>10.1111/j.1464-410X.1994.tb07503.x</t>
  </si>
  <si>
    <t>10.1177/095646249400500210</t>
  </si>
  <si>
    <t>10.1007/bf01542098</t>
  </si>
  <si>
    <t>10.1097/00004347-199404000-00006</t>
  </si>
  <si>
    <t>10.1111/j.1365-2265.1994.tb03010.x</t>
  </si>
  <si>
    <t>10.1097/00007435-199407000-00005</t>
  </si>
  <si>
    <t>10.1210/jcem.79.1.8027240</t>
  </si>
  <si>
    <t>10.1177/095646249400500406</t>
  </si>
  <si>
    <t>10.1016/0026-0495(94)90170-8</t>
  </si>
  <si>
    <t>10.1080/00926239408403428</t>
  </si>
  <si>
    <t>10.1192/bjp.165.3.418</t>
  </si>
  <si>
    <t>10.1002/ajmg.1320540309</t>
  </si>
  <si>
    <t>10.1016/0028-3932(94)90099-X</t>
  </si>
  <si>
    <t>10.1016/0046-8177(94)90037-X</t>
  </si>
  <si>
    <t>10.1080/00926239408404380</t>
  </si>
  <si>
    <t>10.1080/10481889509539066</t>
  </si>
  <si>
    <t>10.1016/0955-2235(95)00016-X</t>
  </si>
  <si>
    <t>9780822316923</t>
  </si>
  <si>
    <t>7jYcktA6RhEC</t>
  </si>
  <si>
    <t>10.1002/micr.1920160505</t>
  </si>
  <si>
    <t>10.1159/000284944</t>
  </si>
  <si>
    <t>10.1300/J045v06n03_04</t>
  </si>
  <si>
    <t>10.1159/000288946</t>
  </si>
  <si>
    <t>10.1159/000284943</t>
  </si>
  <si>
    <t>10.1080/10481889509539065</t>
  </si>
  <si>
    <t>10.1300/J082v28n03_07</t>
  </si>
  <si>
    <t>10.1016/0306-4530(94)00076-X</t>
  </si>
  <si>
    <t>10.1016/0378-5122(94)00861-z</t>
  </si>
  <si>
    <t>10.1177/002580249503500105</t>
  </si>
  <si>
    <t>10.1097/00000637-199501000-00012</t>
  </si>
  <si>
    <t>Abstract</t>
  </si>
  <si>
    <t>10.1097/00006534-199501000-00046</t>
  </si>
  <si>
    <t>10.1126/science.267.5196.334</t>
  </si>
  <si>
    <t>10.1177/000306519504300106</t>
  </si>
  <si>
    <t>10.1007/BF01541990</t>
  </si>
  <si>
    <t>10.1176/appi.psychotherapy.1995.49.2.260</t>
  </si>
  <si>
    <t>10.1111/j.1600-0447.1995.tb09763.x</t>
  </si>
  <si>
    <t>10.1002/bjs.1800820319</t>
  </si>
  <si>
    <t>PMC1342522</t>
  </si>
  <si>
    <t>10.1136/emj.12.1.57</t>
  </si>
  <si>
    <t>10.1111/j.1365-2605.1995.tb00391.x</t>
  </si>
  <si>
    <t>10.1007/bf01541578</t>
  </si>
  <si>
    <t>10.1007/BF01977741</t>
  </si>
  <si>
    <t>10.1177/095646249500600323</t>
  </si>
  <si>
    <t>10.1007/BF03349739</t>
  </si>
  <si>
    <t>10.1007/bf01541604</t>
  </si>
  <si>
    <t>10.1007/bf01541602</t>
  </si>
  <si>
    <t>10.1016/0166-2236(95)80007-O</t>
  </si>
  <si>
    <t>PMC2971501</t>
  </si>
  <si>
    <t>10.1212/wnl.45.8.1611</t>
  </si>
  <si>
    <t>10.1007/bf01541857</t>
  </si>
  <si>
    <t>10.1097/00005392-199508000-00142</t>
  </si>
  <si>
    <t>10.3109/01485019508987863</t>
  </si>
  <si>
    <t>10.1016/S0010-9452(13)80067-6</t>
  </si>
  <si>
    <t>10.1097/00000637-199509000-00010</t>
  </si>
  <si>
    <t>10.1097/00000637-199509000-00003</t>
  </si>
  <si>
    <t>10.1111/j.1365-2265.1995.tb02611.x</t>
  </si>
  <si>
    <t>10.3109/00016349509021194</t>
  </si>
  <si>
    <t>9780898622669</t>
  </si>
  <si>
    <t>10.1038/378015a0</t>
  </si>
  <si>
    <t>10.1038/378068a0</t>
  </si>
  <si>
    <t>10.1016/s0099-1767(05)80267-3</t>
  </si>
  <si>
    <t>9782876120273</t>
  </si>
  <si>
    <t>9781573440622</t>
  </si>
  <si>
    <t>10.1159/000284965</t>
  </si>
  <si>
    <t>4IxpAAAAMAAJ</t>
  </si>
  <si>
    <t>10.1159/000285011</t>
  </si>
  <si>
    <t>HwraAAAAMAAJ</t>
  </si>
  <si>
    <t>9781886094512</t>
  </si>
  <si>
    <t>1886094519</t>
  </si>
  <si>
    <t>9780807079409</t>
  </si>
  <si>
    <t>cR6NAAAAIAAJ</t>
  </si>
  <si>
    <t>10.1002/(SICI)1098-2752(1996)17:7&lt;358::AID-MICR3&gt;3.0.CO;2-C</t>
  </si>
  <si>
    <t>9780415115520</t>
  </si>
  <si>
    <t>zASDEHOtkV0C</t>
  </si>
  <si>
    <t>10.1159/000285000</t>
  </si>
  <si>
    <t>9780304333943</t>
  </si>
  <si>
    <t>0un7lgEACAAJ</t>
  </si>
  <si>
    <t>9783770530113</t>
  </si>
  <si>
    <t>D4uHAAAAIAAJ</t>
  </si>
  <si>
    <t>10.1055/s-0029-1211479</t>
  </si>
  <si>
    <t>10.5555/uri:pii:S0140673696909198</t>
  </si>
  <si>
    <t>10.1016/s0278-2391(96)90111-1</t>
  </si>
  <si>
    <t>10.1111/j.1744-6198.1996.tb00489.x</t>
  </si>
  <si>
    <t>10.1097/00000637-199604000-00010</t>
  </si>
  <si>
    <t>10.1111/j.1600-0447.1996.tb10645.x</t>
  </si>
  <si>
    <t>10.1111/j.1600-0447.1996.tb10638.x</t>
  </si>
  <si>
    <t>10.1097/00005053-199605000-00001</t>
  </si>
  <si>
    <t>10.1097/00006534-199605000-00018</t>
  </si>
  <si>
    <t>10.1212/WNL.46.5.1496</t>
  </si>
  <si>
    <t>10.1016/s0140-6736(96)91057-0</t>
  </si>
  <si>
    <t>10.1007/bf02438167</t>
  </si>
  <si>
    <t>10.1177/000306519604400306</t>
  </si>
  <si>
    <t>10.1093/glycob/6.4.407</t>
  </si>
  <si>
    <t>10.1097/00000637-199606000-00010</t>
  </si>
  <si>
    <t>10.1097/00000637-199606000-00023</t>
  </si>
  <si>
    <t>10.3109/00048679609065010</t>
  </si>
  <si>
    <t>10.1210/jcem.81.6.8964856</t>
  </si>
  <si>
    <t>10.1136/bmj.312.7046.1560b</t>
  </si>
  <si>
    <t>10.1177/002580249603600307</t>
  </si>
  <si>
    <t>10.1055/s-2007-1006486</t>
  </si>
  <si>
    <t>10.1007/bf02437583</t>
  </si>
  <si>
    <t>10.1136/bmj.313.7053.319</t>
  </si>
  <si>
    <t>10.1210/jcem.81.9.8784065</t>
  </si>
  <si>
    <t>10.1007/bf02437545</t>
  </si>
  <si>
    <t>10.1097/00005392-199610000-00026</t>
  </si>
  <si>
    <t>9780787902711</t>
  </si>
  <si>
    <t>6jRHAAAAMAAJ</t>
  </si>
  <si>
    <t>10.1002/jbmr.5650111121</t>
  </si>
  <si>
    <t>10.1080/00926239608404405</t>
  </si>
  <si>
    <t>10.1016/S0002-9378(96)70088-1</t>
  </si>
  <si>
    <t>10.1210/jcem.81.12.8954029</t>
  </si>
  <si>
    <t>10.1007/bf02437841</t>
  </si>
  <si>
    <t>9781573921244</t>
  </si>
  <si>
    <t>PDobAAAAYAAJ</t>
  </si>
  <si>
    <t>m_aHAAAAIAAJ</t>
  </si>
  <si>
    <t>9782738199324</t>
  </si>
  <si>
    <t>39DtLL0ss7MC</t>
  </si>
  <si>
    <t>9780253212597</t>
  </si>
  <si>
    <t>VEqtFNbgXKEC</t>
  </si>
  <si>
    <t>PMC2967088</t>
  </si>
  <si>
    <t>10.1016/S0378-5122(96)01073-0</t>
  </si>
  <si>
    <t>10.1177/002580249703700107</t>
  </si>
  <si>
    <t>10.1111/j.1447-0756.1997.tb00802.x</t>
  </si>
  <si>
    <t>10.1002/(sici)1097-4679(199702)53:2%3C187::aid-jclp12%3E3.0.co;2-g</t>
  </si>
  <si>
    <t>10.1097/00004583-199702000-00017</t>
  </si>
  <si>
    <t>10.1023/a:1024517302481</t>
  </si>
  <si>
    <t>10.1016/s0901-5027(97)80840-5</t>
  </si>
  <si>
    <t>10.1097/00006534-199702000-00025</t>
  </si>
  <si>
    <t>10.1097/00000637-199702000-00022</t>
  </si>
  <si>
    <t>10.3109/02844319709010503</t>
  </si>
  <si>
    <t>10.3109/02844319709010504</t>
  </si>
  <si>
    <t>10.1023/a:1024506427497</t>
  </si>
  <si>
    <t>tt0119590</t>
  </si>
  <si>
    <t>10.1097/00005217-199714030-00004</t>
  </si>
  <si>
    <t>10.1258/1357633971930283</t>
  </si>
  <si>
    <t>10.1097/00006534-199706000-00022</t>
  </si>
  <si>
    <t>10.1016/S0735-1097(97)00063-6</t>
  </si>
  <si>
    <t>10.1016/S0735-1097(97)00080-6</t>
  </si>
  <si>
    <t>10.1136/sti.73.3.223-a</t>
  </si>
  <si>
    <t>PMC1195830</t>
  </si>
  <si>
    <t>10.1016/s0735-1097(97)00084-3</t>
  </si>
  <si>
    <t>10.1023/a:1025748032640</t>
  </si>
  <si>
    <t>10.1007/s002780050074</t>
  </si>
  <si>
    <t>10.1016/S0306-4530(97)00033-4</t>
  </si>
  <si>
    <t>10.1210/jcem.82.7.4078</t>
  </si>
  <si>
    <t>10.1097/00000637-199708000-00009</t>
  </si>
  <si>
    <t>10.1016/s0015-0282(97)81511-7</t>
  </si>
  <si>
    <t>10.1177/107319119700400303</t>
  </si>
  <si>
    <t>10.1097/00000637-199709000-00008</t>
  </si>
  <si>
    <t>10.1007/bf00538990</t>
  </si>
  <si>
    <t>10.1046/j.1365-2265.1997.2601068.x</t>
  </si>
  <si>
    <t>9781563410901</t>
  </si>
  <si>
    <t>rBDaAAAAMAAJ</t>
  </si>
  <si>
    <t>10.1210/jcem.82.10.4284</t>
  </si>
  <si>
    <t>10.1192/bjp.171.4.389</t>
  </si>
  <si>
    <t>10.1016/S0891-5245(97)90082-1</t>
  </si>
  <si>
    <t>10.1080/00223989709603842</t>
  </si>
  <si>
    <t>10.1258/0956462971919075</t>
  </si>
  <si>
    <t>10.1046/j.1464-410X.1997.00342.x</t>
  </si>
  <si>
    <t>10.1023/a:1024572209266</t>
  </si>
  <si>
    <t>tt0144801</t>
  </si>
  <si>
    <t>9780415916738</t>
  </si>
  <si>
    <t>NjH32xMTu7kC</t>
  </si>
  <si>
    <t>9780807079515</t>
  </si>
  <si>
    <t>j1HtppmYfBEC</t>
  </si>
  <si>
    <t>9780231109352</t>
  </si>
  <si>
    <t>WaxLIUr-C8oC</t>
  </si>
  <si>
    <t>10.1055/s-0029-1211999</t>
  </si>
  <si>
    <t>9780773484962</t>
  </si>
  <si>
    <t>5DwEAQAAIAAJ</t>
  </si>
  <si>
    <t>10.1210/jcem.83.2.4574</t>
  </si>
  <si>
    <t>10.1097/00006534-199802000-00032</t>
  </si>
  <si>
    <t>10.1111/j.1600-0447.1998.tb09986.x</t>
  </si>
  <si>
    <t>10.1046/j.1365-2265.1998.00396.x</t>
  </si>
  <si>
    <t>10.1007/s007870050042</t>
  </si>
  <si>
    <t>10.1215/10642684-4-2-349</t>
  </si>
  <si>
    <t>10.1378/chest.113.4.1127</t>
  </si>
  <si>
    <t>10.1215/10642684-4-2-231</t>
  </si>
  <si>
    <t>10.1023/a:1018638715498</t>
  </si>
  <si>
    <t>10.1215/10642684-4-2-287</t>
  </si>
  <si>
    <t>10.1215/10642684-4-2-283</t>
  </si>
  <si>
    <t>10.1215/10642684-4-2-311</t>
  </si>
  <si>
    <t>PMC2965843</t>
  </si>
  <si>
    <t>10.1111/j.1600-0447.1998.tb10001.x</t>
  </si>
  <si>
    <t>10.1215/10642684-4-2-159</t>
  </si>
  <si>
    <t>10.1258/0956462981921981</t>
  </si>
  <si>
    <t>10.1215/10642684-4-2-213</t>
  </si>
  <si>
    <t>10.1215/10642684-4-2-263</t>
  </si>
  <si>
    <t>10.1215/10642684-4-2-145</t>
  </si>
  <si>
    <t>10.1097/00006534-199805000-00013</t>
  </si>
  <si>
    <t>10.1046/j.1464-410x.1998.00582.x</t>
  </si>
  <si>
    <t>10.1192/bjp.172.5.452c</t>
  </si>
  <si>
    <t>0330352938</t>
  </si>
  <si>
    <t>10.7748/ns.12.36.26.s37</t>
  </si>
  <si>
    <t>10.1054/bjps.1997.0220</t>
  </si>
  <si>
    <t>10.1037/h0080354</t>
  </si>
  <si>
    <t>10.1177/002580249803800316</t>
  </si>
  <si>
    <t>10.1080/09540129850124028</t>
  </si>
  <si>
    <t>10.1016/s0306-4530(98)00033-x</t>
  </si>
  <si>
    <t>10.1055/s-2007-1000200</t>
  </si>
  <si>
    <t>10.1007/s001090050263</t>
  </si>
  <si>
    <t>10.1080/09540129850124000</t>
  </si>
  <si>
    <t>10.1121/1.424366</t>
  </si>
  <si>
    <t>10.1006/hbeh.1998.1478</t>
  </si>
  <si>
    <t>10.1023/a:1018704630036</t>
  </si>
  <si>
    <t>tt0171804</t>
  </si>
  <si>
    <t>10.1161/01.atv.18.11.1716</t>
  </si>
  <si>
    <t>10.1016/S0735-1097(98)00416-1</t>
  </si>
  <si>
    <t>PMC1305331</t>
  </si>
  <si>
    <t>10.1007/s007870050073</t>
  </si>
  <si>
    <t>10.1023/a:1018725201811</t>
  </si>
  <si>
    <t>10.1046/j.1365-2265.1998.00614.x</t>
  </si>
  <si>
    <t>10.1002/(SICI)1098-108X(199812)24:4&lt;449::AID-EAT14&gt;3.0.CO;2-W</t>
  </si>
  <si>
    <t>10.1300/J155v03n03_07</t>
  </si>
  <si>
    <t>10.1300/J010v29n02_05</t>
  </si>
  <si>
    <t>10.1080/09540129947938</t>
  </si>
  <si>
    <t>10.1300/J155v03n03_05</t>
  </si>
  <si>
    <t>10.1258/0956462991913042</t>
  </si>
  <si>
    <t>10.1136/bmj.318.7176.75</t>
  </si>
  <si>
    <t>PMC1114611</t>
  </si>
  <si>
    <t>10.1016/S0379-0738(98)00178-9</t>
  </si>
  <si>
    <t>10.1023/a:1018789521375</t>
  </si>
  <si>
    <t>10.1152/ajpendo.1999.276.2.E317</t>
  </si>
  <si>
    <t>10.1016/s0022-5347(01)61925-6</t>
  </si>
  <si>
    <t>10.1097/00006534-199902000-00023</t>
  </si>
  <si>
    <t>10.1054/plef.1998.0016</t>
  </si>
  <si>
    <t>10.1023/a:1018745706354</t>
  </si>
  <si>
    <t>10.2466/pms.1999.88.1.3</t>
  </si>
  <si>
    <t>10.1093/her/14.2.177</t>
  </si>
  <si>
    <t>10.1016/S0022-3999(98)00085-3</t>
  </si>
  <si>
    <t>10.1054/bjps.1998.3027</t>
  </si>
  <si>
    <t>10.1016/S0306-4530(98)00091-2</t>
  </si>
  <si>
    <t>10.1016/S0892-1997(99)80028-9</t>
  </si>
  <si>
    <t>10.1097/00004583-199906000-00005</t>
  </si>
  <si>
    <t>10.1073/pnas.96.13.7538</t>
  </si>
  <si>
    <t>PMC22121</t>
  </si>
  <si>
    <t>10.1016/S0891-5245(99)90038-X</t>
  </si>
  <si>
    <t>10.1046/j.1365-2559.1999.0744c.x</t>
  </si>
  <si>
    <t>10.1097/00006534-199908000-00039</t>
  </si>
  <si>
    <t>10.1136/bmj.319.7206.338a</t>
  </si>
  <si>
    <t>PMC1126984</t>
  </si>
  <si>
    <t>10.1210/jcem.84.9.6006</t>
  </si>
  <si>
    <t>10.7748/ns.14.1.22.s36</t>
  </si>
  <si>
    <t>10.1161/01.hyp.34.4.590</t>
  </si>
  <si>
    <t>10.1016/S0026-0495(99)90146-4</t>
  </si>
  <si>
    <t>10.1016/s0301-2115(99)00091-3</t>
  </si>
  <si>
    <t>10.1097/00000637-199911000-00003</t>
  </si>
  <si>
    <t>10.1097/00002030-199911120-00022</t>
  </si>
  <si>
    <t>10.1161/01.res.85.11.979</t>
  </si>
  <si>
    <t>10.1023/A:1018725518592</t>
  </si>
  <si>
    <t>10.1152/ajpheart.1999.277.6.H2341</t>
  </si>
  <si>
    <t>10.1023/a:1018765132704</t>
  </si>
  <si>
    <t>Melancholia</t>
  </si>
  <si>
    <t>Terminology Group</t>
  </si>
  <si>
    <t>Population(s)</t>
  </si>
  <si>
    <t>Transgender women</t>
  </si>
  <si>
    <t>Transgender men</t>
  </si>
  <si>
    <t>Law</t>
  </si>
  <si>
    <t>Surgery</t>
  </si>
  <si>
    <t>Psychology</t>
  </si>
  <si>
    <t>Psychosis</t>
  </si>
  <si>
    <t>Transsexual</t>
  </si>
  <si>
    <t>Sex Reassignment</t>
  </si>
  <si>
    <t>Sex Conversion</t>
  </si>
  <si>
    <t>Transvestite</t>
  </si>
  <si>
    <t>Transvestite; Transsexual</t>
  </si>
  <si>
    <t>Oncology</t>
  </si>
  <si>
    <t>Gender Transmutation</t>
  </si>
  <si>
    <t>Transsexualism; Sex Reassignment</t>
  </si>
  <si>
    <t>Sex Alteration</t>
  </si>
  <si>
    <t>Trans-sexual</t>
  </si>
  <si>
    <t>Transsex</t>
  </si>
  <si>
    <t>Sexual Perversion</t>
  </si>
  <si>
    <t>Scythian Disease</t>
  </si>
  <si>
    <t>Psychical Hermaphroditism</t>
  </si>
  <si>
    <t>Sexual Perversion; Sexual Inversion</t>
  </si>
  <si>
    <t>Transvesty</t>
  </si>
  <si>
    <t>Fairie</t>
  </si>
  <si>
    <t>Girl-Boy</t>
  </si>
  <si>
    <t>Androgyne</t>
  </si>
  <si>
    <t>Female Impersonator</t>
  </si>
  <si>
    <t>Man-Woman</t>
  </si>
  <si>
    <t>Androgynism</t>
  </si>
  <si>
    <t>Fairy</t>
  </si>
  <si>
    <t>Psychotherapy</t>
  </si>
  <si>
    <t>Trans</t>
  </si>
  <si>
    <t>Transgender</t>
  </si>
  <si>
    <t>Transgendered</t>
  </si>
  <si>
    <t>Eonism</t>
  </si>
  <si>
    <t>Transvestist</t>
  </si>
  <si>
    <t>Fairieism</t>
  </si>
  <si>
    <t>Sexual Transformation</t>
  </si>
  <si>
    <t>Transexual</t>
  </si>
  <si>
    <t>Transvestitism</t>
  </si>
  <si>
    <t>Sex Transmutation</t>
  </si>
  <si>
    <t>Transvestite; Transvestitism</t>
  </si>
  <si>
    <t>Transvestism; Transsexualism</t>
  </si>
  <si>
    <t>Sex Transfer; Transvestite</t>
  </si>
  <si>
    <t>Tertiary</t>
  </si>
  <si>
    <t>Sex Swap</t>
  </si>
  <si>
    <t>Transsexualism; Transvestism</t>
  </si>
  <si>
    <t>Sex Switch</t>
  </si>
  <si>
    <t>Suicidology</t>
  </si>
  <si>
    <t>Sex Shift</t>
  </si>
  <si>
    <t>Trans-sexualism; Transvestism</t>
  </si>
  <si>
    <t>Sexual Transformation; Travestiment</t>
  </si>
  <si>
    <t>Sexual Inversion; Travestiment</t>
  </si>
  <si>
    <t>Psycho-sexual inversion; Travestiment</t>
  </si>
  <si>
    <t>Travestiment; Transsexualism</t>
  </si>
  <si>
    <t>Sexual Transformation; Transsexualism</t>
  </si>
  <si>
    <t>Gender Dysphoria</t>
  </si>
  <si>
    <t>Sex Change; Transsexualism</t>
  </si>
  <si>
    <t>Gender Identity Disorder</t>
  </si>
  <si>
    <t>Transgenderism</t>
  </si>
  <si>
    <t>Voice</t>
  </si>
  <si>
    <t>Sex Reassignment; Transsexual</t>
  </si>
  <si>
    <t>Transsexual; Transvestite</t>
  </si>
  <si>
    <t>Surgery Type</t>
  </si>
  <si>
    <t>Breast Augmentation</t>
  </si>
  <si>
    <t>Vaginectomy; Hysterectomy</t>
  </si>
  <si>
    <t>Other Tags</t>
  </si>
  <si>
    <t>Sex Work</t>
  </si>
  <si>
    <t>HIV/AIDS</t>
  </si>
  <si>
    <t>Phalloplasty</t>
  </si>
  <si>
    <t>Sex Change; Transsexual</t>
  </si>
  <si>
    <t>Sex Reassignment; Gender Identity Disorder</t>
  </si>
  <si>
    <t>Military</t>
  </si>
  <si>
    <t>Transgender women; Transgender men</t>
  </si>
  <si>
    <t>Sex Change; Transsexuality</t>
  </si>
  <si>
    <t>Trans-sexualism</t>
  </si>
  <si>
    <t>Schizophrenia</t>
  </si>
  <si>
    <t>Gender Dysphora; Gender Identity Disorder</t>
  </si>
  <si>
    <t>Sex Change; Sex Reversal; Transvestism; Transsexualism</t>
  </si>
  <si>
    <t>Psychoanalysis</t>
  </si>
  <si>
    <t>Transsexualist</t>
  </si>
  <si>
    <t>Transvestism; Cross-Dresser</t>
  </si>
  <si>
    <t>Transsexualism: onset after an acute psychotic episode</t>
  </si>
  <si>
    <t>Sex Change; Transgenderism</t>
  </si>
  <si>
    <t>Pseudotranssexualism</t>
  </si>
  <si>
    <t>Transsexualism; Transsexual</t>
  </si>
  <si>
    <t>Gender Alignment</t>
  </si>
  <si>
    <t>Gender Dysphoria Syndrome</t>
  </si>
  <si>
    <t>Genital Self-Mutilation</t>
  </si>
  <si>
    <t>Metoidioplasty</t>
  </si>
  <si>
    <t>Neuroscience</t>
  </si>
  <si>
    <t>Klinefelter Syndrome</t>
  </si>
  <si>
    <t>Multiple-Personality Disorder</t>
  </si>
  <si>
    <t>Transexuality</t>
  </si>
  <si>
    <t>Sex Work; HIV/AIDS</t>
  </si>
  <si>
    <t>Gender Dysphoria; Transsexualism</t>
  </si>
  <si>
    <t>Cross-gender Identity</t>
  </si>
  <si>
    <t>Transsexual; Cross-Dresser</t>
  </si>
  <si>
    <t>Transsexual; She-male</t>
  </si>
  <si>
    <t>Transsexual; Sex Reassignment</t>
  </si>
  <si>
    <t>Transsexual; Gender Dysphoria</t>
  </si>
  <si>
    <t>Autogynephilia</t>
  </si>
  <si>
    <t>Transvestite; Transsexual; She-male</t>
  </si>
  <si>
    <t>Gender Disturbance</t>
  </si>
  <si>
    <t>Clitoroplasty</t>
  </si>
  <si>
    <t>Genetics</t>
  </si>
  <si>
    <t>Transhomosexuality</t>
  </si>
  <si>
    <t>Homelessness</t>
  </si>
  <si>
    <t xml:space="preserve">Sex Transformation </t>
  </si>
  <si>
    <t>Transsexuality; Sex Change</t>
  </si>
  <si>
    <t>XXY Syndrome</t>
  </si>
  <si>
    <t>Nursing</t>
  </si>
  <si>
    <t>Transsexual; Sex Change</t>
  </si>
  <si>
    <t>Sex Change; Transvestitism; Transsexuality</t>
  </si>
  <si>
    <t>Sex Shift; Transsexuality</t>
  </si>
  <si>
    <t>Transvestitism; Sex Conversion</t>
  </si>
  <si>
    <t>XYY Syndrome</t>
  </si>
  <si>
    <t>HIV/AIDS; Sex Work</t>
  </si>
  <si>
    <t>Venereology</t>
  </si>
  <si>
    <t>Sociology</t>
  </si>
  <si>
    <t>Ethics</t>
  </si>
  <si>
    <t>Schizophrenia; Psychosis</t>
  </si>
  <si>
    <t>Transsexual; Gender Correction</t>
  </si>
  <si>
    <t>Personality Disorder</t>
  </si>
  <si>
    <t>Gender Confirmation</t>
  </si>
  <si>
    <t>Transgender men; Transgender women</t>
  </si>
  <si>
    <t>Transvestite; Transsexual; Cross-gender Identity</t>
  </si>
  <si>
    <t>Transsexualism; Gender Dysphoria</t>
  </si>
  <si>
    <t>Transsexualism; Gender Disturbance</t>
  </si>
  <si>
    <t>H-Y Antigen</t>
  </si>
  <si>
    <t>Transsexual; Transsexualism</t>
  </si>
  <si>
    <t>Gender Dysphoria; Gender Reorientation; Transsexualism</t>
  </si>
  <si>
    <t>Transsexual; False Transsexual</t>
  </si>
  <si>
    <t>Gender Bender</t>
  </si>
  <si>
    <t>Sex Reassignment; Gender Dysphoria</t>
  </si>
  <si>
    <t>Sexual Inversion</t>
  </si>
  <si>
    <t>Sexo-aesthetic Inversion</t>
  </si>
  <si>
    <t>Travestiment</t>
  </si>
  <si>
    <t>Sex Transfer</t>
  </si>
  <si>
    <t>Psycho-sexual Inversion</t>
  </si>
  <si>
    <t>Gender Reorientation</t>
  </si>
  <si>
    <t>Gender Correction</t>
  </si>
  <si>
    <t>Sex Change; Trans-sexualism</t>
  </si>
  <si>
    <t>Transvestism; Trans-sexualism</t>
  </si>
  <si>
    <t>Genital self-mutilation</t>
  </si>
  <si>
    <t>Travesty</t>
  </si>
  <si>
    <t>Female Impersonator; Sex Change</t>
  </si>
  <si>
    <t>Transvestitism; Transsexualism</t>
  </si>
  <si>
    <t>Transvestism; Sex Change</t>
  </si>
  <si>
    <t>Transvestitism; Trans-sexualism</t>
  </si>
  <si>
    <t>Sex Change; Psycho-sexual Inversion</t>
  </si>
  <si>
    <t>Paraphilia</t>
  </si>
  <si>
    <t>History</t>
  </si>
  <si>
    <t>Transvestite; Transsexualism</t>
  </si>
  <si>
    <t>Sex Reversal</t>
  </si>
  <si>
    <t>Psycho-sexual Inversion; Transsexualism</t>
  </si>
  <si>
    <t>Transvestite; Sex Change</t>
  </si>
  <si>
    <t>Sex Transformation</t>
  </si>
  <si>
    <t>Gynecology</t>
  </si>
  <si>
    <t>% Journal Articles</t>
  </si>
  <si>
    <t>Etiology</t>
  </si>
  <si>
    <t>Epidemiology</t>
  </si>
  <si>
    <t>Pathology</t>
  </si>
  <si>
    <t>Transsexualism; Transvestitism</t>
  </si>
  <si>
    <t>Transsexual; Pseudotranssexual</t>
  </si>
  <si>
    <t>Transsexual; Transsexuality</t>
  </si>
  <si>
    <t>Gender Dysphoria; Transsexual</t>
  </si>
  <si>
    <t>Geriatrics</t>
  </si>
  <si>
    <t>Trans-sexuality</t>
  </si>
  <si>
    <t>Sex Conversion; Transsexual</t>
  </si>
  <si>
    <t>Sex Modification; Transsexual</t>
  </si>
  <si>
    <t>Transsexualism; Gender Dysphoria; Gender Disturbance</t>
  </si>
  <si>
    <t>DEAR ABBY: I know they call a person who has had a sex change operation a 'transsexual'</t>
  </si>
  <si>
    <t>Transsexuality; Gender Dysphoria</t>
  </si>
  <si>
    <t>Gender Dysphoria; Sex Reassignment</t>
  </si>
  <si>
    <t>Transsexualism; Sex Change</t>
  </si>
  <si>
    <t>Pediatrics</t>
  </si>
  <si>
    <t>Neurosis</t>
  </si>
  <si>
    <t>Injected Silicone</t>
  </si>
  <si>
    <t>Population Group</t>
  </si>
  <si>
    <t>Hysterectomy</t>
  </si>
  <si>
    <t>Chondrolaryngoplasty</t>
  </si>
  <si>
    <t>Psychopathy</t>
  </si>
  <si>
    <t>Cardiology</t>
  </si>
  <si>
    <t>Autism</t>
  </si>
  <si>
    <t>Contrary Sexual Sensation</t>
  </si>
  <si>
    <t>Neuropathy; Psychopathy</t>
  </si>
  <si>
    <t>Sex Aberration</t>
  </si>
  <si>
    <t>Psychopathy; Psychoanalysis</t>
  </si>
  <si>
    <t>Anthropology</t>
  </si>
  <si>
    <t>Neuropathy</t>
  </si>
  <si>
    <t>Delusional Disorder</t>
  </si>
  <si>
    <t>Sex Conversion; Trans-sexualism</t>
  </si>
  <si>
    <t>Economics</t>
  </si>
  <si>
    <t>Gonadal Dysgenesis</t>
  </si>
  <si>
    <t>Sex Transition</t>
  </si>
  <si>
    <t>Embryology</t>
  </si>
  <si>
    <t>Dermatology</t>
  </si>
  <si>
    <t>Nosology</t>
  </si>
  <si>
    <t>Transsexual; Transsexual Syndrome</t>
  </si>
  <si>
    <t>Transsexual; Transsexualism; Transsexual Syndrome</t>
  </si>
  <si>
    <t>Trans-sexual; Transsexual Syndrome</t>
  </si>
  <si>
    <t>Gender Dysphoria Syndrome; Transsexualism</t>
  </si>
  <si>
    <t>Gender Incongruity; Gender Incongruity Syndrome</t>
  </si>
  <si>
    <t>Transsexualism Syndrome</t>
  </si>
  <si>
    <t>Transsexual Syndrome</t>
  </si>
  <si>
    <t>Transsexualism; Transsexualism Syndrome</t>
  </si>
  <si>
    <t>Transsexualism; Gender Identity Disorder</t>
  </si>
  <si>
    <t>Gender Incongruity</t>
  </si>
  <si>
    <t>Body Image</t>
  </si>
  <si>
    <t>Social Work</t>
  </si>
  <si>
    <t>Exorcism</t>
  </si>
  <si>
    <t>Cross-Gender Identity</t>
  </si>
  <si>
    <t>Orchiectomy</t>
  </si>
  <si>
    <t>Substance Abuse</t>
  </si>
  <si>
    <t>Public Health</t>
  </si>
  <si>
    <t>Hair Removal</t>
  </si>
  <si>
    <t>Education</t>
  </si>
  <si>
    <t>Transvestism; Transsexualism; Sexual Perversion</t>
  </si>
  <si>
    <t>Pruritus</t>
  </si>
  <si>
    <t>Rheumatology</t>
  </si>
  <si>
    <t>Andrology</t>
  </si>
  <si>
    <t>Scrotoplasty</t>
  </si>
  <si>
    <t>Vocology</t>
  </si>
  <si>
    <t>Sexual Health</t>
  </si>
  <si>
    <t>Vaginectomy</t>
  </si>
  <si>
    <t>Film Studies</t>
  </si>
  <si>
    <t>Eating Disorder</t>
  </si>
  <si>
    <t>Osteology</t>
  </si>
  <si>
    <t>Biology</t>
  </si>
  <si>
    <t>Pulmonology</t>
  </si>
  <si>
    <t>Phenomenology</t>
  </si>
  <si>
    <t>Dissociative Identity Disorder</t>
  </si>
  <si>
    <t>Orthopedics</t>
  </si>
  <si>
    <t>Otolaryngology</t>
  </si>
  <si>
    <t>Obsessive–compulsive Disorder</t>
  </si>
  <si>
    <t>Demographics</t>
  </si>
  <si>
    <t>Rhinoplasty</t>
  </si>
  <si>
    <t>Gender Confirmation; Transsexual</t>
  </si>
  <si>
    <t>Narcissistic Personality Disorder</t>
  </si>
  <si>
    <t>Transsexualism: General Considerations and Management</t>
  </si>
  <si>
    <t>Schizophrenia; Delusional Disorder; Psychosis</t>
  </si>
  <si>
    <t>Microbiology</t>
  </si>
  <si>
    <t>Gastroenterology</t>
  </si>
  <si>
    <t>Vaginoplasty; Clitoroplasty</t>
  </si>
  <si>
    <t>Polycystic Ovarian Syndrome</t>
  </si>
  <si>
    <t>Borderline Personality Disorder</t>
  </si>
  <si>
    <t>Vaginoplasty; Labiaplasty</t>
  </si>
  <si>
    <t>Transvestitism; Transvestite; Androgyne</t>
  </si>
  <si>
    <t>Sexuelle Zwischenstufen: das männliche Weib und der weibliche Mann</t>
  </si>
  <si>
    <t>Sexual Intermediates: The Masculine Woman and the Feminine Man</t>
  </si>
  <si>
    <t>1-Jan-1918</t>
  </si>
  <si>
    <t>nFEcHAAACAAJ</t>
  </si>
  <si>
    <t>Sexualpathologie</t>
  </si>
  <si>
    <t>Sexual Pathology</t>
  </si>
  <si>
    <t>(93-133)</t>
  </si>
  <si>
    <t>Classified 4-F After Sex Change</t>
  </si>
  <si>
    <t>Man Who Underwent Sex Change Married</t>
  </si>
  <si>
    <t>Man Reveals "Her" Wedding</t>
  </si>
  <si>
    <t>Marriage Disclosed By Man Undergoing Radical Sex Change</t>
  </si>
  <si>
    <t>Man, Now Woman, Married Months</t>
  </si>
  <si>
    <t>Asks Legal Permission To Take Woman's Name</t>
  </si>
  <si>
    <t>Edward P. Richards, Who Wants to Change Name Because of Pronounced Sex Change, Discloses He Was Married Last November</t>
  </si>
  <si>
    <t>Man Changing To Woman Retains Wife's Sympathy</t>
  </si>
  <si>
    <t>Man Asks Court to Grant New Name As Sex Change Makes Him a Woman</t>
  </si>
  <si>
    <t>Man Asks Court For Girl's Name After Sex Change</t>
  </si>
  <si>
    <t>Man "Turning Into A Woman" Seeks Court's Permission To Change Name</t>
  </si>
  <si>
    <t>Man Becomes Woman, Wife Tells Of Strange Wedlock</t>
  </si>
  <si>
    <t>He Or She?</t>
  </si>
  <si>
    <t>Wife Asks Ties Cut With "Miss"</t>
  </si>
  <si>
    <t>3-Jul-1941</t>
  </si>
  <si>
    <t>4-Jul-1941</t>
  </si>
  <si>
    <t>5-Jul-1941</t>
  </si>
  <si>
    <t>6-Jul-1941</t>
  </si>
  <si>
    <t>15-Aug-1941</t>
  </si>
  <si>
    <t>7-Nov-1941</t>
  </si>
  <si>
    <t>Times Colonist</t>
  </si>
  <si>
    <t>Star-Phoenix</t>
  </si>
  <si>
    <t>The Courier-Journal</t>
  </si>
  <si>
    <t>News-Press</t>
  </si>
  <si>
    <t>The Star Press</t>
  </si>
  <si>
    <t>Sexual Hygiene and Pathology</t>
  </si>
  <si>
    <t>gw4-AQAAIAAJ</t>
  </si>
  <si>
    <t>Transsexualism; Transgenderism; Transvestism</t>
  </si>
  <si>
    <t>John F. Oliven</t>
  </si>
  <si>
    <t>Lippincott</t>
  </si>
  <si>
    <t>(514)</t>
  </si>
  <si>
    <t>M. Eber</t>
  </si>
  <si>
    <t>H. H. Goh; S. M. Karim; S. S. Ratnam</t>
  </si>
  <si>
    <t>T. Sørensen; P. Hertoft</t>
  </si>
  <si>
    <t>Stacy Jenel Smith</t>
  </si>
  <si>
    <t>David Whitney</t>
  </si>
  <si>
    <t>Donald C. Borbe</t>
  </si>
  <si>
    <t>Robert Newman</t>
  </si>
  <si>
    <t>Serge Krupp; J. Wyler</t>
  </si>
  <si>
    <t>Jack Broom</t>
  </si>
  <si>
    <t>Marjorie Ruschau</t>
  </si>
  <si>
    <t>James F. Glenn</t>
  </si>
  <si>
    <t>Mary V. Seeman</t>
  </si>
  <si>
    <t>Allan Lengel</t>
  </si>
  <si>
    <t>Ellen Halle; Chester W. Schmidt, Jr.; Jon K. Meyer</t>
  </si>
  <si>
    <t>D. D. Hunt; J. L. Hampson</t>
  </si>
  <si>
    <t>Pierre Scherrer</t>
  </si>
  <si>
    <t>Tracy Brobston</t>
  </si>
  <si>
    <t>C. N. Armstrong</t>
  </si>
  <si>
    <t>David H. Barlow; Joyce R. Mills; W. Stewart Agras; Debra L. Steinman</t>
  </si>
  <si>
    <t>D. Daniel Hunt; John L. Hampson</t>
  </si>
  <si>
    <t>Nicholas Mason</t>
  </si>
  <si>
    <t>Joseph M. Thomson</t>
  </si>
  <si>
    <t>Wing Foo Tsoi; Lee Peng Kok</t>
  </si>
  <si>
    <t>S. A. Jacobs</t>
  </si>
  <si>
    <t>Stephen B. Levine</t>
  </si>
  <si>
    <t>S. J. Bradley</t>
  </si>
  <si>
    <t>R. Meyer; U. K. Kesselring</t>
  </si>
  <si>
    <t>Stanley E. Althof; Ann C. Keller</t>
  </si>
  <si>
    <t>Michael Fleming; Carol Steinman; Gene Bocknek</t>
  </si>
  <si>
    <t>Stanley E. Althof</t>
  </si>
  <si>
    <t>Frank Leavitt; Jack C. Berger; Jo-Ann Hoeppner; Gretajo Northrop</t>
  </si>
  <si>
    <t>S. Twardy</t>
  </si>
  <si>
    <t>Bengt Lundström</t>
  </si>
  <si>
    <t>University of Göteborg</t>
  </si>
  <si>
    <t>Gothenburg, Switzerland</t>
  </si>
  <si>
    <t>22-23</t>
  </si>
  <si>
    <t>Catherine Millot</t>
  </si>
  <si>
    <t>E. C. O'Gorman</t>
  </si>
  <si>
    <t>Pfäfflin Friedemann</t>
  </si>
  <si>
    <t>Alfred Springer</t>
  </si>
  <si>
    <t>Springer</t>
  </si>
  <si>
    <t>Springer-Verlag</t>
  </si>
  <si>
    <t>Vienna, Austria</t>
  </si>
  <si>
    <t>S. M. Bernstein; B. W. Steiner; J. T. Glaister; C. F. Muir</t>
  </si>
  <si>
    <t>Ronald J. Blank</t>
  </si>
  <si>
    <t>M. W. Ross; Jan Wålinder, B. Lundströ; Inga Thuwe</t>
  </si>
  <si>
    <t>D. Daniel Hunt; John E. Carr; John L. Hampson</t>
  </si>
  <si>
    <t>J. R. B. Ball</t>
  </si>
  <si>
    <t>Leonard R. Derogatis; Jon K. Meyer; Patricia Boland</t>
  </si>
  <si>
    <t>Martin Roth</t>
  </si>
  <si>
    <t>Marijan Špoljar; Wolf Eicher; Wolfgang Eiermann; Hartwig Clevė</t>
  </si>
  <si>
    <t>Wolf Eicher; Marijan Špoljar; J. D. Murken; K. Richter; H. Cleve; S. Stengel-Rutkowski</t>
  </si>
  <si>
    <t>Joyce N. Sprafkin; L. Theresa Silverman</t>
  </si>
  <si>
    <t>F. Vogel</t>
  </si>
  <si>
    <t>Hilde Braunthal</t>
  </si>
  <si>
    <t>Michael Fleming; Deborah Cohen; Patricia Salt; David Jones; Sharon Jenkins</t>
  </si>
  <si>
    <t>P. J. Huxley; John C. Kenna; S. Brandon</t>
  </si>
  <si>
    <t>Betty W. Steiner; Stephen M. Bernstein</t>
  </si>
  <si>
    <t>Roger Greenberg; Lance Laurence</t>
  </si>
  <si>
    <t>Stephen B. Levine; Leslie M. Lothstein</t>
  </si>
  <si>
    <t>J. Kronberg; S. Tyano; A. Apter; H. Wijsenbeek</t>
  </si>
  <si>
    <t>Leslie M. Lothstein; Stephen B. Levine</t>
  </si>
  <si>
    <t>Walter J. Meyer, III; Jordan W. Finkelstein; Charles A. Stuart; Alice Webb; Edward R. Smith; Andrew F. Payer; Paul A. Walker</t>
  </si>
  <si>
    <t>Candice Skrapec; K. R. MacKenzie</t>
  </si>
  <si>
    <t>Stephen Toulmin; Baruch A. Brody; Richard A. McCormick; David H. Smith</t>
  </si>
  <si>
    <t>Baruch A. Brody</t>
  </si>
  <si>
    <t>Richard A. McCormick</t>
  </si>
  <si>
    <t>David H. Smith</t>
  </si>
  <si>
    <t>Stephen Toulmin</t>
  </si>
  <si>
    <t>Ronald E. Hellman; Richard Green; James L. Gray; Katherine Williams</t>
  </si>
  <si>
    <t>H. H. Goh; S. M. M. Karim; S. S. Ratnam</t>
  </si>
  <si>
    <t>G. Tolis; A. Mehta; A. M. Comaru-Schally; A. V. Schally</t>
  </si>
  <si>
    <t>P. L. Bradshaw; M. Issa</t>
  </si>
  <si>
    <t>B. H. Chia</t>
  </si>
  <si>
    <t>Walter J. Meyer, III; Paul A. Walker; Zelda R. Suplee</t>
  </si>
  <si>
    <t>Betty W. Steiner</t>
  </si>
  <si>
    <t>Ovida Delect</t>
  </si>
  <si>
    <t>Marie-Josée Enard</t>
  </si>
  <si>
    <t>Bryan C. Mendelson</t>
  </si>
  <si>
    <t>Milton Eber</t>
  </si>
  <si>
    <t>Kurt Freund; Betty W. Steiner; Samuel Chan</t>
  </si>
  <si>
    <t>Donald A. Milliken</t>
  </si>
  <si>
    <t>Robert J. Stoller; Gilbert H. Herdt</t>
  </si>
  <si>
    <t>Robert M. Boyar; James Aiman</t>
  </si>
  <si>
    <t>James Aiman; Robert M. Boyar</t>
  </si>
  <si>
    <t>Michael Fleming; David Jones; Jack Simons</t>
  </si>
  <si>
    <t>William K. Frankena</t>
  </si>
  <si>
    <t>Michael Fleming; Deborah Cohen; Patricia Salt; Lorraine Robinson; Joanie Spitz</t>
  </si>
  <si>
    <t>Loretta Loeb; Morton Shane</t>
  </si>
  <si>
    <t>L. P. Kok; W. F. Tsoi</t>
  </si>
  <si>
    <t>Ann C. Keller; Stanley E. Althof; Leslie M. Lothstein</t>
  </si>
  <si>
    <t>S. S. Ratnam; S. M. Lim</t>
  </si>
  <si>
    <t>Thorkil Sørensen; Preben Hertoft</t>
  </si>
  <si>
    <t>Thorkil Sørensen</t>
  </si>
  <si>
    <t>Paul J. Donald</t>
  </si>
  <si>
    <t>Kenneth J. Zucker</t>
  </si>
  <si>
    <t>Michael Z. Fleming; Bradford R. MacGowan; Lorraine Robinson; Joan Spitz; Patricia Salt</t>
  </si>
  <si>
    <t>Ethna C. O'Gorman</t>
  </si>
  <si>
    <t>Gordon Parker; Ron Barr</t>
  </si>
  <si>
    <t>T. N. Wise</t>
  </si>
  <si>
    <t>M. T. Edgerton, Jr.; M. W. Langman; J. S. Schmidt; W. Sheppe, Jr.</t>
  </si>
  <si>
    <t>M. J. Krieger; J. W. McAninch; S. R. Wiemer</t>
  </si>
  <si>
    <t>Charles L. Puckett; John F. Reinisch; Joseph E. Montie</t>
  </si>
  <si>
    <t>C. Campbell</t>
  </si>
  <si>
    <t>Gerd Burzig</t>
  </si>
  <si>
    <t>Ruth Landa</t>
  </si>
  <si>
    <t>P. E. Dietz; B. Evans</t>
  </si>
  <si>
    <t>Salvatrice Ciccarese; Serafina Massari; Ginevra Guanti</t>
  </si>
  <si>
    <t>Walter J. Meyer, III; Richard W. Furlanetto; Paul A. Walker</t>
  </si>
  <si>
    <t>Franco Cuttica; Giuseppe De Vincentis; Ledda Franco</t>
  </si>
  <si>
    <t>Christa Geibel</t>
  </si>
  <si>
    <t>Wilhelm Heyne</t>
  </si>
  <si>
    <t>T. Krzeski; A. Borkowski</t>
  </si>
  <si>
    <t>Point Hors Ligne</t>
  </si>
  <si>
    <t>Agnès Oppenheimer</t>
  </si>
  <si>
    <t>Leslie Martin Lothstein</t>
  </si>
  <si>
    <t>Routledge &amp; Kegan Paul</t>
  </si>
  <si>
    <t>Renée Richards; John Ames</t>
  </si>
  <si>
    <t>Stein and Day</t>
  </si>
  <si>
    <t>Lloyd Shearer</t>
  </si>
  <si>
    <t>Stanley E. Althof; Leslie Martin Lothstein; Paul Jones; John Shen</t>
  </si>
  <si>
    <t>Jean Chastre; Françoise Basset; François Viau; Pierre Dournovo; Abderrezak Bouchama; Abdel Akesbi; Claude Gilbert</t>
  </si>
  <si>
    <t>George A. Rekers; Shasta L. Mead; Alexander C. Rosen; Steven L. Brigham</t>
  </si>
  <si>
    <t>Ray Blanchard; Kurt Freund</t>
  </si>
  <si>
    <t>Stephen B. Levine; Ruth E. Shumaker</t>
  </si>
  <si>
    <t>J. M. Coulaud; J. Labrousse; P. Carli; M. Galliot; F. Vilde; J. Lissac</t>
  </si>
  <si>
    <t>Meng Hooi Lim; Virginia Bottomley</t>
  </si>
  <si>
    <t>Mark Wiesen; Walter Futterweit</t>
  </si>
  <si>
    <t>P. Dowdell</t>
  </si>
  <si>
    <t>David Foerster</t>
  </si>
  <si>
    <t>Harold Leitenberg; Lesley Slavin</t>
  </si>
  <si>
    <t>J. R. W. Christie Brown</t>
  </si>
  <si>
    <t>S. P. J. Kay; M. N. Saad</t>
  </si>
  <si>
    <t>Laura Giat Roberto</t>
  </si>
  <si>
    <t>G. Dörner; W. Rohde; G. Schott; C. Schnabl</t>
  </si>
  <si>
    <t>D. Cooke</t>
  </si>
  <si>
    <t>Ray Blanchard; James G. McConkey; Vincent Roper; Betty W. Steiner</t>
  </si>
  <si>
    <t>Ray Blanchard; Leonard H. Clemmensen; Betty W. Steiner</t>
  </si>
  <si>
    <t>Jennifer M. Oates; Georgia Dacakis</t>
  </si>
  <si>
    <t>Gisela Bleibtreu-Ehrenberg</t>
  </si>
  <si>
    <t>Fischer Taschenbuch Verlag</t>
  </si>
  <si>
    <t>F. Martin; F. Klingholz; Wolf Eicher</t>
  </si>
  <si>
    <t>Wolf Eicher</t>
  </si>
  <si>
    <t>Fischer</t>
  </si>
  <si>
    <t>L. J. G. Gooren</t>
  </si>
  <si>
    <t>L. J. G. Gooren; B. R. Rao; H. van Kessel; W. Harmsen-Louman</t>
  </si>
  <si>
    <t>Thomas Ford Hoult</t>
  </si>
  <si>
    <t>Odile Diamant-Berger</t>
  </si>
  <si>
    <t>Masson</t>
  </si>
  <si>
    <t>Dave King</t>
  </si>
  <si>
    <t>Michael Z. Fleming; Bradford R. MacGowan; Patricia Salt</t>
  </si>
  <si>
    <t>Kenneth J. Zucker; Jo-Anne K. Finegan; Robert W. Doering; Susan J. Bradley</t>
  </si>
  <si>
    <t>Laurence J. Peter</t>
  </si>
  <si>
    <t>Willard E. Goodwin; Robert H. Cummings</t>
  </si>
  <si>
    <t>L. J. G. Gooren; E. A. van der Veen; H. van Kessel; W. Harmsen-Louman</t>
  </si>
  <si>
    <t>Jack W. McAninch; Robert I. Kahn. R. Brooke Jeffrey; Faye C. Laing; Marilyn J. Krieger</t>
  </si>
  <si>
    <t>Howard B. Roback; Elyse Schwartz Felleman; Stephen I. Abramowitz</t>
  </si>
  <si>
    <t>M. A. Cooper</t>
  </si>
  <si>
    <t>Mina K. Dulcan; Peter Allen Lee</t>
  </si>
  <si>
    <t>Claude J. Fortin; Tom Klein; Harry J. Messmore; John B. O'Connell</t>
  </si>
  <si>
    <t>C. R. Goerth</t>
  </si>
  <si>
    <t>H. H. Goh; S. S. Ratnam; D. R. London</t>
  </si>
  <si>
    <t>F. D. Jones; M. G. Deeken; S. D. Eschelman</t>
  </si>
  <si>
    <t>Jean M. Dixen; Heather Maddever; Judy Van Maasdam; Patrick W. Edwards</t>
  </si>
  <si>
    <t>John Hart</t>
  </si>
  <si>
    <t>Elizabeth McCauley; Anke A. Ehrhardt</t>
  </si>
  <si>
    <t>Elsie R. Shore</t>
  </si>
  <si>
    <t>Alec Samuels</t>
  </si>
  <si>
    <t>J. Vague; J. M. Meignen; J. F. Negrin</t>
  </si>
  <si>
    <t>J. P. Watson</t>
  </si>
  <si>
    <t>Milton T. Edgerton; Jay Y. Gillenwater; John G. Kenney; Jed Horowitz</t>
  </si>
  <si>
    <t>Leslie M. Lothstein; Howard Roback</t>
  </si>
  <si>
    <t>D. F. MacFarlane</t>
  </si>
  <si>
    <t>M. Fleming; D. Feinbloom</t>
  </si>
  <si>
    <t>Walter Futterweit; J. Lester Gabrilove; Harry Smith, Jr.</t>
  </si>
  <si>
    <t>Leslie M. Lothstein; Aaron Billowitz</t>
  </si>
  <si>
    <t>B. Lundström; Ira B. Pauly; Jan Wålinder</t>
  </si>
  <si>
    <t>William A. Walters; H. A. Finlay</t>
  </si>
  <si>
    <t>Michael Fleming; Daryl Costos; Brad MacGowan</t>
  </si>
  <si>
    <t>L. J. G. Gooren; W. Harmsen-Louman; H. van Kessel</t>
  </si>
  <si>
    <t>T. M. Hurley</t>
  </si>
  <si>
    <t>Bill Shaw</t>
  </si>
  <si>
    <t>Plenum Press</t>
  </si>
  <si>
    <t>Karin Albrecht-Désirat</t>
  </si>
  <si>
    <t>F. Enke</t>
  </si>
  <si>
    <t>Jacques Breton; Serge Pottiez</t>
  </si>
  <si>
    <t>A. J. Kuiper; P. T. Cohen-Kettenis; F. Van der Reyt</t>
  </si>
  <si>
    <t>S. J. Guffy</t>
  </si>
  <si>
    <t>June M. Reinisch</t>
  </si>
  <si>
    <t>Michael Fleming; Bradford MacGowan; Daryl Costos</t>
  </si>
  <si>
    <t>L. J. Gooren; W. Harmsen-Louman; H. van Kessel</t>
  </si>
  <si>
    <t>Marie Kwan; Judly VanMaasdam; Julian M. Davidson</t>
  </si>
  <si>
    <t>S. J. Guffey</t>
  </si>
  <si>
    <t>Chirpriya B. Dhabuwala; Chalakudy V. Ramakrishna; Gordon F. Anderson</t>
  </si>
  <si>
    <t>R. E. Goodman; D. C. Anderson; D. E. Bu'lock; B. Sheffield; S. S. Lynch; W. R. Butt</t>
  </si>
  <si>
    <t>Marilyn Beck</t>
  </si>
  <si>
    <t>Gardella Kay</t>
  </si>
  <si>
    <t>John Corry</t>
  </si>
  <si>
    <t>Rosenberg Howard</t>
  </si>
  <si>
    <t>James Beatrice</t>
  </si>
  <si>
    <t>Ray Blanchard</t>
  </si>
  <si>
    <t>Ray Blanchard; Betty W. Steiner; Leonard H. Clemmensen</t>
  </si>
  <si>
    <t>Richard F. Docter</t>
  </si>
  <si>
    <t>Peter R. Joyce; Les Ding</t>
  </si>
  <si>
    <t>O. M. Troum; F. P. Quismorio, Jr.</t>
  </si>
  <si>
    <t>David Casstevens</t>
  </si>
  <si>
    <t>R. Srivastava; S. Khanna; S. M. Channabasavanna</t>
  </si>
  <si>
    <t>Paula Span</t>
  </si>
  <si>
    <t>Bonnie Bullough; Vern Bullough; Richard W. Smith; Robert J. Kus; Judith M. Saunders</t>
  </si>
  <si>
    <t>Martina Navratilova</t>
  </si>
  <si>
    <t>James F. Murray</t>
  </si>
  <si>
    <t>JoAnn Moslock</t>
  </si>
  <si>
    <t>H. H. Goh; P. C. Wong; S. S. Ratnam</t>
  </si>
  <si>
    <t>Lumière &amp; Justice</t>
  </si>
  <si>
    <t>Collected by Pasteur J. Doucé. Preface by F. G. Bouman. Introduction by Louis Gooren.</t>
  </si>
  <si>
    <t>A. Cremona-Barbaro</t>
  </si>
  <si>
    <t>Louis R. Franzini; Denise L. Casinelli</t>
  </si>
  <si>
    <t>Krzysztof, Kula</t>
  </si>
  <si>
    <t>Walter Futterweit; Liane Deligdisch</t>
  </si>
  <si>
    <t>R. Hampl; L. Stárka; J. Heresová; I. S̆ípová; Z. Pobis̆ová; J. Marek</t>
  </si>
  <si>
    <t>S. M. Lim</t>
  </si>
  <si>
    <t>Hassan Amirikia; Ruth T. Savoy-Moore; Alistair S. Sundareson; Kamran S. Moghissi</t>
  </si>
  <si>
    <t>Walter Futterweit; Richard A. Weiss; Richard M. Fagerstrom</t>
  </si>
  <si>
    <t>Stephen Wachtel; Richard Green; Neal G. Simon; Alison Reichart; Linda Cahill; John Hall; Dean Nakamura; Gwendolyn Wachtel; Walter Futterweit; Stanley H. Biber; Charles Ihlenfeld</t>
  </si>
  <si>
    <t>C. P. de Vries; L. J. Gooren; E. A. van der Veen</t>
  </si>
  <si>
    <t>Stephen I. Abramowitz</t>
  </si>
  <si>
    <t>Walter J. Meyer, III; Alice Webb; Charles A. Stuart; Jordan W. Finkelstein; Barbara Lawrence; Paul A. Walker</t>
  </si>
  <si>
    <t>Anthony J. Slater; Neil Gude; Iain J. Clarke; William A. W. Walters</t>
  </si>
  <si>
    <t>K. Kula; S. Dulko; M. Pawlikowski; K. Imieliński; J. Słowikowska</t>
  </si>
  <si>
    <t>Gunnar Lindemalm; Dag Körlin; Nils Uddenberg</t>
  </si>
  <si>
    <t>R. Meyer; P. J. Daverio; J. Dequesne</t>
  </si>
  <si>
    <t>William A. W. Walter; Michael W. Ross</t>
  </si>
  <si>
    <t>N. Miller; Y. C. Bédard; N. B. Cooter; D. L. Shaul</t>
  </si>
  <si>
    <t>Ira B. Pauly; Milton T. Edgerton</t>
  </si>
  <si>
    <t>L. van Bergeijk; L. J. G. Gooren; H. van Kessel; A. M. Sassen</t>
  </si>
  <si>
    <t>Louis Gooren</t>
  </si>
  <si>
    <t>M. D. Kirby</t>
  </si>
  <si>
    <t>R. M. Wrate; V. Gulens</t>
  </si>
  <si>
    <t>Alan K. Ota</t>
  </si>
  <si>
    <t>Charles W. Davenport</t>
  </si>
  <si>
    <t>J. Heresová; Z. Pobišová; R. Hampl; L. Stárka</t>
  </si>
  <si>
    <t>E. R. Moberly</t>
  </si>
  <si>
    <t>K. V. Ratnam</t>
  </si>
  <si>
    <t>K. V. Ratnam; T. W. Wong; J. Lee; A. Kamarrudin; E. H. Sng; Y. W. Ong</t>
  </si>
  <si>
    <t>Coccinelle</t>
  </si>
  <si>
    <t>Filapacchi</t>
  </si>
  <si>
    <t>4-6</t>
  </si>
  <si>
    <t>Günter Dörner; Friedemann Döcke; Franziska Götz; Wolfgang Rohde; Fritz Stahl; Renate Tönjes</t>
  </si>
  <si>
    <t>Liz Hodgkinson</t>
  </si>
  <si>
    <t>Columbus Books</t>
  </si>
  <si>
    <t>Maud Marin</t>
  </si>
  <si>
    <t>Fixot</t>
  </si>
  <si>
    <t>D. F. Swaab; B. Roozendaal; R. Ravid; D. N. Velis; L. Goorenc; R. S. Williams</t>
  </si>
  <si>
    <t>Jerold Taitz</t>
  </si>
  <si>
    <t>Jean Chastre; Patrick Brun; Paul Soler; Françoise Basset; Jean Louis Trouillet; Jean Yves Fagon; Claude Gibert; Allan J. Hance</t>
  </si>
  <si>
    <t>P. T. Cohen-Kettenis; Jan Wålinder</t>
  </si>
  <si>
    <t>Gilbert A. David; Charles E. Horton; Julia K. Terzis; Charles J. Devine, Jr.; Boyd H. Winslow; Patrick C. Devine</t>
  </si>
  <si>
    <t>G. Lindemalm; D. Körlin; N. Uddenberg</t>
  </si>
  <si>
    <t>F. G. Bouman</t>
  </si>
  <si>
    <t>L. Gooren; T. Spinder; J. J. Spijkstra; H. van Kessel; A. Smals; B. R. Rao; M. Hoogslag</t>
  </si>
  <si>
    <t>D. Thiagaraj; R. Gunasegaram; A. Loganath; K. L. Peh; S. R. Kottegoda; S. S. Ratnam</t>
  </si>
  <si>
    <t>Michael P. Small</t>
  </si>
  <si>
    <t>S. S. Ratnam; A. Ilancheran</t>
  </si>
  <si>
    <t>D. F. Swaab; H. B. M. Uylings</t>
  </si>
  <si>
    <t>Jeremiah D. Dolan</t>
  </si>
  <si>
    <t>Ray Blanchard; Suzanne Legault; William R. N. Lindsay</t>
  </si>
  <si>
    <t>Marc S. Cohen; Ramon L. Sanchez</t>
  </si>
  <si>
    <t>G. Kockott; E.-M. Fahrner</t>
  </si>
  <si>
    <t>Bergin &amp; Garvey</t>
  </si>
  <si>
    <t>Michael J. Broyde</t>
  </si>
  <si>
    <t>Springer-Verlag US</t>
  </si>
  <si>
    <t>Boston</t>
  </si>
  <si>
    <t>Kappa</t>
  </si>
  <si>
    <t>Alvaro Marchiori; Nicola Coco</t>
  </si>
  <si>
    <t>Linda E. Spencer</t>
  </si>
  <si>
    <t>J. J. Spijkstra; T. Spinder; L. J. G. Gooren</t>
  </si>
  <si>
    <t>Dick F. Swaab; B. Fisser; Wouter Kamphorst; Dirk Troost</t>
  </si>
  <si>
    <t>V. Plancq</t>
  </si>
  <si>
    <t>Amadeus Rosenmund; Hans P. Köchli; M. Pierre König</t>
  </si>
  <si>
    <t>Cornelia Schulze</t>
  </si>
  <si>
    <t>Günter Dörner</t>
  </si>
  <si>
    <t>L. J. G. Gooren; J. Assies; H. Asscheman; R. de Slegte; H. van Kessel</t>
  </si>
  <si>
    <t>Charles L. Ihlenfeld</t>
  </si>
  <si>
    <t>C. Mate-Kole; M. Freschi</t>
  </si>
  <si>
    <t>S. V. McCabe</t>
  </si>
  <si>
    <t>J. J. Spijkstra; T. Spinder, L. Gooren; H. van Kessel</t>
  </si>
  <si>
    <t>D. M. Davies; B. A. Matti</t>
  </si>
  <si>
    <t>B. A. Matti; R. N. Matthews; D. M. Davies</t>
  </si>
  <si>
    <t>Stanislaw Dulko</t>
  </si>
  <si>
    <t>Charles Mate-Kole; Maurizio Freschi; Ashley Robin</t>
  </si>
  <si>
    <t>I. D. Venizelos; F. J. Paradinas</t>
  </si>
  <si>
    <t>A. M. Vershoor; J. Poortinga</t>
  </si>
  <si>
    <t>Timothy James Pritchard; Dan Arie Pankowsky; Joseph Patrick Crowe; Fadi William Abdul-Karim</t>
  </si>
  <si>
    <t>P. L. E. Eklund; L. J. G. Gooren, P. D. Bezemer</t>
  </si>
  <si>
    <t>Kay H. Mount; Shirley J. Salmon</t>
  </si>
  <si>
    <t>E. Biemer</t>
  </si>
  <si>
    <t>D. A. Gilbert; B. H. Winslow; D. M. Gilbert; G. H. Jordan; C. E. Horton</t>
  </si>
  <si>
    <t>D. R. Laub; D. R. Laub, II; S. Biber</t>
  </si>
  <si>
    <t>Michael W. Ross; Don Burnard; Ian M. Campbell</t>
  </si>
  <si>
    <t>Patrick May</t>
  </si>
  <si>
    <t>John M. Kellett; Charles Mate-Kole</t>
  </si>
  <si>
    <t>Robert Fuller</t>
  </si>
  <si>
    <t>Bram Kuiper; Peggy Cohen Kettenis</t>
  </si>
  <si>
    <t>W. F. Tsoi</t>
  </si>
  <si>
    <t>Julian Godlewski</t>
  </si>
  <si>
    <t>J.-P. A. Nicolai; A. J. M. Huijbers</t>
  </si>
  <si>
    <t>Calmann-Lévy</t>
  </si>
  <si>
    <t>Stéphane Breton</t>
  </si>
  <si>
    <t>Jules Bureau; Réal Beaudoin; Yolande Fallon</t>
  </si>
  <si>
    <t>Université du Québec à Montréal</t>
  </si>
  <si>
    <t>D. Günzburger</t>
  </si>
  <si>
    <t>T. Spinder; J. J. Spijkstra; L. J. G. Gooren; C. W. Burger</t>
  </si>
  <si>
    <t>J. Taitz</t>
  </si>
  <si>
    <t>B. Jabuni; D. Montgomery</t>
  </si>
  <si>
    <t>T. Spinder; J. J. Spijkstra; L. J. G. Gooren; P. G. Hompes; H. van Kessel</t>
  </si>
  <si>
    <t>Vamik D. Volkan; As'Ad Masri</t>
  </si>
  <si>
    <t>Ray Blanchard; Betty W. Steiner; Leonard H. Clemmensen; Robert Dickey</t>
  </si>
  <si>
    <t>Jerilynn C. Prior; Yvette M. Vigna; Diane Watson</t>
  </si>
  <si>
    <t>A. C. Roy; D. K. Sen; S. S. Ratnam</t>
  </si>
  <si>
    <t>John Johnson</t>
  </si>
  <si>
    <t>Michael W. Ross; Jillian A. Need</t>
  </si>
  <si>
    <t>Pingle Reddy; Anna Guzman; Joffre Robalino; Ketan Shevde</t>
  </si>
  <si>
    <t>Paul Sullivan</t>
  </si>
  <si>
    <t>Denis M. Donovan</t>
  </si>
  <si>
    <t>A. Robin</t>
  </si>
  <si>
    <t>Johannes F. L. M. van Kemenade; Peggy T. Cohen-Kettenis; Leo Cohen; Louis J. G. Gooren</t>
  </si>
  <si>
    <t>M. D. Damewood; J. J. Bellantoni; P. S. Bachorik; A. W. Kimball, Jr.; J. A. Rock</t>
  </si>
  <si>
    <t>T. Spinder; J. J. Spijkstra; J. G. van den Tweel; C. W. Burger; H. van Kessel; P. G. A. Hompes; L. J. G. Gooren</t>
  </si>
  <si>
    <t>P. Mallett; E. J. Marshall; C. V. R. Blacker</t>
  </si>
  <si>
    <t>Georgina Somerset</t>
  </si>
  <si>
    <t>Marjorie Garber</t>
  </si>
  <si>
    <t>A. M. Jequier; N. J. Bullimore; M. J. Bishop</t>
  </si>
  <si>
    <t>H. Asscheman; L. J. G. Gooren; J. D. R. Peereboom-Wynia</t>
  </si>
  <si>
    <t>H. Asscheman; L. J. G. Gooren; P. L. E. Eklund</t>
  </si>
  <si>
    <t>Andrew Kaczynski; Paul K. McKissock; Terry Dubrow; Malcolm A. Lesavoy</t>
  </si>
  <si>
    <t>P. Lips; H. Asscheman; P. Uitewaal; J. C. Netelenbos; L. Gooren</t>
  </si>
  <si>
    <t>H. F. Mahieu; H. K. Schutte</t>
  </si>
  <si>
    <t>C. Mate-Kole</t>
  </si>
  <si>
    <t>Dorothy Clare; Bryan Tully</t>
  </si>
  <si>
    <t>L. Gooren</t>
  </si>
  <si>
    <t>Fang-fu Ruan; Vern L. Bullough; Yung-mei Tsai</t>
  </si>
  <si>
    <t>1-Jun-1911</t>
  </si>
  <si>
    <t>2-Oct-1932</t>
  </si>
  <si>
    <t>11-Jan-1962</t>
  </si>
  <si>
    <t>20-Jul-1976</t>
  </si>
  <si>
    <t>31-Jan-1977</t>
  </si>
  <si>
    <t>; Q2942056</t>
  </si>
  <si>
    <t>17-Oct-1997</t>
  </si>
  <si>
    <t>Stichting Ede</t>
  </si>
  <si>
    <t>Isabelle Bon</t>
  </si>
  <si>
    <t>Joyce Ma Lai Chong</t>
  </si>
  <si>
    <t>J. Dragonect</t>
  </si>
  <si>
    <t>O. K. Kisman; J. de Voogt; J. A. Baak</t>
  </si>
  <si>
    <t>Andrew Morlet; Shane Darke; James J. Guinan; Jael Wolk; Julian Gold</t>
  </si>
  <si>
    <t>G. R. Brown</t>
  </si>
  <si>
    <t>M. Faulk</t>
  </si>
  <si>
    <t>H.-J. Maurer</t>
  </si>
  <si>
    <t>R. P. Snaith</t>
  </si>
  <si>
    <t>Virginia I. Wolfe; David L. Ratusnik; Furman H. Smith; Gretajo Northrop</t>
  </si>
  <si>
    <t>A. Sapino; F. Pietribiasi; A. Godano; G. Bussolati</t>
  </si>
  <si>
    <t>Martin Commander; Christine Dean</t>
  </si>
  <si>
    <t>H. H. Goh; S. S. Ratnam</t>
  </si>
  <si>
    <t>G. Somerset</t>
  </si>
  <si>
    <t>Mark Stein; Leonore Tiefer; Arnold Melman</t>
  </si>
  <si>
    <t>Ray Blanchard; Betty W. Steiner</t>
  </si>
  <si>
    <t>Alistair Burns; Michael Farrell; Jeremy Christie Brown</t>
  </si>
  <si>
    <t>Peggy T. Cohen-Kettenis; Willem A. Arrindell</t>
  </si>
  <si>
    <t>Sandra L. Johnson; D. Daniel Hunt</t>
  </si>
  <si>
    <t>Norman K. Denzin</t>
  </si>
  <si>
    <t>F. G. Wolfort; E. S. Dejerine; D. J. Ramos; R. G. Parry</t>
  </si>
  <si>
    <t>Frank Leavitt; Jack C. Berger</t>
  </si>
  <si>
    <t>Wing Fu Tsoi</t>
  </si>
  <si>
    <t>Diana Brahams</t>
  </si>
  <si>
    <t>L. P. Kok; M. L. Ho; B. H. Heng; Y. W. Ong</t>
  </si>
  <si>
    <t>P. Basse; B. Alsbjørn</t>
  </si>
  <si>
    <t>Jole Baldaro Verde; Alessandra Graziottin</t>
  </si>
  <si>
    <t>Edizioni Gruppo Abele</t>
  </si>
  <si>
    <t>G. Dörner; Ingrid Poppe; F. Stahl; J. Kölzsch; R. Uebelhack</t>
  </si>
  <si>
    <t>M. Galli; R. Esposito; S. Antinori; M. Cernuschi; M. Moroni; F. Giannelli; A. Cargnel; T. Quirino; M. Innocenti; F. Marozzi</t>
  </si>
  <si>
    <t>Barbara Kamprad; Waltraud Schiffels</t>
  </si>
  <si>
    <t>Kreuz</t>
  </si>
  <si>
    <t>T. Martin; W. F. Gattaz</t>
  </si>
  <si>
    <t>H. Paris</t>
  </si>
  <si>
    <t>P. H. Smith</t>
  </si>
  <si>
    <t>R. P. Snaith; D. R. Bromham; J. Donnelly; P. H. Smith</t>
  </si>
  <si>
    <t>Eric B. Gordon</t>
  </si>
  <si>
    <t>Lauren Boglioli; Mark Taff; Peter Stephens; John Money</t>
  </si>
  <si>
    <t>Fedde Scheele; Peter G. A. Hompes; Louis J. G. Gooren; Jan J. Spijkstra; Taeke Spinder</t>
  </si>
  <si>
    <t>Calvin H. Haber</t>
  </si>
  <si>
    <t>R. P. Snaith; S. Penhale; P. Horsfield</t>
  </si>
  <si>
    <t>Cary Caldwell; Matcheri S. Keshavan</t>
  </si>
  <si>
    <t>N. E. de Taranto; A. Molivar; P. Flowers; J. Scott; E. Elsworth; M. Jenkins; M. Chapman; W. Hopkins; D. Twena</t>
  </si>
  <si>
    <t>Robert J. Bidwell; Robert W. Deisher</t>
  </si>
  <si>
    <t>R. B. Karim; J. Joris Hage; F. G. Bouman; J. J. M. L. Dekker</t>
  </si>
  <si>
    <t>Bob Whitby</t>
  </si>
  <si>
    <t>Susan J. Bradley; Ray Blanchard; Susan Coates; Richard Green; Stephen B. Levine; Heino F. L. Meyer-Bahlburg; Ira B. Pauly; Kenneth J. Zucker</t>
  </si>
  <si>
    <t>Lee E. Emory; David H. Williams; Collier M. Cole; Eugenio G. Amparo; Walter J. Meyer</t>
  </si>
  <si>
    <t>J. G. Stefánsson; E. Líndal; J. K. Björnsson; A. Guomundsdottir</t>
  </si>
  <si>
    <t>J. Joris Hage; Freerk Bouman</t>
  </si>
  <si>
    <t>Hagai Tsur; Amiram Borenstein; Daniel S. Seidman</t>
  </si>
  <si>
    <t>P. Gattari; G. Rezza; M. Zaccarelli; C. Valenzi; U. Tirelli</t>
  </si>
  <si>
    <t>T. D. Pache; S. Chadha; L. J. G. Gooren; W. C. J. Hop; K. W. Jaarsma; H. B. R. Dommerholt; B. C. J. M. Fauser</t>
  </si>
  <si>
    <t>Walter O. Bockting; Eli Coleman</t>
  </si>
  <si>
    <t>Haworth Press</t>
  </si>
  <si>
    <t>Sex Change: Discourses on Transsexuality</t>
  </si>
  <si>
    <t>Friedemann Pfäfflin; Astrid Junge</t>
  </si>
  <si>
    <t>Schattauer</t>
  </si>
  <si>
    <t>World View Forum</t>
  </si>
  <si>
    <t>Leslie Feinberg</t>
  </si>
  <si>
    <t>VU University Press</t>
  </si>
  <si>
    <t>Sue-Ellen Jacobs; Jason Cromwell</t>
  </si>
  <si>
    <t>Johanna Kamermans</t>
  </si>
  <si>
    <t>Hathor</t>
  </si>
  <si>
    <t>PUF</t>
  </si>
  <si>
    <t>Louis-Edmond Pettiti</t>
  </si>
  <si>
    <t>M. W. Ross; A. Wodak; J. Gold; M. E. Miller</t>
  </si>
  <si>
    <t>Volkmar Sigusch</t>
  </si>
  <si>
    <t>Klein Verlag</t>
  </si>
  <si>
    <t>Bryan Tully</t>
  </si>
  <si>
    <t>Whiting &amp; Birch</t>
  </si>
  <si>
    <t>J. Veselý; L. Barinka; P. Santi; P. Berrino; M. Muggianu</t>
  </si>
  <si>
    <t>R. Morgan-Thomas; C. Overs</t>
  </si>
  <si>
    <t>I. Freundt; T. A. Toolenaar; F. J. Huikeshoven; A. C. Drogendijk; H. Jeekel</t>
  </si>
  <si>
    <t>J. Kruk-Jeromin; L. Jeromin; W. Dec; A. Zieliński; M. Sosnowski</t>
  </si>
  <si>
    <t>Jerrold L-Taitz</t>
  </si>
  <si>
    <t>G. A. Russell; T. Crowley; J. O. Dalrymple</t>
  </si>
  <si>
    <t>L. J. Valenta; A. N. Elias; E. S. Domurat</t>
  </si>
  <si>
    <t>Diane B. Watson; Stanley Coren</t>
  </si>
  <si>
    <t>A. Eastwood</t>
  </si>
  <si>
    <t>Ray Blanchard; Peter M. Sheridan</t>
  </si>
  <si>
    <t>Rong-Hwang Fang; Cheng-Feng Chen; Shiuh Ma</t>
  </si>
  <si>
    <t>B. Modan; R. Goldschmidt; E. Rubenstein; A. Vonsover; M. Zinn; R. Golan; A. Chetrit; T. Gottlieb-Stematzky</t>
  </si>
  <si>
    <t>Loretta Loeb</t>
  </si>
  <si>
    <t>Sandy Stone</t>
  </si>
  <si>
    <t>H. H. Goh; X. F. Li; S. S. Ratnam</t>
  </si>
  <si>
    <t>Thierry D. Pache; Wim C. J. Hop; Frank H. de Jong; Robert A. Leerentveld; Hans van Geldorp; Thecia M. M. Van de Kamp; Louis J. G. Gooren; Bart C. J. M. Fauser</t>
  </si>
  <si>
    <t>G. Scripcaru; T. Pirozynski; V. Astărăstoae; C. Scripcaru</t>
  </si>
  <si>
    <t>G. J. Christ; C. B. Schwartz; B. A. Stone; M. Parker; M. Janis; M. Gondre; M. Valcic; A. Melman</t>
  </si>
  <si>
    <t>Walter Futterweit; Georgette Green; Nancy Tarlin; Andrea Dunaif</t>
  </si>
  <si>
    <t>K. I. Mohapatra Kucheria; N. Taneja</t>
  </si>
  <si>
    <t>S. L. Carder</t>
  </si>
  <si>
    <t>Joos P. Doornaert</t>
  </si>
  <si>
    <t>A. N. Elias; L. J. Valenta</t>
  </si>
  <si>
    <t>J. Joris Hage; Freerk G. Bouman</t>
  </si>
  <si>
    <t>Horst Lübbert; Inka Leo-Roßberg; Jürgen Hammerstein</t>
  </si>
  <si>
    <t>David A. Gilbert; Gerald H. Jordan; Charles J. Devine, Jr.; Boyd H. Winslow</t>
  </si>
  <si>
    <t>Bernice L. Hausman</t>
  </si>
  <si>
    <t>Christopher J. Palestro; Peter Chau; Stanley J. Goldsmith</t>
  </si>
  <si>
    <t>Neelam Taneja; A. C. Ammini; Itu Mohapatra; Shekhar Saxena; Kiran Kucheria</t>
  </si>
  <si>
    <t>G. M. F. Garden; D. J. Rothery</t>
  </si>
  <si>
    <t>M. Hashimoto</t>
  </si>
  <si>
    <t>Joan M. Lawrence</t>
  </si>
  <si>
    <t>Serge André</t>
  </si>
  <si>
    <t>Seuli</t>
  </si>
  <si>
    <t>J. Joris Hage; Floris H. De Graaf</t>
  </si>
  <si>
    <t>A. Herman; A. Grabowska; S. Dulko</t>
  </si>
  <si>
    <t>Stefan Hirschauer</t>
  </si>
  <si>
    <t>Suhrkamp</t>
  </si>
  <si>
    <t>Avebury</t>
  </si>
  <si>
    <t>Gesa Lindemann</t>
  </si>
  <si>
    <t>Robert P. Noordanus; J. Joris Hage</t>
  </si>
  <si>
    <t>Enke</t>
  </si>
  <si>
    <t>S. O. Rubin</t>
  </si>
  <si>
    <t>Ulrike Winkelmann</t>
  </si>
  <si>
    <t>Lit</t>
  </si>
  <si>
    <t>Arslan Yuzgun</t>
  </si>
  <si>
    <t>Margit Fisch; Robert Wammack; Jürgen Ahlers; Thomas Sennerich; Stefan C. Müller; Rudolf Hohenfellner</t>
  </si>
  <si>
    <t>Deborah Günzburger</t>
  </si>
  <si>
    <t>Eli Coleman; Walter O. Bockting; Louis Gooren</t>
  </si>
  <si>
    <t>Kurt Freund; Robin J. Watson</t>
  </si>
  <si>
    <t>Graham Neilsen; Peter S. Hill</t>
  </si>
  <si>
    <t>Adam H. Balen; Morey E. Schachter; Don Montgomery; Russell W. Reid; Howard S. Jacobs</t>
  </si>
  <si>
    <t>H. Köhler; M. Sohn; C. L. Klein; R. Sikora; R. Bosshardt; G. Jakse; C. J. Kirkpatrick</t>
  </si>
  <si>
    <t>M. Rees</t>
  </si>
  <si>
    <t>B. Thomas</t>
  </si>
  <si>
    <t>Kees H. Polderman; Coen D. A. Stehouwer; Gerard J. van Kamp; Gustaaf A. Dekker; Freek W. A. Verheugt; Louis J. G. Gooren</t>
  </si>
  <si>
    <t>A. Bakker; P. J. M. van Kesteren; L. J. G. Gooren; P. D. Bezemer</t>
  </si>
  <si>
    <t>David S. Chapin</t>
  </si>
  <si>
    <t>Paul Crichton</t>
  </si>
  <si>
    <t>J. Eldh</t>
  </si>
  <si>
    <t>J. Joris Hage; C. A. Bout; J. J. Bloem; J. A. Megens</t>
  </si>
  <si>
    <t>J. Joris Hage; Freerk G. Bouman; Joannes J. Bloem</t>
  </si>
  <si>
    <t>J. Joris Hage; Joannes J. Bloem; Freerk G. Bouman</t>
  </si>
  <si>
    <t>Harold I. Lief; Lynn Hubschman</t>
  </si>
  <si>
    <t>S. Perović</t>
  </si>
  <si>
    <t>Arthur Rogers</t>
  </si>
  <si>
    <t>Helen E. Burgess; Sami Shousha</t>
  </si>
  <si>
    <t>D. Crichton</t>
  </si>
  <si>
    <t>Philip Snaith; Michael J. Tarsh; Russell Reid</t>
  </si>
  <si>
    <t>Christiane Brems; Russell L. Adams; Gemma D. Skillman</t>
  </si>
  <si>
    <t>J. Joris Hage; F. G. Bouman; F. H. de Graaf; J. J. A. M. Bloem</t>
  </si>
  <si>
    <t>J. Joris Hage; F. G. Bouman; J. J. Bloem</t>
  </si>
  <si>
    <t>Dirk van Noort; Jean-Phillippe Nicolai</t>
  </si>
  <si>
    <t>A. Agacifidan; Selim Badur; Ozem Gerikalmaz</t>
  </si>
  <si>
    <t>J. Joris Hage; Floris H. de Graaf; Freerk G. Bouman; Joannes J. Bloem</t>
  </si>
  <si>
    <t>J. Joris Hage; Rolf Torenbeek; Freerk G. Bouman; Joannes J. Bloem</t>
  </si>
  <si>
    <t>Peter A. Reichart; Angelika Langford-Kuntz; Hans-Dieter Pohle</t>
  </si>
  <si>
    <t>John Leo</t>
  </si>
  <si>
    <t>J. Berenguer; P. Luburich; X. Tomás; J. A. Clavero; T. Pujol</t>
  </si>
  <si>
    <t>L. J. Gottlieb; L. A. Levine</t>
  </si>
  <si>
    <t>Toon A. M. Toolenaar; Ingrid Freundt; Frans J. M. Huikeshoven; Aat C. Drogendijk; Hans Jeekel; Savi Chadha-Ajwani</t>
  </si>
  <si>
    <t>Ray Blanchard; Peter I. Collins</t>
  </si>
  <si>
    <t>J. Joris Hage; Floris H. de Graaf; Joop van den Hoek; Joris J. A. M. Bloem</t>
  </si>
  <si>
    <t>A. W. Chiu; M.-T. Chen; H. Chiang; L.-H. Wu; R.-H. Fang; L. S. Change</t>
  </si>
  <si>
    <t>Christopher Fitzpatrick; Stanley J. Swierzewski, III; Edward J. McGuire</t>
  </si>
  <si>
    <t>J. Joris Hage; Joannes J. A. M. Bloem; Harold M. Suliman</t>
  </si>
  <si>
    <t>Mustafa Sengezer; Richard C. Sadove</t>
  </si>
  <si>
    <t>O. Bodlund; G. Kullgren; E. Sundbom; T. Höjerback</t>
  </si>
  <si>
    <t>Rients Dijkstra</t>
  </si>
  <si>
    <t>Ingrid Freundt; Toon A. M. Toolenaar; Fans J. M. Huikeshoven; Hans Jeekel; Aat C. Drogendijk</t>
  </si>
  <si>
    <t>K. Ndirangu</t>
  </si>
  <si>
    <t>Richard C. Sadove; Mustafa Sengezer; William J. McRoberts; Mark D. Wells</t>
  </si>
  <si>
    <t>Mark Hirsch; Ronald Lubetsky; Howard Goldman; Vinita Agarwal; Arnold Melman</t>
  </si>
  <si>
    <t>L. P. Kok</t>
  </si>
  <si>
    <t>T. D. Pache; B. C. Fauser</t>
  </si>
  <si>
    <t>T. A. Toolenaar; I. Freundt; J. H. Wagenvoort; F. J. Huikeshoven; M. Vogel; H. Jeekel; A. C. Drogendijk</t>
  </si>
  <si>
    <t>Paulo Roberto Ceccarelli</t>
  </si>
  <si>
    <t>Salas Denis</t>
  </si>
  <si>
    <t>Garland</t>
  </si>
  <si>
    <t>R. H. Fang; J. T. Lin; S. Ma</t>
  </si>
  <si>
    <t>R. Green</t>
  </si>
  <si>
    <t>L. Johnson</t>
  </si>
  <si>
    <t>Melanie McMullan; Stephen Whittle</t>
  </si>
  <si>
    <t>Beaumont Trust</t>
  </si>
  <si>
    <t>Patricia Mercarder</t>
  </si>
  <si>
    <t>L'Harmattan</t>
  </si>
  <si>
    <t>Teachers College Press</t>
  </si>
  <si>
    <t>Susan Stryker</t>
  </si>
  <si>
    <t>J. Veselý; V. Procházka; J. Válka; T. Mrázek; P. Santi; P. Bertino</t>
  </si>
  <si>
    <t>A. V. Thurston</t>
  </si>
  <si>
    <t>H. Pang; K. Pugh; J. Catalan</t>
  </si>
  <si>
    <t>C. D. Doorn; J. Poortinga; A. M Verschoor</t>
  </si>
  <si>
    <t>Theodorus H. van der Kwast; Henry B. Dommerholt; Cornells C. van Vroonhoven; Sawi Chadha</t>
  </si>
  <si>
    <t>C. M. Cole; L. E. Emory; T. Huang; W. J. Meyer, III</t>
  </si>
  <si>
    <t>I. Freundt; T. A. Toolenaar; H. Jeekel; A. C. Drogendijk; F. J. Huikeshoven</t>
  </si>
  <si>
    <t>K. Kovacs; L. Stefaneau; S. Ezzat; H. S. Smyth</t>
  </si>
  <si>
    <t>Kees H. Polderman; Louis J. G. Gooren; Eduard A. van der Veen</t>
  </si>
  <si>
    <t>Ellen Goodman</t>
  </si>
  <si>
    <t>Neil J. Bodsworth; Ross Price; Stephen C. Davies</t>
  </si>
  <si>
    <t>K. H. Polderman; L. J. Gooren; H. Asscheman; A. Bakker; R. J. Heine</t>
  </si>
  <si>
    <t>H. Asscheman; Louis J. G. Gooren; J. A. J. Megens; J. Nauta; H. J. Kloosterboer; F. Eikelboom</t>
  </si>
  <si>
    <t>N. P. McKeganey</t>
  </si>
  <si>
    <t>R. P. Snaith; A. D. Hohberger</t>
  </si>
  <si>
    <t>David E. Comings</t>
  </si>
  <si>
    <t>M. M. Bronski</t>
  </si>
  <si>
    <t>Stephanie H. M. Van Goozen; Peggy T. Cohen-Kettenis; Louis J. G. Gooren; Nico H.Frijda; Nanne E. Van de Poll</t>
  </si>
  <si>
    <t>Savi Chadha; Thierry D. Pache; Frans J. M. Huikeshoven; Albert O. Brinkmann; Theodorus H. van der Kwast</t>
  </si>
  <si>
    <t>Owe Bodlund; Kerstin Armelius</t>
  </si>
  <si>
    <t>2-4</t>
  </si>
  <si>
    <t>Nancy J. Chodorow</t>
  </si>
  <si>
    <t>L. C. Giudice; H. J. H. M. van Dessel; N. A. Cataldo; Y. A. Chandrasekher; O. W. S. Yap; B. C. J. M. Fauser</t>
  </si>
  <si>
    <t>Duke University Press</t>
  </si>
  <si>
    <t>R. Herrn</t>
  </si>
  <si>
    <t>P. Legaillard; P. Pelissier; D. Martin; J. Baudet</t>
  </si>
  <si>
    <t>J. Modestin; G. Ebner</t>
  </si>
  <si>
    <t>A. Muhs; C. Öri</t>
  </si>
  <si>
    <t>D. Seifert; K. Windgassen</t>
  </si>
  <si>
    <t>Ruth Stein</t>
  </si>
  <si>
    <t>D. F. Swaab; L. J. G. Gooren; M. A. Hofman</t>
  </si>
  <si>
    <t>Stephanie H. M. Van Goozen; Peggy T. Cohen-Kettenis; Louis J. G. Gooren; Nico H. Frijda; Nanne E. Van De Poll</t>
  </si>
  <si>
    <t>H. H. Goh; D. F. M. Loke; S. S. Ratnam</t>
  </si>
  <si>
    <t>J. Joris Hage; Joannes J. A. M. Bloem</t>
  </si>
  <si>
    <t>Z.-J. Xia; C. Wang; J. Joris Hage</t>
  </si>
  <si>
    <t>Constance Holden</t>
  </si>
  <si>
    <t>M. L. Cuéllar; E. Scopelitis; S. A. Tenenbaum; R. F. Garry; L. H. Silveira; G. Cabrera; L. R. Espinoza</t>
  </si>
  <si>
    <t>Karen Gilmmore</t>
  </si>
  <si>
    <t>Leah Cahan Schaefer; Connie Christine Wheeler</t>
  </si>
  <si>
    <t>Max Sugar</t>
  </si>
  <si>
    <t>G. De Cuypere; C. Jannes; R. Rubens</t>
  </si>
  <si>
    <t>I. Ganly; E. W. Taylor</t>
  </si>
  <si>
    <t>S. J. McGovern</t>
  </si>
  <si>
    <t>B. Dankbar; M. Sohn; E. Nieschlag; J. Gromoll</t>
  </si>
  <si>
    <t>F. Ozgür; G. Ozcan</t>
  </si>
  <si>
    <t>Maxine E. Petersen; Robert Dickey</t>
  </si>
  <si>
    <t>Joanna Sales</t>
  </si>
  <si>
    <t>S. Chandiok; P. D. Woolley; S. . R. Jebakumar</t>
  </si>
  <si>
    <t>A. Chitra Andrade; V. Kumaraiah; H. Mishra; S. Chatterji; Chittaranjan Andrade</t>
  </si>
  <si>
    <t>Massimo Giusti; M. R. Falivene; A. Carraro; C. M. Cuttica; S. Valenti; G. Giordano</t>
  </si>
  <si>
    <t>Richard L. Schott</t>
  </si>
  <si>
    <t>D. F. Swaab; M. A. Hofman</t>
  </si>
  <si>
    <t>Jose Biller; Jeffrey L. Saver</t>
  </si>
  <si>
    <t>Robert Dickey; Judith Stephens</t>
  </si>
  <si>
    <t>Sava Perović</t>
  </si>
  <si>
    <t>J. Shreedhar</t>
  </si>
  <si>
    <t>E. Gunasegaram; A. Loganath; K. L. Peh; S. S. Ratnam</t>
  </si>
  <si>
    <t>Henri Cohen; Hélène Forget</t>
  </si>
  <si>
    <t>G. Gioradno; M. Giusti</t>
  </si>
  <si>
    <t>Refaat Karim; J. Joris Hage; Freerk G. Bouman; Rita de Ruyter; Paul J. M. van Kesteren</t>
  </si>
  <si>
    <t>R. Smith</t>
  </si>
  <si>
    <t>W. F. Tsoi; L. P. Kok; K. L. Yeo; S. S. Ratnam</t>
  </si>
  <si>
    <t>Wouter R. van Straalen; J. Joris Hage; Elisabeth Bloemena</t>
  </si>
  <si>
    <t>Arjen A. W. M. van Turnhout; J. Joris Hage; Paul J. van Diest</t>
  </si>
  <si>
    <t>Guilford Press</t>
  </si>
  <si>
    <t>Kenneth J. Zucker; Susan J. Bradley</t>
  </si>
  <si>
    <t>S. Marc Breedlove</t>
  </si>
  <si>
    <t>Jiang-Ning Zhou; Michel A. Hofman; Louis J. G. Gooren; Dick F. Swaab</t>
  </si>
  <si>
    <t>Malcolm Ritter</t>
  </si>
  <si>
    <t>Kenn M. Kirksey; Gail B. Williams; David J. Garza</t>
  </si>
  <si>
    <t>L'Association freudienne internationale</t>
  </si>
  <si>
    <t>D. Becker; R. Mester</t>
  </si>
  <si>
    <t>Loren Cameron</t>
  </si>
  <si>
    <t>V. Dittman; M. Albus; J. Grefe</t>
  </si>
  <si>
    <t>Cleis Press</t>
  </si>
  <si>
    <t>Randi Ettner</t>
  </si>
  <si>
    <t>Chicago Spectrum Press</t>
  </si>
  <si>
    <t>J. Joris Hage; Henri A. H. Winters; Jesse Van Lieshout</t>
  </si>
  <si>
    <t>Richard A. King</t>
  </si>
  <si>
    <t>Richard Ekins; Dave King</t>
  </si>
  <si>
    <t>Psychology Press</t>
  </si>
  <si>
    <t>M. Nakaya</t>
  </si>
  <si>
    <t>Mark Nicholas Alban Rees</t>
  </si>
  <si>
    <t>Cassell</t>
  </si>
  <si>
    <t>Annette Runte</t>
  </si>
  <si>
    <t>W. Fink</t>
  </si>
  <si>
    <t>K. Schlatterer; K. von Werder; G. K. Stalla</t>
  </si>
  <si>
    <t>Rita Felski</t>
  </si>
  <si>
    <t>H. Finlay</t>
  </si>
  <si>
    <t>S. Loue</t>
  </si>
  <si>
    <t>Anton Scamvougeras</t>
  </si>
  <si>
    <t>Alfred G. Becking; D. Bram Tuinzing; J. Joris Hage; Louis J. G. Gooren</t>
  </si>
  <si>
    <t>B. R. Beemer</t>
  </si>
  <si>
    <t>Margaret L. Colucciello</t>
  </si>
  <si>
    <t>Refaat B. Karim; J. Joris Hage; Miguel A. Cuesta</t>
  </si>
  <si>
    <t>M. Landén; J. Wålinder; B. Lundström</t>
  </si>
  <si>
    <t>George R. Brown; Thomas N. Wise; Paul T. Costa, Jr.; Jeffrey H. Herbst; Peter J. Fagan; Chester W. Schmidt</t>
  </si>
  <si>
    <t>J. Joris Hage; Refaat B. Karim; Elisabeth Bioemena</t>
  </si>
  <si>
    <t>Constance J. Johnson</t>
  </si>
  <si>
    <t>Fred Rosner</t>
  </si>
  <si>
    <t>Jacques Breton; Bernard Cordier</t>
  </si>
  <si>
    <t>Owe Bodlund; Gunnar Kullgren</t>
  </si>
  <si>
    <t>Ira Brenner</t>
  </si>
  <si>
    <t>Els C. M. Brinkman-Van der Linden; Ellen C. Havenaar; Esther C.R. Van Ommen; Gerard J. Van Kamp; Louis J.G. Gooren; Willem Van Dijk</t>
  </si>
  <si>
    <t>J. Joris Hage; Refaat B. Karim</t>
  </si>
  <si>
    <t>Donald R. Laub, Sr.; Donald R. Laub, Jr.; Gail S. Lebovic</t>
  </si>
  <si>
    <t>B. K. Puri; I. Singh</t>
  </si>
  <si>
    <t>P. van Kesteren; P. Lips; W. Deville; C. Popp-Snijders; H. Asscheman; J. Megens; L. Gooren</t>
  </si>
  <si>
    <t>Clare Dyer</t>
  </si>
  <si>
    <t>Jorge Costa-Santos; Rosa Madeira</t>
  </si>
  <si>
    <t>J. Joris Hage; Henri A. H. Winters</t>
  </si>
  <si>
    <t>Cordula Witze; Susanne Osburg</t>
  </si>
  <si>
    <t>O. Serri; D. Noiseux; F. Robert; J. Hardy</t>
  </si>
  <si>
    <t>Catherine Vidal</t>
  </si>
  <si>
    <t>K. Zwirska-Korczala; Z. Ostrowska; M. Fryczkowski</t>
  </si>
  <si>
    <t>A. A. Lawrence; J. D. Sahffer; W. R. Snow; C. Chase; B. T. Headlam</t>
  </si>
  <si>
    <t>Zoran Rakic; Vladan Starcevic; Jovan Maric; Katarina Kelin</t>
  </si>
  <si>
    <t>P. van Kesteren; W. Meinhardt; P. van der Valk; A. Geldof; J. Megens; L. Gooren</t>
  </si>
  <si>
    <t>Mildred L. Brown; Chloe Ann Rounsley</t>
  </si>
  <si>
    <t>Jossey-Bass</t>
  </si>
  <si>
    <t>Paul Lips; Paul J. M. van Kesteren; Henk Asscheman; Louis J. G. Gooren</t>
  </si>
  <si>
    <t>Thomas L. McKain</t>
  </si>
  <si>
    <t>Ralph R. Chesson; David A. Gilbert; Gerald H. Jordan; Steven M. Schlossberg; Gerald T. Ramsey; Deborah M. Gilbert</t>
  </si>
  <si>
    <t>B. Jin; L. Turner; W. A. Walters; D. J. Handelsman</t>
  </si>
  <si>
    <t>R. B. Karim; J. Joris Hage; J. W. Mulder</t>
  </si>
  <si>
    <t>Paul J. van Kesteren; Louis J. Gooren; Jos A. Megens</t>
  </si>
  <si>
    <t>Bonnie Bullough; Vern L. Bullough; James Elias</t>
  </si>
  <si>
    <t>Prometheus Books</t>
  </si>
  <si>
    <t>Jules Bureau</t>
  </si>
  <si>
    <t>Pat Califia</t>
  </si>
  <si>
    <t>Odile Jacob</t>
  </si>
  <si>
    <t>Holly Devor</t>
  </si>
  <si>
    <t>Indiana University Press</t>
  </si>
  <si>
    <t>Denis Salas</t>
  </si>
  <si>
    <t>Sylvie Sesé-Léger</t>
  </si>
  <si>
    <t>Livia Polanyl; Deirdre McCloskey</t>
  </si>
  <si>
    <t>A. Banerjee; S. H. Nizamie; V. K. Chopra; D. J. Bagchi</t>
  </si>
  <si>
    <t>H. H. V. Goh; S. S. Ratnam</t>
  </si>
  <si>
    <t>Sophie Gromb; B. Chanseau; H. J. Lazarini</t>
  </si>
  <si>
    <t>C. N. Molina</t>
  </si>
  <si>
    <t>Stephen Chew; K. F. Tham; S. S. Ratnam</t>
  </si>
  <si>
    <t>Leo Cohen; Corine de Ruiter; Heleen Ringelberg; Peggy T. Cohen‐Kettenis</t>
  </si>
  <si>
    <t>Peggy T. Cohen-Kettenis; Stephanie H. M. van Goozen</t>
  </si>
  <si>
    <t>Collier M. Colen; Michael O'Boyle; Lee E. Emory; Walter J. Meyer, III</t>
  </si>
  <si>
    <t>Francisco Giraldo; Jesús de Grado; José Montes</t>
  </si>
  <si>
    <t>J. Joris Hage; Refaat B. Karim; Miguel A. Cuesta</t>
  </si>
  <si>
    <t>Ted Swedenburg</t>
  </si>
  <si>
    <t>Jan Eldh Agnes Berg; Maria Gustafsson</t>
  </si>
  <si>
    <t>Peter A. Siemssen; Steen H. Matzen</t>
  </si>
  <si>
    <t>Hartmut A. G. Bosinski; Inge Schröder; Michael Peter; Reinhard Arndt; Reinhard Wille; Wolfgang G. Sippell</t>
  </si>
  <si>
    <t>Jan M. Ellerhorst-Ryan</t>
  </si>
  <si>
    <t>S1</t>
  </si>
  <si>
    <t>G. J. Ghosh; P. M. Mclaren; J. P. Watson</t>
  </si>
  <si>
    <t>A. C. Astrid Knol; J. Joris Hage</t>
  </si>
  <si>
    <t>Jane A. McCrohon; William A. W. Walters; Jacqui T. C. Robinson; Robyn J. McCredie; Leo Turner; Mark R. Adams; David J. Handelsman; David S. Celermajer</t>
  </si>
  <si>
    <t>Gishel New; Katrina L. Timmins; Stephen J. Duffy; Binh T. Tran; Richard C. O'Brien; Richard W. Harper; Ian T. Meredith</t>
  </si>
  <si>
    <t>C. Ryan; D. Futterman</t>
  </si>
  <si>
    <t>A. Tsakris; K. P. Kyriakis; S. Chryssou; G. Papoutsakis</t>
  </si>
  <si>
    <t>Alan C. Yeung</t>
  </si>
  <si>
    <t>Kenneth J. Zucker; Susan J. Bradley; Mohammad Sanikhani</t>
  </si>
  <si>
    <t>Dave King; Richard Ekins</t>
  </si>
  <si>
    <t>A. E. Eyler; Kathryn Wright</t>
  </si>
  <si>
    <t>Uwe Hartmann; Hinnerk Becker; C. Rueffer-Hesse</t>
  </si>
  <si>
    <t>Claudia Lima Marques; J. C. D.; Elaine Ramos de Silva</t>
  </si>
  <si>
    <t>J.-N. Zhou; M. A. Hofman; L. J. Gooren; D. F. Swaab</t>
  </si>
  <si>
    <t>Steven J. Stark; LeAnn Spencer</t>
  </si>
  <si>
    <t>Harmut A. G. Bosinski; Michael Peter; Gabriele Bonatz; Reinhard Arndt; Maren Heidenreich; Wolfgang G. Sippell; Reinhard Wille</t>
  </si>
  <si>
    <t>Jolanda M. H. Elbers; Henk Asscheman; Jacob C. Seidell; Jos A. J. Megens; Louis J. G. Gooren</t>
  </si>
  <si>
    <t>Peter A. Jackson</t>
  </si>
  <si>
    <t>J. Joris Hage; R. B. Karim; M. A. Cuesta</t>
  </si>
  <si>
    <t>Christian Raulin; Saskia Werner; Wolfgang Hartschuh; Matthias Schönermark</t>
  </si>
  <si>
    <t>O. W. Stephanie Yap; H. J. H. M. Thierry van Dessel; Yasmin A. Chandrasekher; Bart C. J. M. Fauser; Linda C. Giudice</t>
  </si>
  <si>
    <t>Thierry Gallarda; I. Amado; S. Coussinoux; M.-F. Poirier; B. Cordier; Jean-Pierre Olié</t>
  </si>
  <si>
    <t>Gregory R. Caron; Robert P. Archer</t>
  </si>
  <si>
    <t>J. Joris Hage; Marieke Vossen; Alfred G. Becking</t>
  </si>
  <si>
    <t>M. Landén; P. Rasmussen</t>
  </si>
  <si>
    <t>Paul J. M. van Kesteren; Henk Asscheman; Jos A. J. Megens; Louis J. G. Gooren</t>
  </si>
  <si>
    <t>David Tuller</t>
  </si>
  <si>
    <t>Louis H. Swartz</t>
  </si>
  <si>
    <t>Jolanda M. H. Elbers; Henk Asscheman; Jacob C. Seidell; Marijke Frölich; A. Edo Meinders; Louis J. G. Gooren</t>
  </si>
  <si>
    <t>Isaac M. Marks; David Mataix-Cols</t>
  </si>
  <si>
    <t>Jennifer L. Kreiss; Diana L. Patterson</t>
  </si>
  <si>
    <t>J. Joris Hage; H. A. Winters; I. A. Kuiper</t>
  </si>
  <si>
    <t>Kenny Midence; Isabel Hargreaves</t>
  </si>
  <si>
    <t>A. Tsakris; K. P. Kyriakis; S. Chryssou</t>
  </si>
  <si>
    <t>4-1</t>
  </si>
  <si>
    <t>R. Elliott</t>
  </si>
  <si>
    <t>J. A. Brown; T. M. Wilson</t>
  </si>
  <si>
    <t>Richard F. Docter; Virginia Prince</t>
  </si>
  <si>
    <t>B. Antoszewski; J. Kruk-Jeromin; A. Malinowski</t>
  </si>
  <si>
    <t>L. Brussa</t>
  </si>
  <si>
    <t>Jay Prosser</t>
  </si>
  <si>
    <t>Columbia University Press</t>
  </si>
  <si>
    <t>K. Schlatterer; D. P. Auer; A. Yassouridis; K. von Werder; G. K. Stalla</t>
  </si>
  <si>
    <t>Felix Abraham</t>
  </si>
  <si>
    <t>James Barrett</t>
  </si>
  <si>
    <t>Cordula Weitze; Susanne Osburg</t>
  </si>
  <si>
    <t>J. Grimaldi</t>
  </si>
  <si>
    <t>N. G. Molina</t>
  </si>
  <si>
    <t>David Brez Carlisle</t>
  </si>
  <si>
    <t>E. J. Giltay; E. K. Hoogeveen; J. M. H. Elbers; L. J. G. Gooren; H. Asscheman; C. D. A. Stehouwer</t>
  </si>
  <si>
    <t>J. Joris Hage; Salim Z. Chami</t>
  </si>
  <si>
    <t>Danielle Quinodoz</t>
  </si>
  <si>
    <t>Paul van Kesteren; Paul Lips; Louis J. G. Gooren; Henk Asscheman; Jos Megens</t>
  </si>
  <si>
    <t>K. J. Zucker; S. Lightbody; K. Pecore; S. J. Bradley; R. Blanchard</t>
  </si>
  <si>
    <t>Domenico Di Ceghe; Claire Sturge; Adrian Sutton</t>
  </si>
  <si>
    <t>Marija Draskic</t>
  </si>
  <si>
    <t>Stephen B. Levine; George Brown; Eli Coleman; Peggy Cohen-Kettenis; J. Joris Hage; Judy Van Maasdam; Maxine Petersen; Friedemann Pfäfflin; Leah C. Schaefer</t>
  </si>
  <si>
    <t>Bonnie R. Saks</t>
  </si>
  <si>
    <t>M. Blasius</t>
  </si>
  <si>
    <t>Tan Duong; Alvin J. Schonfeld; Margaret Yungbluth; Ross Slotten</t>
  </si>
  <si>
    <t>M. Landén; J. Wålinder; G. Hambert; B. Lundström</t>
  </si>
  <si>
    <t>Patricia Elliot; Katrina Roen</t>
  </si>
  <si>
    <t>Walter Futterweit</t>
  </si>
  <si>
    <t>Judith Halberstam</t>
  </si>
  <si>
    <t>Judith Halberstam; C. Jacob Hale</t>
  </si>
  <si>
    <t>C. Jacob Hale</t>
  </si>
  <si>
    <t>R. C. Jiloha; J. C. Bathla; A. Bawbja; V. Gupta</t>
  </si>
  <si>
    <t>Henry S. Rubin</t>
  </si>
  <si>
    <t>James L. Nelson</t>
  </si>
  <si>
    <t>H. J. Moriarty; A. Thiagalingam; P. D. Hill</t>
  </si>
  <si>
    <t>Joanne Meyerowitz</t>
  </si>
  <si>
    <t>E. Mercer</t>
  </si>
  <si>
    <t>Rosemary Grimshaw</t>
  </si>
  <si>
    <t>E. P. van Haarst; D. W. Newling; L. J. Gooren; H. Asscheman; D. M. Prenger</t>
  </si>
  <si>
    <t>P. J. van Kesteren; T. Kooistra; M. Lansink; G. J. van Kamp; H. Asscheman; L. J. Gooren; J. J. Emeis; U. M. Vischer; C. D. Stehouwer</t>
  </si>
  <si>
    <t>J. P. Watson; T. Soutzos</t>
  </si>
  <si>
    <t>Patrick McCabe</t>
  </si>
  <si>
    <t>9780330352932</t>
  </si>
  <si>
    <t>Pan Books Ltd.</t>
  </si>
  <si>
    <t>J. Farrell</t>
  </si>
  <si>
    <t>A. J. Kuiper</t>
  </si>
  <si>
    <t>P. T. Cohen-Kettenis</t>
  </si>
  <si>
    <t>R. H. Fang; Y. S. Kao; S. Ma; J. T. Lin</t>
  </si>
  <si>
    <t>Ajita Grewal; Robert Y. Kim; Emmett T. Cunningham</t>
  </si>
  <si>
    <t>Steven E. James</t>
  </si>
  <si>
    <t>P. Lunetta; A. Penttilä</t>
  </si>
  <si>
    <t>W. O. Bockting; B. E. Robinson; B. R. S. Rosser</t>
  </si>
  <si>
    <t>Peggy T. Cohen-Kettenis; Stephanie H. M. van Goozen; Cees D. Doorn; Louis J. G. Gooren</t>
  </si>
  <si>
    <t>J. Joris Hage; Stan Monstrey</t>
  </si>
  <si>
    <t>R. K. Khouri; V. L. Young; V. M. Casoli</t>
  </si>
  <si>
    <t>Friedrich C. Luft</t>
  </si>
  <si>
    <t>L. Spizzichino; P. Casella; M. Zaccarelli; G. Rezza; S. Venezia; P. Gattari</t>
  </si>
  <si>
    <t>A. Grubb</t>
  </si>
  <si>
    <t>Dennis McFadden; Edward G. Pasanen; Narriman Lee Callaway</t>
  </si>
  <si>
    <t>Sophinette Becker; Hartmut Bosinski; Ulrich Clement; Wolf Eicher; Thomas Goerlich; Uwe Hartmann; Götz Kockott; Dieter Langer; Wilhelm F. Preuss; Gunter Schmidt; Alfred Springer; Reinhard Wille</t>
  </si>
  <si>
    <t>Clare Miles; Richard Green; Geoff Sanders; Melissa Hines</t>
  </si>
  <si>
    <t>Kathrin Schlatterer; Alexander Yassouridis; Klaus Von Werder; Dorette Poland; Johannes Kemper; Gunter K. Stalla</t>
  </si>
  <si>
    <t>Anne Rochell Konigsmark</t>
  </si>
  <si>
    <t>E. J. Giltay; J. M. H. Elbers; L. J. G. Gooren; J. J. Emeis; T. Kooistra; H. Asscheman; C. D. A. Stehouwer</t>
  </si>
  <si>
    <t>Robyn J. McCredie; Jane A. McCrohon; Leo Turner; Kaye A. Griffiths; David J. Handelsman; David S. Celermajer</t>
  </si>
  <si>
    <t>Neal Rendleman</t>
  </si>
  <si>
    <t>P. T. Cohen-Kettenis; S. H. M. van Goozen</t>
  </si>
  <si>
    <t>Christopher T. Daskalos</t>
  </si>
  <si>
    <t>M. Diamond</t>
  </si>
  <si>
    <t>S. Reutrakul; B. Ongphiphadhanakul; N. Piaseu; S. Krittiyawong; S. Chanprasertyothin; P. Bunnag; R. Rajatanavin</t>
  </si>
  <si>
    <t>Lois J. Surgenor; Jennifer L. Fear</t>
  </si>
  <si>
    <t>Nan Alamilla Boyd</t>
  </si>
  <si>
    <t>Joyce L. C. Ma</t>
  </si>
  <si>
    <t>T. Nemoto; D. Luke; L. Mamo; A. Ching; J. Patria</t>
  </si>
  <si>
    <t>G. Niveau; M. Ummel; T. Harding</t>
  </si>
  <si>
    <t>Atara Stein</t>
  </si>
  <si>
    <t>J. Veselý; J. Kucera; J. Hrbatý; I. Stupka; A. Rezai</t>
  </si>
  <si>
    <t>J. Veselý; Jonas Haage</t>
  </si>
  <si>
    <t>T. Zieliński</t>
  </si>
  <si>
    <t>Walter Bocking; Sheila Kirk</t>
  </si>
  <si>
    <t>Walter O. Bockting; Simon Rosser; Eli Coleman</t>
  </si>
  <si>
    <t>Kristen Clements; Kerrily Kitano; Willy Wilkinson; Rani Marx</t>
  </si>
  <si>
    <t>Douglas Hein; Michael Kirk</t>
  </si>
  <si>
    <t>James A. Inciardi; Hilary L. Surratt; Paulo R. Telles; Binh H. Pok</t>
  </si>
  <si>
    <t>Nina Kammerer; Theresa Mason; Margaret Connors</t>
  </si>
  <si>
    <t>Viviane K. Namaste</t>
  </si>
  <si>
    <t>Cathy J. Reback; Emilia L. Lombardi</t>
  </si>
  <si>
    <t>Barbare E. Warren</t>
  </si>
  <si>
    <t>A. Neal Wilson</t>
  </si>
  <si>
    <t>Tamar Nordenberg</t>
  </si>
  <si>
    <t>Torrance Stephens; Scott Cozza; Ronald L. Braithwaite</t>
  </si>
  <si>
    <t>Gurcan Altun; Ahmet Yilmaz; Derya Azmak</t>
  </si>
  <si>
    <t>Arianne B. Dessens; Peggy T. Cohen-Kettenis; Gideon J. Mellenbergh; Nanne V. D. Poll; Janna G. Koppe; Kees Boer</t>
  </si>
  <si>
    <t>J. M. H. Elbers; H. Asscheman; J. C. Seidell; L. J. G. Gooren</t>
  </si>
  <si>
    <t>Elisabet Sundbom; Owe Bodlund</t>
  </si>
  <si>
    <t>Jamil Rehman; Simcha Lazer; Alexandru E. Benet; Leah C. Schaefer; Arnold Melman</t>
  </si>
  <si>
    <t>J. Joris Hage; Annette H. M. Taets van Amerongen; Paul J. van Diest</t>
  </si>
  <si>
    <t>Sylvester M. Maas; Quirijin A. Eijsbouts; J. Joris Hage; Miguel A. Cuesta</t>
  </si>
  <si>
    <t>S. Meghdadi; H. Porst; W. Stackl; H. Friehe; M. Rodrigues; H. Sinzinger</t>
  </si>
  <si>
    <t>Walter O. Bockting; B. R. Simon Rosser; Karen Scheltema</t>
  </si>
  <si>
    <t>P. T. Cohen-Kettenis; L. J. G. Gooren</t>
  </si>
  <si>
    <t>M. Feinberg</t>
  </si>
  <si>
    <t>C. Sebastian</t>
  </si>
  <si>
    <t>Ditte Slabbekoorn; Stephanie H. M. van Goozena; Jos Megens; Louis J. G. Gooren; Peggy T. Cohen-Kettenis</t>
  </si>
  <si>
    <t>B. Meyenburg</t>
  </si>
  <si>
    <t>Manfred Gross</t>
  </si>
  <si>
    <t>Loretta R. Loeb</t>
  </si>
  <si>
    <t>Bradley M. Cooke; Golnaz Tabibnia; S. Marc Breedlove</t>
  </si>
  <si>
    <t>Peggy Nerdahl; Debra Berglund; Linda H. Bearinger; Elizabeth Saewyc; Marjorie Ireland; Theora Evans</t>
  </si>
  <si>
    <t>P. E. Stevens; S. Morgan</t>
  </si>
  <si>
    <t>Robert C. Kanhai; J. Joris Hage; Henk Asscheman; J. Wiebe Mulder</t>
  </si>
  <si>
    <t>Robert C. Kanhai; J. Joris Hage; E. Bloemena; P. J. Van Diest; R. B. Karim</t>
  </si>
  <si>
    <t>Victor H. H. Goh</t>
  </si>
  <si>
    <t>Rosemary Turner</t>
  </si>
  <si>
    <t>Erik J. Giltay; Jan Lambert; Louis J. G. Gooren; Jolanda M. H. Elbers; Mieke Steyn; Coen D. A. Stehouwer</t>
  </si>
  <si>
    <t>Jolanda M. H. Elbers; Sigrid de Jong; Tom Teerlink; Henk Asscheman; Jacob C. Seidell; Louis J. G. Gooren</t>
  </si>
  <si>
    <t>Mehmet H. Ergeneli; E. Hakan Duran; Gürhan Özcan; Mithat Erdogan</t>
  </si>
  <si>
    <t>Robert C. Kanhai; J. Joris Hage; Refaat B. Karim; J. Wiebe Mulder</t>
  </si>
  <si>
    <t>Lucas G. Wiessing; Mariëlle S. van Roosmalen; Paula Koedijk; Bert Bieleman; Hans Houweling</t>
  </si>
  <si>
    <t>Virginia M. Miller</t>
  </si>
  <si>
    <t>A. A. Lawrence</t>
  </si>
  <si>
    <t>Gishel New; Stephen J. Duffy; Richard W. Harper; Ian T. Meredith</t>
  </si>
  <si>
    <t>Martin S. Weinberg; Frances M. Shaver; Colin J. Williams</t>
  </si>
  <si>
    <t>503-21 (503-21)</t>
  </si>
  <si>
    <t>H2341-7 (H2341-7)</t>
  </si>
  <si>
    <t>581-3 (581-3)</t>
  </si>
  <si>
    <t>87-105 (87-105)</t>
  </si>
  <si>
    <t>958-70 (958-70)</t>
  </si>
  <si>
    <t>3-14 (3-14)</t>
  </si>
  <si>
    <t>299-301 (299-301)</t>
  </si>
  <si>
    <t>78-80 (78-80)</t>
  </si>
  <si>
    <t>57-64 (57-64)</t>
  </si>
  <si>
    <t>285-6 (285-6)</t>
  </si>
  <si>
    <t>125 (125)</t>
  </si>
  <si>
    <t>43-50 (43-50)</t>
  </si>
  <si>
    <t>143-5 (143-5)</t>
  </si>
  <si>
    <t>894-6 (894-6)</t>
  </si>
  <si>
    <t>127-41 (127-41)</t>
  </si>
  <si>
    <t>416 (416)</t>
  </si>
  <si>
    <t>1188-92 (1188-92)</t>
  </si>
  <si>
    <t>265-8 (265-8)</t>
  </si>
  <si>
    <t>613-20 (613-20)</t>
  </si>
  <si>
    <t>349-60 (349-60)</t>
  </si>
  <si>
    <t>261-4 (261-4)</t>
  </si>
  <si>
    <t>198-216 (198-216)</t>
  </si>
  <si>
    <t>464-9 (464-9)</t>
  </si>
  <si>
    <t>507-16 (507-16)</t>
  </si>
  <si>
    <t>491-505 (491-505)</t>
  </si>
  <si>
    <t>443-6 (443-6)</t>
  </si>
  <si>
    <t>1181-2 (1181-2)</t>
  </si>
  <si>
    <t>573-82 (573-82)</t>
  </si>
  <si>
    <t>595-605 (595-605)</t>
  </si>
  <si>
    <t>42-5 (42-5)</t>
  </si>
  <si>
    <t>141-50 (141-50)</t>
  </si>
  <si>
    <t>1006-7 (1006-7)</t>
  </si>
  <si>
    <t>3268001211</t>
  </si>
  <si>
    <t>170-8 (170-8)</t>
  </si>
  <si>
    <t>221-31 (221-31)</t>
  </si>
  <si>
    <t>785-803 (785-803)</t>
  </si>
  <si>
    <t>371-7 (371-7)</t>
  </si>
  <si>
    <t>132-3 (132-3)</t>
  </si>
  <si>
    <t>61-74 (61-74)</t>
  </si>
  <si>
    <t>64-73 (64-73)</t>
  </si>
  <si>
    <t>608-11 (608-11)</t>
  </si>
  <si>
    <t>107-29 (107-29)</t>
  </si>
  <si>
    <t>557-8 (557-8)</t>
  </si>
  <si>
    <t>300-1 (300-1)</t>
  </si>
  <si>
    <t>714-5 (714-5)</t>
  </si>
  <si>
    <t>293-302 (293-302)</t>
  </si>
  <si>
    <t>554-7 (554-7)</t>
  </si>
  <si>
    <t>13A (13A)</t>
  </si>
  <si>
    <t>333-43 (333-43)</t>
  </si>
  <si>
    <t>409-17 (409-17)</t>
  </si>
  <si>
    <t>142-9 (142-9)</t>
  </si>
  <si>
    <t>280-5 (280-5)</t>
  </si>
  <si>
    <t>446-51 (446-51)</t>
  </si>
  <si>
    <t>603-4 (603-4)</t>
  </si>
  <si>
    <t>945-6 (945-6)</t>
  </si>
  <si>
    <t>711-2 (711-2)</t>
  </si>
  <si>
    <t>445-52 (445-52)</t>
  </si>
  <si>
    <t>235-51 (235-51)</t>
  </si>
  <si>
    <t>43-70 (43-70)</t>
  </si>
  <si>
    <t>1753-6 (1753-6)</t>
  </si>
  <si>
    <t>139-48 (139-48)</t>
  </si>
  <si>
    <t>44-54 (44-54)</t>
  </si>
  <si>
    <t>33-6 (33-6)</t>
  </si>
  <si>
    <t>11-6 (11-6)</t>
  </si>
  <si>
    <t>44-6 (44-6)</t>
  </si>
  <si>
    <t>75-81 (75-81)</t>
  </si>
  <si>
    <t>60-72 (60-72)</t>
  </si>
  <si>
    <t>282-5 (282-5)</t>
  </si>
  <si>
    <t>241-50 (241-50)</t>
  </si>
  <si>
    <t>1342 (1342)</t>
  </si>
  <si>
    <t>48-50 (48-50)</t>
  </si>
  <si>
    <t>679-82 (679-82)</t>
  </si>
  <si>
    <t>590-2 (590-2)</t>
  </si>
  <si>
    <t>587-605 (587-605)</t>
  </si>
  <si>
    <t>150-76 (150-76)</t>
  </si>
  <si>
    <t>182-5 (182-5)</t>
  </si>
  <si>
    <t>113-7 (113-7)</t>
  </si>
  <si>
    <t>565-71 (565-71)</t>
  </si>
  <si>
    <t>169-91 (169-91)</t>
  </si>
  <si>
    <t>163-6 (163-6)</t>
  </si>
  <si>
    <t>H15-9 (H15-9)</t>
  </si>
  <si>
    <t>124-8 (124-8)</t>
  </si>
  <si>
    <t>1057-61 (1057-61)</t>
  </si>
  <si>
    <t>581-2 (581-2)</t>
  </si>
  <si>
    <t>544 (544)</t>
  </si>
  <si>
    <t>85-7 (85-7)</t>
  </si>
  <si>
    <t>603-8 (603-8)</t>
  </si>
  <si>
    <t>711-6 (711-6)</t>
  </si>
  <si>
    <t>270-302 (270-302)</t>
  </si>
  <si>
    <t>897-8 (897-8)</t>
  </si>
  <si>
    <t>698-9 (698-9)</t>
  </si>
  <si>
    <t>852-4 (852-4)</t>
  </si>
  <si>
    <t>205-12 (205-12)</t>
  </si>
  <si>
    <t>661-5 (661-5)</t>
  </si>
  <si>
    <t>2020195984</t>
  </si>
  <si>
    <t>592-8 (592-8)</t>
  </si>
  <si>
    <t>269-74 (269-74)</t>
  </si>
  <si>
    <t>599-600 (599-600)</t>
  </si>
  <si>
    <t>1-28 (1-28)</t>
  </si>
  <si>
    <t>159-70 (159-70)</t>
  </si>
  <si>
    <t>122-5 (122-5)</t>
  </si>
  <si>
    <t>13-21 (13-21)</t>
  </si>
  <si>
    <t>37-50 (37-50)</t>
  </si>
  <si>
    <t>37-43 (37-43)</t>
  </si>
  <si>
    <t>155-7 (155-7)</t>
  </si>
  <si>
    <t>69-76 (69-76)</t>
  </si>
  <si>
    <t>12, 14 (12, 14)</t>
  </si>
  <si>
    <t>325-9 (325-9)</t>
  </si>
  <si>
    <t>278-86 (278-86)</t>
  </si>
  <si>
    <t>3-12 (3-12)</t>
  </si>
  <si>
    <t>429-32 (429-32)</t>
  </si>
  <si>
    <t>237-8 (237-8)</t>
  </si>
  <si>
    <t>962 (962)</t>
  </si>
  <si>
    <t>569 (569)</t>
  </si>
  <si>
    <t>895-900 (895-900)</t>
  </si>
  <si>
    <t>323-6 (323-6)</t>
  </si>
  <si>
    <t>914-21 (914-21)</t>
  </si>
  <si>
    <t>904-10 (904-10)</t>
  </si>
  <si>
    <t>327-33 (327-33)</t>
  </si>
  <si>
    <t>145-55 (145-55)</t>
  </si>
  <si>
    <t>703-11 (703-11)</t>
  </si>
  <si>
    <t>1085-6 (1085-6)</t>
  </si>
  <si>
    <t>681-5 (681-5)</t>
  </si>
  <si>
    <t>131-41 (131-41)</t>
  </si>
  <si>
    <t>241-51 (241-51)</t>
  </si>
  <si>
    <t>253-64 (253-64)</t>
  </si>
  <si>
    <t>1364 (1364)</t>
  </si>
  <si>
    <t>1463-8 (1463-8)</t>
  </si>
  <si>
    <t>1303-7 (1303-7)</t>
  </si>
  <si>
    <t>1308-15 (1308-15)</t>
  </si>
  <si>
    <t>236 (236)</t>
  </si>
  <si>
    <t>157-61 (157-61)</t>
  </si>
  <si>
    <t>257-61 (257-61)</t>
  </si>
  <si>
    <t>102-8 (102-8)</t>
  </si>
  <si>
    <t>187-9 (187-9)</t>
  </si>
  <si>
    <t>296-7 (296-7)</t>
  </si>
  <si>
    <t>276-83 (276-83)</t>
  </si>
  <si>
    <t>846-9 (846-9)</t>
  </si>
  <si>
    <t>570-5 (570-5)</t>
  </si>
  <si>
    <t>275-80 (275-80)</t>
  </si>
  <si>
    <t>495-7 (495-7)</t>
  </si>
  <si>
    <t>458-60 (458-60)</t>
  </si>
  <si>
    <t>1093-8 (1093-8)</t>
  </si>
  <si>
    <t>372-6 (372-6)</t>
  </si>
  <si>
    <t>322-7 (322-7)</t>
  </si>
  <si>
    <t>1210-4 (1210-4)</t>
  </si>
  <si>
    <t>737-8 (737-8)</t>
  </si>
  <si>
    <t>1211 (1211)</t>
  </si>
  <si>
    <t>301-7 (301-7)</t>
  </si>
  <si>
    <t>1810-3 (1810-3)</t>
  </si>
  <si>
    <t>553-6 (553-6)</t>
  </si>
  <si>
    <t>702-3 (702-3)</t>
  </si>
  <si>
    <t>3314-6 (3314-6)</t>
  </si>
  <si>
    <t>515-7 (515-7)</t>
  </si>
  <si>
    <t>487-502 (487-502)</t>
  </si>
  <si>
    <t>2130464890</t>
  </si>
  <si>
    <t>081530840X</t>
  </si>
  <si>
    <t>349-52 (349-52)</t>
  </si>
  <si>
    <t>511-7 (511-7)</t>
  </si>
  <si>
    <t>895 (895)</t>
  </si>
  <si>
    <t>159-81 (159-81)</t>
  </si>
  <si>
    <t>9789506023652</t>
  </si>
  <si>
    <t>9506023654</t>
  </si>
  <si>
    <t>237-54 (237-54)</t>
  </si>
  <si>
    <t>217 (217)</t>
  </si>
  <si>
    <t>130-2 (130-2)</t>
  </si>
  <si>
    <t>185-201 (185-201)</t>
  </si>
  <si>
    <t>133-8 (133-8)</t>
  </si>
  <si>
    <t>A13 (A13)</t>
  </si>
  <si>
    <t>68-72 (68-72)</t>
  </si>
  <si>
    <t>876-9 (876-9)</t>
  </si>
  <si>
    <t>562-5 (562-5)</t>
  </si>
  <si>
    <t>595-601 (595-601)</t>
  </si>
  <si>
    <t>A16 (A16)</t>
  </si>
  <si>
    <t>211-2 (211-2)</t>
  </si>
  <si>
    <t>265-71 (265-71)</t>
  </si>
  <si>
    <t>935-9 (935-9)</t>
  </si>
  <si>
    <t>163-77 (163-77)</t>
  </si>
  <si>
    <t>1215-26 (1215-26)</t>
  </si>
  <si>
    <t>417-9 (417-9)</t>
  </si>
  <si>
    <t>227-41 (227-41)</t>
  </si>
  <si>
    <t>1153-7 (1153-7)</t>
  </si>
  <si>
    <t>1198-204 (1198-204)</t>
  </si>
  <si>
    <t>303-17 (303-17)</t>
  </si>
  <si>
    <t>291-9 (291-9)</t>
  </si>
  <si>
    <t>397-408 (397-408)</t>
  </si>
  <si>
    <t>9781563334351</t>
  </si>
  <si>
    <t>14-8 (14-8)</t>
  </si>
  <si>
    <t>309-13 (309-13)</t>
  </si>
  <si>
    <t>59-76 (59-76)</t>
  </si>
  <si>
    <t>99-111 (99-111)</t>
  </si>
  <si>
    <t>312-6 (312-6)</t>
  </si>
  <si>
    <t>257-89 (257-89)</t>
  </si>
  <si>
    <t>283-301 (283-301)</t>
  </si>
  <si>
    <t>343-63 (343-63)</t>
  </si>
  <si>
    <t>17-24 (17-24)</t>
  </si>
  <si>
    <t>59-66 (59-66)</t>
  </si>
  <si>
    <t>201 (201)</t>
  </si>
  <si>
    <t>334 (334)</t>
  </si>
  <si>
    <t>39-59 (39-59)</t>
  </si>
  <si>
    <t>73-93 (73-93)</t>
  </si>
  <si>
    <t>260-81 (260-81)</t>
  </si>
  <si>
    <t>180-4 (180-4)</t>
  </si>
  <si>
    <t>341 (341)</t>
  </si>
  <si>
    <t>88-96 (88-96)</t>
  </si>
  <si>
    <t>451 (451)</t>
  </si>
  <si>
    <t>135-56 (135-56)</t>
  </si>
  <si>
    <t>136-9 (136-9)</t>
  </si>
  <si>
    <t>226 (226)</t>
  </si>
  <si>
    <t>420-6 (420-6)</t>
  </si>
  <si>
    <t>339-48 (339-48)</t>
  </si>
  <si>
    <t>309-27 (309-27)</t>
  </si>
  <si>
    <t>264-70 (264-70)</t>
  </si>
  <si>
    <t>148-50 (148-50)</t>
  </si>
  <si>
    <t>1611-3 (1611-3)</t>
  </si>
  <si>
    <t>439-45 (439-45)</t>
  </si>
  <si>
    <t>848-53 (848-53)</t>
  </si>
  <si>
    <t>10-1 (10-1)</t>
  </si>
  <si>
    <t>127-33 (127-33)</t>
  </si>
  <si>
    <t>811-37 (811-37)</t>
  </si>
  <si>
    <t>565-73 (565-73)</t>
  </si>
  <si>
    <t>165-93 (165-93)</t>
  </si>
  <si>
    <t>279-84 (279-84)</t>
  </si>
  <si>
    <t>664-7 (664-7)</t>
  </si>
  <si>
    <t>237-41 (237-41)</t>
  </si>
  <si>
    <t>415-21 (415-21)</t>
  </si>
  <si>
    <t>767-71 (767-71)</t>
  </si>
  <si>
    <t>0898622662</t>
  </si>
  <si>
    <t>68-70 (68-70)</t>
  </si>
  <si>
    <t>519-20 (519-20)</t>
  </si>
  <si>
    <t>2876120275</t>
  </si>
  <si>
    <t>1-6 (1-6)</t>
  </si>
  <si>
    <t>301-5 (301-5)</t>
  </si>
  <si>
    <t>358-65 (358-65)</t>
  </si>
  <si>
    <t>242-8 (242-8)</t>
  </si>
  <si>
    <t>413-9 (413-9)</t>
  </si>
  <si>
    <t>337-49 (337-49)</t>
  </si>
  <si>
    <t>503-33 (503-33)</t>
  </si>
  <si>
    <t>27-51 (27-51)</t>
  </si>
  <si>
    <t>837 (837)</t>
  </si>
  <si>
    <t>413-8 (413-8)</t>
  </si>
  <si>
    <t>Facial Feminization Surgery</t>
  </si>
  <si>
    <t>12-9 (12-9)</t>
  </si>
  <si>
    <t>15-22 (15-22)</t>
  </si>
  <si>
    <t>388-91 (388-91)</t>
  </si>
  <si>
    <t>261-3 (261-3)</t>
  </si>
  <si>
    <t>221-3 (221-3)</t>
  </si>
  <si>
    <t>265-73 (265-73)</t>
  </si>
  <si>
    <t>1226-32 (1226-32)</t>
  </si>
  <si>
    <t>1496-7 (1496-7)</t>
  </si>
  <si>
    <t>1413 (1413)</t>
  </si>
  <si>
    <t>1389-94 (1389-94)</t>
  </si>
  <si>
    <t>303-16 (303-16)</t>
  </si>
  <si>
    <t>785-814 (785-814)</t>
  </si>
  <si>
    <t>407-12 (407-12)</t>
  </si>
  <si>
    <t>621-4 (621-4)</t>
  </si>
  <si>
    <t>662-3 (662-3)</t>
  </si>
  <si>
    <t>422-5 (422-5)</t>
  </si>
  <si>
    <t>2227-32 (2227-32)</t>
  </si>
  <si>
    <t>1560-1 (1560-1)</t>
  </si>
  <si>
    <t>221-5 (221-5)</t>
  </si>
  <si>
    <t>279-82 (279-82)</t>
  </si>
  <si>
    <t>409-25 (409-25)</t>
  </si>
  <si>
    <t>3177-9 (3177-9)</t>
  </si>
  <si>
    <t>A1-2 (A1-2)</t>
  </si>
  <si>
    <t>874 (874)</t>
  </si>
  <si>
    <t>515-25 (515-25)</t>
  </si>
  <si>
    <t>1349-53 (1349-53)</t>
  </si>
  <si>
    <t>1769-73 (1769-73)</t>
  </si>
  <si>
    <t>265-74 (265-74)</t>
  </si>
  <si>
    <t>1443-50 (1443-50)</t>
  </si>
  <si>
    <t>4290-5 (4290-5)</t>
  </si>
  <si>
    <t>669-75 (669-75)</t>
  </si>
  <si>
    <t>589-600 (589-600)</t>
  </si>
  <si>
    <t>290-6 (290-6)</t>
  </si>
  <si>
    <t>256-62 (256-62)</t>
  </si>
  <si>
    <t>388-97 (388-97)</t>
  </si>
  <si>
    <t>285-9 (285-9)</t>
  </si>
  <si>
    <t>263-78 (263-78)</t>
  </si>
  <si>
    <t>16-29 (16-29)</t>
  </si>
  <si>
    <t>76-8 (76-8)</t>
  </si>
  <si>
    <t>45-52 (45-52)</t>
  </si>
  <si>
    <t>27-31 (27-31)</t>
  </si>
  <si>
    <t>187-96 (187-96)</t>
  </si>
  <si>
    <t>263-71 (263-71)</t>
  </si>
  <si>
    <t>13-26 (13-26)</t>
  </si>
  <si>
    <t>20-2 (20-2)</t>
  </si>
  <si>
    <t>81-108 (81-108)</t>
  </si>
  <si>
    <t>47-50 (47-50)</t>
  </si>
  <si>
    <t>143-57 (143-57)</t>
  </si>
  <si>
    <t>B6 (B6)</t>
  </si>
  <si>
    <t>01:29:00</t>
  </si>
  <si>
    <t>33-5 (33-5)</t>
  </si>
  <si>
    <t>1432-6 (1432-6)</t>
  </si>
  <si>
    <t>1437-44 (1437-44)</t>
  </si>
  <si>
    <t>1954-9 (1954-9)</t>
  </si>
  <si>
    <t>207-374 (207-374)</t>
  </si>
  <si>
    <t>223-4 (223-4)</t>
  </si>
  <si>
    <t>1445-6 (1445-6)</t>
  </si>
  <si>
    <t>217-27 (217-27)</t>
  </si>
  <si>
    <t>361-80 (361-80)</t>
  </si>
  <si>
    <t>2044-7 (2044-7)</t>
  </si>
  <si>
    <t>52-85 (52-85)</t>
  </si>
  <si>
    <t>A7 (A7)</t>
  </si>
  <si>
    <t>546-7 (546-7)</t>
  </si>
  <si>
    <t>169-73 (169-73)</t>
  </si>
  <si>
    <t>252-8 (252-8)</t>
  </si>
  <si>
    <t>229-41 (229-41)</t>
  </si>
  <si>
    <t>3267-70 (3267-70)</t>
  </si>
  <si>
    <t>389-90 (389-90)</t>
  </si>
  <si>
    <t>266-74 (266-74)</t>
  </si>
  <si>
    <t>1613-4 (1613-4)</t>
  </si>
  <si>
    <t>602-14 (602-14)</t>
  </si>
  <si>
    <t>697-9 (697-9)</t>
  </si>
  <si>
    <t>956-7 (956-7)</t>
  </si>
  <si>
    <t>589-605 (589-605)</t>
  </si>
  <si>
    <t>01:30:00</t>
  </si>
  <si>
    <t>5-7 (5-7)</t>
  </si>
  <si>
    <t>365-8 (365-8)</t>
  </si>
  <si>
    <t>4-5 (4-5)</t>
  </si>
  <si>
    <t>1-4 (1-4)</t>
  </si>
  <si>
    <t>156-9 (156-9)</t>
  </si>
  <si>
    <t>550-3 (550-3)</t>
  </si>
  <si>
    <t>445-50 (445-50)</t>
  </si>
  <si>
    <t>174 (174)</t>
  </si>
  <si>
    <t>189-94 (189-94)</t>
  </si>
  <si>
    <t>347-54 (347-54)</t>
  </si>
  <si>
    <t>30-5 (30-5)</t>
  </si>
  <si>
    <t>349-72 (349-72)</t>
  </si>
  <si>
    <t>642-74 (642-74)</t>
  </si>
  <si>
    <t>1127-9 (1127-9)</t>
  </si>
  <si>
    <t>231-61 (231-61)</t>
  </si>
  <si>
    <t>209-26 (209-26)</t>
  </si>
  <si>
    <t>287-310 (287-310)</t>
  </si>
  <si>
    <t>283-5 (283-5)</t>
  </si>
  <si>
    <t>311-48 (311-48)</t>
  </si>
  <si>
    <t>186-8 (186-8)</t>
  </si>
  <si>
    <t>284-9 (284-9)</t>
  </si>
  <si>
    <t>159-87 (159-87)</t>
  </si>
  <si>
    <t>238-40 (238-40)</t>
  </si>
  <si>
    <t>213-30 (213-30)</t>
  </si>
  <si>
    <t>263-81 (263-81)</t>
  </si>
  <si>
    <t>145-58 (145-58)</t>
  </si>
  <si>
    <t>S22-4 (S22-4)</t>
  </si>
  <si>
    <t>1512-5 (1512-5)</t>
  </si>
  <si>
    <t>17-20 (17-20)</t>
  </si>
  <si>
    <t>776 (776)</t>
  </si>
  <si>
    <t>1029-33 (1029-33)</t>
  </si>
  <si>
    <t>452-3 (452-3)</t>
  </si>
  <si>
    <t>22-6 (22-6)</t>
  </si>
  <si>
    <t>18-20 (18-20)</t>
  </si>
  <si>
    <t>376-9 (376-9)</t>
  </si>
  <si>
    <t>953-4 (953-4)</t>
  </si>
  <si>
    <t>447-54 (447-54)</t>
  </si>
  <si>
    <t>505-25 (505-25)</t>
  </si>
  <si>
    <t>631-41 (631-41)</t>
  </si>
  <si>
    <t>407-10 (407-10)</t>
  </si>
  <si>
    <t>383-8 (383-8)</t>
  </si>
  <si>
    <t>657-8 (657-8)</t>
  </si>
  <si>
    <t>473-80 (473-80)</t>
  </si>
  <si>
    <t>1555-8 (1555-8)</t>
  </si>
  <si>
    <t>199-208 (199-208)</t>
  </si>
  <si>
    <t>475-92 (475-92)</t>
  </si>
  <si>
    <t>1716-22 (1716-22)</t>
  </si>
  <si>
    <t>1331-5 (1331-5)</t>
  </si>
  <si>
    <t>318-21 (318-21)</t>
  </si>
  <si>
    <t>246-8 (246-8)</t>
  </si>
  <si>
    <t>605-14 (605-14)</t>
  </si>
  <si>
    <t>634-41 (634-41)</t>
  </si>
  <si>
    <t>811-4 (811-4)</t>
  </si>
  <si>
    <t>205-14 (205-14)</t>
  </si>
  <si>
    <t>449-52 (449-52)</t>
  </si>
  <si>
    <t>73-81 (73-81)</t>
  </si>
  <si>
    <t>85-103 (85-103)</t>
  </si>
  <si>
    <t>297-312 (297-312)</t>
  </si>
  <si>
    <t>134-64 (134-64)</t>
  </si>
  <si>
    <t>45-59 (45-59)</t>
  </si>
  <si>
    <t>15-9 (15-9)</t>
  </si>
  <si>
    <t>200-6 (200-6)</t>
  </si>
  <si>
    <t>37 (37)</t>
  </si>
  <si>
    <t>28-31 (28-31)</t>
  </si>
  <si>
    <t>75 (75)</t>
  </si>
  <si>
    <t>143-7 (143-7)</t>
  </si>
  <si>
    <t>31-44 (31-44)</t>
  </si>
  <si>
    <t>E317-25 (E317-25)</t>
  </si>
  <si>
    <t>467-71 (467-71)</t>
  </si>
  <si>
    <t>518-24 (518-24)</t>
  </si>
  <si>
    <t>111-3 (111-3)</t>
  </si>
  <si>
    <t>71-89 (71-89)</t>
  </si>
  <si>
    <t>3-20 (3-20)</t>
  </si>
  <si>
    <t>177-83 (177-83)</t>
  </si>
  <si>
    <t>315-33 (315-33)</t>
  </si>
  <si>
    <t>217-22 (217-22)</t>
  </si>
  <si>
    <t>338-9 (338-9)</t>
  </si>
  <si>
    <t>57 (57)</t>
  </si>
  <si>
    <t>423-47 (423-47)</t>
  </si>
  <si>
    <t>305-13 (305-13)</t>
  </si>
  <si>
    <t>246-50 (246-50)</t>
  </si>
  <si>
    <t>639-40 (639-40)</t>
  </si>
  <si>
    <t>7538-40 (7538-40)</t>
  </si>
  <si>
    <t>183-90 (183-90)</t>
  </si>
  <si>
    <t>237-49 (237-49)</t>
  </si>
  <si>
    <t>183-5 (183-5)</t>
  </si>
  <si>
    <t>542-51 (542-51)</t>
  </si>
  <si>
    <t>338 (338)</t>
  </si>
  <si>
    <t>38-9 (38-9)</t>
  </si>
  <si>
    <t>3313-5 (3313-5)</t>
  </si>
  <si>
    <t>590-7 (590-7)</t>
  </si>
  <si>
    <t>01:58:00</t>
  </si>
  <si>
    <t>1371-7 (1371-7)</t>
  </si>
  <si>
    <t>35-7 (35-7)</t>
  </si>
  <si>
    <t>476-83 (476-83)</t>
  </si>
  <si>
    <t>2315-6 (2315-6)</t>
  </si>
  <si>
    <t>979-81 (979-81)</t>
  </si>
  <si>
    <t>31-8 (31-8)</t>
  </si>
  <si>
    <t>46-9 (46-9)</t>
  </si>
  <si>
    <t>56-66 (56-66)</t>
  </si>
  <si>
    <t>D3 (D3)</t>
  </si>
  <si>
    <t>12D (12D)</t>
  </si>
  <si>
    <t>B1 (B1)</t>
  </si>
  <si>
    <t>165-75 (165-75)</t>
  </si>
  <si>
    <t>255 (255)</t>
  </si>
  <si>
    <t>135-51 (135-51)</t>
  </si>
  <si>
    <t>122 (122)</t>
  </si>
  <si>
    <t>396-8 (396-8)</t>
  </si>
  <si>
    <t>129-37 (129-37)</t>
  </si>
  <si>
    <t>497-8 (497-8)</t>
  </si>
  <si>
    <t>432-8 (432-8)</t>
  </si>
  <si>
    <t>532-8 (532-8)</t>
  </si>
  <si>
    <t>453-9 (453-9)</t>
  </si>
  <si>
    <t>71-2 (71-2)</t>
  </si>
  <si>
    <t>139 (139)</t>
  </si>
  <si>
    <t>90-1 (90-1)</t>
  </si>
  <si>
    <t>245-53 (245-53)</t>
  </si>
  <si>
    <t>255-63 (255-63)</t>
  </si>
  <si>
    <t>85-9 (85-9)</t>
  </si>
  <si>
    <t>92-7 (92-7)</t>
  </si>
  <si>
    <t>141-3 (141-3)</t>
  </si>
  <si>
    <t>01:44:00</t>
  </si>
  <si>
    <t>191 (191)</t>
  </si>
  <si>
    <t>327-42 (327-42)</t>
  </si>
  <si>
    <t>179-209 (179-209)</t>
  </si>
  <si>
    <t>164-73 (164-73)</t>
  </si>
  <si>
    <t>12-8 (12-8)</t>
  </si>
  <si>
    <t>315-9 (315-9)</t>
  </si>
  <si>
    <t>401-6 (401-6)</t>
  </si>
  <si>
    <t>481-9 (481-9)</t>
  </si>
  <si>
    <t>451-6 (451-6)</t>
  </si>
  <si>
    <t>617-27 (617-27)</t>
  </si>
  <si>
    <t>693-7 (693-7)</t>
  </si>
  <si>
    <t>249-314 (249-314)</t>
  </si>
  <si>
    <t>547-64 (547-64)</t>
  </si>
  <si>
    <t>183-9 (183-9)</t>
  </si>
  <si>
    <t>407-11 (407-11)</t>
  </si>
  <si>
    <t>167-76 (167-76)</t>
  </si>
  <si>
    <t>191-8 (191-8)</t>
  </si>
  <si>
    <t>41-5 (41-5)</t>
  </si>
  <si>
    <t>107-12 (107-12)</t>
  </si>
  <si>
    <t>75-82 (75-82)</t>
  </si>
  <si>
    <t>9-12 (9-12)</t>
  </si>
  <si>
    <t>65-77 (65-77)</t>
  </si>
  <si>
    <t>39-43 (39-43)</t>
  </si>
  <si>
    <t>157-68 (157-68)</t>
  </si>
  <si>
    <t>45-51 (45-51)</t>
  </si>
  <si>
    <t>5-19 (5-19)</t>
  </si>
  <si>
    <t>52-7 (52-7)</t>
  </si>
  <si>
    <t>34-40 (34-40)</t>
  </si>
  <si>
    <t>87-102 (87-102)</t>
  </si>
  <si>
    <t>3-11 (3-11)</t>
  </si>
  <si>
    <t>161-70 (161-70)</t>
  </si>
  <si>
    <t>133-41 (133-41)</t>
  </si>
  <si>
    <t>143-60 (143-60)</t>
  </si>
  <si>
    <t>320-3 (320-3)</t>
  </si>
  <si>
    <t>486-503 (486-503)</t>
  </si>
  <si>
    <t>85-113 (85-113)</t>
  </si>
  <si>
    <t>177-85 (177-85)</t>
  </si>
  <si>
    <t>50-64 (50-64)</t>
  </si>
  <si>
    <t>924-9 (924-9)</t>
  </si>
  <si>
    <t>347-56 (347-56)</t>
  </si>
  <si>
    <t>357-70 (357-70)</t>
  </si>
  <si>
    <t>8-13 (8-13)</t>
  </si>
  <si>
    <t>12-3 (12-3)</t>
  </si>
  <si>
    <t>910-5 (910-5)</t>
  </si>
  <si>
    <t>301-12 (301-12)</t>
  </si>
  <si>
    <t>819-22 (819-22)</t>
  </si>
  <si>
    <t>1595-7 (1595-7)</t>
  </si>
  <si>
    <t>280-3 (280-3)</t>
  </si>
  <si>
    <t>519-23 (519-23)</t>
  </si>
  <si>
    <t>344-9 (344-9)</t>
  </si>
  <si>
    <t>1643-9 (1643-9)</t>
  </si>
  <si>
    <t>502-6 (502-6)</t>
  </si>
  <si>
    <t>49-63 (49-63)</t>
  </si>
  <si>
    <t>43-6 (43-6)</t>
  </si>
  <si>
    <t>29-59 (29-59)</t>
  </si>
  <si>
    <t>168-82 (168-82)</t>
  </si>
  <si>
    <t>580 (580)</t>
  </si>
  <si>
    <t>171-9 (171-9)</t>
  </si>
  <si>
    <t>157-69 (157-69)</t>
  </si>
  <si>
    <t>408-15 (408-15)</t>
  </si>
  <si>
    <t>420-4 (420-4)</t>
  </si>
  <si>
    <t>223-8 (223-8)</t>
  </si>
  <si>
    <t>297-9 (297-9)</t>
  </si>
  <si>
    <t>419-34 (419-34)</t>
  </si>
  <si>
    <t>417-26 (417-26)</t>
  </si>
  <si>
    <t>381-418 (381-418)</t>
  </si>
  <si>
    <t>107-9 (107-9)</t>
  </si>
  <si>
    <t>133-55 (133-55)</t>
  </si>
  <si>
    <t>461-2 (461-2)</t>
  </si>
  <si>
    <t>231-6 (231-6)</t>
  </si>
  <si>
    <t>221-30 (221-30)</t>
  </si>
  <si>
    <t>72 (72)</t>
  </si>
  <si>
    <t>355-66 (355-66)</t>
  </si>
  <si>
    <t>292-3 (292-3)</t>
  </si>
  <si>
    <t>294-7 (294-7)</t>
  </si>
  <si>
    <t>167-208 (167-208)</t>
  </si>
  <si>
    <t>568-71 (568-71)</t>
  </si>
  <si>
    <t>8A (8A)</t>
  </si>
  <si>
    <t>1493-5 (1493-5)</t>
  </si>
  <si>
    <t>681-701 (681-701)</t>
  </si>
  <si>
    <t>371-2 (371-2)</t>
  </si>
  <si>
    <t>1184-7 (1184-7)</t>
  </si>
  <si>
    <t>892-916 (892-916)</t>
  </si>
  <si>
    <t>2258012430</t>
  </si>
  <si>
    <t>125-8 (125-8)</t>
  </si>
  <si>
    <t>2904821023</t>
  </si>
  <si>
    <t>309-18 (309-18)</t>
  </si>
  <si>
    <t>A copy of Douglas' autobiography is held by the GLBT Historical Society in San Francisco, California.</t>
  </si>
  <si>
    <t>B2 (B2)</t>
  </si>
  <si>
    <t>42-9 (42-9)</t>
  </si>
  <si>
    <t>764-7 (764-7)</t>
  </si>
  <si>
    <t>31-42 (31-42)</t>
  </si>
  <si>
    <t>247-61 (247-61)</t>
  </si>
  <si>
    <t>171-4 (171-4)</t>
  </si>
  <si>
    <t>469-79 (469-79)</t>
  </si>
  <si>
    <t>197-9 (197-9)</t>
  </si>
  <si>
    <t>237-9 (237-9)</t>
  </si>
  <si>
    <t>337-46 (337-46)</t>
  </si>
  <si>
    <t>227-31 (227-31)</t>
  </si>
  <si>
    <t>522-3 (522-3)</t>
  </si>
  <si>
    <t>445-73 (445-73)</t>
  </si>
  <si>
    <t>257-67 (257-67)</t>
  </si>
  <si>
    <t>541 (541)</t>
  </si>
  <si>
    <t>511-24 (511-24)</t>
  </si>
  <si>
    <t>503-9 (503-9)</t>
  </si>
  <si>
    <t>139-51 (139-51)</t>
  </si>
  <si>
    <t>399-406 (399-406)</t>
  </si>
  <si>
    <t>249-59 (249-59)</t>
  </si>
  <si>
    <t>137-55 (137-55)</t>
  </si>
  <si>
    <t>19A (19A)</t>
  </si>
  <si>
    <t>2225803749</t>
  </si>
  <si>
    <t>9782225803741</t>
  </si>
  <si>
    <t>51-7 (51-7)</t>
  </si>
  <si>
    <t>38-56 (38-56)</t>
  </si>
  <si>
    <t>27-39 (27-39)</t>
  </si>
  <si>
    <t>553-4 (553-4)</t>
  </si>
  <si>
    <t>281-8 (281-8)</t>
  </si>
  <si>
    <t>291-8 (291-8)</t>
  </si>
  <si>
    <t>141-53 (141-53)</t>
  </si>
  <si>
    <t>142, 144, 146 (142, 144, 146)</t>
  </si>
  <si>
    <t>354-61 (354-61)</t>
  </si>
  <si>
    <t>1082-3 (1082-3)</t>
  </si>
  <si>
    <t>591-6 (591-6)</t>
  </si>
  <si>
    <t>271-5 (271-5)</t>
  </si>
  <si>
    <t>39-51 (39-51)</t>
  </si>
  <si>
    <t>269-76 (269-76)</t>
  </si>
  <si>
    <t>207-12 (207-12)</t>
  </si>
  <si>
    <t>287-9 (287-9)</t>
  </si>
  <si>
    <t>353-8 (353-8)</t>
  </si>
  <si>
    <t>277-85 (277-85)</t>
  </si>
  <si>
    <t>104 (104)</t>
  </si>
  <si>
    <t>371-86 (371-86)</t>
  </si>
  <si>
    <t>301-9 (301-9)</t>
  </si>
  <si>
    <t>729-48 (729-48)</t>
  </si>
  <si>
    <t>936-42 (936-42)</t>
  </si>
  <si>
    <t>500-7 (500-7)</t>
  </si>
  <si>
    <t>618-24 (618-24)</t>
  </si>
  <si>
    <t>289-94 (289-94)</t>
  </si>
  <si>
    <t>13-20 (13-20)</t>
  </si>
  <si>
    <t>473-81 (473-81)</t>
  </si>
  <si>
    <t>581-94 (581-94)</t>
  </si>
  <si>
    <t>333-5 (333-5)</t>
  </si>
  <si>
    <t>633-64 (633-64)</t>
  </si>
  <si>
    <t>1C-2C (1C-2C)</t>
  </si>
  <si>
    <t>1468447866</t>
  </si>
  <si>
    <t>00:57:00</t>
  </si>
  <si>
    <t>373-8 (373-8)</t>
  </si>
  <si>
    <t>E4 (E4)</t>
  </si>
  <si>
    <t>2BB (2BB)</t>
  </si>
  <si>
    <t>B2E4 (B2E4)</t>
  </si>
  <si>
    <t>19F-20F (19F-20F)</t>
  </si>
  <si>
    <t>79-90 (79-90)</t>
  </si>
  <si>
    <t>47-55 (47-55)</t>
  </si>
  <si>
    <t>201-7 (201-7)</t>
  </si>
  <si>
    <t>29-40 (29-40)</t>
  </si>
  <si>
    <t>16B (16B)</t>
  </si>
  <si>
    <t>2C, 13C (2C, 13C)</t>
  </si>
  <si>
    <t>E2 (E2)</t>
  </si>
  <si>
    <t>721-3 (721-3)</t>
  </si>
  <si>
    <t>141-6 (141-6)</t>
  </si>
  <si>
    <t>1A (1A)</t>
  </si>
  <si>
    <t>11A (11A)</t>
  </si>
  <si>
    <t>13C (13C)</t>
  </si>
  <si>
    <t>TV8 (TV8)</t>
  </si>
  <si>
    <t>23, 27 (23, 27)</t>
  </si>
  <si>
    <t>295-304 (295-304)</t>
  </si>
  <si>
    <t>271-7 (271-7)</t>
  </si>
  <si>
    <t>188-9 (188-9)</t>
  </si>
  <si>
    <t>640-1 (640-1)</t>
  </si>
  <si>
    <t>10B (10B)</t>
  </si>
  <si>
    <t>249-52 (249-52)</t>
  </si>
  <si>
    <t>12A (12A)</t>
  </si>
  <si>
    <t>29 (29)</t>
  </si>
  <si>
    <t>4D (4D)</t>
  </si>
  <si>
    <t>317-32 (317-32)</t>
  </si>
  <si>
    <t>139-56 (139-56)</t>
  </si>
  <si>
    <t>454-66 (454-66)</t>
  </si>
  <si>
    <t>A1, A12 (A1, A12)</t>
  </si>
  <si>
    <t>A1, A7 (A1, A7)</t>
  </si>
  <si>
    <t>505-16 (505-16)</t>
  </si>
  <si>
    <t>1158-64 (1158-64)</t>
  </si>
  <si>
    <t>683-4 (683-4)</t>
  </si>
  <si>
    <t>9782906033016</t>
  </si>
  <si>
    <t>2906033014</t>
  </si>
  <si>
    <t>89-99 (89-99)</t>
  </si>
  <si>
    <t>535-9 (535-9)</t>
  </si>
  <si>
    <t>61-7 (61-7)</t>
  </si>
  <si>
    <t>16-21 (16-21)</t>
  </si>
  <si>
    <t>122-6 (122-6)</t>
  </si>
  <si>
    <t>202-8 (202-8)</t>
  </si>
  <si>
    <t>69-78 (69-78)</t>
  </si>
  <si>
    <t>51-68 (51-68)</t>
  </si>
  <si>
    <t>203-5 (203-5)</t>
  </si>
  <si>
    <t>121-38 (121-38)</t>
  </si>
  <si>
    <t>02:00:00</t>
  </si>
  <si>
    <t>8-14 (8-14)</t>
  </si>
  <si>
    <t>187-210 (187-210)</t>
  </si>
  <si>
    <t>472-9 (472-9)</t>
  </si>
  <si>
    <t>661-9 (661-9)</t>
  </si>
  <si>
    <t>315-29 (315-29)</t>
  </si>
  <si>
    <t>558-64 (558-64)</t>
  </si>
  <si>
    <t>589-93 (589-93)</t>
  </si>
  <si>
    <t>113-28 (113-28)</t>
  </si>
  <si>
    <t>611-5 (611-5)</t>
  </si>
  <si>
    <t>215-29 (215-29)</t>
  </si>
  <si>
    <t>B2-3 (B2-3)</t>
  </si>
  <si>
    <t>24-Nov-1986</t>
  </si>
  <si>
    <t>219-23 (219-23)</t>
  </si>
  <si>
    <t>205-9 (205-9)</t>
  </si>
  <si>
    <t>519-21 (519-21)</t>
  </si>
  <si>
    <t>757-60 (757-60)</t>
  </si>
  <si>
    <t>2850185868</t>
  </si>
  <si>
    <t>1081-7 (1081-7)</t>
  </si>
  <si>
    <t>8-12 (8-12)</t>
  </si>
  <si>
    <t>147-55 (147-55)</t>
  </si>
  <si>
    <t>301-10 (301-10)</t>
  </si>
  <si>
    <t>53-69 (53-69)</t>
  </si>
  <si>
    <t>236-40 (236-40)</t>
  </si>
  <si>
    <t>81-4 (81-4)</t>
  </si>
  <si>
    <t>176-82 (176-82)</t>
  </si>
  <si>
    <t>128-36 (128-36)</t>
  </si>
  <si>
    <t>268-74 (268-74)</t>
  </si>
  <si>
    <t>662-4 (662-4)</t>
  </si>
  <si>
    <t>763-70 (763-70)</t>
  </si>
  <si>
    <t>727-8 (727-8)</t>
  </si>
  <si>
    <t>340-8 (340-8)</t>
  </si>
  <si>
    <t>175-6 (175-6)</t>
  </si>
  <si>
    <t>593-7 (593-7)</t>
  </si>
  <si>
    <t>204-8 (204-8)</t>
  </si>
  <si>
    <t>574-6 (574-6)</t>
  </si>
  <si>
    <t>666-73 (666-73)</t>
  </si>
  <si>
    <t>583-5 (583-5)</t>
  </si>
  <si>
    <t>342-5 (342-5)</t>
  </si>
  <si>
    <t>511-22 (511-22)</t>
  </si>
  <si>
    <t>117-58 (117-58)</t>
  </si>
  <si>
    <t>75-87 (75-87)</t>
  </si>
  <si>
    <t>313-73 (313-73)</t>
  </si>
  <si>
    <t>115-29 (115-29)</t>
  </si>
  <si>
    <t>279-83 (279-83)</t>
  </si>
  <si>
    <t>43-54 (43-54)</t>
  </si>
  <si>
    <t>65-6 (65-6)</t>
  </si>
  <si>
    <t>13-7 (13-7)</t>
  </si>
  <si>
    <t>31-43 (31-43)</t>
  </si>
  <si>
    <t>57-75 (57-75)</t>
  </si>
  <si>
    <t>444-6 (444-6)</t>
  </si>
  <si>
    <t>153-5 (153-5)</t>
  </si>
  <si>
    <t>48-53 (48-53)</t>
  </si>
  <si>
    <t>355-60 (355-60)</t>
  </si>
  <si>
    <t>165-8 (165-8)</t>
  </si>
  <si>
    <t>160-4 (160-4)</t>
  </si>
  <si>
    <t>2-31 (2-31)</t>
  </si>
  <si>
    <t>163-71 (163-71)</t>
  </si>
  <si>
    <t>451-4 (451-4)</t>
  </si>
  <si>
    <t>173-8 (173-8)</t>
  </si>
  <si>
    <t>2278-80 (2278-80)</t>
  </si>
  <si>
    <t>638-40 (638-40)</t>
  </si>
  <si>
    <t>229-38 (229-38)</t>
  </si>
  <si>
    <t>425-30 (425-30)</t>
  </si>
  <si>
    <t>471-87 (471-87)</t>
  </si>
  <si>
    <t>463-70 (463-70)</t>
  </si>
  <si>
    <t>87-90 (87-90)</t>
  </si>
  <si>
    <t>B61 (B61)</t>
  </si>
  <si>
    <t>407 (407)</t>
  </si>
  <si>
    <t>439-57 (439-57)</t>
  </si>
  <si>
    <t>501-4 (501-4)</t>
  </si>
  <si>
    <t>526-31 (526-31)</t>
  </si>
  <si>
    <t>527-37 (527-37)</t>
  </si>
  <si>
    <t>539-46 (539-46)</t>
  </si>
  <si>
    <t>734-8 (734-8)</t>
  </si>
  <si>
    <t>547-8 (547-8)</t>
  </si>
  <si>
    <t>1105-6 (1105-6)</t>
  </si>
  <si>
    <t>2702118313</t>
  </si>
  <si>
    <t>RmwFAQAAIAAJ</t>
  </si>
  <si>
    <t>133-46 (133-46)</t>
  </si>
  <si>
    <t>155-69 (155-69)</t>
  </si>
  <si>
    <t>97-102 (97-102)</t>
  </si>
  <si>
    <t>467-74 (467-74)</t>
  </si>
  <si>
    <t>15, 19 (15, 19)</t>
  </si>
  <si>
    <t>200-7 (200-7)</t>
  </si>
  <si>
    <t>92-107 (92-107)</t>
  </si>
  <si>
    <t>103-6 (103-6)</t>
  </si>
  <si>
    <t>49-57 (49-57)</t>
  </si>
  <si>
    <t>151-7 (151-7)</t>
  </si>
  <si>
    <t>171-80 (171-80)</t>
  </si>
  <si>
    <t>G7 (G7)</t>
  </si>
  <si>
    <t>871-2 (871-2)</t>
  </si>
  <si>
    <t>223-51 (223-51)</t>
  </si>
  <si>
    <t>590 (590)</t>
  </si>
  <si>
    <t>217-28 (217-28)</t>
  </si>
  <si>
    <t>449-54 (449-54)</t>
  </si>
  <si>
    <t>371-3 (371-3)</t>
  </si>
  <si>
    <t>257-9 (257-9)</t>
  </si>
  <si>
    <t>509 (509)</t>
  </si>
  <si>
    <t>456-61 (456-61)</t>
  </si>
  <si>
    <t>869-73 (869-73)</t>
  </si>
  <si>
    <t>616-23 (616-23)</t>
  </si>
  <si>
    <t>397-402 (397-402)</t>
  </si>
  <si>
    <t>340 (340)</t>
  </si>
  <si>
    <t>531-6 (531-6)</t>
  </si>
  <si>
    <t>517-22 (517-22)</t>
  </si>
  <si>
    <t>tt0075936</t>
  </si>
  <si>
    <t>Desperate Living</t>
  </si>
  <si>
    <t>27-May-1977</t>
  </si>
  <si>
    <t>tt0070599</t>
  </si>
  <si>
    <t>A Reflection of Fear</t>
  </si>
  <si>
    <t>12-Feb-1973</t>
  </si>
  <si>
    <t>tt0072890</t>
  </si>
  <si>
    <t>Dog Day Afternoon</t>
  </si>
  <si>
    <t>21-Sep-1975</t>
  </si>
  <si>
    <t>02:05:00</t>
  </si>
  <si>
    <t>Adam est... Ève</t>
  </si>
  <si>
    <t>Adam is… Eve</t>
  </si>
  <si>
    <t>30-Jul-1954</t>
  </si>
  <si>
    <t>tt0128026</t>
  </si>
  <si>
    <t>01:32:00</t>
  </si>
  <si>
    <t>tt0083745</t>
  </si>
  <si>
    <t>Come Back to the 5 &amp; Dime Jimmy Dean, Jimmy Dean</t>
  </si>
  <si>
    <t>12-Nov-1982</t>
  </si>
  <si>
    <t>01:49:00</t>
  </si>
  <si>
    <t>tt0084917</t>
  </si>
  <si>
    <t>The World According to Garp</t>
  </si>
  <si>
    <t>23-Jul-1982</t>
  </si>
  <si>
    <t>02:16:00</t>
  </si>
  <si>
    <t>Soapdish</t>
  </si>
  <si>
    <t>tt0102951</t>
  </si>
  <si>
    <t>31-May-1991</t>
  </si>
  <si>
    <t>01:33:00</t>
  </si>
  <si>
    <t>tt0104036</t>
  </si>
  <si>
    <t>The Crying Game</t>
  </si>
  <si>
    <t>30-Oct-1992</t>
  </si>
  <si>
    <t>01:51:00</t>
  </si>
  <si>
    <t>tt0110622</t>
  </si>
  <si>
    <t>Naked Gun 33⅓: The Final Insult</t>
  </si>
  <si>
    <t>18-Mar-1994</t>
  </si>
  <si>
    <t>01:22:00</t>
  </si>
  <si>
    <t>tt0109040</t>
  </si>
  <si>
    <t>Ace Ventura: Pet Detective</t>
  </si>
  <si>
    <t>4-Feb-1994</t>
  </si>
  <si>
    <t>01:26:00</t>
  </si>
  <si>
    <t>tt0109045</t>
  </si>
  <si>
    <t>The Adventures of Priscilla, Queen of the Desert</t>
  </si>
  <si>
    <t>10-Aug-1994</t>
  </si>
  <si>
    <t>01:43:00</t>
  </si>
  <si>
    <t>tt0116102</t>
  </si>
  <si>
    <t>Different for Girls</t>
  </si>
  <si>
    <t>12-Sep-1997</t>
  </si>
  <si>
    <t>01:36:00</t>
  </si>
  <si>
    <t>tt0406672</t>
  </si>
  <si>
    <t>クレヨンしんちゃん 暗黒タマタマ大追跡</t>
  </si>
  <si>
    <t>Crayon Shin-chan: Pursuit of the Balls of Darkness</t>
  </si>
  <si>
    <t>ja</t>
  </si>
  <si>
    <t>19-Apr-1997</t>
  </si>
  <si>
    <t>01:40:00</t>
  </si>
  <si>
    <t>0679429220</t>
  </si>
  <si>
    <t>9780679429227</t>
  </si>
  <si>
    <t>Midnight in the Garden of Evil: A Savannah Story</t>
  </si>
  <si>
    <t>tt0119668</t>
  </si>
  <si>
    <t>Midnight in the Garden of Good and Evil</t>
  </si>
  <si>
    <t>21-Nov-1997</t>
  </si>
  <si>
    <t>02:35:00</t>
  </si>
  <si>
    <t>tt0168449</t>
  </si>
  <si>
    <t>The Adventures of Sebastian Cole</t>
  </si>
  <si>
    <t>6-Aug-1999</t>
  </si>
  <si>
    <t>tt0168987</t>
  </si>
  <si>
    <t>Better Than Chocolate</t>
  </si>
  <si>
    <t>14-Feb-1999</t>
  </si>
  <si>
    <t>01:42:00</t>
  </si>
  <si>
    <t>3-Jun-1999</t>
  </si>
  <si>
    <t>tt0198385</t>
  </si>
  <si>
    <t>Creature</t>
  </si>
  <si>
    <t>01:16:00</t>
  </si>
  <si>
    <t>Todo sobre mi madre</t>
  </si>
  <si>
    <t>All About My Mother</t>
  </si>
  <si>
    <t>16-Apr-1999</t>
  </si>
  <si>
    <t>tt0185125</t>
  </si>
  <si>
    <t>WiLD ZERO</t>
  </si>
  <si>
    <t>Wild Zero</t>
  </si>
  <si>
    <t>8-Aug-1999</t>
  </si>
  <si>
    <t>tt0267116</t>
  </si>
  <si>
    <t>Japanese</t>
  </si>
  <si>
    <t>tt0190364</t>
  </si>
  <si>
    <t>Dinah East</t>
  </si>
  <si>
    <t>Television Programs</t>
  </si>
  <si>
    <t>Television Episodes</t>
  </si>
  <si>
    <t>All That Glitters</t>
  </si>
  <si>
    <t>Television Program</t>
  </si>
  <si>
    <t>18-Apr-1977</t>
  </si>
  <si>
    <t>tt0075658</t>
  </si>
  <si>
    <t>32:30:00</t>
  </si>
  <si>
    <t>Linda Gray portrayed transgender woman Linda Murkland as a regular in this series.</t>
  </si>
  <si>
    <t>tt0510277</t>
  </si>
  <si>
    <t>Boy to the World</t>
  </si>
  <si>
    <t>Television Episode</t>
  </si>
  <si>
    <t>00:43:00</t>
  </si>
  <si>
    <t>Ally McBeal</t>
  </si>
  <si>
    <t>tt0098771</t>
  </si>
  <si>
    <t>Col'n Carpenter</t>
  </si>
  <si>
    <t>11-Feb-1990</t>
  </si>
  <si>
    <t>24:10:00</t>
  </si>
  <si>
    <t>A character's estranged brother reappears post-transition (as Peta). She appears in an unknown number of episodes.</t>
  </si>
  <si>
    <t>tt0981620</t>
  </si>
  <si>
    <t>Episode #1.4340</t>
  </si>
  <si>
    <t>26-Jan-1998</t>
  </si>
  <si>
    <t>00:30:00</t>
  </si>
  <si>
    <t>Coronation Street</t>
  </si>
  <si>
    <t>tt0546694</t>
  </si>
  <si>
    <t>Episode #1.4343</t>
  </si>
  <si>
    <t>30-Jan-1998</t>
  </si>
  <si>
    <t>tt2077152</t>
  </si>
  <si>
    <t>Episode #1.4344</t>
  </si>
  <si>
    <t>tt2075503</t>
  </si>
  <si>
    <t>Episode #1.4349</t>
  </si>
  <si>
    <t>9-Feb-1998</t>
  </si>
  <si>
    <t>tt2077163</t>
  </si>
  <si>
    <t>Episode #1.4359</t>
  </si>
  <si>
    <t>27-Feb-1998</t>
  </si>
  <si>
    <t>tt0546695</t>
  </si>
  <si>
    <t>Episode #1.4362</t>
  </si>
  <si>
    <t>4-Mar-1998</t>
  </si>
  <si>
    <t>tt1271360</t>
  </si>
  <si>
    <t>Episode #1.4378</t>
  </si>
  <si>
    <t>tt0546710</t>
  </si>
  <si>
    <t>Episode #1.4429</t>
  </si>
  <si>
    <t>tt0546712</t>
  </si>
  <si>
    <t>Episode #1.4431</t>
  </si>
  <si>
    <t>3-Jul-1998</t>
  </si>
  <si>
    <t>tt0100332</t>
  </si>
  <si>
    <t>Paris Is Burning</t>
  </si>
  <si>
    <t>01:11:00</t>
  </si>
  <si>
    <t>tt1271400</t>
  </si>
  <si>
    <t>Episode #1.4433</t>
  </si>
  <si>
    <t>6-Jul-1998</t>
  </si>
  <si>
    <t>tt1122154</t>
  </si>
  <si>
    <t>Episode #1.4508</t>
  </si>
  <si>
    <t>15-Nov-1998</t>
  </si>
  <si>
    <t>tt1271442</t>
  </si>
  <si>
    <t>Episode #1.4509</t>
  </si>
  <si>
    <t>16-Nov-1998</t>
  </si>
  <si>
    <t>tt1271443</t>
  </si>
  <si>
    <t>Episode #1.4510</t>
  </si>
  <si>
    <t>18-Nov-1998</t>
  </si>
  <si>
    <t>tt1271453</t>
  </si>
  <si>
    <t>Episode #1.4525</t>
  </si>
  <si>
    <t>14-Dec-1998</t>
  </si>
  <si>
    <t>tt1271454</t>
  </si>
  <si>
    <t>Episode #1.4526</t>
  </si>
  <si>
    <t>16-Dec-1998</t>
  </si>
  <si>
    <t>tt1271455</t>
  </si>
  <si>
    <t>Episode #1.4527</t>
  </si>
  <si>
    <t>18-Dec-1998</t>
  </si>
  <si>
    <t>tt1271456</t>
  </si>
  <si>
    <t>Episode #1.4528</t>
  </si>
  <si>
    <t>20-Dec-1998</t>
  </si>
  <si>
    <t>tt1010818</t>
  </si>
  <si>
    <t>Episode #1.4532</t>
  </si>
  <si>
    <t>27-Dec-1998</t>
  </si>
  <si>
    <t>tt1271459</t>
  </si>
  <si>
    <t>Episode #1.4533</t>
  </si>
  <si>
    <t>28-Dec-1998</t>
  </si>
  <si>
    <t>tt0546725</t>
  </si>
  <si>
    <t>Episode #1.4541</t>
  </si>
  <si>
    <t>11-Jan-1999</t>
  </si>
  <si>
    <t>tt1010820</t>
  </si>
  <si>
    <t>Episode #1.4554</t>
  </si>
  <si>
    <t>3-Feb-1999</t>
  </si>
  <si>
    <t>tt1010823</t>
  </si>
  <si>
    <t>Episode #1.4558</t>
  </si>
  <si>
    <t>tt1010825</t>
  </si>
  <si>
    <t>Episode #1.4560</t>
  </si>
  <si>
    <t>tt1010828</t>
  </si>
  <si>
    <t>Episode #1.4563</t>
  </si>
  <si>
    <t>19-Feb-1999</t>
  </si>
  <si>
    <t>tt0546728</t>
  </si>
  <si>
    <t>Episode #1.4564</t>
  </si>
  <si>
    <t>21-Feb-1999</t>
  </si>
  <si>
    <t>tt0546731</t>
  </si>
  <si>
    <t>Episode #1.4584</t>
  </si>
  <si>
    <t>28-Mar-1999</t>
  </si>
  <si>
    <t>tt1021328</t>
  </si>
  <si>
    <t>Episode #1.4588</t>
  </si>
  <si>
    <t>4-Apr-1999</t>
  </si>
  <si>
    <t>tt1021329</t>
  </si>
  <si>
    <t>Episode #1.4589</t>
  </si>
  <si>
    <t>5-Apr-1999</t>
  </si>
  <si>
    <t>tt0546732</t>
  </si>
  <si>
    <t>Episode #1.4591</t>
  </si>
  <si>
    <t>9-Apr-1999</t>
  </si>
  <si>
    <t>tt1021331</t>
  </si>
  <si>
    <t>Episode #1.4592</t>
  </si>
  <si>
    <t>11-Apr-1999</t>
  </si>
  <si>
    <t>tt1021334</t>
  </si>
  <si>
    <t>Episode #1.4595</t>
  </si>
  <si>
    <t>tt1021335</t>
  </si>
  <si>
    <t>Episode #1.4596</t>
  </si>
  <si>
    <t>18-Apr-1999</t>
  </si>
  <si>
    <t>tt0546733</t>
  </si>
  <si>
    <t>Episode #1.4598</t>
  </si>
  <si>
    <t>21-Apr-1999</t>
  </si>
  <si>
    <t>tt0546734</t>
  </si>
  <si>
    <t>Episode #1.4599</t>
  </si>
  <si>
    <t>23-Apr-1999</t>
  </si>
  <si>
    <t>tt1021345</t>
  </si>
  <si>
    <t>Episode #1.4608</t>
  </si>
  <si>
    <t>9-May-1999</t>
  </si>
  <si>
    <t>tt1021350</t>
  </si>
  <si>
    <t>Episode #1.4613</t>
  </si>
  <si>
    <t>17-May-1999</t>
  </si>
  <si>
    <t>tt1021351</t>
  </si>
  <si>
    <t>Episode #1.4614</t>
  </si>
  <si>
    <t>19-May-1999</t>
  </si>
  <si>
    <t>tt0546736</t>
  </si>
  <si>
    <t>Episode #1.4618</t>
  </si>
  <si>
    <t>26-May-1999</t>
  </si>
  <si>
    <t>tt1021355</t>
  </si>
  <si>
    <t>Episode #1.4619</t>
  </si>
  <si>
    <t>28-May-1999</t>
  </si>
  <si>
    <t>tt1024369</t>
  </si>
  <si>
    <t>Episode #1.4633</t>
  </si>
  <si>
    <t>21-Jun-1999</t>
  </si>
  <si>
    <t>tt0546740</t>
  </si>
  <si>
    <t>Episode #1.4634</t>
  </si>
  <si>
    <t>23-Jun-1999</t>
  </si>
  <si>
    <t>tt1024372</t>
  </si>
  <si>
    <t>Episode #1.4638</t>
  </si>
  <si>
    <t>30-Jun-1999</t>
  </si>
  <si>
    <t>tt1024373</t>
  </si>
  <si>
    <t>Episode #1.4639</t>
  </si>
  <si>
    <t>2-Jul-1999</t>
  </si>
  <si>
    <t>tt1024374</t>
  </si>
  <si>
    <t>Episode #1.4640</t>
  </si>
  <si>
    <t>4-Jul-1999</t>
  </si>
  <si>
    <t>tt1024375</t>
  </si>
  <si>
    <t>Episode #1.4641</t>
  </si>
  <si>
    <t>5-Jul-1999</t>
  </si>
  <si>
    <t>tt1024376</t>
  </si>
  <si>
    <t>Episode #1.4642</t>
  </si>
  <si>
    <t>7-Jul-1999</t>
  </si>
  <si>
    <t>tt1024377</t>
  </si>
  <si>
    <t>Episode #1.4643</t>
  </si>
  <si>
    <t>9-Jul-1999</t>
  </si>
  <si>
    <t>tt1024383</t>
  </si>
  <si>
    <t>Episode #1.4650</t>
  </si>
  <si>
    <t>21-Jul-1999</t>
  </si>
  <si>
    <t>tt1024386</t>
  </si>
  <si>
    <t>Episode #1.4653</t>
  </si>
  <si>
    <t>26-Jul-1999</t>
  </si>
  <si>
    <t>tt1024387</t>
  </si>
  <si>
    <t>Episode #1.4654</t>
  </si>
  <si>
    <t>28-Jul-1999</t>
  </si>
  <si>
    <t>tt1024388</t>
  </si>
  <si>
    <t>Episode #1.4655</t>
  </si>
  <si>
    <t>30-Jul-1999</t>
  </si>
  <si>
    <t>tt1024390</t>
  </si>
  <si>
    <t>Episode #1.4657</t>
  </si>
  <si>
    <t>2-Aug-1999</t>
  </si>
  <si>
    <t>tt1024393</t>
  </si>
  <si>
    <t>Episode #1.4661</t>
  </si>
  <si>
    <t>9-Aug-1999</t>
  </si>
  <si>
    <t>tt1024399</t>
  </si>
  <si>
    <t>Episode #1.4671</t>
  </si>
  <si>
    <t>27-Aug-1999</t>
  </si>
  <si>
    <t>tt1024402</t>
  </si>
  <si>
    <t>Episode #1.4677</t>
  </si>
  <si>
    <t>6-Sep-1999</t>
  </si>
  <si>
    <t>tt1024404</t>
  </si>
  <si>
    <t>Episode #1.4679</t>
  </si>
  <si>
    <t>10-Sep-1999</t>
  </si>
  <si>
    <t>tt1024405</t>
  </si>
  <si>
    <t>Episode #1.4680</t>
  </si>
  <si>
    <t>12-Sep-1999</t>
  </si>
  <si>
    <t>tt1024407</t>
  </si>
  <si>
    <t>Episode #1.4682</t>
  </si>
  <si>
    <t>15-Sep-1999</t>
  </si>
  <si>
    <t>tt1024408</t>
  </si>
  <si>
    <t>Episode #1.4683</t>
  </si>
  <si>
    <t>17-Sep-1999</t>
  </si>
  <si>
    <t>tt1024411</t>
  </si>
  <si>
    <t>Episode #1.4686</t>
  </si>
  <si>
    <t>tt0546747</t>
  </si>
  <si>
    <t>Episode #1.4687</t>
  </si>
  <si>
    <t>24-Sep-1999</t>
  </si>
  <si>
    <t>tt0546748</t>
  </si>
  <si>
    <t>Episode #1.4688</t>
  </si>
  <si>
    <t>26-Sep-1999</t>
  </si>
  <si>
    <t>tt1033112</t>
  </si>
  <si>
    <t>Episode #1.4693</t>
  </si>
  <si>
    <t>4-Oct-1999</t>
  </si>
  <si>
    <t>tt1033113</t>
  </si>
  <si>
    <t>Episode #1.4694</t>
  </si>
  <si>
    <t>6-Oct-1999</t>
  </si>
  <si>
    <t>tt1033114</t>
  </si>
  <si>
    <t>Episode #1.4695</t>
  </si>
  <si>
    <t>8-Oct-1999</t>
  </si>
  <si>
    <t>tt0998004</t>
  </si>
  <si>
    <t>Episode #1.4696</t>
  </si>
  <si>
    <t>10-Oct-1999</t>
  </si>
  <si>
    <t>tt0546751</t>
  </si>
  <si>
    <t>Episode #1.4697</t>
  </si>
  <si>
    <t>11-Oct-1999</t>
  </si>
  <si>
    <t>tt1033115</t>
  </si>
  <si>
    <t>Episode #1.4698</t>
  </si>
  <si>
    <t>13-Oct-1999</t>
  </si>
  <si>
    <t>tt1033116</t>
  </si>
  <si>
    <t>Episode #1.4699</t>
  </si>
  <si>
    <t>15-Oct-1999</t>
  </si>
  <si>
    <t>tt1033117</t>
  </si>
  <si>
    <t>Episode #1.4700</t>
  </si>
  <si>
    <t>17-Oct-1999</t>
  </si>
  <si>
    <t>tt1033118</t>
  </si>
  <si>
    <t>Episode #1.4701</t>
  </si>
  <si>
    <t>18-Oct-1999</t>
  </si>
  <si>
    <t>tt1033120</t>
  </si>
  <si>
    <t>Episode #1.4703</t>
  </si>
  <si>
    <t>tt1033121</t>
  </si>
  <si>
    <t>Episode #1.4704</t>
  </si>
  <si>
    <t>24-Oct-1999</t>
  </si>
  <si>
    <t>tt1033125</t>
  </si>
  <si>
    <t>Episode #1.4710</t>
  </si>
  <si>
    <t>3-Nov-1999</t>
  </si>
  <si>
    <t>tt0981621</t>
  </si>
  <si>
    <t>Episode #1.4711</t>
  </si>
  <si>
    <t>5-Nov-1999</t>
  </si>
  <si>
    <t>tt1033134</t>
  </si>
  <si>
    <t>Episode #1.4721</t>
  </si>
  <si>
    <t>22-Nov-1999</t>
  </si>
  <si>
    <t>tt1033135</t>
  </si>
  <si>
    <t>Episode #1.4722</t>
  </si>
  <si>
    <t>24-Nov-1999</t>
  </si>
  <si>
    <t>tt0546754</t>
  </si>
  <si>
    <t>Episode #1.4723</t>
  </si>
  <si>
    <t>26-Nov-1999</t>
  </si>
  <si>
    <t>tt0546755</t>
  </si>
  <si>
    <t>Episode #1.4724</t>
  </si>
  <si>
    <t>28-Nov-1999</t>
  </si>
  <si>
    <t>tt0546756</t>
  </si>
  <si>
    <t>Episode #1.4725</t>
  </si>
  <si>
    <t>29-Nov-1999</t>
  </si>
  <si>
    <t>tt0941163</t>
  </si>
  <si>
    <t>Episode #1.4726</t>
  </si>
  <si>
    <t>tt0941169</t>
  </si>
  <si>
    <t>Episode #1.4732</t>
  </si>
  <si>
    <t>12-Dec-1999</t>
  </si>
  <si>
    <t>tt0941174</t>
  </si>
  <si>
    <t>Episode #1.4737</t>
  </si>
  <si>
    <t>20-Dec-1999</t>
  </si>
  <si>
    <t>tt0941175</t>
  </si>
  <si>
    <t>Episode #1.4738</t>
  </si>
  <si>
    <t>22-Dec-1999</t>
  </si>
  <si>
    <t>tt0941176</t>
  </si>
  <si>
    <t>Episode #1.4739</t>
  </si>
  <si>
    <t>24-Dec-1999</t>
  </si>
  <si>
    <t>tt1033136</t>
  </si>
  <si>
    <t>Episode #1.4742</t>
  </si>
  <si>
    <t>27-Dec-1999</t>
  </si>
  <si>
    <t>tt0941179</t>
  </si>
  <si>
    <t>Episode #1.4743</t>
  </si>
  <si>
    <t>tt0941180</t>
  </si>
  <si>
    <t>Episode #1.4744</t>
  </si>
  <si>
    <t>31-Dec-1999</t>
  </si>
  <si>
    <t>29-Dec-1999</t>
  </si>
  <si>
    <t>tt0559151</t>
  </si>
  <si>
    <t>All American Murder</t>
  </si>
  <si>
    <t>22-Dec-1995</t>
  </si>
  <si>
    <t>01:00:00</t>
  </si>
  <si>
    <t>Diagnosis Murder</t>
  </si>
  <si>
    <t>tt0588269</t>
  </si>
  <si>
    <t>Melissa</t>
  </si>
  <si>
    <t>17-Nov-1983</t>
  </si>
  <si>
    <t>Gimme a Break!</t>
  </si>
  <si>
    <t>tt0614944</t>
  </si>
  <si>
    <t>Once a Friend</t>
  </si>
  <si>
    <t>00:25:00</t>
  </si>
  <si>
    <t>The Jeffersons</t>
  </si>
  <si>
    <t>tt0645440</t>
  </si>
  <si>
    <t>The Fourth Sex: Part 1</t>
  </si>
  <si>
    <t>8-Sep-1975</t>
  </si>
  <si>
    <t>Medical Center</t>
  </si>
  <si>
    <t>tt0645441</t>
  </si>
  <si>
    <t>The Fourth Sex: Part 2</t>
  </si>
  <si>
    <t>15-Sep-1975</t>
  </si>
  <si>
    <t>tt0567965</t>
  </si>
  <si>
    <t>ER Confidential</t>
  </si>
  <si>
    <t>17-Nov-1994</t>
  </si>
  <si>
    <t>00:45:00</t>
  </si>
  <si>
    <t>ER</t>
  </si>
  <si>
    <t>tt0660589</t>
  </si>
  <si>
    <t>Best of Friends</t>
  </si>
  <si>
    <t>7-Nov-1985</t>
  </si>
  <si>
    <t>00:24:00</t>
  </si>
  <si>
    <t>Night Court</t>
  </si>
  <si>
    <t>tt0674709</t>
  </si>
  <si>
    <t>Pageantry</t>
  </si>
  <si>
    <t>11-Dec-1992</t>
  </si>
  <si>
    <t>00:47:00</t>
  </si>
  <si>
    <t>Picket Fences</t>
  </si>
  <si>
    <t>tt0589823</t>
  </si>
  <si>
    <t>Strange Bedfellows</t>
  </si>
  <si>
    <t>7-Nov-1987</t>
  </si>
  <si>
    <t>The Golden Girls</t>
  </si>
  <si>
    <t>tt0636683</t>
  </si>
  <si>
    <t>I Don't Play Anymore/Gopher's Roommate/Crazy for You</t>
  </si>
  <si>
    <t>23-Jan-1982</t>
  </si>
  <si>
    <t>The Love Boat</t>
  </si>
  <si>
    <t>tt0642259</t>
  </si>
  <si>
    <t>Dud Bowl</t>
  </si>
  <si>
    <t>13-Nov-1994</t>
  </si>
  <si>
    <t>00:22:00</t>
  </si>
  <si>
    <t>Married… with Children</t>
  </si>
  <si>
    <t>tt0642242</t>
  </si>
  <si>
    <t>Calendar Girl</t>
  </si>
  <si>
    <t>4-Feb-1996</t>
  </si>
  <si>
    <t>tt5315980</t>
  </si>
  <si>
    <t>Episode #1.235</t>
  </si>
  <si>
    <t>22-Feb-1973</t>
  </si>
  <si>
    <t>Number 96</t>
  </si>
  <si>
    <t>tt5315998</t>
  </si>
  <si>
    <t>Episode #1.242</t>
  </si>
  <si>
    <t>5-Mar-1973</t>
  </si>
  <si>
    <t>tt5316004</t>
  </si>
  <si>
    <t>Episode #1.246</t>
  </si>
  <si>
    <t>9-Mar-1973</t>
  </si>
  <si>
    <t>tt5316002</t>
  </si>
  <si>
    <t>Episode #1.247</t>
  </si>
  <si>
    <t>12-Mar-1973</t>
  </si>
  <si>
    <t>tt0734825</t>
  </si>
  <si>
    <t>Masked Ball</t>
  </si>
  <si>
    <t>15-Dec-1990</t>
  </si>
  <si>
    <t>Twin Peaks</t>
  </si>
  <si>
    <t>tt0734833</t>
  </si>
  <si>
    <t>The Black Widow</t>
  </si>
  <si>
    <t>12-Jan-1991</t>
  </si>
  <si>
    <t>00:46:00</t>
  </si>
  <si>
    <t>tt0734816</t>
  </si>
  <si>
    <t>Checkmate</t>
  </si>
  <si>
    <t>19-Jan-1991</t>
  </si>
  <si>
    <t>tt0742631</t>
  </si>
  <si>
    <t>Hotel Oceanview</t>
  </si>
  <si>
    <t>29-Nov-1980</t>
  </si>
  <si>
    <t>WKRP in Cincinnati</t>
  </si>
  <si>
    <t># Television Episodes</t>
  </si>
  <si>
    <t>266-71 (266-71)</t>
  </si>
  <si>
    <t>170-3 (170-3)</t>
  </si>
  <si>
    <t>337-42 (337-42)</t>
  </si>
  <si>
    <t>tt0102926</t>
  </si>
  <si>
    <t>The Silence of the Lambs</t>
  </si>
  <si>
    <t>14-Feb-1991</t>
  </si>
  <si>
    <t>tt0106148</t>
  </si>
  <si>
    <t>Tales of the City</t>
  </si>
  <si>
    <t>28-Sep-1993</t>
  </si>
  <si>
    <t>06:00:00</t>
  </si>
  <si>
    <t>tt9557150</t>
  </si>
  <si>
    <t>Transgender people who deceived their partners</t>
  </si>
  <si>
    <t>3-Nov-1994</t>
  </si>
  <si>
    <t>Sally</t>
  </si>
  <si>
    <t>A Transgender Path</t>
  </si>
  <si>
    <t>00:17:00</t>
  </si>
  <si>
    <t>tt12003708</t>
  </si>
  <si>
    <t>Queens at Heart</t>
  </si>
  <si>
    <t>tt3803612</t>
  </si>
  <si>
    <t>Part 2</t>
  </si>
  <si>
    <t>19-Dec-1993</t>
  </si>
  <si>
    <t>Prime Suspect 3</t>
  </si>
  <si>
    <t>tt0074273</t>
  </si>
  <si>
    <t>Cambio de sexo</t>
  </si>
  <si>
    <t>13-May-1977</t>
  </si>
  <si>
    <t>01:48:00</t>
  </si>
  <si>
    <t>tt0088138</t>
  </si>
  <si>
    <t>La smala</t>
  </si>
  <si>
    <t>The Narrow</t>
  </si>
  <si>
    <t>29-Aug-1984</t>
  </si>
  <si>
    <t>tt0137079</t>
  </si>
  <si>
    <t>Lola and Billy the Kid</t>
  </si>
  <si>
    <t>Lola und Bilidikid</t>
  </si>
  <si>
    <t>11-Mar-1999</t>
  </si>
  <si>
    <t>tt0067771</t>
  </si>
  <si>
    <t>Some of My Best Friends Are…</t>
  </si>
  <si>
    <t>27-Oct-1971</t>
  </si>
  <si>
    <t>01:50:00</t>
  </si>
  <si>
    <t>Mi querida señorita</t>
  </si>
  <si>
    <t>tt0067425</t>
  </si>
  <si>
    <t>17-Feb-1972</t>
  </si>
  <si>
    <t>01:20:00</t>
  </si>
  <si>
    <t>My Dear Lady</t>
  </si>
  <si>
    <t>tt0090698</t>
  </si>
  <si>
    <t>בר 51</t>
  </si>
  <si>
    <t>Bar 51</t>
  </si>
  <si>
    <t>he</t>
  </si>
  <si>
    <t>Hebrew</t>
  </si>
  <si>
    <t>01:35:00</t>
  </si>
  <si>
    <t>tt0108094</t>
  </si>
  <si>
    <t>Le sexe des étoiles</t>
  </si>
  <si>
    <t>The Sex of the Stars</t>
  </si>
  <si>
    <t>Documentary</t>
  </si>
  <si>
    <t>You Don't Know Dick: Courageous Hearts of Transsexual Men</t>
  </si>
  <si>
    <t>tt0118206</t>
  </si>
  <si>
    <t>01:15:00</t>
  </si>
  <si>
    <t>tt0170697</t>
  </si>
  <si>
    <t>Tomboy - I misteri del sesso</t>
  </si>
  <si>
    <t>Tomboy: The Mysteries of Sex</t>
  </si>
  <si>
    <t>tt0144306</t>
  </si>
  <si>
    <t>Midnight in Savannah</t>
  </si>
  <si>
    <t>30-Nov-1997</t>
  </si>
  <si>
    <t>9780767007306</t>
  </si>
  <si>
    <t>0767007301</t>
  </si>
  <si>
    <t>tt0114427</t>
  </si>
  <si>
    <t>Shinjuku Boys</t>
  </si>
  <si>
    <t>00:53:00</t>
  </si>
  <si>
    <t>10-Mar-1999</t>
  </si>
  <si>
    <t>Gendernauts: Eine Reise durch die Geschlechter</t>
  </si>
  <si>
    <t>Gendernauts: A Journey Through Gender</t>
  </si>
  <si>
    <t>tt0192069</t>
  </si>
  <si>
    <t>01:27:00</t>
  </si>
  <si>
    <t>tt0292229</t>
  </si>
  <si>
    <t>Sex Warriors and the Samurai</t>
  </si>
  <si>
    <t>23-Jun-1996</t>
  </si>
  <si>
    <t>00:26:00</t>
  </si>
  <si>
    <t>The Other Other</t>
  </si>
  <si>
    <t>tt0403392</t>
  </si>
  <si>
    <t>00:11:00</t>
  </si>
  <si>
    <t>tt0107765</t>
  </si>
  <si>
    <t>P(l)ain Truth</t>
  </si>
  <si>
    <t>00:15:00</t>
  </si>
  <si>
    <t>tt0111211</t>
  </si>
  <si>
    <t>Skin Deep</t>
  </si>
  <si>
    <t>01:28:00</t>
  </si>
  <si>
    <t>Şöhretin Sonu</t>
  </si>
  <si>
    <t>tt7014676</t>
  </si>
  <si>
    <t>The End of Fame</t>
  </si>
  <si>
    <t>01:25:00</t>
  </si>
  <si>
    <t>tt0520589</t>
  </si>
  <si>
    <t>He Said, She Said</t>
  </si>
  <si>
    <t>Becker</t>
  </si>
  <si>
    <t>tt1221186</t>
  </si>
  <si>
    <t>Apparence féminine</t>
  </si>
  <si>
    <t>The Feminine Appearance</t>
  </si>
  <si>
    <t>16-Apr-1980</t>
  </si>
  <si>
    <t>tt0433552</t>
  </si>
  <si>
    <t>Dysfunctional</t>
  </si>
  <si>
    <t>00:09:00</t>
  </si>
  <si>
    <t>Royal College of General Practitioners</t>
  </si>
  <si>
    <t>London, England, United Kingdom</t>
  </si>
  <si>
    <t>Kluwer Academic</t>
  </si>
  <si>
    <t>New York City, New York, United States</t>
  </si>
  <si>
    <t>Plenum Publishing Corporation</t>
  </si>
  <si>
    <t>nhLaAAAAMAAJ</t>
  </si>
  <si>
    <t>Transsexualism: A Collection of Articles, Editorials, and Letters on the Subject of Male-to-female and Female-to-male Transsexualism Edited from the TV-TS Tapestry Journal, Issues 39-52</t>
  </si>
  <si>
    <t>International Foundation for Gender Education</t>
  </si>
  <si>
    <t>Washington, DC, United States</t>
  </si>
  <si>
    <t>Lola</t>
  </si>
  <si>
    <t>12-Jun-1970</t>
  </si>
  <si>
    <t>00:04:03</t>
  </si>
  <si>
    <t>Ray Davies</t>
  </si>
  <si>
    <t>Mr. Lady</t>
  </si>
  <si>
    <t>00:03:01</t>
  </si>
  <si>
    <t>Pretty Ugly</t>
  </si>
  <si>
    <t>As Girls Go</t>
  </si>
  <si>
    <t>Suzanne Vega</t>
  </si>
  <si>
    <t>00:03:27</t>
  </si>
  <si>
    <t>Is She Is, Or Is She Ain't</t>
  </si>
  <si>
    <t>02:40:00</t>
  </si>
  <si>
    <t>Louis Farrakhan, Sr.</t>
  </si>
  <si>
    <t>0000 0001 0331 9656</t>
  </si>
  <si>
    <t>Q49075</t>
  </si>
  <si>
    <t>I Wonder What Happened to Him (Indian Army Officer)</t>
  </si>
  <si>
    <t>00:03:52</t>
  </si>
  <si>
    <t>Noel Coward in New York</t>
  </si>
  <si>
    <t>Noël Peirce Coward</t>
  </si>
  <si>
    <t>0000 0001 2128 7424</t>
  </si>
  <si>
    <t>Q298388</t>
  </si>
  <si>
    <t>Josephine</t>
  </si>
  <si>
    <t>00:03:11</t>
  </si>
  <si>
    <t>Shaving Peaches</t>
  </si>
  <si>
    <t>Transformer</t>
  </si>
  <si>
    <t>On some therapies proposed abroad for a rare sexual psychopathy: eonism</t>
  </si>
  <si>
    <t>ROBIN HARRIS doesn't think she'll initiate any complaint in the Renee Richards affair…</t>
  </si>
  <si>
    <t>4 P.M., AFTERNOON EXCHANGE, CH. 5 — A visit to Hubcap Haven on Clark Avenue; transsexual Joni Christian…</t>
  </si>
  <si>
    <t>A transsexual woman who was discharged from a training course for dance instructors…</t>
  </si>
  <si>
    <t>Le transsexualisme: Quelques réflexions sur les avatars des relations au masculin et au féminin chez le transsexuel</t>
  </si>
  <si>
    <t>1-Apr-1922</t>
  </si>
  <si>
    <t>Beatrice M. Hinkle</t>
  </si>
  <si>
    <t>The Psychoanalytic Review</t>
  </si>
  <si>
    <t>yeULAAAAIAAJ</t>
  </si>
  <si>
    <t>A Study of Psychological Types</t>
  </si>
  <si>
    <t>107-97 (153-9)</t>
  </si>
  <si>
    <t>The Sexual Instinct and its Morbid Manifestations from the Double Standpoint of Jurisprudence and Psychiatry</t>
  </si>
  <si>
    <t>sexualinstinctit00tarnuoft</t>
  </si>
  <si>
    <t>1-Jan-1898</t>
  </si>
  <si>
    <t>FuKHxgEACAAJ</t>
  </si>
  <si>
    <t>(13-4; 16-7)</t>
  </si>
  <si>
    <t>Benjamin Tarnowski</t>
  </si>
  <si>
    <t>W. C. Costello; Alfred Allinson</t>
  </si>
  <si>
    <t>Charles Carrington</t>
  </si>
  <si>
    <t>The Principles and Practice of Medical Jurisprudence</t>
  </si>
  <si>
    <t>1-Jan-1873</t>
  </si>
  <si>
    <t>InUxAQAAMAAJ</t>
  </si>
  <si>
    <t>Alfred Swaine Taylor</t>
  </si>
  <si>
    <t>Henry C. Lea</t>
  </si>
  <si>
    <t>(286-7, 473)</t>
  </si>
  <si>
    <t>PMC5717559</t>
  </si>
  <si>
    <t>Intelligence: Account of "Lavinia or Eliza Edwards"</t>
  </si>
  <si>
    <t>1-Feb-1833</t>
  </si>
  <si>
    <t>168-70 (168-70)</t>
  </si>
  <si>
    <t>The London Medical and Physical Journal</t>
  </si>
  <si>
    <t>0267-0259</t>
  </si>
  <si>
    <t>1-Apr-1883</t>
  </si>
  <si>
    <t>Perverted Sexual Instinct</t>
  </si>
  <si>
    <t>J. C. Shaw; G. N. Ferris</t>
  </si>
  <si>
    <t>185-204 (185-91; 196-8)</t>
  </si>
  <si>
    <t>Sull'inversione dell'istinto sessuale</t>
  </si>
  <si>
    <t>On the Inversion of the Sexual Instinct</t>
  </si>
  <si>
    <t>Arrigo Tamassia</t>
  </si>
  <si>
    <t>Reggio-Emilia</t>
  </si>
  <si>
    <t>97-117 (97-117)</t>
  </si>
  <si>
    <t>1-Jan-1878</t>
  </si>
  <si>
    <t>8. Bekenntnisse eines an perverser Geschlechtsrichtung Leidenden</t>
  </si>
  <si>
    <t>8. Confessions of Those Suffering from Sexual Perversion</t>
  </si>
  <si>
    <t>321-8 (321-8)</t>
  </si>
  <si>
    <t>Vierteljahrsschrift für gerichtliche Medizin und öffentliches Sanitätswesen</t>
  </si>
  <si>
    <t>Medical and Public Health Quarterly</t>
  </si>
  <si>
    <t>Jean Paul Friedrich Scholz</t>
  </si>
  <si>
    <t>Q1685740</t>
  </si>
  <si>
    <t>Androgyne Becomes Bisexual in Sexological Theory: Plato to Freud to Neuroscience</t>
  </si>
  <si>
    <t>10.1521/jaap.1.1990.18.3.392</t>
  </si>
  <si>
    <t>392-413 (398; 401; 403)</t>
  </si>
  <si>
    <t>A cross-cultural assessment of early cross-gender behavior and familial factors in male homosexuality</t>
  </si>
  <si>
    <t>10.1007/bf01541428</t>
  </si>
  <si>
    <t>427-39 (428)</t>
  </si>
  <si>
    <t>Frederick L. Whitam; Michael Zent</t>
  </si>
  <si>
    <t>Traumatic phallic amputation during infancy</t>
  </si>
  <si>
    <t>10.1007/bf01541886</t>
  </si>
  <si>
    <t>53-63 (53-63)</t>
  </si>
  <si>
    <t>Jack C. Westman; David H. Zarwell</t>
  </si>
  <si>
    <t>Transsexualität – Standards of Care</t>
  </si>
  <si>
    <t>Transsexuality – Standards of Care</t>
  </si>
  <si>
    <t>10.1080/08164649.1989.9961648</t>
  </si>
  <si>
    <t>The sex/gender distinction: Has it outlived its usefulness?</t>
  </si>
  <si>
    <t>1-12 (1; 4)</t>
  </si>
  <si>
    <t>Anne Edwards</t>
  </si>
  <si>
    <t>16-Sep-2010</t>
  </si>
  <si>
    <t>Australian Feminist Studies</t>
  </si>
  <si>
    <t>Queer Studies: A Lesbian, Gay, Bisexual, and Transgender Anthology</t>
  </si>
  <si>
    <t>New York University Press</t>
  </si>
  <si>
    <t>Genny Beemyn; Michele J. Eliason</t>
  </si>
  <si>
    <t>9780814712573</t>
  </si>
  <si>
    <t>0814712576</t>
  </si>
  <si>
    <t>Trans (Homo) sexuality? Double inversion, psychiatric confusion, and hetero-hegemony</t>
  </si>
  <si>
    <t>Vernon A. Rosario, II</t>
  </si>
  <si>
    <t>35-51 (35-51)</t>
  </si>
  <si>
    <t>Trans; Transhomosexuality</t>
  </si>
  <si>
    <t>Transsexuals and the Transsexologists: Inversion and the Emergence of Transsexual Subjectivity</t>
  </si>
  <si>
    <t>116-31 (116-31)</t>
  </si>
  <si>
    <t>Sexology in Culture: Labelling Bodies and Desires</t>
  </si>
  <si>
    <t>Lucy Bland; Laura L. Doan</t>
  </si>
  <si>
    <t>VCOYO81ZFgUC</t>
  </si>
  <si>
    <t>https://web.archive.org/web/20200125090808/https://sandystone.com/empire-strikes-back.pdf</t>
  </si>
  <si>
    <t>Split Subjects, Not Atoms; or, How I Fell in Love with My Prosthesis</t>
  </si>
  <si>
    <t>Configurations</t>
  </si>
  <si>
    <t>Johns Hopkins University Press</t>
  </si>
  <si>
    <t>173-90 (173-90)</t>
  </si>
  <si>
    <t>The War of Desire and Technology at the Close of the Mechanical Age</t>
  </si>
  <si>
    <t>9780262193627</t>
  </si>
  <si>
    <t>warofdesiretec00allu</t>
  </si>
  <si>
    <t>0262193620</t>
  </si>
  <si>
    <t>The Trans-Cyberian Mail Way</t>
  </si>
  <si>
    <t>10.1177/096466399800700304</t>
  </si>
  <si>
    <t>389-408 (389-408)</t>
  </si>
  <si>
    <t>Trans; Transsexual; Transgender</t>
  </si>
  <si>
    <t>Social &amp; Legal Studies</t>
  </si>
  <si>
    <t>Transgender and Language: A Review of the Literature and Suggestions for the Future</t>
  </si>
  <si>
    <t>10.1215/10642684-5-4-605</t>
  </si>
  <si>
    <t>605-22 (605-22)</t>
  </si>
  <si>
    <t>9780226461014</t>
  </si>
  <si>
    <t>0226461017</t>
  </si>
  <si>
    <t>Travesti: Sex, Gender, and Culture Among Brazilian Transgendered Prostitutes</t>
  </si>
  <si>
    <t>10.1111/1467-971X.00095</t>
  </si>
  <si>
    <t>On the pragmatics of an androgynous style of speaking (from a transsexual’s perspective)</t>
  </si>
  <si>
    <t>World Englishes</t>
  </si>
  <si>
    <t>C. Todd White</t>
  </si>
  <si>
    <t>215-23 (215-23)</t>
  </si>
  <si>
    <t>10-Jan-2003</t>
  </si>
  <si>
    <t>Surrogate phonology and transsexual faggotry: A linguistic analogy for uncoupling sexual orientation from gender identity</t>
  </si>
  <si>
    <t>380-401 (380-401)</t>
  </si>
  <si>
    <t>Queerly Phrased: Language, Gender, and Sexuality</t>
  </si>
  <si>
    <t>Bruce Bagemihl</t>
  </si>
  <si>
    <t>Anna Livia; Kira Hall</t>
  </si>
  <si>
    <t>wfmnli6hW_QC</t>
  </si>
  <si>
    <t>The rhetorics of gender identity clinics: Transsexuals and other boundary objects</t>
  </si>
  <si>
    <t>179-92 (179-92)</t>
  </si>
  <si>
    <t>Psychology Discourse Practice: From Regulation to Resistance</t>
  </si>
  <si>
    <t>hUL37sukk_kC</t>
  </si>
  <si>
    <t>Ángel Juan Gordo López</t>
  </si>
  <si>
    <t>Taylor &amp; Francis</t>
  </si>
  <si>
    <t>Erica Bunnan; Gill Aitken; Pam Alldred; Robin Allwood; Tom Billington; Brenda Goldberg; Ángel Juan Gordo López; Colleen Heenan; Deb Marks; Sam Warner</t>
  </si>
  <si>
    <t>Beyond the Lavender Lexicon: Authenticity, Imagination, and Appropriation in Lesbian and Gay Languages</t>
  </si>
  <si>
    <t>loqEKRQQ68UC</t>
  </si>
  <si>
    <t>William L. Leap</t>
  </si>
  <si>
    <t>Gordon and Breach</t>
  </si>
  <si>
    <t>267-95 (267-95)</t>
  </si>
  <si>
    <t>Talking about without talking about: The use of protective language among transvestites and transsexuals</t>
  </si>
  <si>
    <t>Gender interference in transsexuals' speech</t>
  </si>
  <si>
    <t>Locating Power: Proceedings of the 2nd Berkeley Women and Language Conference</t>
  </si>
  <si>
    <t>H. Merle Knight</t>
  </si>
  <si>
    <t>Kira Hall; Mary Bucholtz; Birch Moonwomon</t>
  </si>
  <si>
    <t>Berkeley Women and Language Group</t>
  </si>
  <si>
    <t>Berkeley, California</t>
  </si>
  <si>
    <t>Stone Butch Celebration: A Transgender-Inspired Revolution in Academia</t>
  </si>
  <si>
    <t>198-215 (198-215)</t>
  </si>
  <si>
    <t>Harvard Educational Review</t>
  </si>
  <si>
    <t>Wendy Ormiston</t>
  </si>
  <si>
    <t>Vitka Eisen; Irene Hall</t>
  </si>
  <si>
    <t>0966327217</t>
  </si>
  <si>
    <t>9780966327212</t>
  </si>
  <si>
    <t>Transforming families: real stories about transgendered loved ones</t>
  </si>
  <si>
    <t>Transgendered; Transsexual</t>
  </si>
  <si>
    <t>Mary Boenke</t>
  </si>
  <si>
    <t>Walter Trook Publishing</t>
  </si>
  <si>
    <t>0895947900</t>
  </si>
  <si>
    <t>9780895947901</t>
  </si>
  <si>
    <t>Transsexuals: Candid Answers to Private Questions</t>
  </si>
  <si>
    <t>Gerald Ramsey</t>
  </si>
  <si>
    <t>Crossing Press</t>
  </si>
  <si>
    <t>Freedom, California</t>
  </si>
  <si>
    <t>9781463111236</t>
  </si>
  <si>
    <t>1463111231</t>
  </si>
  <si>
    <t>Adventures in the Gender Trade</t>
  </si>
  <si>
    <t>00:40:00</t>
  </si>
  <si>
    <t>The Believers</t>
  </si>
  <si>
    <t>1558030557</t>
  </si>
  <si>
    <t>9781558030558</t>
  </si>
  <si>
    <t>01:54:00</t>
  </si>
  <si>
    <t>The Blank Point: What Is Transsexualism?</t>
  </si>
  <si>
    <t>00:57:33</t>
  </si>
  <si>
    <t>Breasts: A Documentary</t>
  </si>
  <si>
    <t>9780783112350</t>
  </si>
  <si>
    <t>0783112351</t>
  </si>
  <si>
    <t>00:50:00</t>
  </si>
  <si>
    <t>The World of Gender: The Crossdresser and the Transsexual</t>
  </si>
  <si>
    <t>Homo Promo</t>
  </si>
  <si>
    <t>Transgender Revolution</t>
  </si>
  <si>
    <t>9780767014120</t>
  </si>
  <si>
    <t>076701412X</t>
  </si>
  <si>
    <t>Investigative Reports</t>
  </si>
  <si>
    <t>Transgender Pride</t>
  </si>
  <si>
    <t>The Transexual Menace</t>
  </si>
  <si>
    <t>A Transsexual Journey</t>
  </si>
  <si>
    <t>00:44:00</t>
  </si>
  <si>
    <t>We Are Transgenders</t>
  </si>
  <si>
    <t>01:09:00</t>
  </si>
  <si>
    <t>Transgenders; Transgender; Transsexual</t>
  </si>
  <si>
    <t>Transmen and FTMs: Identities, Bodies, Genders, and Sexualities</t>
  </si>
  <si>
    <t>9780252024399</t>
  </si>
  <si>
    <t>0252024397</t>
  </si>
  <si>
    <t>Transman; FTM</t>
  </si>
  <si>
    <t>University of Illinois Press</t>
  </si>
  <si>
    <t>0787902713</t>
  </si>
  <si>
    <t>Transgender Nation</t>
  </si>
  <si>
    <t>9780879725969</t>
  </si>
  <si>
    <t>0879725966</t>
  </si>
  <si>
    <t>Gordene Olga MacKenzie</t>
  </si>
  <si>
    <t>Bowling Green State University</t>
  </si>
  <si>
    <t>Bowling Green, Ohio</t>
  </si>
  <si>
    <t>0231109350</t>
  </si>
  <si>
    <t>Transsexuality; Transsexual; Transgender</t>
  </si>
  <si>
    <t>Queer Japan: Personal Stories of Japanese Lesbians, Gays, Transsexuals, and Bisexuals</t>
  </si>
  <si>
    <t>New Victoria Publishers</t>
  </si>
  <si>
    <t>Barbara Summerhawk; Cheiron McMahill; Darren McDonald</t>
  </si>
  <si>
    <t>Who's a lesbian? The story of a male-to-female transsexual lesbian</t>
  </si>
  <si>
    <t>Mako; Barbara Summerhawk; Cheiron McMahill; Darren McDonald</t>
  </si>
  <si>
    <t>Transformations of Transgender: The Case of the Thai Kathoey</t>
  </si>
  <si>
    <t>Han ten Brummelhuis</t>
  </si>
  <si>
    <t>Peter A. Jackson; Gerard Sullivan</t>
  </si>
  <si>
    <t>Lady Boys, Tom Boys, Rent Boys: Male and Female Homosexualities in Contemporary Thailand</t>
  </si>
  <si>
    <t>isbn_9781560231196</t>
  </si>
  <si>
    <t>G30kIcfc8HMC</t>
  </si>
  <si>
    <t>"Bullshit!" S/He Said: The Happy, Modern, Sexy, Indonesian Married Woman as Transsexual</t>
  </si>
  <si>
    <t>Fantasizing the Feminine in Indonesia</t>
  </si>
  <si>
    <t>B. Anderson</t>
  </si>
  <si>
    <t>Laurie J. Sears</t>
  </si>
  <si>
    <t>Sex in China: Studies in Sexology in Chinese Culture</t>
  </si>
  <si>
    <t>Fang Fu Ruan</t>
  </si>
  <si>
    <t>Fang Fu Ruan; Molleen Matsumura</t>
  </si>
  <si>
    <t>Female Desires: Same-sex Relations and Transgender Practices Across Cultures</t>
  </si>
  <si>
    <t>0231112602</t>
  </si>
  <si>
    <t>9780231112604</t>
  </si>
  <si>
    <t>Evelyn Blackwood; Saskia Wieringa</t>
  </si>
  <si>
    <t>Beauty and Power: Transgendering and Cultural Transformation in the Southern Philippines</t>
  </si>
  <si>
    <t>9781859739204</t>
  </si>
  <si>
    <t>1859739202</t>
  </si>
  <si>
    <t>Transgendering; Transgender</t>
  </si>
  <si>
    <t>Mark Johnson</t>
  </si>
  <si>
    <t>Berg</t>
  </si>
  <si>
    <t>Oxford, England, United Kingdom</t>
  </si>
  <si>
    <t>Male Homosexuality and Transgenderism in the Thai Buddhist Tradition</t>
  </si>
  <si>
    <t>Queer Dharma: Voices of Gay Buddhists</t>
  </si>
  <si>
    <t>P. Jackson</t>
  </si>
  <si>
    <t>Winston Leyland</t>
  </si>
  <si>
    <t>Gay Sunshine Press</t>
  </si>
  <si>
    <t>San Francisco, California, United States</t>
  </si>
  <si>
    <t>Building a Community Developing Effective HIV/AIDS Programmes for Transsexuals Working as Sex Workers The Malaysian Example</t>
  </si>
  <si>
    <t>Khartini Slamah</t>
  </si>
  <si>
    <t>Utility of Projective Tests in the Psychological Assessment of Transsexual Patients: A Case Study Approach</t>
  </si>
  <si>
    <t>25-35 (25-35)</t>
  </si>
  <si>
    <t>SIS Journal of Projective Psychology &amp; Mental Health</t>
  </si>
  <si>
    <t>Jayanti Basu; Sonali De</t>
  </si>
  <si>
    <t>Transsexualism – a challenge to social work practice</t>
  </si>
  <si>
    <t>2-9 (2-9)</t>
  </si>
  <si>
    <t>The Hong Kong Journal of Social Work</t>
  </si>
  <si>
    <t>J. Chong</t>
  </si>
  <si>
    <t>The MMPI results in 54 transsexuals</t>
  </si>
  <si>
    <t>zh</t>
  </si>
  <si>
    <t>138-9; 144 (138-9; 144)</t>
  </si>
  <si>
    <t>Chinese Mental Health Journal</t>
  </si>
  <si>
    <t>Y. H. Cui; G. Y. Ren; M. Z. Fang; Y. Xia</t>
  </si>
  <si>
    <t>Chinese</t>
  </si>
  <si>
    <t>Gender Identity Disorder: A Case Report with Twelve Years Follow-up</t>
  </si>
  <si>
    <t>Indian Journal of Clinical Psychology</t>
  </si>
  <si>
    <t>S. C. Gupta; H. Singh; S. N. Rastogi</t>
  </si>
  <si>
    <t>global desirings and translocal loves: transgendering and same-sex sexualities in the southern Philippines</t>
  </si>
  <si>
    <t>695-711 (695-711)</t>
  </si>
  <si>
    <t>American Ethnologist</t>
  </si>
  <si>
    <t>A Systems Approach to the Social Difficulties of Transsexuals in Hong Kong</t>
  </si>
  <si>
    <t>10.1111/1467-6427.00039</t>
  </si>
  <si>
    <t>Journal of Family Therapy</t>
  </si>
  <si>
    <t>16-Dec-2002</t>
  </si>
  <si>
    <t>Somatic Inkblot Series I in Male Transsexuals</t>
  </si>
  <si>
    <t>73-8 (73-8)</t>
  </si>
  <si>
    <t>Journal of Projective Psychology and Mental Health</t>
  </si>
  <si>
    <t>M. Sahay; P. K. Srivastava</t>
  </si>
  <si>
    <t>Multiplicities and uncertainties of gender: Analysis of a case of transsexualism: Reply to Chodorow</t>
  </si>
  <si>
    <t>R. Stein</t>
  </si>
  <si>
    <t>Assessment of 21 transsexual cases in group psychotherapy, admitted to hospital</t>
  </si>
  <si>
    <t>227-35 (227-35)</t>
  </si>
  <si>
    <t>Nordisk Sexologi</t>
  </si>
  <si>
    <t>Nordic Sexology</t>
  </si>
  <si>
    <t>S. Yüksel; B. Yücel; R. Tükel; N. Motavalli</t>
  </si>
  <si>
    <t>https://web.archive.org/web/20200416161801/https://www.iprt.ie/site/assets/files/6105/ts__tg_in_prison_99.pdf</t>
  </si>
  <si>
    <t>HIV/AIDS in the Male-to-Female Transsexual and Transgendered Prison Population: A Comprehensive Strategy</t>
  </si>
  <si>
    <t>Ann V. Scott; Rick Lines</t>
  </si>
  <si>
    <t>Transsexual; Transgendered</t>
  </si>
  <si>
    <t>Definitions of Terms Commonly Used in the Transvestite-Transsexual Community</t>
  </si>
  <si>
    <t>19-31 (19-31)</t>
  </si>
  <si>
    <t>Linguistics</t>
  </si>
  <si>
    <t>The TV-TS Tapestry</t>
  </si>
  <si>
    <t>tvtstapestry51unse</t>
  </si>
  <si>
    <t>0v8380591</t>
  </si>
  <si>
    <t>"Heterosexual" Prior to Sex Reassignment - "Homosexual" Afterwards: A Case Study of a Female-to-Male Transsexual</t>
  </si>
  <si>
    <t>69-82 (69-82)</t>
  </si>
  <si>
    <t>Journal of Psychology &amp; Human Sexuality</t>
  </si>
  <si>
    <t>Eli Coleman; Walter O. Bockting</t>
  </si>
  <si>
    <t>23-Oct-2008</t>
  </si>
  <si>
    <t>What's an Orgasm? The Language of Sex Reassignment Surgery and Transgender Identities on the Internet</t>
  </si>
  <si>
    <t>Sex Reassignment; Transgender</t>
  </si>
  <si>
    <t>Third Lavender Languages and Linguistices Conference</t>
  </si>
  <si>
    <t>David Behan</t>
  </si>
  <si>
    <t>What is Trans-Talk? Who Talks the Talk?</t>
  </si>
  <si>
    <t>Sixth Conference on Lavender Languages and Linguistics</t>
  </si>
  <si>
    <t>Cross-expressing Meets Queer Theory</t>
  </si>
  <si>
    <t>American Anthropological Association</t>
  </si>
  <si>
    <t>Kira Hall</t>
  </si>
  <si>
    <t>Bodies That Matter, Bodies That Don't: The Transsexual Body in a Post-Feminist World</t>
  </si>
  <si>
    <t>Gender Adaptation in the Speech of Transexuals: From Sex Transition to Gender Transmission?</t>
  </si>
  <si>
    <t>269-78 (269-78)</t>
  </si>
  <si>
    <t>Gender and Belief Systems: Proceedings of the Fourth Berkeley Women and Language Conference</t>
  </si>
  <si>
    <t>Deborah Gunzburger</t>
  </si>
  <si>
    <t>An Analysis of the Grammatical Gender Dysphoria in Serbo-Croat in the Context of Former Yugoslavia's Fall Into Chaos</t>
  </si>
  <si>
    <t>Fourth Conference on Lavender Languages and Linguistics</t>
  </si>
  <si>
    <t>Miodarg Kojadinovic</t>
  </si>
  <si>
    <t>Suturing the Transsexual Body</t>
  </si>
  <si>
    <t>Karen Nakamura</t>
  </si>
  <si>
    <t>Transgender: How does this Biological and Sociological Phenomenon Find its Place in Modern Society?</t>
  </si>
  <si>
    <t>Fifth Conference on Lavender Languages and Linguistics</t>
  </si>
  <si>
    <t>Edward Viola</t>
  </si>
  <si>
    <t>On the Pragmatics of a Transgendered Style of Speaking (from a Transsexual Perspective)</t>
  </si>
  <si>
    <t>Todd White</t>
  </si>
  <si>
    <t>Transgender Identities, Transnational Processes: Language of Identity in San Francisco and Amsterdam</t>
  </si>
  <si>
    <t>Dawn Atkins</t>
  </si>
  <si>
    <t>Not a "Lower Capital" People: The Rise of Transgender Activism in Washington DC</t>
  </si>
  <si>
    <t>Brett Beemyn</t>
  </si>
  <si>
    <t>Taking up Space: Transgender Lived Experience and Metaphors of Space and Place</t>
  </si>
  <si>
    <t>Desirée A Dreeuws</t>
  </si>
  <si>
    <t>Claremont Graduate University</t>
  </si>
  <si>
    <t>Claremont, California, United States</t>
  </si>
  <si>
    <t>Language and Transgender: A Summary of Past Research and Suggestions for the Future</t>
  </si>
  <si>
    <t>Rethinking Language and Gender: Recent Steps Toward a Lesbian, Gay, Bisexual and Transgendered Linguistics</t>
  </si>
  <si>
    <t>191-2 (191-2)</t>
  </si>
  <si>
    <t>10.1111/1467-971X.00092</t>
  </si>
  <si>
    <t>"You Know What I Mean": Context and Gendered Language Use in the Realm Between Gay and Transgender</t>
  </si>
  <si>
    <t>David Valentine</t>
  </si>
  <si>
    <t>12-Jun-1998</t>
  </si>
  <si>
    <t>https://web.archive.org/web/20200125103640/http://www.transgression.com/Assets/Images/Uploads/Articles/santa_cruz_sentinel_fri__jun_12__1998_0432_0244.jpg</t>
  </si>
  <si>
    <t>Transsexual was motivated by anger at his therapist</t>
  </si>
  <si>
    <t>10.1023/A:1004275024875</t>
  </si>
  <si>
    <t>Disciplining the Family: The Case of Gender Identity Disorder</t>
  </si>
  <si>
    <t>195-211 (195-211)</t>
  </si>
  <si>
    <t>Philosophical Studies</t>
  </si>
  <si>
    <t>Ellen K. Feder</t>
  </si>
  <si>
    <t>https://web.archive.org/web/20200416173506/https://hivdatf.files.wordpress.com/2010/09/suggested-rules-for-non-modified.pdf</t>
  </si>
  <si>
    <t>Suggested Rules for Non-Transsexuals Writing about Transsexuals, Transsexuality, Transsexualism or Trans _____</t>
  </si>
  <si>
    <t>5-Jan-1997</t>
  </si>
  <si>
    <t>Transsexual; Transsexuality; Transsexualism; Trans</t>
  </si>
  <si>
    <t>Jacob C. Hale</t>
  </si>
  <si>
    <t>6-Dec-1996</t>
  </si>
  <si>
    <t>Queering the Center by Centering the Queer: Reflections on Transsexuals and Secular Jews</t>
  </si>
  <si>
    <t>124-62 (124-62)</t>
  </si>
  <si>
    <t>Feminist Rethinking the Self</t>
  </si>
  <si>
    <t>Naomi Scheman</t>
  </si>
  <si>
    <t>Diana Tietjens Meyers</t>
  </si>
  <si>
    <t>Westview Press</t>
  </si>
  <si>
    <t>Boulder, Colorado, United States</t>
  </si>
  <si>
    <t>Document</t>
  </si>
  <si>
    <t>Briefs</t>
  </si>
  <si>
    <t>Documents</t>
  </si>
  <si>
    <t>Mothers of Boys with Gender Identity Disorder: A Comparison of Matched Controls</t>
  </si>
  <si>
    <t>10.1097/00004583-199103000-00022</t>
  </si>
  <si>
    <t>310-5 (310-5)</t>
  </si>
  <si>
    <t>Sonia Marantz; Susan Coates</t>
  </si>
  <si>
    <t>0862878721</t>
  </si>
  <si>
    <t>9780862878726</t>
  </si>
  <si>
    <t>Virgin Books</t>
  </si>
  <si>
    <t>Imji Getsul: An English Buddhist in a Tibetan Monastery</t>
  </si>
  <si>
    <t>qTEKAAAAYAAJ</t>
  </si>
  <si>
    <t>Lobzang Jivaka</t>
  </si>
  <si>
    <t>Routledge and K. Paul</t>
  </si>
  <si>
    <t>From Female to Male: The Life of Jack Bee Garland</t>
  </si>
  <si>
    <t>9781555831509</t>
  </si>
  <si>
    <t>1555831508</t>
  </si>
  <si>
    <t>JQbaAAAAMAAJ</t>
  </si>
  <si>
    <t>Louis Sullivan</t>
  </si>
  <si>
    <t>Alyson Publications</t>
  </si>
  <si>
    <t>The Uninvited Dilemma: A Question of Gender</t>
  </si>
  <si>
    <t>9780943920252</t>
  </si>
  <si>
    <t>0943920256</t>
  </si>
  <si>
    <t>572I9XG3WpsC</t>
  </si>
  <si>
    <t>Metamorphous Press</t>
  </si>
  <si>
    <t>The Uninvited Dilemma: Research Supplement</t>
  </si>
  <si>
    <t>Pamphlet</t>
  </si>
  <si>
    <t>The Brussels Experience</t>
  </si>
  <si>
    <t>Ingersoll Gender Center</t>
  </si>
  <si>
    <t>Seattle, Washington, United States</t>
  </si>
  <si>
    <t>Deciding what to do about your gender dysphoria: Some considerations for those who are thinking about gender reassignment</t>
  </si>
  <si>
    <t>Booklet</t>
  </si>
  <si>
    <t>AEGIS</t>
  </si>
  <si>
    <t>Decatur, Georgia, United States</t>
  </si>
  <si>
    <t>Discovering who you are: A guide to self-assessment for persons with gender dysphoria</t>
  </si>
  <si>
    <t>Dealing with your feelings: A guide to coming out for persons with gender dysphoria</t>
  </si>
  <si>
    <t>Wayland, Massachusetts, United States</t>
  </si>
  <si>
    <t>Hormones</t>
  </si>
  <si>
    <t>The transsexual's survival guide: To transition and beyond</t>
  </si>
  <si>
    <t>JoAnn Altman Stringer</t>
  </si>
  <si>
    <t>King of Prussia, Pennsylvania, United States</t>
  </si>
  <si>
    <t>Creative Design Services</t>
  </si>
  <si>
    <t>Transsexual surgery follow-up: Status in the 1990s</t>
  </si>
  <si>
    <t>Annual Review of Sex Research</t>
  </si>
  <si>
    <t>1053-2528</t>
  </si>
  <si>
    <t>Richard Green; D. T. Fleming</t>
  </si>
  <si>
    <t>Society for the Scientific Study of Sex</t>
  </si>
  <si>
    <t>Mount Vernon, Iowa, United States</t>
  </si>
  <si>
    <t>Counseling the transsexual</t>
  </si>
  <si>
    <t>1289-301 (1289-301)</t>
  </si>
  <si>
    <t>Handbook of Sexology</t>
  </si>
  <si>
    <t>John Money; P. Walker</t>
  </si>
  <si>
    <t>Exerpta Medica</t>
  </si>
  <si>
    <t>John Money; Herman Musaph</t>
  </si>
  <si>
    <t>Amsterdam, Netherlands</t>
  </si>
  <si>
    <t>Medicolegal Aspects of Transsexualism</t>
  </si>
  <si>
    <t>10.1177/070674377602100810</t>
  </si>
  <si>
    <t>557-64 (557-64)</t>
  </si>
  <si>
    <t>C. Nelson; D. Paitich; B. W. Steiner</t>
  </si>
  <si>
    <t>Paraphilias and Gender Identity Disorders</t>
  </si>
  <si>
    <t>447-65 (447-65)</t>
  </si>
  <si>
    <t>Ethel Person</t>
  </si>
  <si>
    <t>Basic Books</t>
  </si>
  <si>
    <t>Jesse O. Cavenar, Jr.; Robert Michels</t>
  </si>
  <si>
    <t>Near Miss: "Sex Change" Treatment and Its Evaluation</t>
  </si>
  <si>
    <t>258-83 (258-83)</t>
  </si>
  <si>
    <t>Eating, Sleeping, and Sexuality</t>
  </si>
  <si>
    <t>Michael R. Zales</t>
  </si>
  <si>
    <t>Brunner/Mazel</t>
  </si>
  <si>
    <t>Flight into femininity: The male menopause?</t>
  </si>
  <si>
    <t>10.1177/070674377802300609</t>
  </si>
  <si>
    <t>405-10 (405-10)</t>
  </si>
  <si>
    <t>Betty W. Steiner; John A. Satterberg; Craig F. Muir</t>
  </si>
  <si>
    <t>Death discloses Billy Tipton's strange secret: He was a she</t>
  </si>
  <si>
    <t>20-Feb-1989</t>
  </si>
  <si>
    <t>31, 95 (31, 95)</t>
  </si>
  <si>
    <t>People Weekly</t>
  </si>
  <si>
    <t>P. Chin</t>
  </si>
  <si>
    <t>A doctor tells why he'll no longer treat transsexuals</t>
  </si>
  <si>
    <t>The National Observer</t>
  </si>
  <si>
    <t>26-Oct-1976</t>
  </si>
  <si>
    <t>The transformation of Tula</t>
  </si>
  <si>
    <t>102-5 (102-5)</t>
  </si>
  <si>
    <t>Playboy</t>
  </si>
  <si>
    <t>G. Edgren</t>
  </si>
  <si>
    <t>Shocked and chagrined, the Jegous of France close ranks after two of their sons become daughters</t>
  </si>
  <si>
    <t>23-May-1988</t>
  </si>
  <si>
    <t>29, 91 (29, 91)</t>
  </si>
  <si>
    <t>K. Hubbard</t>
  </si>
  <si>
    <t>4-May-1989</t>
  </si>
  <si>
    <t>Los Angeles Times</t>
  </si>
  <si>
    <t>Jack Jones</t>
  </si>
  <si>
    <t>1952 Sex-Change Operations Made Her a Celebrity: Christine Jorgensen, 62, dies of cancer</t>
  </si>
  <si>
    <t>1-Oct-1982</t>
  </si>
  <si>
    <t>The ordeal of Walter/Susan Cannon: Biography of a transsexual</t>
  </si>
  <si>
    <t>16, 64 (16, 64)</t>
  </si>
  <si>
    <t>Psychology Today</t>
  </si>
  <si>
    <t>A. Latham; A. Grenadier</t>
  </si>
  <si>
    <t>My life as a woman</t>
  </si>
  <si>
    <t>46-7 (46-7)</t>
  </si>
  <si>
    <t>Mademoiselle</t>
  </si>
  <si>
    <t>J. Lithgow</t>
  </si>
  <si>
    <t>My father's life: That my father is now a woman is beside the point</t>
  </si>
  <si>
    <t>Esquire</t>
  </si>
  <si>
    <t>M. Morris</t>
  </si>
  <si>
    <t>John Hopkins pioneers U.S. sex-change surgery</t>
  </si>
  <si>
    <t>How the Sun torments transsexuals</t>
  </si>
  <si>
    <t>20-Sep-1985</t>
  </si>
  <si>
    <t>New Statesman</t>
  </si>
  <si>
    <t>T. O'Halloran</t>
  </si>
  <si>
    <t>After a sex change and several eclipses, Wendy Carlos treads a new digital moonscape</t>
  </si>
  <si>
    <t>24, 83-5 (24, 83-5)</t>
  </si>
  <si>
    <t>S. Reed</t>
  </si>
  <si>
    <t>The sex change conspiracy</t>
  </si>
  <si>
    <t>The sex change capital of America</t>
  </si>
  <si>
    <t>220-7; 299-300 (220-7; 299-300)</t>
  </si>
  <si>
    <t>Gentlemen's Quarterly</t>
  </si>
  <si>
    <t>J. Tayman</t>
  </si>
  <si>
    <t>Renée Richards takes stock</t>
  </si>
  <si>
    <t>118-21 (118-21)</t>
  </si>
  <si>
    <t>New York Woman</t>
  </si>
  <si>
    <t>S. Woodman</t>
  </si>
  <si>
    <t>This source contains the first description of a surgical "sex change".</t>
  </si>
  <si>
    <t>Transgender Aging: Introduction to an Emerging Field</t>
  </si>
  <si>
    <t>79-81 (79-81)</t>
  </si>
  <si>
    <t>Gerontologist</t>
  </si>
  <si>
    <t>Tarynn M. Witten; Loree Cook-Daniels</t>
  </si>
  <si>
    <t>Hate crimes and violence against the Transgendered</t>
  </si>
  <si>
    <t>10.1080/10402659908426291</t>
  </si>
  <si>
    <t>461-8 (461-8)</t>
  </si>
  <si>
    <t>Peace Review</t>
  </si>
  <si>
    <t>Tarynn M. Witten; A. Evan Eyler</t>
  </si>
  <si>
    <t>Diagnostic and Statistical Manual of Mental Disorders</t>
  </si>
  <si>
    <t>0890420610</t>
  </si>
  <si>
    <t>9780890420614</t>
  </si>
  <si>
    <t>(532-8; 771)</t>
  </si>
  <si>
    <t>Gender Identity Disorder; Transsexualism</t>
  </si>
  <si>
    <t>1-May-1980</t>
  </si>
  <si>
    <t>(261-6; 269-70)</t>
  </si>
  <si>
    <t>Gender Identity Disorder; Transsexualism; Transvestism</t>
  </si>
  <si>
    <t>(44)</t>
  </si>
  <si>
    <t>Psychopathic Personality with Pathologic Sexuality; Transvestism</t>
  </si>
  <si>
    <t>The Penalties for Puppy Love: Institutionalized Violence against Lesbian, Gay, Bisexual and Transgendered Youth</t>
  </si>
  <si>
    <t>Elvia R. Arriola</t>
  </si>
  <si>
    <t>Journal of Gender, Race and Justice</t>
  </si>
  <si>
    <t>429-70 (429-70)</t>
  </si>
  <si>
    <t>La vocation d'être femme. Itinéraire d'une transsexualité vécue</t>
  </si>
  <si>
    <t>Paris, France</t>
  </si>
  <si>
    <t>9782738446879</t>
  </si>
  <si>
    <t>2738446876</t>
  </si>
  <si>
    <t>Rencontre du troisieme sexe</t>
  </si>
  <si>
    <t>2843970474</t>
  </si>
  <si>
    <t>9782843970474</t>
  </si>
  <si>
    <t>Sandra Dual</t>
  </si>
  <si>
    <t>Gérard Blanc</t>
  </si>
  <si>
    <t>Toulon, France</t>
  </si>
  <si>
    <t>Meet the Third Sex</t>
  </si>
  <si>
    <t>The Vocation of Being a Woman: An Iterinerary of Lived Transsexuality</t>
  </si>
  <si>
    <t>9782709613934</t>
  </si>
  <si>
    <t>270961393X</t>
  </si>
  <si>
    <t>Appelez-moi Gina</t>
  </si>
  <si>
    <t>Call Me Gina</t>
  </si>
  <si>
    <t>Georgine Noël</t>
  </si>
  <si>
    <t>9782268026183</t>
  </si>
  <si>
    <t>2268026183</t>
  </si>
  <si>
    <t>Simone par Simone</t>
  </si>
  <si>
    <t>Simone by Simone</t>
  </si>
  <si>
    <t>Simone; Jean-Paul Feuillebois</t>
  </si>
  <si>
    <t>Editions du Rocher</t>
  </si>
  <si>
    <t>La femme inachevée</t>
  </si>
  <si>
    <t>9782905538239</t>
  </si>
  <si>
    <t>2905538236</t>
  </si>
  <si>
    <t>The Unfinished Woman</t>
  </si>
  <si>
    <t>Claudia Tavarès</t>
  </si>
  <si>
    <t>Régine Deforges</t>
  </si>
  <si>
    <t>9789287128041</t>
  </si>
  <si>
    <t>9287128049</t>
  </si>
  <si>
    <t>5_IudHUsN-AC</t>
  </si>
  <si>
    <t>Transsexualisme, médecine et droit, XXIIIè colloque de droit européen, Université Libre, Amsterdam, 14-16 avril 1993</t>
  </si>
  <si>
    <t>Transsexualism, Medicine, and Law: 23rd Colloquium on European Law, Vrije Universiteit Amsterdam, 14-16 April 1993</t>
  </si>
  <si>
    <t>Que penser du transsexualisme?</t>
  </si>
  <si>
    <t>What to Think of Transsexualism?</t>
  </si>
  <si>
    <t>45-53 (45-53)</t>
  </si>
  <si>
    <t>Le royaume interdit</t>
  </si>
  <si>
    <t>The Forbidden Kingdom</t>
  </si>
  <si>
    <t>9782877062190</t>
  </si>
  <si>
    <t>2877062198</t>
  </si>
  <si>
    <t>Rose Tremain</t>
  </si>
  <si>
    <t>A propos de transsexualisme</t>
  </si>
  <si>
    <t>Revue Gynécologie Pratique</t>
  </si>
  <si>
    <t>Le transsexualisme: Mise au point</t>
  </si>
  <si>
    <t>Focus on Transsexualism</t>
  </si>
  <si>
    <t>635-46 (635-46)</t>
  </si>
  <si>
    <t>J. Biéder</t>
  </si>
  <si>
    <t>Questions face au transsexualisme</t>
  </si>
  <si>
    <t>Questions Regarding Transsexualism</t>
  </si>
  <si>
    <t>Sexe et guérison</t>
  </si>
  <si>
    <t>Sex and Healing</t>
  </si>
  <si>
    <t>Mireille Bonierbale</t>
  </si>
  <si>
    <t>l'Harmattan</t>
  </si>
  <si>
    <t>L'identité du transsexuel (les vicissitudes de l'établissement de l'identité sexuée)</t>
  </si>
  <si>
    <t>The Identity of the Transsexual (the Vicissitudes of the Establishment of Gender Identity)</t>
  </si>
  <si>
    <t>141-52 (141-52)</t>
  </si>
  <si>
    <t>Confrontation psychologique</t>
  </si>
  <si>
    <t>Psychological Confrontation</t>
  </si>
  <si>
    <t>Marc-Louis Bourgeois</t>
  </si>
  <si>
    <t>Transsexualisme: histoire d'un mythe, éléments d'une mystification</t>
  </si>
  <si>
    <t>Transsexualism: Narrative of a Myth, Elements of Mystification</t>
  </si>
  <si>
    <t>345-6 (345-6)</t>
  </si>
  <si>
    <t>Annales Psychiatriques</t>
  </si>
  <si>
    <t>Annals of Psychiatry</t>
  </si>
  <si>
    <t>Michel Caire</t>
  </si>
  <si>
    <t>Un cas de transsexualisme opéré de longue date: considérations médicales, biologiques et juridiques</t>
  </si>
  <si>
    <t>A Long-standing Case of Transsexualism: Medical, Biological, and Legal Considerations</t>
  </si>
  <si>
    <t>Journal of Practical Gynecology</t>
  </si>
  <si>
    <t>J. Cl. Dubois; J-E. Marcel</t>
  </si>
  <si>
    <t>Transsexualisme et anthropologie culturelle</t>
  </si>
  <si>
    <t>Transsexualism and Cultural Anthropology</t>
  </si>
  <si>
    <t>431-40 (431-40)</t>
  </si>
  <si>
    <t>J. Cl. Dubois</t>
  </si>
  <si>
    <t>Le traitement chirurgical des sujets masculins atteints de transsexualisme</t>
  </si>
  <si>
    <t>401-21 (401-21)</t>
  </si>
  <si>
    <t>Surgical Treatment of Male Subjects with Transsexualism</t>
  </si>
  <si>
    <t>Howard W. Jones</t>
  </si>
  <si>
    <t>Le "vrai sexe" du transsexuel</t>
  </si>
  <si>
    <t>The "Real Sex" of the Transsexual</t>
  </si>
  <si>
    <t>97-116 (97-116)</t>
  </si>
  <si>
    <t>Psychanalyse à l'Université</t>
  </si>
  <si>
    <t>University Psychoanalysis</t>
  </si>
  <si>
    <t>Jacques Lagrange</t>
  </si>
  <si>
    <t>Approche psychoanalytique du transsexualisme masculin</t>
  </si>
  <si>
    <t>Psychoanalytic Approach to Male Transsexualism</t>
  </si>
  <si>
    <t>21-3 (21-3)</t>
  </si>
  <si>
    <t>Psychologie Médicale</t>
  </si>
  <si>
    <t>Medical Psychology</t>
  </si>
  <si>
    <t>R. Le Goff; M. Walter</t>
  </si>
  <si>
    <t>La place de l'endocrinologue dans la prise en charge du transsexualisme</t>
  </si>
  <si>
    <t>The Place of the Endocrinologist in the Management of Transsexualism</t>
  </si>
  <si>
    <t>1403-7 (1403-7)</t>
  </si>
  <si>
    <t>Report</t>
  </si>
  <si>
    <t>Jean-Pierre Luton; Catherine Bremont</t>
  </si>
  <si>
    <t>Transsexualisme et société</t>
  </si>
  <si>
    <t>Transsexualism and Society</t>
  </si>
  <si>
    <t>Quel Corps?</t>
  </si>
  <si>
    <t>What Body?</t>
  </si>
  <si>
    <t>47-49</t>
  </si>
  <si>
    <t>Patricia Mercader</t>
  </si>
  <si>
    <t>Du déterminisme à la désexualisation: le droit face au transsexualisme</t>
  </si>
  <si>
    <t>From determinism to desexualization: the law in the face of transsexualism</t>
  </si>
  <si>
    <t>Sexe et genre: de la hiérarchie entre les sexes</t>
  </si>
  <si>
    <t>Sex and Gender: Concerning the Hierarchy Between the Sexes</t>
  </si>
  <si>
    <t>Hurtig Marie-Claude; Kail Michèle; Rouch Hélène</t>
  </si>
  <si>
    <t>Centre National de la Recherche Scientifique</t>
  </si>
  <si>
    <t>Le Transsexualisme féminin, une étrange façon d'être femme</t>
  </si>
  <si>
    <t>Female Transsexualism: A Strange Way of Being a Woman</t>
  </si>
  <si>
    <t>317-38 (317-38)</t>
  </si>
  <si>
    <t>Dysphories de genre et/ou transsexualisme (à propos de vingt-cinq observations)</t>
  </si>
  <si>
    <t>Gender Dysphoria and/or Transsexualism (Concerning Twenty-Five Observations)</t>
  </si>
  <si>
    <t>437-47 (437-47)</t>
  </si>
  <si>
    <t>Le transsexualisme et les principes d'une féminologie</t>
  </si>
  <si>
    <t>Transsexualism and the Principles of Feminology</t>
  </si>
  <si>
    <t>Le fait féminin</t>
  </si>
  <si>
    <t>The Feminine Fact</t>
  </si>
  <si>
    <t>Evelyne Sullerot</t>
  </si>
  <si>
    <t>Arthème Fayard</t>
  </si>
  <si>
    <t>L'Évolution Psychiatrique</t>
  </si>
  <si>
    <t>309-22 (309-22)</t>
  </si>
  <si>
    <t>Réflexion sur la captation des transsexuels par l'image</t>
  </si>
  <si>
    <t>Reflection on the Capture of Transsexuals by Image</t>
  </si>
  <si>
    <t>Claude Navelet; Aude Gastambide</t>
  </si>
  <si>
    <t>Le désir de changement de sexe, un défi pour la psychanalyse</t>
  </si>
  <si>
    <t>The Desire to Change Sex: A Challenge for Psychoanalysis</t>
  </si>
  <si>
    <t>Le psychiatre et le transsexualisme féminin</t>
  </si>
  <si>
    <t>The Psychiatrist and Female Transsexualism</t>
  </si>
  <si>
    <t>1147-50 (1147-50)</t>
  </si>
  <si>
    <t>Psychologie Medicale</t>
  </si>
  <si>
    <t>M. P. Pancrazi-Boyer; P. Boyer; K. Faye; I. D. Note</t>
  </si>
  <si>
    <t>Les indications psychiatriques et le pronostic des interventions chirurgicales dans le transsexualisme</t>
  </si>
  <si>
    <t>Psychiatric Indications and the Prognosis of Surgical Interventions in Transsexualism</t>
  </si>
  <si>
    <t>487-96 (487-96)</t>
  </si>
  <si>
    <t>Plainte, passage à l'acte, transsexualisme</t>
  </si>
  <si>
    <t>Complaint, Passage of an Act, Transsexualism</t>
  </si>
  <si>
    <t>395-6 (395-6)</t>
  </si>
  <si>
    <t>M. Walter</t>
  </si>
  <si>
    <t>Lucien Israël; Pierre G. Geissman</t>
  </si>
  <si>
    <t>Précisions sur la clinique du transsexualisme</t>
  </si>
  <si>
    <t>Details Regarding the Transsexualism Clinic</t>
  </si>
  <si>
    <t>Discours psychanalytique</t>
  </si>
  <si>
    <t>Psychoanalytic Discourse</t>
  </si>
  <si>
    <t>Marcel Czermak</t>
  </si>
  <si>
    <t>Le changement de sexe est-il un droit de l’homme?</t>
  </si>
  <si>
    <t>Is Sex Change a Human Right?</t>
  </si>
  <si>
    <t>1-5 (1-5)</t>
  </si>
  <si>
    <t>Synapse</t>
  </si>
  <si>
    <t>La formation du sentiment d’identité sexuelle chez le transsexuel</t>
  </si>
  <si>
    <t>The Formation of the Feeling of Sexual Identity in the Transsexual</t>
  </si>
  <si>
    <t>Double Fault: Renee Richards and the Construction and Naturalization of Difference</t>
  </si>
  <si>
    <t>10.1123/ssj.7.1.1</t>
  </si>
  <si>
    <t>1-21 (1-21)</t>
  </si>
  <si>
    <t>Sociology of Sport Journal</t>
  </si>
  <si>
    <t>Susan Birrell; Cheryl L. Cole</t>
  </si>
  <si>
    <t>1573446289</t>
  </si>
  <si>
    <t>9781573446280</t>
  </si>
  <si>
    <t>PoMoSEXUALS: Challenging Assumptions About Gender and Sexuality</t>
  </si>
  <si>
    <t>Carol Queen; Lawrence Schimel</t>
  </si>
  <si>
    <t>From construction to context: gender through the eyes of the transgendered</t>
  </si>
  <si>
    <t>3-7 (3-7)</t>
  </si>
  <si>
    <t>SIECUS Report</t>
  </si>
  <si>
    <t>Walter O. Bockting</t>
  </si>
  <si>
    <t>Gender Loving Care: A Guide to Counseling Gender-Variant Clients</t>
  </si>
  <si>
    <t>0393703045</t>
  </si>
  <si>
    <t>9780393703047</t>
  </si>
  <si>
    <t>0585365547</t>
  </si>
  <si>
    <t>9780585365541</t>
  </si>
  <si>
    <t>Transgender Care: Recommended Guidelines, Practical Information, and Personal Accounts</t>
  </si>
  <si>
    <t>Gianna E. Israel; Donald E. Tarver, II</t>
  </si>
  <si>
    <t>Counseling in Genderland: A Guide for You and Your Transgendered Client</t>
  </si>
  <si>
    <t>Niela Miller</t>
  </si>
  <si>
    <t>Different Path Press</t>
  </si>
  <si>
    <t>Boston, Massachusetts, United States</t>
  </si>
  <si>
    <t>Current Concepts in Transgender Identity</t>
  </si>
  <si>
    <t>9780815317937</t>
  </si>
  <si>
    <t>081531793X</t>
  </si>
  <si>
    <t>Reclaiming genders: transsexual grammars at the fin de siècle</t>
  </si>
  <si>
    <t>9780304337774</t>
  </si>
  <si>
    <t>0304337773</t>
  </si>
  <si>
    <t>Kate More</t>
  </si>
  <si>
    <t>Diagnosis and Treatment of Gender Identity Disorder in Children: An Information Sheet</t>
  </si>
  <si>
    <t>Shannon Minter</t>
  </si>
  <si>
    <t>National Center for Lesbian Rights</t>
  </si>
  <si>
    <t>https://web.archive.org/web/20160308070340/http://www.gendertalk.com/articles/archive/stickny2.htm</t>
  </si>
  <si>
    <t>Burlington Rallies for Crossdressing Teen: Transexual Menace Lead Show of Support</t>
  </si>
  <si>
    <t>19-Oct-1996</t>
  </si>
  <si>
    <t>Transexual; Transgender</t>
  </si>
  <si>
    <t>In Your Face</t>
  </si>
  <si>
    <t>10.1007/bf01552910</t>
  </si>
  <si>
    <t>Physical attractiveness of boys with gender identity disorder</t>
  </si>
  <si>
    <t>23-36 (23-36)</t>
  </si>
  <si>
    <t>Kenneth J. Zucker; Jennifer Wild; Susan J. Bradley; Claire B. Lowry</t>
  </si>
  <si>
    <t>10.1177/070674379003500604</t>
  </si>
  <si>
    <t>Psychosocial and Erotic Development in Cross-Gender Identified Children</t>
  </si>
  <si>
    <t>487-95 (487-95)</t>
  </si>
  <si>
    <t>The Canadian Journal of Psychiatry</t>
  </si>
  <si>
    <t>Gender identity in childhood and later sexual orientation: follow-up of 78 males</t>
  </si>
  <si>
    <t>10.1176/ajp.142.3.339</t>
  </si>
  <si>
    <t>339-41 (339-41)</t>
  </si>
  <si>
    <t>Birth order and sibling sex ratio in two samples of Dutch gender-dysphoric homosexual males</t>
  </si>
  <si>
    <t>10.1007/bf02437544</t>
  </si>
  <si>
    <t>495-514 (495-514)</t>
  </si>
  <si>
    <t>Ray Blanchard; Kenneth J. Zucker; Peggy T. Cohen-Kettenis; Louis J. G. Gooren; J. Michael Bailey</t>
  </si>
  <si>
    <t>An English translation of this text appears here (https://web.archive.org/web/20200417195633/https://cdn.atria.nl/ezines/web/IJT/97-03/numbers/symposion/ijtc0302.htm).</t>
  </si>
  <si>
    <t>https://web.archive.org/web/20120426055217/http://gender.org.uk/derby/secret.htm</t>
  </si>
  <si>
    <t>The Secret Wardrobe</t>
  </si>
  <si>
    <t>Transsexualism; Transexual</t>
  </si>
  <si>
    <t>Jed Bland</t>
  </si>
  <si>
    <t>The Epistemology of Transexualism</t>
  </si>
  <si>
    <t>https://web.archive.org/web/20120426055114/http://gender.org.uk/derby/epistem.htm</t>
  </si>
  <si>
    <t>The European Network of Professionals in Transsexualism Conference</t>
  </si>
  <si>
    <t>Transexualism; Transvestite; Gender Dysphoria; Transexual; Transexuality</t>
  </si>
  <si>
    <t>Transgenderism and the Psychiatrist</t>
  </si>
  <si>
    <t>Seminars in Sexual Disorders</t>
  </si>
  <si>
    <t>Gaskell</t>
  </si>
  <si>
    <t>H. Freeman; I. Pullen; G. Stein; G. Wilkinson</t>
  </si>
  <si>
    <t>Brain Sex: Is Is All in the Mind?</t>
  </si>
  <si>
    <t>https://web.archive.org/web/20120426055119/http://gender.org.uk/derby/gtshd.htm</t>
  </si>
  <si>
    <t>Transsexual; Transsexuality; Transgendered; Transgender; Transvestism; Transsexualism; Transvestite</t>
  </si>
  <si>
    <t>The Northern Gender Dysphoria Conference</t>
  </si>
  <si>
    <t>Cross Dressers, Transsexuals and the Media</t>
  </si>
  <si>
    <t>https://web.archive.org/web/20190115193837/http://gender.org.uk/conf/1996/jed96.htm</t>
  </si>
  <si>
    <t>GENDYS '96: The Fourth International Gender Dysphoria Conference</t>
  </si>
  <si>
    <t>Transsexual; Transvestite; Transgender</t>
  </si>
  <si>
    <t>GENDYS '94: The Third International Gender Dysphoria Conference</t>
  </si>
  <si>
    <t>Transexual; Transexualism; Transvestism; Transvestite</t>
  </si>
  <si>
    <t>Seminar: Born that way - or not?</t>
  </si>
  <si>
    <t>https://web.archive.org/web/20120107101337/http://gender.org.uk/conf/1994/jed94.htm</t>
  </si>
  <si>
    <t>https://web.archive.org/web/20190619145132/http://gender.org.uk/gendys/1999/07story.htm</t>
  </si>
  <si>
    <t>Never Let Accuracy Get In The Way of a Good Story</t>
  </si>
  <si>
    <t>Gendys Journal</t>
  </si>
  <si>
    <t>https://web.archive.org/web/20190619145116/http://gender.org.uk/gendys/1999/05twogen.htm</t>
  </si>
  <si>
    <t>Why Two Genders Are Enough</t>
  </si>
  <si>
    <t>https://web.archive.org/web/20200124101417/http://www.gender.org.uk/gendys/1998/01andrea.htm</t>
  </si>
  <si>
    <t>To Label Or Not to Label; or does the expansion of gender terminology exacerbate division and reinforce prejudice?</t>
  </si>
  <si>
    <t>Transgendered; Transsexual; Trans; Transvestite</t>
  </si>
  <si>
    <t>Andrea</t>
  </si>
  <si>
    <t>https://web.archive.org/web/20200124101424/http://www.gender.org.uk/gendys/1998/01alice.htm</t>
  </si>
  <si>
    <t>Exceptional People Whose Greatest Aspiration is to Be Seen As Ordinary</t>
  </si>
  <si>
    <t>Transsexual; Gender Dysphoria; Gender Identity Conflict</t>
  </si>
  <si>
    <t>Alice Purnell</t>
  </si>
  <si>
    <t>https://web.archive.org/web/20190619145042/http://www.gender.org.uk/gendys/1998/01blaize.htm</t>
  </si>
  <si>
    <t>Transsexualism: Processes of Referral and their Vicissitudes: An extract from a paper read to the Northern Gender Dysphoria Conference</t>
  </si>
  <si>
    <t>Ronald St. Blaize-Molony</t>
  </si>
  <si>
    <t>Female to Male Transsexuals in Society by Holly Devor</t>
  </si>
  <si>
    <t>Tracie O'Keefe</t>
  </si>
  <si>
    <t>Medical, Legal &amp; Workplace Issues for the Transsexual by Sheila Kirk and Martine Rothblatt</t>
  </si>
  <si>
    <t>The First International Transgender Film Festival</t>
  </si>
  <si>
    <t>Under The Sun: Shinjuku Boys</t>
  </si>
  <si>
    <t>Dorothy Jerrome</t>
  </si>
  <si>
    <t>Transgender and the Media - Spring '98</t>
  </si>
  <si>
    <t>The deepest wish fulfilled: Sex reassignment after age 65</t>
  </si>
  <si>
    <t>Great (and Lesser) Expectations</t>
  </si>
  <si>
    <t>Experiences of a Working Girl (of the very best type)</t>
  </si>
  <si>
    <t>An Interesting Website: International Journal of Transgenderism</t>
  </si>
  <si>
    <t>Selina</t>
  </si>
  <si>
    <t>Frank M. Hannah</t>
  </si>
  <si>
    <t>Petra Klene</t>
  </si>
  <si>
    <t>https://web.archive.org/web/20190619145044/http://www.gender.org.uk/gendys/1998/02alice.htm</t>
  </si>
  <si>
    <t>https://web.archive.org/web/20190619145046/http://www.gender.org.uk/gendys/1998/02frank.htm</t>
  </si>
  <si>
    <t>https://web.archive.org/web/20190619145047/http://www.gender.org.uk/gendys/1998/02selina.htm</t>
  </si>
  <si>
    <t>Sexual Histories of Post-op Mtf TS's</t>
  </si>
  <si>
    <t>The Harry Benjamin Minimum Standards of Care: A Brief Account of Their Clinical Use and Misuse</t>
  </si>
  <si>
    <t>Transbackground?</t>
  </si>
  <si>
    <t>Removal of Unwanted Hair by Laser Treatment</t>
  </si>
  <si>
    <t>Natural Rubber Latex Allergy: An Ongoing Threat To The Transgendered Population</t>
  </si>
  <si>
    <t>The Beat Goes On: There Is Life After The "Prelims"</t>
  </si>
  <si>
    <t>https://web.archive.org/web/20190619145053/http://www.gender.org.uk/gendys/1998/03sophia.htm</t>
  </si>
  <si>
    <t>Sophia Siedlberg</t>
  </si>
  <si>
    <t>https://web.archive.org/web/20190619145057/http://www.gender.org.uk/gendys/1998/03anne.htm</t>
  </si>
  <si>
    <t>https://web.archive.org/web/20190619145058/http://www.gender.org.uk/gendys/1998/03laser.htm</t>
  </si>
  <si>
    <t>https://web.archive.org/web/20100921232841/http://www.gender.org.uk/conf/1996/outcome.htm</t>
  </si>
  <si>
    <t>Chris Hart</t>
  </si>
  <si>
    <t>Anne</t>
  </si>
  <si>
    <t>Rochelle Spiker</t>
  </si>
  <si>
    <t>Fourth Column Revolutionary</t>
  </si>
  <si>
    <t>A Taster</t>
  </si>
  <si>
    <t>Becoming conscious: A transsexual awakening</t>
  </si>
  <si>
    <t>Cut it Out Now!: Transsexual Leaders Condemn Human Rights Decision</t>
  </si>
  <si>
    <t>Change can lead to Challenge</t>
  </si>
  <si>
    <t>The White Book Edited by Steven Whittle</t>
  </si>
  <si>
    <t>Never Say Never</t>
  </si>
  <si>
    <t>https://web.archive.org/web/20190619145059/http://www.gender.org.uk/gendys/1998/04cburns.htm</t>
  </si>
  <si>
    <t>https://web.archive.org/web/20190619145100/http://www.gender.org.uk/gendys/1998/04surya.htm</t>
  </si>
  <si>
    <t>https://web.archive.org/web/20190619145101/http://www.gender.org.uk/gendys/1998/04sarah.htm</t>
  </si>
  <si>
    <t>https://web.archive.org/web/20190619145104/http://www.gender.org.uk/gendys/1998/04white.htm</t>
  </si>
  <si>
    <t>https://web.archive.org/web/20190619145102/http://www.gender.org.uk/gendys/1998/04mary.htm</t>
  </si>
  <si>
    <t>https://web.archive.org/web/20190619145105/http://www.gender.org.uk/gendys/1998/04alfree.htm</t>
  </si>
  <si>
    <t>Robert Allfree</t>
  </si>
  <si>
    <t>Christine Burns</t>
  </si>
  <si>
    <t>Surya Monro</t>
  </si>
  <si>
    <t>Sarah</t>
  </si>
  <si>
    <t>Georgette Collier</t>
  </si>
  <si>
    <t>Mary Hunter</t>
  </si>
  <si>
    <t>Different Transition</t>
  </si>
  <si>
    <t>A Two-Tiered Existence by Samantha Kane</t>
  </si>
  <si>
    <t>Blending Genders Edited by Richard Ekins and Dave King</t>
  </si>
  <si>
    <t>Parliamentary Forum on Transsexualism</t>
  </si>
  <si>
    <t>Extracts from my Diary</t>
  </si>
  <si>
    <t>A Look At the Tele</t>
  </si>
  <si>
    <t>https://web.archive.org/web/20190619145119/http://www.gender.org.uk/gendys/1999/05alice.htm</t>
  </si>
  <si>
    <t>https://web.archive.org/web/20190619145117/http://www.gender.org.uk/gendys/1999/05anne.htm</t>
  </si>
  <si>
    <t>https://web.archive.org/web/20190619145113/http://www.gender.org.uk/gendys/bookshop/blndgnd.htm</t>
  </si>
  <si>
    <t>https://web.archive.org/web/20190619145111/http://www.gender.org.uk/gendys/bookshop/kane.htm</t>
  </si>
  <si>
    <t>https://web.archive.org/web/20190619145109/http://www.gender.org.uk/gendys/1999/05crter.htm</t>
  </si>
  <si>
    <t>Louise Coor</t>
  </si>
  <si>
    <t>Seven Out of Ten: Must Try Harder</t>
  </si>
  <si>
    <t>Film Festival News: Third Transgender Film Festival</t>
  </si>
  <si>
    <t>Catch 22's: A Sideways Look at the Transition Process</t>
  </si>
  <si>
    <t>In Response to my Fury</t>
  </si>
  <si>
    <t>Stranger in My Own Body</t>
  </si>
  <si>
    <t>No Time Like the Present</t>
  </si>
  <si>
    <t>Released after 43 years</t>
  </si>
  <si>
    <t>Towards Your Stay and Surgery</t>
  </si>
  <si>
    <t>Sue Robb</t>
  </si>
  <si>
    <t>Robert Alfree</t>
  </si>
  <si>
    <t>Nina Campbell</t>
  </si>
  <si>
    <t>https://web.archive.org/web/20190619145120/http://www.gender.org.uk/gendys/1999/06cburns.htm</t>
  </si>
  <si>
    <t>https://web.archive.org/web/20190619145123/http://www.gender.org.uk/gendys/1999/06sophia.htm</t>
  </si>
  <si>
    <t>https://web.archive.org/web/20190619145124/http://www.gender.org.uk/gendys/1999/06tracie.htm</t>
  </si>
  <si>
    <t>https://web.archive.org/web/20190619145126/http://www.gender.org.uk/gendys/1999/06robb.htm</t>
  </si>
  <si>
    <t>https://web.archive.org/web/20190619145124/http://www.gender.org.uk/gendys/1999/06alfre.htm</t>
  </si>
  <si>
    <t>Referrals to the Psychiatrist: What does the Crossdresser Want?</t>
  </si>
  <si>
    <t>Post-operative management of the transsexual woman</t>
  </si>
  <si>
    <t>Relationships with Gender Dysphoric People</t>
  </si>
  <si>
    <t>Support for Trans Families at Charing Cross</t>
  </si>
  <si>
    <t>Experience of having a TS Parent</t>
  </si>
  <si>
    <t>True Love Never Dies</t>
  </si>
  <si>
    <t>My Lover and My Friend?</t>
  </si>
  <si>
    <t>Michael Haslam</t>
  </si>
  <si>
    <t>Rebecca</t>
  </si>
  <si>
    <t>Diana Aitchison</t>
  </si>
  <si>
    <t>Mary Smith</t>
  </si>
  <si>
    <t>https://web.archive.org/web/20190619145126/http://www.gender.org.uk/gendys/1999/07haslam.htm</t>
  </si>
  <si>
    <t>https://web.archive.org/web/20190619145127/http://www.gender.org.uk/gendys/1999/07alice.htm</t>
  </si>
  <si>
    <t>https://web.archive.org/web/20190619145130/http://www.gender.org.uk/gendys/1999/07true.htm</t>
  </si>
  <si>
    <t>https://web.archive.org/web/20190619145131/http://www.gender.org.uk/gendys/1999/07colmn.htm</t>
  </si>
  <si>
    <t>The Harry Benjamin International Gender Dysphoria Biennial Symposium</t>
  </si>
  <si>
    <t>Mom, I need to be a girl, By Just Evelyn, Editor Dawn Trook</t>
  </si>
  <si>
    <t>Trans Forming Families: Real stories About transgendered Loved Ones, Editor Mary Boenke</t>
  </si>
  <si>
    <t>The Woman Within My Mind</t>
  </si>
  <si>
    <t>Thoughts on Transvestism and Transsexualism and the possible causes</t>
  </si>
  <si>
    <t>Deuteronomy 22 verse 5 - a discussion</t>
  </si>
  <si>
    <t>https://web.archive.org/web/20190619145138/http://www.gender.org.uk/gendys/bookshop/boenke.htm</t>
  </si>
  <si>
    <t>https://web.archive.org/web/20190619145140/http://www.gender.org.uk/gendys/bookshop/trook.htm</t>
  </si>
  <si>
    <t>https://web.archive.org/web/20190619145142/http://www.gender.org.uk/gendys/1999/08james.htm</t>
  </si>
  <si>
    <t>https://web.archive.org/web/20190619145143/http://www.gender.org.uk/gendys/1999/08hrton.htm</t>
  </si>
  <si>
    <t>David Horton</t>
  </si>
  <si>
    <t>Alice Purnell; Tracie O'Keefe</t>
  </si>
  <si>
    <t>0245529543</t>
  </si>
  <si>
    <t>9780245529542</t>
  </si>
  <si>
    <t>Sexual Signatures: On Being a Man or a Woman</t>
  </si>
  <si>
    <t>John Money; Patricia Tucker</t>
  </si>
  <si>
    <t>Harrap</t>
  </si>
  <si>
    <t>Gender: An Ethnomethodological Approach</t>
  </si>
  <si>
    <t>9780471584452</t>
  </si>
  <si>
    <t>0471584452</t>
  </si>
  <si>
    <t>Suzanne J. Kessler; Wendy McKenna</t>
  </si>
  <si>
    <t>The Transsexual's Survival Guide II: To Transition &amp; Beyond for Family, Friends, &amp; Employers</t>
  </si>
  <si>
    <t>Life with Vanessa</t>
  </si>
  <si>
    <t>Oklahoma City, Oklahoma, United States</t>
  </si>
  <si>
    <t>Vanessa Kaye; Linda Kaye</t>
  </si>
  <si>
    <t>Physician's Guide to Transgendered Medicine</t>
  </si>
  <si>
    <t>Together Lifeworks</t>
  </si>
  <si>
    <t>Blawnoc, Pennsylvania, United States</t>
  </si>
  <si>
    <t>Feminizing Hormonal Therapy for the Transgendered</t>
  </si>
  <si>
    <t>1887796010</t>
  </si>
  <si>
    <t>9781887796019</t>
  </si>
  <si>
    <t>Pittsburgh, Pennsylvania, United States</t>
  </si>
  <si>
    <t>Trans-x-u-all: The Naked Difference</t>
  </si>
  <si>
    <t>9780952948209</t>
  </si>
  <si>
    <t>36990917</t>
  </si>
  <si>
    <t>0952948206</t>
  </si>
  <si>
    <t>Tracie O'Keefe; Katrina Fox</t>
  </si>
  <si>
    <t>Extraordinary People Press</t>
  </si>
  <si>
    <t>How I Got Into Sex</t>
  </si>
  <si>
    <t>1573921157</t>
  </si>
  <si>
    <t>9781573921152</t>
  </si>
  <si>
    <t>Bonnie Bullough</t>
  </si>
  <si>
    <t>Amherst, New York, United States</t>
  </si>
  <si>
    <t>9781887796026</t>
  </si>
  <si>
    <t>1887796029</t>
  </si>
  <si>
    <t>Masculinizing Hormonal Therapy for the Transgendered</t>
  </si>
  <si>
    <t>Anti-lesbian, Gay, Bisexual and Transgender Violence in 1997: A Report of The National Coalition of Anti-Violence Programs</t>
  </si>
  <si>
    <t>Pamphlets</t>
  </si>
  <si>
    <t>Booklets</t>
  </si>
  <si>
    <t>Reports</t>
  </si>
  <si>
    <t>Triangle Foundation</t>
  </si>
  <si>
    <t>Detroit, Michigan, United States</t>
  </si>
  <si>
    <t>To Be A Woman</t>
  </si>
  <si>
    <t>Jerry McClain</t>
  </si>
  <si>
    <t>Provincetown, Massachusetts, United States</t>
  </si>
  <si>
    <t>From Masculine to Feminine and All Points in Between: A Practical Guide for Transvestites, Cross-dressers, Transgenderists, Transsexuals, or Those Who Choose to Develop a More Feminine Image … And For All Others Who Are Interested, Concerned, or Curious</t>
  </si>
  <si>
    <t>9780962626203</t>
  </si>
  <si>
    <t>0962626201</t>
  </si>
  <si>
    <t>Transvestite; Transgenderist; Transsexual</t>
  </si>
  <si>
    <t>Jennifer Anne Stevens</t>
  </si>
  <si>
    <t>Cambridge, Massachusetts, United States</t>
  </si>
  <si>
    <t>0304337609</t>
  </si>
  <si>
    <t>9780304337606</t>
  </si>
  <si>
    <t>Cassell's Encyclopedia of Queer Myth, Symbol, and Spirit: Gay, Lesbian, Bisexual, and Transgender Lore</t>
  </si>
  <si>
    <t>Randy P. Conner; David Hatfield Sparks; Mariya Sparks; Gloria Anzaldúa</t>
  </si>
  <si>
    <t>Herndon, Virginia, United States</t>
  </si>
  <si>
    <t>https://web.archive.org/web/20010202071700/https://www.queensu.ca/humanrights/tap/index.html</t>
  </si>
  <si>
    <t>Trans Accessibility Project: Making Women's Shelters Accessible to Transgendered Women</t>
  </si>
  <si>
    <t>Trans; Transgendered</t>
  </si>
  <si>
    <t>Manual</t>
  </si>
  <si>
    <t>Allison Cope; Julie Darke</t>
  </si>
  <si>
    <t>Violence Intervention and Education Workgroup</t>
  </si>
  <si>
    <t>Kingston, Ontario, Canada</t>
  </si>
  <si>
    <t>S/he: Changing Sex and Changing Clothes</t>
  </si>
  <si>
    <t>9781859739167</t>
  </si>
  <si>
    <t>1859739164</t>
  </si>
  <si>
    <t>https://web.archive.org/web/20190615182403/http://ai.eecs.umich.edu/people/conway/TS/Evelyn/Mom_I_need_to_be_a_girl.pdf</t>
  </si>
  <si>
    <t>9780966548815</t>
  </si>
  <si>
    <t>0966548817</t>
  </si>
  <si>
    <t>Working with a Transsexual: A Guide for Coworkers</t>
  </si>
  <si>
    <t>Janis Walworth</t>
  </si>
  <si>
    <t>Center for Gender Sanity</t>
  </si>
  <si>
    <t>Los Angeles, California, United States</t>
  </si>
  <si>
    <t>9781560239314</t>
  </si>
  <si>
    <t>156023931X</t>
  </si>
  <si>
    <t>Looking Queer: Body Image and Identity in Lesbian, Gay, Bisexual and Transgender Communities</t>
  </si>
  <si>
    <t>Haworth</t>
  </si>
  <si>
    <t>Suits Me: The Double Life of Billy Tipton</t>
  </si>
  <si>
    <t>9781853816581</t>
  </si>
  <si>
    <t>1853816582</t>
  </si>
  <si>
    <t>Virago</t>
  </si>
  <si>
    <t>Diane Wood Middlebrook</t>
  </si>
  <si>
    <t>Preventing Prejudice: Lesbian/Gay/Bisexual/Transgender Lesson Plan Guide for Elementary Schools</t>
  </si>
  <si>
    <t>Lesbian and Gay Parents Association</t>
  </si>
  <si>
    <t>Social Services with Transgendered Youth</t>
  </si>
  <si>
    <t>1560231351</t>
  </si>
  <si>
    <t>9781560231356</t>
  </si>
  <si>
    <t>Gerald P. Mallon</t>
  </si>
  <si>
    <t>Harrington Park Press</t>
  </si>
  <si>
    <t>9780671526672</t>
  </si>
  <si>
    <t>0671526677</t>
  </si>
  <si>
    <t>All She Wanted</t>
  </si>
  <si>
    <t>Aphrodite Jones</t>
  </si>
  <si>
    <t>1-Mar-1953</t>
  </si>
  <si>
    <t>The American Weekly</t>
  </si>
  <si>
    <t>The Story of My Life</t>
  </si>
  <si>
    <t>The First National Survey on TransViolence</t>
  </si>
  <si>
    <t>Waltham, Massachusetts, United States</t>
  </si>
  <si>
    <t>GenderPAC</t>
  </si>
  <si>
    <t>Human Rights Commission Addresses Transgender Issues</t>
  </si>
  <si>
    <t>Bay Area Reporter</t>
  </si>
  <si>
    <t>Dennis Conkin</t>
  </si>
  <si>
    <t>19-May-1994</t>
  </si>
  <si>
    <t>FTM: A Discussion Organized and Facilitated by Deva</t>
  </si>
  <si>
    <t>8-12; 15-9 (8-12; 15-9)</t>
  </si>
  <si>
    <t>Brat Attack</t>
  </si>
  <si>
    <t>Deva</t>
  </si>
  <si>
    <t>"Transgender" People Coming Out</t>
  </si>
  <si>
    <t>29-May-1993</t>
  </si>
  <si>
    <t>A1, A17 (A1, A17)</t>
  </si>
  <si>
    <t>San Francisco Chronicle</t>
  </si>
  <si>
    <t>Dan Levy; David Tuller</t>
  </si>
  <si>
    <t>23-Mar-1995</t>
  </si>
  <si>
    <t>Nebraska Man Guilty of Brandon Teena's Murder</t>
  </si>
  <si>
    <t>San Francisco Bay Times</t>
  </si>
  <si>
    <t>Mindy Ridgway</t>
  </si>
  <si>
    <t>10-Dec-1996</t>
  </si>
  <si>
    <t>Transgendered Like Me</t>
  </si>
  <si>
    <t>88 (88)</t>
  </si>
  <si>
    <t>Gabriel Rotello</t>
  </si>
  <si>
    <t>Out</t>
  </si>
  <si>
    <t>Michelangelo Signorile</t>
  </si>
  <si>
    <t>13-Dec-1995</t>
  </si>
  <si>
    <t>Bigotry and Ignorance vs. The "Transgendered"</t>
  </si>
  <si>
    <t>A33 (A33)</t>
  </si>
  <si>
    <t>San Francisco Examiner</t>
  </si>
  <si>
    <t>Jeff Stryker</t>
  </si>
  <si>
    <t>6-Jun-1989</t>
  </si>
  <si>
    <t>Sullivan's Travels</t>
  </si>
  <si>
    <t>68-71 (68-71)</t>
  </si>
  <si>
    <t>Transgender, Transgenre, and Transnational: Sally Potter's Orlando</t>
  </si>
  <si>
    <t>19-34 (19-34)</t>
  </si>
  <si>
    <t>The Velvet Light Trap</t>
  </si>
  <si>
    <t>Anne Ciecko</t>
  </si>
  <si>
    <t>Unheimlich maneuvers: the genres and genders of transsexual documentary</t>
  </si>
  <si>
    <t>Christie Milliken</t>
  </si>
  <si>
    <t>47-61 (47-61)</t>
  </si>
  <si>
    <t>Understanding Transsexualism</t>
  </si>
  <si>
    <t>http://web.archive.org/web/20050208002109/http://www.ren.org/rbp07.html</t>
  </si>
  <si>
    <t>Should transsexuality be freely endorsed by Christians?</t>
  </si>
  <si>
    <t>http://web.archive.org/web/20050212085309/http://www.parakaleo.co.uk/article3.html</t>
  </si>
  <si>
    <t>N. E. Whitehead</t>
  </si>
  <si>
    <t>Entendiendo el transexualismo</t>
  </si>
  <si>
    <t>http://web.archive.org/web/20050205052614/http://www.ren.org/spanish7.html</t>
  </si>
  <si>
    <t>28-Aug-1999</t>
  </si>
  <si>
    <t>Teen transsexuals: When do children have a right to decide their gender?</t>
  </si>
  <si>
    <t>http://web.archive.org/web/20000929221210/http://www.salon.com/health/sex/urge/1999/08/28/transexualteens/</t>
  </si>
  <si>
    <t>Transgendered Youth at Risk for Exploitation, HIV, Hate Crimes</t>
  </si>
  <si>
    <t>https://web.archive.org/web/20000306121754/http://www.aidsinfonyc.org/Q-zone/youth.html</t>
  </si>
  <si>
    <t>12-Oct-1997</t>
  </si>
  <si>
    <t>Children of 14 get sex change treatment on the NHS</t>
  </si>
  <si>
    <t>http://web.archive.org/web/20090810194230/http://www.mermaidsuk.org.uk/st001.html</t>
  </si>
  <si>
    <t>Sunday Times</t>
  </si>
  <si>
    <t>Lois Rogers</t>
  </si>
  <si>
    <t>https://web.archive.org/web/20070205082202/http://www.firelily.com/gender/gianna/dilemma.html</t>
  </si>
  <si>
    <t>A Parent's Dilemma, the Transgender Child</t>
  </si>
  <si>
    <t>Gianna E. Israel</t>
  </si>
  <si>
    <t>http://web.archive.org/web/20060403062714/http://critpath.org/pflag-talk/tgKIDfaq.html</t>
  </si>
  <si>
    <t>About Our Transgendered Children And Their Families</t>
  </si>
  <si>
    <t>Sharon Stuart; Tom Heitz</t>
  </si>
  <si>
    <t>23-Feb-1997</t>
  </si>
  <si>
    <t>PFLAG T-SON Organizes</t>
  </si>
  <si>
    <t>TransParent</t>
  </si>
  <si>
    <t>http://web.archive.org/web/20060403062804/http://critpath.org/pflag-talk/transparent.htm</t>
  </si>
  <si>
    <t>How did I start out with a melancholy Catholic daughter and end up with a contented Jewish son? (The tale of Philadelphia T*FAM)</t>
  </si>
  <si>
    <t>Pat Milligan</t>
  </si>
  <si>
    <t>Janet Elizabeth Flecher</t>
  </si>
  <si>
    <t>Life is more fun married to a transsexual</t>
  </si>
  <si>
    <t>Kitten Gross</t>
  </si>
  <si>
    <t>Kitten Gross - Getting support from the net, giving support on the ground</t>
  </si>
  <si>
    <t>Mary Boenke - A PFLAG leader's lesbian daughter becomes her son</t>
  </si>
  <si>
    <t>PFLAG Glenview - PFLAG's first transgender-specific support group</t>
  </si>
  <si>
    <t>Ellie Altman</t>
  </si>
  <si>
    <t>28-Oct-1997</t>
  </si>
  <si>
    <t>https://web.archive.org/web/20190313115437/http://www.antijen.org/Articles/duncan/duncan.html</t>
  </si>
  <si>
    <t>An Attack On Our Most Vulnerable: The Use and Abuse of Gender Identity Disorder</t>
  </si>
  <si>
    <t>Duncan Osborne</t>
  </si>
  <si>
    <t>Myth, Stereotype, and Cross-Gender Identity in the DSM-IV</t>
  </si>
  <si>
    <t>21st Annual Feminist Psychology Conference</t>
  </si>
  <si>
    <t>Katherine K. Wilson; Barbara E. Hammond</t>
  </si>
  <si>
    <t>https://web.archive.org/web/20080203124440/http://www.gidreform.org/kwawp96.html</t>
  </si>
  <si>
    <t>My Transsexual Father</t>
  </si>
  <si>
    <t>https://web.archive.org/web/20121102003509/http://australianhumanitiesreview.org/archive/Issue-August-1997/gunther.html</t>
  </si>
  <si>
    <t>Stephen Gunther</t>
  </si>
  <si>
    <t>Australian Humanities Review</t>
  </si>
  <si>
    <t>Sexual Assault in the Transgender Communities</t>
  </si>
  <si>
    <t>https://web.archive.org/web/20140702194435/http://my.execpc.com/~dmmunson/Nov99_7.htm</t>
  </si>
  <si>
    <t>Arlene Istar Lev; S. Sundance Lev</t>
  </si>
  <si>
    <t>Report on the Survey of Provision of Medical Care for Transsexualism in UK District Health Authorities carried out in 1995</t>
  </si>
  <si>
    <t>18-Jan-1996</t>
  </si>
  <si>
    <t>https://web.archive.org/web/20040620164507/http://www.pfc.org.uk/medical/hasurv95.htm</t>
  </si>
  <si>
    <t>Z-J Playdon</t>
  </si>
  <si>
    <t>https://web.archive.org/web/20010310111541/https://www.queensu.ca/humanrights/tap/4womens.htm</t>
  </si>
  <si>
    <t>Trans Accessibility Project: Transphobia In The Women's Movement</t>
  </si>
  <si>
    <t>Journal of Gay, Lesbian, and Bisexual Identity</t>
  </si>
  <si>
    <t>Brain says you're a girl, but I think you're a sissy boy: cultural origins of transphobia</t>
  </si>
  <si>
    <t>139-64 (139-64)</t>
  </si>
  <si>
    <t>J. Norton</t>
  </si>
  <si>
    <t>10.1023/a:1018713115866</t>
  </si>
  <si>
    <t>Gender Constancy Judgments in Children with Gender Identity Disorder: Evidence for a Developmental Lag</t>
  </si>
  <si>
    <t>475-502 (475-502)</t>
  </si>
  <si>
    <t>Kenneth J. Zucker; Susan J. Bradley; Myra Kuksis; Karen Pecore; Andrea Birkenfeld-Adams; Robert W. Doering; Janet N. Mitchell; Jennifer Wild</t>
  </si>
  <si>
    <t>HIV clinic uses protocol for hormonal reassignment therapy</t>
  </si>
  <si>
    <t>Faculty Notes</t>
  </si>
  <si>
    <t>C. Pindaro</t>
  </si>
  <si>
    <t>Response: finding the disorder in gender identity disorder</t>
  </si>
  <si>
    <t>Harvard Review of Psychiatry</t>
  </si>
  <si>
    <t>1067-3229</t>
  </si>
  <si>
    <t>J. Richardson</t>
  </si>
  <si>
    <t>10.1080/00926239908403972</t>
  </si>
  <si>
    <t>Gender identity disorder in the DSM-IV</t>
  </si>
  <si>
    <t>5-9 (5-9)</t>
  </si>
  <si>
    <t>10.1080/00797308.1998.11822482</t>
  </si>
  <si>
    <t>We All Need Our Tails to Lean on: An Analysis of a Latency-Age Girl with a Gender Identity Disorder</t>
  </si>
  <si>
    <t>181-98 (181-98)</t>
  </si>
  <si>
    <t>The Psychoanalytic Study of the Child</t>
  </si>
  <si>
    <t>Ellen Blumenthal</t>
  </si>
  <si>
    <t>10.1177/070674379804301011</t>
  </si>
  <si>
    <t>Adoptee Overrepresentation among Clinic-Referred Boys with Gender Identity Disorder</t>
  </si>
  <si>
    <t>1040-3 (1040-3)</t>
  </si>
  <si>
    <t>10.1023/a:1018650401386</t>
  </si>
  <si>
    <t>Effects of Physical Appearance on Masculine Trait Ratings of Boys and Girls with Gender Identity Disorder</t>
  </si>
  <si>
    <t>253-67 (253-67)</t>
  </si>
  <si>
    <t>Stephanie A. Mcdermid; Kenneth J. Zucker; Susan J. Bradley; Dianne M. Maing</t>
  </si>
  <si>
    <t>243-5 (243-5)</t>
  </si>
  <si>
    <t>10.1097/00004583-199803000-00001</t>
  </si>
  <si>
    <t>Journal of the American Academy of Child and Adolescent Psychiatry</t>
  </si>
  <si>
    <t>Edgardo Menvielle</t>
  </si>
  <si>
    <t>Clinic has protocol for managing transgendered clients</t>
  </si>
  <si>
    <t>C. Pindaro; M. Bennett; H. Kutzen</t>
  </si>
  <si>
    <t>Sibling Sex Ratio of Boys with Gender Identity Disorder</t>
  </si>
  <si>
    <t>10.1111/j.1469-7610.1997.tb01541.x</t>
  </si>
  <si>
    <t>7-Dec-2006</t>
  </si>
  <si>
    <t>543-51 (543-51)</t>
  </si>
  <si>
    <t>Kenneth J. Zucker; Richard Green; Susan Coates; Bernard Zuger; Peggy T. Cohen-Kettenis; Graziella Mansueto Zecca; Vincenza Lertora; John Money; Sarah Hahn-Burke; Susan J. Bradley; Ray Blanchard</t>
  </si>
  <si>
    <t>10.1097/00004583-199707000-00008</t>
  </si>
  <si>
    <t>Gender Identity Disorder: A Review of the Past 10 Years</t>
  </si>
  <si>
    <t>872-80 (872-80)</t>
  </si>
  <si>
    <t>Susan J. Bradley; Kenneth J. Zucker</t>
  </si>
  <si>
    <t>Sigmoid colon vaginoplasty: a modified method</t>
  </si>
  <si>
    <t>10.1111/j.1471-0528.1996.tb09599.x</t>
  </si>
  <si>
    <t>1148-55 (1148-55)</t>
  </si>
  <si>
    <t>British Journal of Obstetrics and Gynaecology</t>
  </si>
  <si>
    <t>R. C. Franz</t>
  </si>
  <si>
    <t>10.1097/00004583-199606000-00019</t>
  </si>
  <si>
    <t>Traits of Separation Anxiety in Boys with Gender Identity Disorder</t>
  </si>
  <si>
    <t>791-8 (791-8)</t>
  </si>
  <si>
    <t>Kenneth J. Zucker; Susan J. Bradley; Claire B. Lowry Sullivan</t>
  </si>
  <si>
    <t>1-Feb-1996</t>
  </si>
  <si>
    <t>10.1007/bf02437905</t>
  </si>
  <si>
    <t>Physical attractiveness of girls with gender identity disorder</t>
  </si>
  <si>
    <t>17-31 (17-31)</t>
  </si>
  <si>
    <t>Sari R. Fridell; Kenneth J. Zucker; Susan J. Bradley; Dianne M. Maing</t>
  </si>
  <si>
    <t>Unfavorable Long-Term Results of Rectosigmoid Neocolpopoiesis</t>
  </si>
  <si>
    <t>842-50 (842-50)</t>
  </si>
  <si>
    <t>J. Joris Hage; Refaat B. Karim; Henk Asscheman; Elisabeth Bloemena; Miguel Cuesta</t>
  </si>
  <si>
    <t>10.1097/00006534-199502000-00046</t>
  </si>
  <si>
    <t>Construction of a Neoclitoris in Male Transsexuals</t>
  </si>
  <si>
    <t>425 (425)</t>
  </si>
  <si>
    <t>A Childhood Gender Identity Disorder: Analysis, Preoedipal Determinants, and Therapy in Adolescence</t>
  </si>
  <si>
    <t>10.1080/00797308.1995.11822397</t>
  </si>
  <si>
    <t>79-105 (79-105)</t>
  </si>
  <si>
    <t>John B. McDevitt</t>
  </si>
  <si>
    <t>2-Feb-2017</t>
  </si>
  <si>
    <t>A unique fasciocutaneous flap for posterior urethral repair</t>
  </si>
  <si>
    <t>10.1016/0090-4295(94)90084-1</t>
  </si>
  <si>
    <t>379-81 (379-81)</t>
  </si>
  <si>
    <t>Chris D. Tzarnas; David M. Raezer; Orlando A. Castillo</t>
  </si>
  <si>
    <t>15-Nov-1993</t>
  </si>
  <si>
    <t>Sculpturing the Neoclitoris in Vaginoplasty for Male-to-Female Transsexuals</t>
  </si>
  <si>
    <t>358-64 (358-64)</t>
  </si>
  <si>
    <t>Clitoroplasty; Vaginoplasty</t>
  </si>
  <si>
    <t>J. Joris Hage; Refaat B. Karim; Joannes J. A. Bloem; Harold Suliman; Marcel van Alphen</t>
  </si>
  <si>
    <t>10.1007/bf02169253</t>
  </si>
  <si>
    <t>Prenatal gender preference of mothers of feminine and masculine boys: Relation to sibling sex composition and birth order</t>
  </si>
  <si>
    <t>1-13 (1-13)</t>
  </si>
  <si>
    <t xml:space="preserve">Kenneth J. Zucker; Richard Green; Christina Garofano; Susan J. Bradley; Katherine Williams; Howard M. Rebach; Claire B. Lowry Sullivan          </t>
  </si>
  <si>
    <t>10.1007/bf02354323</t>
  </si>
  <si>
    <t>Identity formation in adolescence: Case study of gender identity disorder and treatment through an intermediate-care day hospital</t>
  </si>
  <si>
    <t>121-33 (121-33)</t>
  </si>
  <si>
    <t>Psychiatric Quarterly</t>
  </si>
  <si>
    <t>Susan Babinski; Amaro Reyes</t>
  </si>
  <si>
    <t>10.1207/s15327752jpa6103_2</t>
  </si>
  <si>
    <t>A Gender Identity Interview for Children</t>
  </si>
  <si>
    <t>443-56 (443-56)</t>
  </si>
  <si>
    <t>Kenneth J. Zucker; Susan J. Bradley; Claire B. Lowry Sullivan; Myra Kuksis; Andrea Birkenfeld-Adams; Janet N. Mitchell</t>
  </si>
  <si>
    <t>10.1177/000306519304100305</t>
  </si>
  <si>
    <t>Gender Identity Disorder in Boys</t>
  </si>
  <si>
    <t>729-42 (729-42)</t>
  </si>
  <si>
    <t>Martin A. Silverman; Paula P. Bernstein</t>
  </si>
  <si>
    <t>10.1207/s15327752jpa5803_3</t>
  </si>
  <si>
    <t>A Psychotic Gynemimetic: I Just Had a Pregnant Thought</t>
  </si>
  <si>
    <t>464-79 (464-79)</t>
  </si>
  <si>
    <t>Charles A. Peterson</t>
  </si>
  <si>
    <t>Transvestite; Gynemimetic; Transsexual</t>
  </si>
  <si>
    <t>10.1207/s15327752jpa5802_9</t>
  </si>
  <si>
    <t>Sex-Typed Responses in the Rorschach Protocols of Children With Gender Identity Disorder</t>
  </si>
  <si>
    <t>295-310 (295-310)</t>
  </si>
  <si>
    <t>Kenneth J. Zucker; Jodi A. Lozinski; Susan J. Bradley; Robert W. Doering</t>
  </si>
  <si>
    <t>10.1097/00005053-199201000-00009</t>
  </si>
  <si>
    <t>Sibship Size, Sibling Sex Ratio, Birth Order, and Parental Age in Homosexual and Nonhomosexual Gender Dysphorics</t>
  </si>
  <si>
    <t>10.1080/00926239108404349</t>
  </si>
  <si>
    <t>Group therapy for gender-dysphoric heterosexual men</t>
  </si>
  <si>
    <t>Lana Stermac; Ray Blanchard; Leonard H. Clemmensen; Robert Dickey</t>
  </si>
  <si>
    <t>10.2466/pms.1990.71.3.771</t>
  </si>
  <si>
    <t>Projective Test Findings for Boys with Gender Disturbance: Draw-a-Person Test, IT Scale, and Make-a-Picture Story Test</t>
  </si>
  <si>
    <t>771-9 (771-9)</t>
  </si>
  <si>
    <t>Gender Disturbance; Gender Identity Disorder</t>
  </si>
  <si>
    <t>George A. Rekers; Alexander C. Rosen; Shasta Mead Morey</t>
  </si>
  <si>
    <t>10.1177/070674379003500603</t>
  </si>
  <si>
    <t>477-86 (477-86)</t>
  </si>
  <si>
    <t>Epidemiological Aspects of Transsexualism</t>
  </si>
  <si>
    <t>10.1159/000283265</t>
  </si>
  <si>
    <t>65-80 (65-80)</t>
  </si>
  <si>
    <t>1-Jul-1972</t>
  </si>
  <si>
    <t>10.1080/00207284.1972.11492175</t>
  </si>
  <si>
    <t>Transsexualism: Review of Syndrome and Presentation of Possible Successful Therapeutic Approach</t>
  </si>
  <si>
    <t>343-51 (343-51)</t>
  </si>
  <si>
    <t>B. M. Forester; H. Swiller</t>
  </si>
  <si>
    <t>10.1136/bmj.3.5817.29</t>
  </si>
  <si>
    <t>PMC1788509</t>
  </si>
  <si>
    <t>Sex Chromosome Abnormality in a Patient with Transsexualism</t>
  </si>
  <si>
    <t>British Medical Journal</t>
  </si>
  <si>
    <t>Sheelah James; A. Orwin; D. Wynne Davies</t>
  </si>
  <si>
    <t>10.1192/bjp.119.551.443</t>
  </si>
  <si>
    <t>The Relationship between Delusions of Sexual Change and Olfactory and Gustatory Hallucinations in Schizophrenia</t>
  </si>
  <si>
    <t>443-4 (443-4)</t>
  </si>
  <si>
    <t>F. H. Connolly; N. L. Gittleson</t>
  </si>
  <si>
    <t>10.1016/s0007-1226(71)80087-5</t>
  </si>
  <si>
    <t>A Rapid Method for Constructing a Functional Sensitive Penis</t>
  </si>
  <si>
    <t>342-4 (342-4)</t>
  </si>
  <si>
    <t>Isaac Kaplan; David Wesser</t>
  </si>
  <si>
    <t>10.1176/appi.psychotherapy.1971.25.1.74</t>
  </si>
  <si>
    <t>1-Mar-1969</t>
  </si>
  <si>
    <t>Plasma Testosterone Values in Different Forms of Testosterone Treatment</t>
  </si>
  <si>
    <t>10.1530/acta.0.0600537</t>
  </si>
  <si>
    <t>537-42 (537-42)</t>
  </si>
  <si>
    <t>Asbjørn Aakvaag; Jørgen H. Vogt</t>
  </si>
  <si>
    <t>10.1159/000286015</t>
  </si>
  <si>
    <t>Investigations on a Case of Male Transsexualism</t>
  </si>
  <si>
    <t>89-107 (89-107)</t>
  </si>
  <si>
    <t>R. Dellaert; T. Kunke</t>
  </si>
  <si>
    <t>10.1056/NEJM196809052791008</t>
  </si>
  <si>
    <t>The Sex-Conversion Controversy</t>
  </si>
  <si>
    <t>5-Sep-1968</t>
  </si>
  <si>
    <t>535-6 (535-6)</t>
  </si>
  <si>
    <t>Donald Hayes Russell</t>
  </si>
  <si>
    <t>Cross-gender identity (Transsexualism)</t>
  </si>
  <si>
    <t>84-7 (84-7)</t>
  </si>
  <si>
    <t>Cross-gender Identity; Transsexualism</t>
  </si>
  <si>
    <t>The Journal of the American Society of Psychosomatic Dentistry and Medicine</t>
  </si>
  <si>
    <t>A Further Contribution to the Study of Gender Identity</t>
  </si>
  <si>
    <t>364-9 (364-9)</t>
  </si>
  <si>
    <t>A transsexual research project at the University of Minnesota Medical School</t>
  </si>
  <si>
    <t>262-4 (262-4)</t>
  </si>
  <si>
    <t>The Journal-Lancet</t>
  </si>
  <si>
    <t>D. W. Hastings; J. A. Blum</t>
  </si>
  <si>
    <t>Histoire d'un travesti: L'éonisme</t>
  </si>
  <si>
    <t>History of a Transvestite: Eonism</t>
  </si>
  <si>
    <t>385-98 (385-98)</t>
  </si>
  <si>
    <t>Jean Delay; Pierre Deniker; Thérèse Lempérière; J.-C. Benoit</t>
  </si>
  <si>
    <t>Travesti; Eonism</t>
  </si>
  <si>
    <t>Le Chevalier d'Éon n'était pas éoniste</t>
  </si>
  <si>
    <t>Chevalier d'Eon was not an eonist</t>
  </si>
  <si>
    <t>24-May-1958</t>
  </si>
  <si>
    <t>205-6 (205-6)</t>
  </si>
  <si>
    <t>Progrès Médical</t>
  </si>
  <si>
    <t>Medical Progress</t>
  </si>
  <si>
    <t>P. Lemay</t>
  </si>
  <si>
    <t>2984825R</t>
  </si>
  <si>
    <t>0033-0450</t>
  </si>
  <si>
    <t>0002-9513</t>
  </si>
  <si>
    <t>0009-7330</t>
  </si>
  <si>
    <t>0269-9370</t>
  </si>
  <si>
    <t>0148-7043</t>
  </si>
  <si>
    <t>0301-2115</t>
  </si>
  <si>
    <t>0026-0495</t>
  </si>
  <si>
    <t>0025-7753</t>
  </si>
  <si>
    <t>Transgender; Transgendered</t>
  </si>
  <si>
    <t>0194-911X</t>
  </si>
  <si>
    <t>1758-5341</t>
  </si>
  <si>
    <t>0029-6570</t>
  </si>
  <si>
    <t>0091-3995</t>
  </si>
  <si>
    <t>0954-7762</t>
  </si>
  <si>
    <t>0887-1493</t>
  </si>
  <si>
    <t>8703425 </t>
  </si>
  <si>
    <t>0309-0167</t>
  </si>
  <si>
    <t>Religious Studies</t>
  </si>
  <si>
    <t>1098-7134</t>
  </si>
  <si>
    <t>0891-5245</t>
  </si>
  <si>
    <t>Masculinizing Genitoplasty</t>
  </si>
  <si>
    <t>0027-8424</t>
  </si>
  <si>
    <t>0890-8567</t>
  </si>
  <si>
    <t>Glottoplasty</t>
  </si>
  <si>
    <t>0001-8449</t>
  </si>
  <si>
    <t>0892-1997</t>
  </si>
  <si>
    <t>0017-6192</t>
  </si>
  <si>
    <t>2985099R</t>
  </si>
  <si>
    <t>Feminizing Genitoplasty</t>
  </si>
  <si>
    <t>0306-4530</t>
  </si>
  <si>
    <t>Transgenderism; Transsexual; Transgender</t>
  </si>
  <si>
    <t>1523-2883</t>
  </si>
  <si>
    <t>0012-0472</t>
  </si>
  <si>
    <t>0095-6562</t>
  </si>
  <si>
    <t>0007-1226</t>
  </si>
  <si>
    <t>2984714R</t>
  </si>
  <si>
    <t>10.1016/0145-2134(90)90040-z</t>
  </si>
  <si>
    <t>Gender dysphoria and sexual abuse: A case report</t>
  </si>
  <si>
    <t>281-3 (281-3)</t>
  </si>
  <si>
    <t>Gender Dysphoria; Gender Identity Disorder</t>
  </si>
  <si>
    <t>Gender Dysphoria; Gender Identity Disorder; Gender Disturbance</t>
  </si>
  <si>
    <t>Child Abuse &amp; Neglect</t>
  </si>
  <si>
    <t>Kenneth J. Zucker; Myra Kuksis</t>
  </si>
  <si>
    <t>6-Mar-1989</t>
  </si>
  <si>
    <t>15-Jun-1989</t>
  </si>
  <si>
    <t>0145-2134</t>
  </si>
  <si>
    <t>0007-1064</t>
  </si>
  <si>
    <t>0302-9530</t>
  </si>
  <si>
    <t>Cricothyroid Approximation; Laryngoplasty; Thyroplasty</t>
  </si>
  <si>
    <t>0884-0431</t>
  </si>
  <si>
    <t>Breast Reduction</t>
  </si>
  <si>
    <t>Laryngoplasty</t>
  </si>
  <si>
    <t>Thyroplasty</t>
  </si>
  <si>
    <t>Cricothyroid Approximation</t>
  </si>
  <si>
    <t>10.1002/1097-4679(199001)46:1&lt;28::aid-jclp2270460105&gt;3.0.co;2-r</t>
  </si>
  <si>
    <t>The relationship of measures of sex‐typed play with clinician ratings on degree of gender disturbance</t>
  </si>
  <si>
    <t>28-34 (28-34)</t>
  </si>
  <si>
    <t>0021-9762</t>
  </si>
  <si>
    <t>George A. Rekers; Shasta Mead Morey</t>
  </si>
  <si>
    <t>10.1521/jaap.1.1990.18.3.414</t>
  </si>
  <si>
    <t>Ontogenesis of Boyhood Gender Identity Disorder</t>
  </si>
  <si>
    <t>414-38 (414-38)</t>
  </si>
  <si>
    <t>The Journal of the American Academy of Psychoanalysis</t>
  </si>
  <si>
    <t>Susan Coates</t>
  </si>
  <si>
    <t>10.2466/pr0.1989.65.3f.1272</t>
  </si>
  <si>
    <t>The Association of Gender Identity Disorder with Parental Separation</t>
  </si>
  <si>
    <t>1272-4 (1272-4)</t>
  </si>
  <si>
    <t>Gender Identity Disorder; Gender Disturbance</t>
  </si>
  <si>
    <t>George A. Rekers; Judson J. Swihart</t>
  </si>
  <si>
    <t>0033-2941</t>
  </si>
  <si>
    <t>10.2466/pms.1989.69.2.387</t>
  </si>
  <si>
    <t>Relationship of Maternal Report of Feminine Behaviors and Extraversion to Clinician's Rating of Gender Disturbance</t>
  </si>
  <si>
    <t>387-94 (387-94)</t>
  </si>
  <si>
    <t>0031-5125</t>
  </si>
  <si>
    <t>10.1007/bf00916514</t>
  </si>
  <si>
    <t>Effects of neutral toys on sex-typed play in children with gender identity disorder</t>
  </si>
  <si>
    <t>6-Jan-1989</t>
  </si>
  <si>
    <t>563-74 (563-74)</t>
  </si>
  <si>
    <t>0091-0627</t>
  </si>
  <si>
    <t>Robert W. Doering; Kenneth J. Zucker; Susan J. Bradley; Robert B. MacIntyre</t>
  </si>
  <si>
    <t>10.1007/bf01541951</t>
  </si>
  <si>
    <t>The classification and labeling of nonhomosexual gender dysphorias</t>
  </si>
  <si>
    <t>315-34 (315-34)</t>
  </si>
  <si>
    <t>10.1097/00004583-198905000-00014</t>
  </si>
  <si>
    <t>Cross-Gender Behavior and Psychopathology in Boy Psychiatric Outpatients</t>
  </si>
  <si>
    <t>385-93 (385-93)</t>
  </si>
  <si>
    <t>Richard R. Pleak; Heino F. L. Meyer-Bahlburg; John D. O'Brien; Henry A. Bowen; Allen Morganstein</t>
  </si>
  <si>
    <t>10.1207/s15327752jpa5301_11</t>
  </si>
  <si>
    <t>Indices of Psychopathology in the Rorschachs of Boys With Severe Gender Identity Disorder: A Comparison With Normal Control Subjects</t>
  </si>
  <si>
    <t>1-Mar-1989</t>
  </si>
  <si>
    <t>100-12 (100-12)</t>
  </si>
  <si>
    <t>0022-3891</t>
  </si>
  <si>
    <t>Steven Tuber; Susan Coates</t>
  </si>
  <si>
    <t>Histopathology of the breasts of 12 women receiving long-term exogenous androgen therapy</t>
  </si>
  <si>
    <t>309-12 (309-12)</t>
  </si>
  <si>
    <t>The Mount Sinai Journal of Medicine</t>
  </si>
  <si>
    <t>0027-2507</t>
  </si>
  <si>
    <t>W. Futterweit; I. S. Schwartz</t>
  </si>
  <si>
    <t>Exogenous estrogen, gender dysphoria, and hairy leukoplakia</t>
  </si>
  <si>
    <t>322 (322)</t>
  </si>
  <si>
    <t>0017-8594</t>
  </si>
  <si>
    <t>2984209R</t>
  </si>
  <si>
    <t>M. Kimbrell; K. M. Thornburn</t>
  </si>
  <si>
    <t>12-Dec-1987</t>
  </si>
  <si>
    <t>10.1136/bmj.295.6612.1560-a</t>
  </si>
  <si>
    <t>PMC1248687</t>
  </si>
  <si>
    <t>Gender reassignment today</t>
  </si>
  <si>
    <t>British Medical Journal: Clinical Research Edition</t>
  </si>
  <si>
    <t>0267-0623</t>
  </si>
  <si>
    <t>F. C. Rutter; A. P. Rubin; R. P. Snaith</t>
  </si>
  <si>
    <t>21-Nov-1987</t>
  </si>
  <si>
    <t>10.1136/bmj.295.6609.1348-a</t>
  </si>
  <si>
    <t>PMC1248408</t>
  </si>
  <si>
    <t>1348 (1348)</t>
  </si>
  <si>
    <t>G. Williams</t>
  </si>
  <si>
    <t>Grant Williams</t>
  </si>
  <si>
    <t>17-Oct-1987</t>
  </si>
  <si>
    <t>10.1136/bmj.295.6604.997</t>
  </si>
  <si>
    <t>PMC1248037</t>
  </si>
  <si>
    <t>997 (997)</t>
  </si>
  <si>
    <t>Charles Mate-Kole; Don Montgomery; James Dalrymple; Steven Hirsch</t>
  </si>
  <si>
    <t>Sex Reassignment; Transsexual; Transsexualism; Gender Dysphoria; Gender Identity Disorder</t>
  </si>
  <si>
    <t>10.1136/bmj.295.6599.671</t>
  </si>
  <si>
    <t>PMC1257800</t>
  </si>
  <si>
    <t>12-Sep-1987</t>
  </si>
  <si>
    <t>671 (671)</t>
  </si>
  <si>
    <t>22-Aug-1987</t>
  </si>
  <si>
    <t>10.1136/bmj.295.6596.454</t>
  </si>
  <si>
    <t>PMC1247322</t>
  </si>
  <si>
    <t>454 (454)</t>
  </si>
  <si>
    <t>Sex Reassignment; Transsexualism; Gender Dysphoria; Transvestite</t>
  </si>
  <si>
    <t>Philip Snaith</t>
  </si>
  <si>
    <t>10.1007/bf01542067</t>
  </si>
  <si>
    <t>Heterosexual and homosexual gender dysphoria</t>
  </si>
  <si>
    <t>139-52 (139-52)</t>
  </si>
  <si>
    <t>Gender Dysphoria; Transvestism</t>
  </si>
  <si>
    <t>10.1002/pros.2990110403</t>
  </si>
  <si>
    <t>Androgen action blockade does not result in reduction in size but changes histology of the normal human prostate</t>
  </si>
  <si>
    <t>305-11 (305-11)</t>
  </si>
  <si>
    <t>The Prostate</t>
  </si>
  <si>
    <t>0270-4137</t>
  </si>
  <si>
    <t>H. J. De Voogt; B. R. Rao; A. A. Geldof; L. J. G. Gooren; F. G. Bouman</t>
  </si>
  <si>
    <t>10.1007/bf01543111</t>
  </si>
  <si>
    <t>The female mid-life sex change applicant: A comparison with younger female transsexuals and older male sex change applicants</t>
  </si>
  <si>
    <t>1-Oct-1986</t>
  </si>
  <si>
    <t>401-15 (401-15)</t>
  </si>
  <si>
    <t>Sex Change; Transsexual; Transvestite; Sex Reassignment</t>
  </si>
  <si>
    <t>Howard B. Roback; Leslie M. Lothstein</t>
  </si>
  <si>
    <t>10.1016/s0015-0282(16)49543-9</t>
  </si>
  <si>
    <t>Effects of Androgens on the Ovary</t>
  </si>
  <si>
    <t>343-5 (343-5)</t>
  </si>
  <si>
    <t>Paul G. McDonough; Walter Futterweit; Liane Deligdisch</t>
  </si>
  <si>
    <t>0015-0282</t>
  </si>
  <si>
    <t>10.1016/0090-4295(86)90316-X</t>
  </si>
  <si>
    <t>Technique for phalloplasty</t>
  </si>
  <si>
    <t>360-2 (360-2)</t>
  </si>
  <si>
    <t>John E. Redman</t>
  </si>
  <si>
    <t>0090-4295</t>
  </si>
  <si>
    <t>The issue of transsexual surgery</t>
  </si>
  <si>
    <t>3-6 (3-6)</t>
  </si>
  <si>
    <t>AARN News Letter</t>
  </si>
  <si>
    <t>0001-0197</t>
  </si>
  <si>
    <t>S. Fox; G. Hanson; S. Kurtz; M. E. Sewelll; B. Warnke</t>
  </si>
  <si>
    <t>10.1016/s0002-7138(09)60599-9</t>
  </si>
  <si>
    <t>Gender Identity Disorder and Object Loss</t>
  </si>
  <si>
    <t>58-67 (58-67)</t>
  </si>
  <si>
    <t>Efrain Bleiberg; Linda Jackson; Jack L. Ross</t>
  </si>
  <si>
    <t>10.1159/000412735</t>
  </si>
  <si>
    <t>Neuroendocrine Response to Oestrogen in Transsexual Men</t>
  </si>
  <si>
    <t>75-8 (75-8)</t>
  </si>
  <si>
    <t>Monographs in Neural Sciences</t>
  </si>
  <si>
    <t>0300-5186</t>
  </si>
  <si>
    <t>W. Rohde; R. Uebelhack; G. Dörner</t>
  </si>
  <si>
    <t>G. Dörner; S. M. McCann; L. Martini</t>
  </si>
  <si>
    <t>10.1055/s-0029-1210501</t>
  </si>
  <si>
    <t>Studies on the Prolactin-Releasing Capacity of Luteinizing Hormone Releasing Hormone in Male Subjects</t>
  </si>
  <si>
    <t>300-4 (300-4)</t>
  </si>
  <si>
    <t>0232-7384</t>
  </si>
  <si>
    <t>L. J. G. Gooren; W. Harmsen-Louman; L. van Bergeyk; H. van Kessel</t>
  </si>
  <si>
    <t>1-Nov-1985</t>
  </si>
  <si>
    <t>Gender Identity Disorder of Childhood: Introduction</t>
  </si>
  <si>
    <t>10.1016/S0002-7138(10)60109-4</t>
  </si>
  <si>
    <t>6-Jan-2010</t>
  </si>
  <si>
    <t>681-3 (681-3)</t>
  </si>
  <si>
    <t>1-May-1985</t>
  </si>
  <si>
    <t>Gender Disturbance in Children: An Interim Clinical Report</t>
  </si>
  <si>
    <t>236-69 (236-69)</t>
  </si>
  <si>
    <t>Jon K. Meyer; C. Dupkin</t>
  </si>
  <si>
    <t>0025-9284</t>
  </si>
  <si>
    <t>10.1136/pgmj.61.711.61</t>
  </si>
  <si>
    <t>PMC2418125</t>
  </si>
  <si>
    <t>Hyperlipidaemia and premature coronary artery disease associated with sex-change in a female</t>
  </si>
  <si>
    <t>61-3 (61-3)</t>
  </si>
  <si>
    <t>Postgraduate Medical Journal</t>
  </si>
  <si>
    <t>0032-5473</t>
  </si>
  <si>
    <t>C. K. ffrench-Constant; F. A. Spengel; G. R. Thompson</t>
  </si>
  <si>
    <t>Sex Change; Transvestite</t>
  </si>
  <si>
    <t>10.1111/j.1439-0272.1984.tb00414.x</t>
  </si>
  <si>
    <t>568-77 (568-77)</t>
  </si>
  <si>
    <t>Estrogens in the Feedback Regulation of Gonadotropin Secretion in Men: Effects of Administration of Estrogen to Agonadal Subjects and the Antiestrogen Tamoxifen and the Aromatase Inhibitor δ'‐Testolactone to Eugonadal Subjects</t>
  </si>
  <si>
    <t>0303-4569</t>
  </si>
  <si>
    <t>203-26 (203-26)</t>
  </si>
  <si>
    <t>10.1521/jaap.1.1983.11.2.203</t>
  </si>
  <si>
    <t>Therapy of male gender dysphoria</t>
  </si>
  <si>
    <t>G. D. Meyer, Sr.</t>
  </si>
  <si>
    <t>PMC2589558</t>
  </si>
  <si>
    <t>Gender identity disorder in a five-year-old boy</t>
  </si>
  <si>
    <t>The Yale Journal of Biology and Medicine</t>
  </si>
  <si>
    <t>0044-0086</t>
  </si>
  <si>
    <t>Stephen P. Herman</t>
  </si>
  <si>
    <t>Gender Identity Disorder; Transsexual; Transvestite</t>
  </si>
  <si>
    <t>10.2466/pr0.1982.51.2.371</t>
  </si>
  <si>
    <t>Gender Stereotypy in Gender-Dysphoric Young Boys</t>
  </si>
  <si>
    <t>371-4 (371-4)</t>
  </si>
  <si>
    <t>Alexander C. Rosen; George A. Rekers; Steven L. Brigham</t>
  </si>
  <si>
    <t>Transsexualism observed</t>
  </si>
  <si>
    <t>14-Aug-1982</t>
  </si>
  <si>
    <t>461 (461)</t>
  </si>
  <si>
    <t>10.1136/bmj.285.6340.461</t>
  </si>
  <si>
    <t>PMC1499245</t>
  </si>
  <si>
    <t>Henry R. Rollin</t>
  </si>
  <si>
    <t>Transsexualism; Sex Reassignment; Gender Dysphoria</t>
  </si>
  <si>
    <t>10.1177/070674378202700208</t>
  </si>
  <si>
    <t>Patterns of Intellectual Functioning and Spatial Ability in Boys with Gender Identity Disorder</t>
  </si>
  <si>
    <t>135-9 (135-9)</t>
  </si>
  <si>
    <t>Jo-Anne K. Finegan; Kenneth J. Zucker; Susan J. Bradley; Robert W. Doering</t>
  </si>
  <si>
    <t>Temporal Lobe Epilepsy with Diaper Fetishism and Gender Dysphoria</t>
  </si>
  <si>
    <t>208-9 (208-9)</t>
  </si>
  <si>
    <t>10.5694/j.1326-5377.1980.tb112197.x</t>
  </si>
  <si>
    <t>0025-729X</t>
  </si>
  <si>
    <t>Ian Pettit; Ron Barr</t>
  </si>
  <si>
    <t>Genital Self-surgery</t>
  </si>
  <si>
    <t>10.1016/s0022-5347(17)55376-8</t>
  </si>
  <si>
    <t>210 (210)</t>
  </si>
  <si>
    <t>0022-5347</t>
  </si>
  <si>
    <t>10.1093/jpepsy/5.1.93</t>
  </si>
  <si>
    <t>The Adolescent Gender Dysphoric Patient: An Approach to Treatment and Management</t>
  </si>
  <si>
    <t>93-109 (93-109)</t>
  </si>
  <si>
    <t>Gender Dysphoria; Transsexual; Sex Reassignment</t>
  </si>
  <si>
    <t>Journal of Pediatric Psychology</t>
  </si>
  <si>
    <t>0146-8693</t>
  </si>
  <si>
    <t>10.1017/S0007125000045621</t>
  </si>
  <si>
    <t>The Effect of Psychosis on Gender Identity</t>
  </si>
  <si>
    <t>314-5 (314-5)</t>
  </si>
  <si>
    <t>The British Journal of Psychiatry</t>
  </si>
  <si>
    <t>10.1007/bf01541398</t>
  </si>
  <si>
    <t>Questioning current definitions of gender identity: Implications of the Bem Sex-Role Inventory for transsexuals</t>
  </si>
  <si>
    <t>Michael Z. Fleming; Sharon Rae Jenkins; Carol Bugarin</t>
  </si>
  <si>
    <t>10.1207/s15327752jpa4401_8</t>
  </si>
  <si>
    <t>A Comparison of Three Psychological Testings of a Transsexual</t>
  </si>
  <si>
    <t>52-100 (52-100)</t>
  </si>
  <si>
    <t>Evelyn F. Hill</t>
  </si>
  <si>
    <t>0025-7591</t>
  </si>
  <si>
    <t>2984464R</t>
  </si>
  <si>
    <t>1-Dec-1978</t>
  </si>
  <si>
    <t>10.1002/bjs.1800651212</t>
  </si>
  <si>
    <t>An androgen‐associated hepatic adenoma in a trans‐sexual</t>
  </si>
  <si>
    <t>869-70 (869-70)</t>
  </si>
  <si>
    <t>0007-1323</t>
  </si>
  <si>
    <t>G. B. Coombes; J. Reiser; F. J. Paradinas; Ian Burn</t>
  </si>
  <si>
    <t>Behavioral Effects of Estrogen Treatment in Human Males</t>
  </si>
  <si>
    <t>1171-7 (1171-7)</t>
  </si>
  <si>
    <t>0031-4005</t>
  </si>
  <si>
    <t>Transsexualism: An insight into the power of psychologic gender—a panel discussion</t>
  </si>
  <si>
    <t>31-6 (31-6)</t>
  </si>
  <si>
    <t>The Pharos of Alpha Omega Alpha-Honor Medical Society</t>
  </si>
  <si>
    <t>0031-7179</t>
  </si>
  <si>
    <t>19610620R</t>
  </si>
  <si>
    <t>1-Sep-1978</t>
  </si>
  <si>
    <t>10.1016/0021-9924(78)90037-0</t>
  </si>
  <si>
    <t>Evaluation of vocal pitch in male transsexuals</t>
  </si>
  <si>
    <t>443-9 (443-9)</t>
  </si>
  <si>
    <t>3-Jun-2002</t>
  </si>
  <si>
    <t>0021-9924</t>
  </si>
  <si>
    <t>Ralph C. Bralley; Glen L. Bull; Cheryl Harris Gore; Milton T. Edgerton</t>
  </si>
  <si>
    <t>Milton T. Edgerton; W. M. Sheppe, Jr.; U. G. Turner, III; O. A. Thorup</t>
  </si>
  <si>
    <t>10.1007/bf01542048</t>
  </si>
  <si>
    <t>Transsexualism: Open forum</t>
  </si>
  <si>
    <t>387-415 (387-415)</t>
  </si>
  <si>
    <t>John Money moderated this forum.</t>
  </si>
  <si>
    <t>10.1007/bf01542045</t>
  </si>
  <si>
    <t>Transsexualism rehabilitation: Three atypical results</t>
  </si>
  <si>
    <t>371-5 (371-5)</t>
  </si>
  <si>
    <t>Anthony Gottlieb</t>
  </si>
  <si>
    <t>10.1007/bf01542044</t>
  </si>
  <si>
    <t>Transsexualism rehabilitation: Five spectacular results</t>
  </si>
  <si>
    <t>351-69 (351-69)</t>
  </si>
  <si>
    <t>10.1007/bf01542038</t>
  </si>
  <si>
    <t>297-303 (297-303)</t>
  </si>
  <si>
    <t>Joel M. Noe; Ronald Sato; Clifford Coleman; Donald R. Laub</t>
  </si>
  <si>
    <t>Construction of male genitalia: The Stanford experience</t>
  </si>
  <si>
    <t>10.1097/00005053-197804000-00003</t>
  </si>
  <si>
    <t>The psychological management and treatment of hospitalized transsexuals</t>
  </si>
  <si>
    <t>255-62 (255-62)</t>
  </si>
  <si>
    <t>10.1136/sti.54.2.130</t>
  </si>
  <si>
    <t>PMC1046377</t>
  </si>
  <si>
    <t>Asymptomatic gonococcal urethritis in a male transsexual female</t>
  </si>
  <si>
    <t>130-1 (130-1)</t>
  </si>
  <si>
    <t>The British Journal of Venereal Diseases</t>
  </si>
  <si>
    <t>0007-134X</t>
  </si>
  <si>
    <t>Nicholas J. Fiumara; Shahla Asvadi</t>
  </si>
  <si>
    <t>10.1097/00000637-197803000-00002</t>
  </si>
  <si>
    <t>Transsexual; Sex Change; Sex Reassignment</t>
  </si>
  <si>
    <t>Simon Bernard</t>
  </si>
  <si>
    <t>10.1530/acta.0.0870643</t>
  </si>
  <si>
    <t>Serum-testosterone during oral administration of testosterone in hypogonadal men and transsexual women</t>
  </si>
  <si>
    <t>643-9 (643-9)</t>
  </si>
  <si>
    <t>Marie Føgh; Charles S. Corker; Helen McLean; Ivan Bruunshuus Petersen; John Philip; Niels E. Skakkebæk</t>
  </si>
  <si>
    <t>10.1097/00007611-197803000-00020</t>
  </si>
  <si>
    <t>Request for Sex Change</t>
  </si>
  <si>
    <t>265-6, 270 (265-6, 270)</t>
  </si>
  <si>
    <t>Aida McKellar</t>
  </si>
  <si>
    <t>Sex Change; Transsexual; Sex Reassignment</t>
  </si>
  <si>
    <t>10.1159/000283756</t>
  </si>
  <si>
    <t>Verbal Characteristics of Male and Female Transsexuals</t>
  </si>
  <si>
    <t>233-6 (233-6)</t>
  </si>
  <si>
    <t>Transsexualism and psychosis</t>
  </si>
  <si>
    <t>373-84 (373-84)</t>
  </si>
  <si>
    <t>Psychoanalysis; Psychosis; Schizophrenia</t>
  </si>
  <si>
    <t>International Journal of Psychoanalytic Psychotherapy</t>
  </si>
  <si>
    <t>Transsexual; Sexual Transformation</t>
  </si>
  <si>
    <t>C. W. Socarides</t>
  </si>
  <si>
    <t>0091-0600</t>
  </si>
  <si>
    <t>Transsexualism and a new type of psychosurgery</t>
  </si>
  <si>
    <t>366-72 (366-72)</t>
  </si>
  <si>
    <t>Psychoanalysis; Borderline Personality Disorder</t>
  </si>
  <si>
    <t>J. G. Kavanaugh, Jr.; V. D. Volkan</t>
  </si>
  <si>
    <t>The transsexual wish in a psychotic character</t>
  </si>
  <si>
    <t>354-65 (354-65)</t>
  </si>
  <si>
    <t>Psychoanalysis; Psychosis</t>
  </si>
  <si>
    <t>K. Macvicar</t>
  </si>
  <si>
    <t>1-Dec-1977</t>
  </si>
  <si>
    <t>10.1016/s0039-128x(77)80019-6</t>
  </si>
  <si>
    <t>In vitro steroid metabolic studies in human testes II: Metabolism of cholesterol, pregnenolone, progesterone, androstenedione and testosterone by testes of an estrogen-treated man</t>
  </si>
  <si>
    <t>729-39 (729-39)</t>
  </si>
  <si>
    <t>0039-128X</t>
  </si>
  <si>
    <t>4-Aug-2005</t>
  </si>
  <si>
    <t>10.1007/bf01541155</t>
  </si>
  <si>
    <t>Extension of the Gender Identity Scale for Males</t>
  </si>
  <si>
    <t>507-19 (507-19)</t>
  </si>
  <si>
    <t>Kurt Freund; Ron Langevin; John Satterberg; Betty Steiner</t>
  </si>
  <si>
    <t>15-Oct-1977</t>
  </si>
  <si>
    <t>10.1016/s0140-6736(77)90745-0</t>
  </si>
  <si>
    <t>Hæmoperitoneum in a Transsexual</t>
  </si>
  <si>
    <t>817 (817)</t>
  </si>
  <si>
    <t>Lancet</t>
  </si>
  <si>
    <t>J. I. Bell; M. C. Bishop; B. J. Britton</t>
  </si>
  <si>
    <t>10.1097/00005053-197709000-00008</t>
  </si>
  <si>
    <t>The Southeast Asian interpretation of gender dysphoria: an illustrative case report</t>
  </si>
  <si>
    <t>201-8 (201-8)</t>
  </si>
  <si>
    <t>Ian Stevenson</t>
  </si>
  <si>
    <t>10.1016/s0140-6736(77)90323-3</t>
  </si>
  <si>
    <t>Liver damage from long-term methyltestosterone</t>
  </si>
  <si>
    <t>20-Aug-1977</t>
  </si>
  <si>
    <t>400-1 (400-1)</t>
  </si>
  <si>
    <t>D. R. Bird; K. D. J. Vowles</t>
  </si>
  <si>
    <t>2-Oct-2003</t>
  </si>
  <si>
    <t>6-Aug-1977</t>
  </si>
  <si>
    <t>262-3 (262-3)</t>
  </si>
  <si>
    <t>10.1016/S0140-6736(77)90949-7</t>
  </si>
  <si>
    <t>D. Westaby; F. J. Paradinas; S. J. Ogle; J. B. Randell; Iain M. Murray-Lyon</t>
  </si>
  <si>
    <t>Episodic secretion of growth hormone in a male trans-sexual during treatment with oestrogen both before and after orchidectomy</t>
  </si>
  <si>
    <t>337-8 (337-8)</t>
  </si>
  <si>
    <t>0022-0795</t>
  </si>
  <si>
    <t>E. A. Lenton; Gillian R. Milner; I. D. Cooke; F. A. Jenner; G. A. Sampson</t>
  </si>
  <si>
    <t>0004-8674</t>
  </si>
  <si>
    <t>1-Apr-1977</t>
  </si>
  <si>
    <t>Legal problems attendant to sex reassignment surgery</t>
  </si>
  <si>
    <t>C. S. Presser</t>
  </si>
  <si>
    <t>Journal of Legal Medicine</t>
  </si>
  <si>
    <t>0093-1748</t>
  </si>
  <si>
    <t>The transsexual imbroglio</t>
  </si>
  <si>
    <t>16E-16G, 16K, 16O, 16P</t>
  </si>
  <si>
    <t>W. S. Feldman</t>
  </si>
  <si>
    <t>24-Mar-1977</t>
  </si>
  <si>
    <t>The rebirth: An account of the treatment of a transsexual</t>
  </si>
  <si>
    <t>Nursing Mirror and Midwives Journal</t>
  </si>
  <si>
    <t>0143-2524</t>
  </si>
  <si>
    <t>Transsexualism and its management</t>
  </si>
  <si>
    <t>45-7 (45-7)</t>
  </si>
  <si>
    <t>J. Randell</t>
  </si>
  <si>
    <t>10.3109/00048677709159534</t>
  </si>
  <si>
    <t>A Case of Male Childhood Transsexualism and its Management</t>
  </si>
  <si>
    <t>53-9 (53-9)</t>
  </si>
  <si>
    <t>The Australian and New Zealand Journal of Psychiatry</t>
  </si>
  <si>
    <t>Sheila Metcalf; Warwick Williams</t>
  </si>
  <si>
    <t>The transsexual patient: how you can help toward a successful surgical outcome</t>
  </si>
  <si>
    <t>RN</t>
  </si>
  <si>
    <t>0033-7021</t>
  </si>
  <si>
    <t>20010080R</t>
  </si>
  <si>
    <t>C. M. Simone</t>
  </si>
  <si>
    <t>10.1007/978-3-7091-8491-2_9</t>
  </si>
  <si>
    <t>Biochemical Determinants in Gender Identity</t>
  </si>
  <si>
    <t>69-81 (69-81)</t>
  </si>
  <si>
    <t>Pädiatrie und Pädologie: Supplementum</t>
  </si>
  <si>
    <t>Pediatrics and Pedology: Supplementum</t>
  </si>
  <si>
    <t>0300-9556</t>
  </si>
  <si>
    <t>William Hamilton; P. H. Chapman</t>
  </si>
  <si>
    <t>0005-7967</t>
  </si>
  <si>
    <t>Psychiatric Screening for Transsexual Surgery</t>
  </si>
  <si>
    <t>10.1016/S0033-3182(77)71100-4</t>
  </si>
  <si>
    <t>25-7 (25-7)</t>
  </si>
  <si>
    <t>4-Oct-2011</t>
  </si>
  <si>
    <t>Charles B. Stone</t>
  </si>
  <si>
    <t>Transsexualism: Alternate diagnostic and etiological considerations</t>
  </si>
  <si>
    <t>10.1007/bf01256610</t>
  </si>
  <si>
    <t>American Journal of Psychoanalysis</t>
  </si>
  <si>
    <t>0002-9548</t>
  </si>
  <si>
    <t>Robert F. Sabalis; Marshall A. Staton; Susan N. Appenzeller</t>
  </si>
  <si>
    <t>A gender dysphoria program in New Jersey</t>
  </si>
  <si>
    <t>35-9 (35-9)</t>
  </si>
  <si>
    <t>The Journal of the Medical Society of New Jersey</t>
  </si>
  <si>
    <t>0025-7524</t>
  </si>
  <si>
    <t>R. M. Samuels; H. K. Malhotra; M. M. Devanesan</t>
  </si>
  <si>
    <t>10.2466/pms.1976.43.3.719</t>
  </si>
  <si>
    <t>Cognitive Style, Hemispheric Specialization, and Tested Abilities of Transsexuals and Nontranssexuals</t>
  </si>
  <si>
    <t>719-22 (719-22)</t>
  </si>
  <si>
    <t>Ronald A. La Torre; Ilona Gossmann; William E. Piper</t>
  </si>
  <si>
    <t>10.1111/j.2044-8341.1976.tb02385.x</t>
  </si>
  <si>
    <t>Training in feminine skills in a male transsexual: A pre‐operative procedure</t>
  </si>
  <si>
    <t>329-39 (329-39)</t>
  </si>
  <si>
    <t>Krysia M. Yardley</t>
  </si>
  <si>
    <t>13-Nov-1976</t>
  </si>
  <si>
    <t>10.1016/s0140-6736(76)90988-0</t>
  </si>
  <si>
    <t>Female trans-sexualist with abnormal karyotype</t>
  </si>
  <si>
    <t>1081 (1081)</t>
  </si>
  <si>
    <t>Ernesto Videla; Norma Prigoshin</t>
  </si>
  <si>
    <t>Trans-sexualist; Trans-sexualism</t>
  </si>
  <si>
    <t>10.1007/bf01541217</t>
  </si>
  <si>
    <t>Two feminized male American Indians</t>
  </si>
  <si>
    <t>529-38 (529-38)</t>
  </si>
  <si>
    <t>10.1080/00224497609550947</t>
  </si>
  <si>
    <t>Three cases of genital self-surgery and their relationship to transexualism</t>
  </si>
  <si>
    <t>Transexualism</t>
  </si>
  <si>
    <t>11-Jan-2010</t>
  </si>
  <si>
    <t>0022-4499</t>
  </si>
  <si>
    <t>John Money; Michael De Priest</t>
  </si>
  <si>
    <t>10.1016/s0022-5347(17)58806-0</t>
  </si>
  <si>
    <t>Experience with the 1-stage Surgical Approach for Constructing Female Genitalia in Male Transsexuals</t>
  </si>
  <si>
    <t>335-7 (335-7)</t>
  </si>
  <si>
    <t>Terrence R. Malloy; R. Barrett Noone; A. James Morgan</t>
  </si>
  <si>
    <t>10.1037//0021-843x.85.4.430</t>
  </si>
  <si>
    <t>Psychopathology in female sex-change applicants and two help-seeking controls</t>
  </si>
  <si>
    <t>1-Aug-1976</t>
  </si>
  <si>
    <t>430-2 (430-2)</t>
  </si>
  <si>
    <t>Sex Change; Sex Reassignment</t>
  </si>
  <si>
    <t>Journal of Abnormal Psychology</t>
  </si>
  <si>
    <t>Howard B. Roback; Embry McKee; Warren Webb; Christine V. Abramowitz; Stephen I. Abramowitz</t>
  </si>
  <si>
    <t>0021-843X</t>
  </si>
  <si>
    <t>Report of a male trans-sexual</t>
  </si>
  <si>
    <t>Pennsylvania Medicine</t>
  </si>
  <si>
    <t>E. S. Bauder; B. L. Steitz</t>
  </si>
  <si>
    <t>0031-4595</t>
  </si>
  <si>
    <t>10.1176/ajp.133.3.334</t>
  </si>
  <si>
    <t>Transsexualism in two male triplets</t>
  </si>
  <si>
    <t>334-40 (334-40)</t>
  </si>
  <si>
    <t>Transsexualism; Transsexual; Aberrant Gender Identity</t>
  </si>
  <si>
    <t>E. A. McKee; H. B. Roback; M. H. Hollender</t>
  </si>
  <si>
    <t>185-7 (185-7)</t>
  </si>
  <si>
    <t>Transsexualism; Sex Change; Sex Reassignment; Transvestism</t>
  </si>
  <si>
    <t>10.1007/bf01249980</t>
  </si>
  <si>
    <t>Transsexualism as a concretized manifestation of orality</t>
  </si>
  <si>
    <t>57-66 (57-66)</t>
  </si>
  <si>
    <t>The American Journal of Psychoanalysis</t>
  </si>
  <si>
    <t>David Shave</t>
  </si>
  <si>
    <t>10.1159/000283661</t>
  </si>
  <si>
    <t>Transsexualism and Social Attitudes: A Case Report</t>
  </si>
  <si>
    <t>S. P. Jonas</t>
  </si>
  <si>
    <t>Some considerations on transsexualism</t>
  </si>
  <si>
    <t>111-7 (111-7)</t>
  </si>
  <si>
    <t>0259-6326</t>
  </si>
  <si>
    <t>Neurologie et psychiatrie</t>
  </si>
  <si>
    <t>Neurology and Psychiatry</t>
  </si>
  <si>
    <t>V. Predescu; D. Christodorescu</t>
  </si>
  <si>
    <t>1-Apr-1976</t>
  </si>
  <si>
    <t>1-Dec-1975</t>
  </si>
  <si>
    <t>Reconstruction of the male external genitalia</t>
  </si>
  <si>
    <t>939-44 (939-44)</t>
  </si>
  <si>
    <t>R. J. Boxer</t>
  </si>
  <si>
    <t>10.1016/s0001-2092(07)63186-x</t>
  </si>
  <si>
    <t>Surgery for sex reassignment</t>
  </si>
  <si>
    <t>738-40 (738-40)</t>
  </si>
  <si>
    <t>Sex Reassignment; Sex Change; Cross-gender Identity;</t>
  </si>
  <si>
    <t>Willard D. Rowland</t>
  </si>
  <si>
    <t>1-Oct-1975</t>
  </si>
  <si>
    <t>10.1097/00006534-197510000-00001</t>
  </si>
  <si>
    <t>Laryngeal chondroplasty for appearance</t>
  </si>
  <si>
    <t>Francis G. Wolfort; Richard G. Parry</t>
  </si>
  <si>
    <t>1-May-1975</t>
  </si>
  <si>
    <t>10.1097/00006534-197505000-00009</t>
  </si>
  <si>
    <t>Rhinoplasty in transsexuals: Psychological considerations</t>
  </si>
  <si>
    <t>593-5 (593-5)</t>
  </si>
  <si>
    <t>Jeffrey Trop; Joshua Golden</t>
  </si>
  <si>
    <t>10.1080/00926237508405291</t>
  </si>
  <si>
    <t>The diagnosis and treatment of transvestites and transsexuals</t>
  </si>
  <si>
    <t>215-24 (215-24)</t>
  </si>
  <si>
    <t>Transvestite; Transsexual; Transvestism; Transsexualism</t>
  </si>
  <si>
    <t>0092-623X</t>
  </si>
  <si>
    <t>Wardell Pomeroy</t>
  </si>
  <si>
    <t>Transvestism and trans-sexualism</t>
  </si>
  <si>
    <t>201-5 (201-5)</t>
  </si>
  <si>
    <t>S9</t>
  </si>
  <si>
    <t>10.1176/ajp.131.8.907</t>
  </si>
  <si>
    <t>The Three Sisters: Transsexual Male Siblings</t>
  </si>
  <si>
    <t>1-Aug-1974</t>
  </si>
  <si>
    <t>12-Feb-2015</t>
  </si>
  <si>
    <t>907-9 (907-9)</t>
  </si>
  <si>
    <t>Robert F. Sabalis; Allen Francis; Susan N. Appenzeller; Willie B. Moseley</t>
  </si>
  <si>
    <t>1-Jul-1974</t>
  </si>
  <si>
    <t>Apparent heterosexuality in two male patients requesting change-of-sex operation</t>
  </si>
  <si>
    <t>10.1007/bf01636438</t>
  </si>
  <si>
    <t>325-30 (325-30)</t>
  </si>
  <si>
    <t>R. F. Barr; B. Raphael; Norma Hennessey</t>
  </si>
  <si>
    <t>10.1016/s0090-4295(74)80231-1</t>
  </si>
  <si>
    <t>Surgical approach to male transsexualism</t>
  </si>
  <si>
    <t>792-6 (792-6)</t>
  </si>
  <si>
    <t>Transsexualism; Transsexual Syndrome; Transsexual; Sex Reassignment</t>
  </si>
  <si>
    <t>Roberto C. Granato</t>
  </si>
  <si>
    <t>The behavioral treatment of a "transsexual" preadolescent boy</t>
  </si>
  <si>
    <t>10.1007/bf00919093</t>
  </si>
  <si>
    <t>99-116 (99-116)</t>
  </si>
  <si>
    <t>George A. Rekers; O. Ivar Lovaas; Benson Low</t>
  </si>
  <si>
    <t>10-Apr-1974</t>
  </si>
  <si>
    <t>11-May-1974</t>
  </si>
  <si>
    <t>10.1136/bmj.2.5914.289</t>
  </si>
  <si>
    <t>PMC1610973</t>
  </si>
  <si>
    <t>Editorial: Transvestism and Transsexualism</t>
  </si>
  <si>
    <t>289-90 (289-90)</t>
  </si>
  <si>
    <t>Transvestism; Transsexualism; Transsexual</t>
  </si>
  <si>
    <t>The surgical construction of male genitalia for the female-to-male transsexual</t>
  </si>
  <si>
    <t>10.1097/00006534-197405000-00001</t>
  </si>
  <si>
    <t>511-6 (511-6)</t>
  </si>
  <si>
    <t>Joel M. Noe; Dale Birdsell; Donald R. Laub</t>
  </si>
  <si>
    <t>PMC1130141</t>
  </si>
  <si>
    <t>376-86 (376-86)</t>
  </si>
  <si>
    <t>Arnold Mandell; Stephen Millman; Robert Gerner; Lewis Judd; Zane Parzen; Robert J. Stoller</t>
  </si>
  <si>
    <t>Barbara Blomgren; Leighton Huey</t>
  </si>
  <si>
    <t>Transsexualism; Transsexual; Sex Change; Sex Reassignment</t>
  </si>
  <si>
    <t>Nontranssexual men who seek sex reassignment</t>
  </si>
  <si>
    <t>437-41 (437-41)</t>
  </si>
  <si>
    <t>L. E. Newman; Robert J. Stoller</t>
  </si>
  <si>
    <t>10.1097/00006534-197404000-00003</t>
  </si>
  <si>
    <t>A rehabilitation program for gender dysphoria syndrome by surgical sex change</t>
  </si>
  <si>
    <t>388-403 (388-403)</t>
  </si>
  <si>
    <t>Gender Dysphoria Syndrome; Sex Change</t>
  </si>
  <si>
    <t>Donald R. Laub; Norman M. Fisk</t>
  </si>
  <si>
    <t>Surgical construction of the male external genitalia</t>
  </si>
  <si>
    <t>325-34 (325-34)</t>
  </si>
  <si>
    <t>J. E. Hoopes</t>
  </si>
  <si>
    <t>Psychiatric considerations in the sexual reassignment of non-intersex individuals</t>
  </si>
  <si>
    <t>275-83 (275-83)</t>
  </si>
  <si>
    <t>The Management of Transsexualism</t>
  </si>
  <si>
    <t>10.1177/070674377401900101</t>
  </si>
  <si>
    <t>10.1016/s0022-5347(17)59931-0</t>
  </si>
  <si>
    <t>Vaginal Reconstruction Using Cecal and Sigmoid Bowel Segments in Transsexual Patients</t>
  </si>
  <si>
    <t>217-9 (217-9)</t>
  </si>
  <si>
    <t>Colin Markland; Donald Hastings</t>
  </si>
  <si>
    <t>10.1016/0300-9432(74)90003-x</t>
  </si>
  <si>
    <t>Official re-registration of a female transsexual following medical treatment</t>
  </si>
  <si>
    <t>19-29 (19-29)</t>
  </si>
  <si>
    <t>13-May-2004</t>
  </si>
  <si>
    <t>0300-9432</t>
  </si>
  <si>
    <t>12-Jan-1974</t>
  </si>
  <si>
    <t>Letter: Transsexualism</t>
  </si>
  <si>
    <t>Behavioral treatment of deviant sex-role behaviors in a male child</t>
  </si>
  <si>
    <t>PMC1311956</t>
  </si>
  <si>
    <t>Cross-gender Identity; Transsexual; Transsexualism; Sex-role Deviation</t>
  </si>
  <si>
    <t>George A. Rekers; O. Ivar Lovaas</t>
  </si>
  <si>
    <t>Journal of Applied Behavior Analysis</t>
  </si>
  <si>
    <t>0021-8855</t>
  </si>
  <si>
    <t>10.1901/jaba.1974.7-173</t>
  </si>
  <si>
    <t>10.1016/S0033-3182(74)71290-7</t>
  </si>
  <si>
    <t>Gender Identity and The Wish To Be A Woman</t>
  </si>
  <si>
    <t>25-9 (25-9)</t>
  </si>
  <si>
    <t>H. Warnes; G. Hill</t>
  </si>
  <si>
    <t>Transvestism; Transsexualism; Transsexual; Sexual Transformation; Trans-sexual</t>
  </si>
  <si>
    <t>1-Oct-1973</t>
  </si>
  <si>
    <t>10.1136/sti.49.5.478</t>
  </si>
  <si>
    <t>PMC1044962</t>
  </si>
  <si>
    <t>Gonorrhoea and condyloma acuminata in a male transsexual</t>
  </si>
  <si>
    <t>478-9 (478-9)</t>
  </si>
  <si>
    <t>N. J. Fiumara; Arthur Di Mattia</t>
  </si>
  <si>
    <t>11-Aug-1973</t>
  </si>
  <si>
    <t>Editorial: Trassexualism</t>
  </si>
  <si>
    <t>251-2 (251-2)</t>
  </si>
  <si>
    <t>21-Jun-1973</t>
  </si>
  <si>
    <t>An approach to transsexual surgery</t>
  </si>
  <si>
    <t>787 (787)</t>
  </si>
  <si>
    <t>10.1097/00006534-197306000-00003</t>
  </si>
  <si>
    <t>Secondary surgery in transsexuals</t>
  </si>
  <si>
    <t>628-31 (628-31)</t>
  </si>
  <si>
    <t>Creighton G. Bellinger; Dicran Goulian</t>
  </si>
  <si>
    <t>677-8 (677-8)</t>
  </si>
  <si>
    <t>W. Lester</t>
  </si>
  <si>
    <t>The Practitioner</t>
  </si>
  <si>
    <t>0032-6518</t>
  </si>
  <si>
    <t>Specifics of physical care after transsexual surgery</t>
  </si>
  <si>
    <t>The American Journal of Nursing</t>
  </si>
  <si>
    <t>0002-936X</t>
  </si>
  <si>
    <t>H. Faber</t>
  </si>
  <si>
    <t>The transsexual patient after surgery</t>
  </si>
  <si>
    <t>462-3 (462-3)</t>
  </si>
  <si>
    <t>J. Strait</t>
  </si>
  <si>
    <t>457-61 (457-61)</t>
  </si>
  <si>
    <t>Harry Benjamin; Charles L. Ihlenfeld</t>
  </si>
  <si>
    <t>24-Feb-1973</t>
  </si>
  <si>
    <t>Effect of Oestrogen Therapy on Plasma and Urinary Levels of Uric Acid</t>
  </si>
  <si>
    <t>PMC1588487</t>
  </si>
  <si>
    <t>10.1136/bmj.1.5851.449</t>
  </si>
  <si>
    <t>449-51 (449-51)</t>
  </si>
  <si>
    <t>Anne Nicholls; M. L. Snaith; J. T. Scott</t>
  </si>
  <si>
    <t>Transsexual surgery: 10,000 helps mind match body</t>
  </si>
  <si>
    <t>32-3 (32-3)</t>
  </si>
  <si>
    <t>Canadian Hospital</t>
  </si>
  <si>
    <t>J. E. Brody</t>
  </si>
  <si>
    <t>0008-3798</t>
  </si>
  <si>
    <t>Transgendered; Transgenderism; Transsexualism; Transsexual</t>
  </si>
  <si>
    <t>Transgender; Transvestite; Transsexual</t>
  </si>
  <si>
    <t>Psychotherapy; Psychoanalysis</t>
  </si>
  <si>
    <t>Sex Change; Transsexualism; Gender Dysphoria; Transsexual</t>
  </si>
  <si>
    <t>Gender Studies</t>
  </si>
  <si>
    <t>Transsexual; Trans; Sex Change</t>
  </si>
  <si>
    <t>Transsexual; Transsexuality; Gender Dysphoria; Sex Reassignment</t>
  </si>
  <si>
    <t>Transsexual; Sex Re-assignment</t>
  </si>
  <si>
    <t>Gender Dysphoria; Transvestite; Transsexual</t>
  </si>
  <si>
    <t>Transsexual; Transgendered; Sex Reassignment</t>
  </si>
  <si>
    <t>Sex Reassignment; Gender Dysphoria; Transsexual</t>
  </si>
  <si>
    <t>Gender Identity Disorder; Sex Reassignment</t>
  </si>
  <si>
    <t>Gender Identity Disorder; Transsexual</t>
  </si>
  <si>
    <t>Gender Dysphoria Syndrome; Sex Reassignment</t>
  </si>
  <si>
    <t>Transsexual; Transsexuality; Sex Reassignment; Gender Dysphoria</t>
  </si>
  <si>
    <t>Trans; Transsexualism; Transsexual; Sex Reassignment</t>
  </si>
  <si>
    <t>10.1016/0005-7967(96)00047-2</t>
  </si>
  <si>
    <t>Two types of fetishism</t>
  </si>
  <si>
    <t>687-94 (687-94)</t>
  </si>
  <si>
    <t>Tranvestism; Tranvestite; Transvestite; Transsexual; Transsexualism</t>
  </si>
  <si>
    <t>Kurt Freund; Michael C. Seto; Michael Kuban</t>
  </si>
  <si>
    <t>Transvestitismo e transessualismo: Considerazioni sugli aspetti nosografico, eziopatogenetico e clinico di castrazione in un transessuale</t>
  </si>
  <si>
    <t>Transvestitism and Transsexualism: Considerations on the Nosographic, Etiopathogenetic, and Clinical Aspects of a Case of Castration in a Transsexual</t>
  </si>
  <si>
    <t>Transvestitism; Transsexualism; Transsexual</t>
  </si>
  <si>
    <t>1-Mar-1999</t>
  </si>
  <si>
    <t>Transsexualismus und schizophrene Psychose: Probleme bei der gutachterlichen Beurteilung nach dem Transsexuellengesetz</t>
  </si>
  <si>
    <t>Transsexualism and Schizophrenic Psychosis: Problems with Expert Assessment under the Transsexuals Act</t>
  </si>
  <si>
    <t>Transsexualism; Transsexual; Sex Reassignment</t>
  </si>
  <si>
    <t>0303-4259</t>
  </si>
  <si>
    <t>D. Caspari; H. Sittinger; B. Lang</t>
  </si>
  <si>
    <t>Transseksuaalisuuden kirurginen hoito</t>
  </si>
  <si>
    <t>Surgical Treatment of Transsexuality</t>
  </si>
  <si>
    <t>1486-91 (1486-91)</t>
  </si>
  <si>
    <t>0012-7183</t>
  </si>
  <si>
    <t>H. Nieminen; P. Heinonen; P. Sorri; O. Auvinen</t>
  </si>
  <si>
    <t>Transessualizzazione androginoica con conservazione del glande</t>
  </si>
  <si>
    <t>Androgynous Transsexualization with Preservation of the Glans</t>
  </si>
  <si>
    <t>101-5 (101-5)</t>
  </si>
  <si>
    <t>R. Marten-Perolino; V. Cocimano; G. Marino</t>
  </si>
  <si>
    <t>1120-8538</t>
  </si>
  <si>
    <t>18-May-1985</t>
  </si>
  <si>
    <t>Plastic and Reconstructive Surgery: Cosmetic Surgery II</t>
  </si>
  <si>
    <t>1499-501 (1501)</t>
  </si>
  <si>
    <t>D. M. Davies</t>
  </si>
  <si>
    <t>10.1136/bmj.290.6480.1499</t>
  </si>
  <si>
    <t>PMC1415655</t>
  </si>
  <si>
    <t>20-May-1973</t>
  </si>
  <si>
    <t>Kirurgisk konstrukajon av vagina ved primoer agenesi og ved transvestitisme</t>
  </si>
  <si>
    <t>Surgical Construction of the Vagina in Primary Agenesis and Transvestitism</t>
  </si>
  <si>
    <t>H. Henrik; C. Borchgrevink</t>
  </si>
  <si>
    <t>247-51 (247-51)</t>
  </si>
  <si>
    <t>10.1055/s-2007-1023312</t>
  </si>
  <si>
    <t>Myoperitoneale Composite Flaps: Ein neues operatives Prinzip zur Vaginalrekonstruktion</t>
  </si>
  <si>
    <t>Myoperitoneal Composite Flaps: A New Operative Principle in Vaginal Reconstruction</t>
  </si>
  <si>
    <t>18-Mar-2008</t>
  </si>
  <si>
    <t>M. Höckel; M. A. Konerding; Evmarie Baußmann; W. Weikel; Claudia Wilkens; P. G. Knapstein</t>
  </si>
  <si>
    <t>0016-5751</t>
  </si>
  <si>
    <t>10.1055/s-2007-1006601</t>
  </si>
  <si>
    <t>Results of One-Stage Penile Reconstruction Using an Innervated Radial Osteocutaneous Flap</t>
  </si>
  <si>
    <t>321-31 (321-31)</t>
  </si>
  <si>
    <t>Jin Suk Byun; Byung Chae Cho; Bong Soo Baik</t>
  </si>
  <si>
    <t>Rush v. Johnson</t>
  </si>
  <si>
    <t>9-Jun-1983</t>
  </si>
  <si>
    <t>856-69 (856-69)</t>
  </si>
  <si>
    <t>Federal Supplement</t>
  </si>
  <si>
    <t>Transsexualität, Indikation und operative Behandlung</t>
  </si>
  <si>
    <t>10.1007/BF01729671</t>
  </si>
  <si>
    <t>Transsexuality: Indications and Operative Treatment</t>
  </si>
  <si>
    <t>571 (571)</t>
  </si>
  <si>
    <t>Transsexuality; Transsexual</t>
  </si>
  <si>
    <t>Langenbecks Archiv für Chirurgie</t>
  </si>
  <si>
    <t>Langenbeck's Archive of Surgery</t>
  </si>
  <si>
    <t>E. Biemer; G. Kockott; R. Hartung</t>
  </si>
  <si>
    <t>186-92 (186-92)</t>
  </si>
  <si>
    <t>Zeitschrift für plastische Chirurgie</t>
  </si>
  <si>
    <t>Journal of Plastic Surgery</t>
  </si>
  <si>
    <t>0342-7978</t>
  </si>
  <si>
    <t>10.1677/joe.0.0740337</t>
  </si>
  <si>
    <t>The split thickness graft technic for vaginal agenesis</t>
  </si>
  <si>
    <t>328-32 (328-32)</t>
  </si>
  <si>
    <t>J. Garcia; H. W. Jones, Jr.</t>
  </si>
  <si>
    <t>507-11 (507-11)</t>
  </si>
  <si>
    <t>Revue française de gynécologie et d'obstétrique</t>
  </si>
  <si>
    <t>French Review of Gynecology and Obstetrics</t>
  </si>
  <si>
    <t>Trans-sexual; Sex Conversion; Transsexual</t>
  </si>
  <si>
    <t>Transsexual; Sex Conversion</t>
  </si>
  <si>
    <t>Transsexualism; Sex Reassignment; Gender Dysphoria; Transsexual</t>
  </si>
  <si>
    <t>Transsexualism; Sex Change; Transsexual</t>
  </si>
  <si>
    <t>Transsexual; Transexual; Sex Change</t>
  </si>
  <si>
    <t>Transsexualism; Sex Reassignment; Sex Change</t>
  </si>
  <si>
    <t>Thriller</t>
  </si>
  <si>
    <t>Genital Self-Mutilation; Psychosis; H-Y Antigen</t>
  </si>
  <si>
    <t>Transvestism; Gender Dysphoria; Sex Reassignment; Transvestite; Transsexual; Transsexualism</t>
  </si>
  <si>
    <t>Vaginoplasty; Clitoroplasty; Labiaplasty</t>
  </si>
  <si>
    <t>Labiaplasty</t>
  </si>
  <si>
    <t>Gender Dysphoria Syndrome; Transsexualism; Transsexual; Sex Reassignment</t>
  </si>
  <si>
    <t>Sex Reassignment; Gender Dysphoria; Transsexual; Transsexualism</t>
  </si>
  <si>
    <t>Transvestism; Transsexualism; Sex Change; Transsexual</t>
  </si>
  <si>
    <t>Transsexualism; Transsexual; Transvestism</t>
  </si>
  <si>
    <t>Transsexual; Transsexualism; Sex Change; Sex Reassignment</t>
  </si>
  <si>
    <t>Sex Reassignment; Transsexualism</t>
  </si>
  <si>
    <t>Transsexual; Sex Reassignment; Transsexualism</t>
  </si>
  <si>
    <t>Feminizing Genitoplasty; Masculinizing Genitoplasty</t>
  </si>
  <si>
    <t>Pseudotranssexualism; Gender Dysphoria; Sex Reassignment</t>
  </si>
  <si>
    <t>Transsexualism; Sex Change; Transvestitism; Transvestite; Transsexual</t>
  </si>
  <si>
    <t>Transsexual; Gender Dysphoria; Transsexualism</t>
  </si>
  <si>
    <t>Television Studies</t>
  </si>
  <si>
    <t>Transsexual; Transsexualism; Transvestite</t>
  </si>
  <si>
    <t>Transsexualism; Transsexual; Transexual</t>
  </si>
  <si>
    <t>Psychosis; Psychotherapy</t>
  </si>
  <si>
    <t>Transsexualism; Gender Dysphoria Syndrome; Sex Reassignment; Gender Identity Disorder; Transsexual</t>
  </si>
  <si>
    <t>Transsexualism; Transsexualist; Transsexual; Transvestism</t>
  </si>
  <si>
    <t>Transsexual; Transsexualism; Sex Reassignment</t>
  </si>
  <si>
    <t>Transsexual; Transsexualism; Sex Reassignment; Sex Modification</t>
  </si>
  <si>
    <t>Sex Modification</t>
  </si>
  <si>
    <t>Gender Dysphoria; Transsexualism; Sex Reassignment; Transsexual; Sex Change</t>
  </si>
  <si>
    <t>Transsexual; Sex Reassignment; Gender Dysphoria</t>
  </si>
  <si>
    <t>Psychical Hermaphroditism; Transvestism; Transsexual</t>
  </si>
  <si>
    <t>Sex Change; Transsexual; Psychical Hermaphroditism; Transvestism</t>
  </si>
  <si>
    <t>Cross-Gender Identity; Transsexualism</t>
  </si>
  <si>
    <t>Transsexualism; Sex Reassignment; Sex Change; Transsexual</t>
  </si>
  <si>
    <t>Cross-Gender Identity; Transvestism; Transsexualism; Sex Reassignment</t>
  </si>
  <si>
    <t>Transsexual; Transsexualism; Transsexuality</t>
  </si>
  <si>
    <t>Transsexuality; Transsexualism</t>
  </si>
  <si>
    <t>Transsexuality; Transsexualism; Transsexual; Sex Change</t>
  </si>
  <si>
    <t>Physiology</t>
  </si>
  <si>
    <t>Gender Dysphoria; Sex Reassignment; Transsexual</t>
  </si>
  <si>
    <t>Gender Identity Disorder; Sex Reassignment; Transsexualism; Transsexual</t>
  </si>
  <si>
    <t>Transsexualism; Transsexual; Sex Reassignment; Gender Dysphoria</t>
  </si>
  <si>
    <t>16-22 (16-22)</t>
  </si>
  <si>
    <t>Gender Disturbance; Transsexual; Transvestite; Gender Identity Disorder; Cross-gender Identity</t>
  </si>
  <si>
    <t>Comedy</t>
  </si>
  <si>
    <t>Sex Work; HIV/AIDS; Injected Silicone; Substance Abuse</t>
  </si>
  <si>
    <t>Gender Dysphoria; Gender Disturbance</t>
  </si>
  <si>
    <t>Transsexuality; Transsexual; Gender Identity Disorder; Gender Dysphoria; Sex Reassignment</t>
  </si>
  <si>
    <t>Transsexual; Transsexuality; Transsexualism</t>
  </si>
  <si>
    <t>Transsexualism; Sex Conversion; Transsexual</t>
  </si>
  <si>
    <t>Psychosis; Psychoanalysis</t>
  </si>
  <si>
    <t>Gender Dysphoria; Gender Dysphoria Syndrome; Gender Disturbance; Transsexual Transsexualism; Sex Reassignment</t>
  </si>
  <si>
    <t>Gender Disturbance; Transsexual</t>
  </si>
  <si>
    <t>Transsexual; Transsexualism; Cross-gender Identity</t>
  </si>
  <si>
    <t>Transsexual; Transsexualism; Transvestite; Cross-gender Identity</t>
  </si>
  <si>
    <t>Sex Reassignment; Gender Dysphoria; Transsexualism</t>
  </si>
  <si>
    <t>Trans-sexual; Trans-sexualism</t>
  </si>
  <si>
    <t>Sex Conversion; Transsexual; Transsexualism; Gender Dysphoria</t>
  </si>
  <si>
    <t>Transvestism; Transsexuality; Transsexualism</t>
  </si>
  <si>
    <t>Transsexual; Transexual; Sex Reassignment</t>
  </si>
  <si>
    <t>Transsexualism; Sex Reassignment; Sex Change; Gender Dysphoria; Gender Identity Disorder</t>
  </si>
  <si>
    <t>Drama</t>
  </si>
  <si>
    <t>Transvestism; Transvestist; Transvestite</t>
  </si>
  <si>
    <t>Newsreel</t>
  </si>
  <si>
    <t>Horror</t>
  </si>
  <si>
    <t>Animation</t>
  </si>
  <si>
    <t>Transsexualism; Sex Reassignment; Transsexual</t>
  </si>
  <si>
    <t>Philosophy</t>
  </si>
  <si>
    <t>Literary Criticism</t>
  </si>
  <si>
    <t>Gender Identity Disorder; Transsexual; Transsexualism; Sex Reassignment</t>
  </si>
  <si>
    <t>Mastectomy; Hysterectomy; Phalloplasty; Orchiectomy; Vaginoplasty; Labiaplasty; Clitoroplasty; Breast Augmentation</t>
  </si>
  <si>
    <t>Transsexualist; Transsexual; Transsexualism</t>
  </si>
  <si>
    <t>Phalloplasty; Vaginoplasty; Labiaplasty</t>
  </si>
  <si>
    <t>Transsexual; Transvestism; Psycho-sexual Inversion; Transexualism; Transsexualism; Sex Reassignment; Sex Conversion</t>
  </si>
  <si>
    <t>Transsexual; Transsexualism; Sex Change</t>
  </si>
  <si>
    <t>Sex Reassignment; Transsexualism; Transsexual; Sex Change; Female Impersonator; Male Impersonator</t>
  </si>
  <si>
    <t>Sociopathy; Schizophrenia; Psychopathy</t>
  </si>
  <si>
    <t>Sex Reassignment; Transexual; Transexualism</t>
  </si>
  <si>
    <t>Psychosis; Psychopathy; Schizophrenia</t>
  </si>
  <si>
    <t>Gender Identity Disorder; Transsexualism; Transsexual</t>
  </si>
  <si>
    <t>Transsexual; Sex Conversion; Transsexualism</t>
  </si>
  <si>
    <t>Sex Change; Transsexualism; Transsexual</t>
  </si>
  <si>
    <t>Transsexualism; Transvestism; Sex Alteration; Sex Conversion; Transsexual; Gender Dysphoria</t>
  </si>
  <si>
    <t>Oophorectomy</t>
  </si>
  <si>
    <t>Transvestite; Transsexual; Sex Reassignment</t>
  </si>
  <si>
    <t>Transsexualism; Gender Dysphoria; Sex Change</t>
  </si>
  <si>
    <t>Gender Identity Disorder; Gender Disturbance; Transsexual</t>
  </si>
  <si>
    <t>Gender Dysphoria; Transsexual; Sex Reassignment; Transsexualism</t>
  </si>
  <si>
    <t>Mastectomy; Hysterectomy; Phalloplasty; Vaginoplasty; Labiaplasty; Orchiectomy</t>
  </si>
  <si>
    <t>Histology</t>
  </si>
  <si>
    <t>Sex Reassignment; Transsexualism; Sex Change; Transsexual; Gender Reorientation</t>
  </si>
  <si>
    <t>Sex Reassignment; Gender Dysphoria; Gender Identity Disorder</t>
  </si>
  <si>
    <t>Masculinizing Genitoplasty; Feminizing Genitoplasty</t>
  </si>
  <si>
    <t>Immunology</t>
  </si>
  <si>
    <t>Transsexuality; Transsexism; Transsexual</t>
  </si>
  <si>
    <t>Sex Reassignment; Transsexual; Sex Change; Transsexualism</t>
  </si>
  <si>
    <t>Sex Change; Transsexual; Transsexualism; Sex Reassignment</t>
  </si>
  <si>
    <t>Total Mentions</t>
  </si>
  <si>
    <t>Total Terms</t>
  </si>
  <si>
    <t>Average Terms</t>
  </si>
  <si>
    <t>Transsexualism; Transsexualism Syndrome; Sex Change; Gender Dysphoria; Transsie; Gender Dysphoria Syndrome; Transsexual; Sex Reassignment; Gender Dysphoria</t>
  </si>
  <si>
    <t>Transsexual; Sex Reassignment; Sex Change; Transsexualism; Transsexuality</t>
  </si>
  <si>
    <t>Transvestite; Transsexual; Cross-gender Identity; Transgenderism; Transsexualism; Sex Reassignment; Transvestism; Transgender; Transgenderist</t>
  </si>
  <si>
    <t>Transsexism; Transsexual</t>
  </si>
  <si>
    <t>Hematology</t>
  </si>
  <si>
    <t>Transsexual; Sex Reversal</t>
  </si>
  <si>
    <t>Transsexual; Transsexualism; Gender Dysphoria Syndrome; Sex Change</t>
  </si>
  <si>
    <t>Transsexual; Gender Adaptation; Transsexualism; Sex Change</t>
  </si>
  <si>
    <t>Gender Dysphoria; Gender Dysphoria Syndrome; Sex Reassignment; Transsexualism</t>
  </si>
  <si>
    <t>Sex Reassignment; Transsexual; Transsexuality; Gender Dysphoria</t>
  </si>
  <si>
    <t>Mastectomy; Hysterectomy; Oophorectomy; Orchiectomy; Penectomy; Vaginoplasty; Penoplasty</t>
  </si>
  <si>
    <t>Transsexual; Transsexualism; Gender Dysphoria</t>
  </si>
  <si>
    <t>Enzymology</t>
  </si>
  <si>
    <t>Michael née Laura: The story of the world's first female-to-male transsexual</t>
  </si>
  <si>
    <t>Cross-Gender Identity; Gender Identity Disorder; Gender Disturbance; Transsexualism</t>
  </si>
  <si>
    <t>Hysterectomy; Oophorectomy</t>
  </si>
  <si>
    <t>Transsexuality; Transsexual Syndrome; Transsexualist; Transsexualism; Sex Change</t>
  </si>
  <si>
    <t>Genital Self-Mutilation; Psychosis; Schizophrenia</t>
  </si>
  <si>
    <t>7s75dc39s</t>
  </si>
  <si>
    <t>hh63sv915</t>
  </si>
  <si>
    <t>mk61rg962</t>
  </si>
  <si>
    <t>2j62s4855</t>
  </si>
  <si>
    <t>q524jn79p</t>
  </si>
  <si>
    <t>3r074t937</t>
  </si>
  <si>
    <t>nv935286k</t>
  </si>
  <si>
    <t>jw827b69n</t>
  </si>
  <si>
    <t>hm50tr751</t>
  </si>
  <si>
    <t>h989r3203</t>
  </si>
  <si>
    <t>wh246s128</t>
  </si>
  <si>
    <t>6682x392q</t>
  </si>
  <si>
    <t>Psychopathy; Melancholia</t>
  </si>
  <si>
    <t>Metamorphosis Sexualis Paranoica</t>
  </si>
  <si>
    <t>Psychical Hermaphroditism; Sexual Inversion; Sexual Perversion; Contrary Sexual Sensation</t>
  </si>
  <si>
    <t>Psychical Hermaphroditism; Metamorphosis Sexualis Paranoica; Contrary Sexual Sensation</t>
  </si>
  <si>
    <t>Sexual Perversion; Contary Sexual Sensation</t>
  </si>
  <si>
    <t>This report mentions Paresis Hall, one of the locations frequented by Ralph Werther/Jennie June.</t>
  </si>
  <si>
    <t>1-May-1913</t>
  </si>
  <si>
    <t>Sexual Inversion; Metamorphosis Sexualis Paranoica; Transvestism; Sexo-Aesthetic Inversion</t>
  </si>
  <si>
    <t>156-67 (156-67)</t>
  </si>
  <si>
    <t>Part 1 of an article continued in August 1913</t>
  </si>
  <si>
    <t>Part 2 of an article started in May 1913</t>
  </si>
  <si>
    <t>St. Louis, Missouri, United States</t>
  </si>
  <si>
    <t>Nuremberg, Germany</t>
  </si>
  <si>
    <t>Würzburg, Germany</t>
  </si>
  <si>
    <t>J. Souter</t>
  </si>
  <si>
    <t>Berlin, Germany</t>
  </si>
  <si>
    <t>Philadelphia, Pennsylvania, United States</t>
  </si>
  <si>
    <t>Rochester, New York, United States</t>
  </si>
  <si>
    <t>Middletown, Delaware, United States</t>
  </si>
  <si>
    <t>Jacksonville, Oregon, United States</t>
  </si>
  <si>
    <t>Albany, New York, United States</t>
  </si>
  <si>
    <t>Floral Park, New York, United States</t>
  </si>
  <si>
    <t>Leipzig, Germany</t>
  </si>
  <si>
    <t>Milan, Italy</t>
  </si>
  <si>
    <t>Sexual Inversion; Contrary Sexual Sensation; Sexual Perversion</t>
  </si>
  <si>
    <t>William J. Morton</t>
  </si>
  <si>
    <t>AMS Press, Inc.</t>
  </si>
  <si>
    <t>Paducah, Kentucky, United States</t>
  </si>
  <si>
    <t>Asheville, North Carolina, United States</t>
  </si>
  <si>
    <t>Chattanooga, North Carolina, United States</t>
  </si>
  <si>
    <t>Vancouver, British Columbia, Canada</t>
  </si>
  <si>
    <t>Macon, Missouri, United States</t>
  </si>
  <si>
    <t>Leavenworth, Kansas, United States</t>
  </si>
  <si>
    <t>Decatur, Illinois, United States</t>
  </si>
  <si>
    <t>Hartford, Kentucky, United States</t>
  </si>
  <si>
    <t>Charles E. de M. Sajous; Claude Lamont Wheeler</t>
  </si>
  <si>
    <t>A. R. Elliott Publishing Co.</t>
  </si>
  <si>
    <t>Salina, Kansas, United States</t>
  </si>
  <si>
    <t>Davenport, Iowa, United States</t>
  </si>
  <si>
    <t>Mattoon, Illinois, United States</t>
  </si>
  <si>
    <t>Belvidere, Illinois, United States</t>
  </si>
  <si>
    <t>Keokuk, Iowa, United States</t>
  </si>
  <si>
    <t>Stuttgart, Germany</t>
  </si>
  <si>
    <t>Bonn, Germany</t>
  </si>
  <si>
    <t>Galesburg, Illinois, United States</t>
  </si>
  <si>
    <t>Albany, Oregon, United States</t>
  </si>
  <si>
    <t>Broken Hill, New South Wales, Australia</t>
  </si>
  <si>
    <t>Cooma, New South Wales, Australia</t>
  </si>
  <si>
    <t>Singleton, New South Wales, Australia</t>
  </si>
  <si>
    <t>Perth, Western Australia, Australia</t>
  </si>
  <si>
    <t>Moree, New South Wales, Australia</t>
  </si>
  <si>
    <t>0813-7153</t>
  </si>
  <si>
    <t>Townsville, Queensland, Australia</t>
  </si>
  <si>
    <t>Melbourne, Victoria, Australia</t>
  </si>
  <si>
    <t>Portland, Oregon, United States</t>
  </si>
  <si>
    <t>Albury, New South Wales, Australia</t>
  </si>
  <si>
    <t>1833-5551</t>
  </si>
  <si>
    <t>Brisbane, Queensland, Australia</t>
  </si>
  <si>
    <t>Medical Review of Reviews, Inc.</t>
  </si>
  <si>
    <t>0886-795X</t>
  </si>
  <si>
    <t>19910330R</t>
  </si>
  <si>
    <t>William A. White; Smith Ely Jelliffe</t>
  </si>
  <si>
    <t>Washington, D.C., United States</t>
  </si>
  <si>
    <t>Secaucus, New Jersey, United States</t>
  </si>
  <si>
    <t>Imperial Beach, California, United States</t>
  </si>
  <si>
    <t>Norwich, Ontario, Canada</t>
  </si>
  <si>
    <t>The Urologic &amp; Cutaneous Press</t>
  </si>
  <si>
    <t>Max Spohr</t>
  </si>
  <si>
    <t>0039-5196</t>
  </si>
  <si>
    <t>Dresden, Germany</t>
  </si>
  <si>
    <t>Omaha, Nebraska, United States</t>
  </si>
  <si>
    <t>Austin Flint Association, Inc.</t>
  </si>
  <si>
    <t>Yeovil, England, United Kingdom</t>
  </si>
  <si>
    <t>3DBYAAAAMAAJ</t>
  </si>
  <si>
    <t>Sexo-aesthetic inversion; Transvestism; Eonism; Sexual inversion</t>
  </si>
  <si>
    <t>This article refers to "Mr. S." and "first patient" who has since been identified as Otto Spengler.</t>
  </si>
  <si>
    <t>Fairie; Androgyne; Androgynism; Female Impersonator</t>
  </si>
  <si>
    <t>Androgyne; Female Impersonator; Fairie; Girl-Boy; Gynander; Androgynism; Gynandrism</t>
  </si>
  <si>
    <t>Female Impersonator; Androgyne</t>
  </si>
  <si>
    <t>Female Impersonator; Androgyne; Fairie; Androgynism; Gynandrism; Girl-Boy; Gynander</t>
  </si>
  <si>
    <t>Mollie</t>
  </si>
  <si>
    <t>Sissie; Mollie; Girl-Boy</t>
  </si>
  <si>
    <t>Androgyne; Sexual Inversion; Androgynism; Fairie; Viraginity; Gynandry; Virago</t>
  </si>
  <si>
    <t>Girl-Boy; Sissie</t>
  </si>
  <si>
    <t>Penectomy</t>
  </si>
  <si>
    <t>Penectomy; Orchiectomy; Vaginoplasty</t>
  </si>
  <si>
    <t>Schizophrenia; Delusional Disorder</t>
  </si>
  <si>
    <t>Transvestism; Eonism</t>
  </si>
  <si>
    <t>Orchiectomy; Penectomy</t>
  </si>
  <si>
    <t>Neurosis; Psychotherapy</t>
  </si>
  <si>
    <t>Sex Change; Transvestism</t>
  </si>
  <si>
    <t>Transsexualism; Transvestism; Transsexualism Syndrome</t>
  </si>
  <si>
    <t>Penectomy; Orchiectomy</t>
  </si>
  <si>
    <t>ID</t>
  </si>
  <si>
    <t>Transsexualism; Transsexual; Psycho-sexual Inversion; Transsexism; Contrasexism; Eonism; Psychical Hermaphroditism; Transvestism</t>
  </si>
  <si>
    <t>Transsexuality; Transsexualist; Transsexualism</t>
  </si>
  <si>
    <t>Transsexualism; Transsexual Syndrome; Transsexual</t>
  </si>
  <si>
    <t>Female Impersonator; Sex Reassignment Surgery</t>
  </si>
  <si>
    <t>Transsexuality; Transsexual; Sex Change; Sexual Transformation</t>
  </si>
  <si>
    <t>Transsexual; Transsexualism; She-male; Sex Change</t>
  </si>
  <si>
    <t>Transsexualism; Rectification of Sex Reassignment</t>
  </si>
  <si>
    <t>Gender Identity Disorder; Transsexual; Gender Dysphoria</t>
  </si>
  <si>
    <t>Gender Dysphoria; Transsexualism; Transsexual; Sex Reassignment</t>
  </si>
  <si>
    <t>"Puerperal Psychosis" Following Male-to-Female Sex Reassignment?</t>
  </si>
  <si>
    <t>Gender Disturbance; Transsexualism</t>
  </si>
  <si>
    <t>Cross-Gender Identity; Gender Identity Disorder; Gender Disturbance</t>
  </si>
  <si>
    <t>Transsexual; Transsexualism; Cross-gender Fetishism</t>
  </si>
  <si>
    <t>Clinical Trial</t>
  </si>
  <si>
    <t>Sex Reassignment; Transsexual; Gender Dysphoria</t>
  </si>
  <si>
    <t>Transsexuality; Sex Change; Transsexualism; Sex Reassignment</t>
  </si>
  <si>
    <t>Schizophrenia; Psychosis; Sex Change; Delusional Disorder</t>
  </si>
  <si>
    <t>Gender Disturbance; Gender Identity Disorder; Transsexualism</t>
  </si>
  <si>
    <t>Gender Identity Disorder; Gender Dysphoria; Transsexualism</t>
  </si>
  <si>
    <t>Gender Alignment; Transsexual; Sex Reassignment</t>
  </si>
  <si>
    <t>Transsexual; Sex Change; Transsexualism</t>
  </si>
  <si>
    <t>HIV/AIDS; Substance Abuse; Sex Work</t>
  </si>
  <si>
    <t>Autogynephilia; Paraphilia</t>
  </si>
  <si>
    <t>Gender Variance</t>
  </si>
  <si>
    <t>Neurosis; Psychoanalysis</t>
  </si>
  <si>
    <t>Transsexualism; Sexual Perversion</t>
  </si>
  <si>
    <t>Transsexual; Gender Identity Disorder</t>
  </si>
  <si>
    <t>Psychosis; Psychotherapy; Delusional Disorder</t>
  </si>
  <si>
    <t>Transsexualism; Transsexual; Gender Dysphoria</t>
  </si>
  <si>
    <t>She-male; Sex Reassignment; Gender Dysphoria</t>
  </si>
  <si>
    <t>Gender Disturbance; Transvestism; Transvestite; Transsexual; Sex Reassignment</t>
  </si>
  <si>
    <t>Radiology</t>
  </si>
  <si>
    <t>Gender Diversity</t>
  </si>
  <si>
    <t>Gerontology</t>
  </si>
  <si>
    <t>Transgender; Transsexual</t>
  </si>
  <si>
    <t>Gender Identity Disorder; Gender Confusion; Gender Dysphoria; Transsexual; Transsexualism</t>
  </si>
  <si>
    <t>Gender Dysphoria; Transvestite; Transvestism; Transsexual</t>
  </si>
  <si>
    <t>Transgender; Transsexual; Transsexuality; Transsexualism</t>
  </si>
  <si>
    <t>Cross-gender Identity; Transvestite; Transsexual; Transsexuality</t>
  </si>
  <si>
    <t>Gender Dysphoria; Transsexualism; Sex Reassignment</t>
  </si>
  <si>
    <t>Gender Community</t>
  </si>
  <si>
    <t>Transsexualism; Gender Identity Disorder; Gender Disturbance; Transsexual; Sex Change</t>
  </si>
  <si>
    <t>Gender Happenings: International Congress a Success!: Nontransgendered, Transgendered Scholars Attend</t>
  </si>
  <si>
    <t>FTM</t>
  </si>
  <si>
    <t>Gender Dysphoria; Transsexual; Gender Identification Disorder</t>
  </si>
  <si>
    <t>Orchiectomy; Penectomy; Labiaplasty; Vaginoplasty; Clitoroplasty</t>
  </si>
  <si>
    <t>Transsexual; Gender Confirmation</t>
  </si>
  <si>
    <t>Breast Reduction; Chest-wall Contouring</t>
  </si>
  <si>
    <t>Chest-wall Contouring</t>
  </si>
  <si>
    <t>This article is included because it uses the term "transsexual"; however, it deals with hijras (who may or may not identify as trans women in the contemporary sense).</t>
  </si>
  <si>
    <t>Transsexual; Trans-sexual; Trans-sexuality</t>
  </si>
  <si>
    <t>Transsexual; Sex Reassignment; Sex Change</t>
  </si>
  <si>
    <t>Transsexual; Sexual Transformation; Sex Change</t>
  </si>
  <si>
    <t>Genital Self-Mutilation; Psychosis</t>
  </si>
  <si>
    <t>Gender Gifted</t>
  </si>
  <si>
    <t>Transsexualism; Sex Reassignment; Gender Identity Disorder</t>
  </si>
  <si>
    <t>Transsexualism; Transsexual; Sex Reassignment; Sex Change</t>
  </si>
  <si>
    <t>Phalloplasty; Feminizing Genitoplasty</t>
  </si>
  <si>
    <t>Sexual Perversion; Transsexualism</t>
  </si>
  <si>
    <t>Multiple-Personality Disorder; Psychoanalysis</t>
  </si>
  <si>
    <t>Gender Dysphoria; Gender Identity Disorder; Transvestism</t>
  </si>
  <si>
    <t>Transsexual; Gender Identity Disorder; Sex Reassignment</t>
  </si>
  <si>
    <t>Sex Change; Transgendered</t>
  </si>
  <si>
    <t>Transgender; Transsexual; Transvestite</t>
  </si>
  <si>
    <t>Gender Identity Disorder; Gender Dysphoria; Gender Disturbance</t>
  </si>
  <si>
    <t>http://hdl.handle.net/2268/181538</t>
  </si>
  <si>
    <t>Music</t>
  </si>
  <si>
    <t>Transgender; Sissie</t>
  </si>
  <si>
    <t>Transsexual; Trans; Sex Change; Transsexuality; Transgendered; Eunuch</t>
  </si>
  <si>
    <t>Transgender; Transsexualism; Gender Dysphoria; Sex Change; Transvestism; Transvestite; Transsexual; Sex Reassignment; Sex Reversal; Gender Migration; Gender Crossing; Gender Blender; Sexual Perversion</t>
  </si>
  <si>
    <t>Gender Migration; Sex Change; Transsexuality</t>
  </si>
  <si>
    <t>Transsexualism: Reflections on the Persistence of Gender and the Mutability of Sex</t>
  </si>
  <si>
    <t>248-79 (248-79)</t>
  </si>
  <si>
    <t>Body Guards: The Cultural Politics of Gender Ambiguity</t>
  </si>
  <si>
    <t>1vuFAAAAIAAJ</t>
  </si>
  <si>
    <t>Routledge</t>
  </si>
  <si>
    <t>Judith Shapiro</t>
  </si>
  <si>
    <t>Julia Epstein; Kristina Straub</t>
  </si>
  <si>
    <t>Transsexualism; Gender Crossing</t>
  </si>
  <si>
    <t>Transcending and Transgendering: Male-To-Female Transsexuals, Dichotomy and Diversity</t>
  </si>
  <si>
    <t>Third Sex, Third Gender: Beyond Sexual Dimorphism in Culture And History</t>
  </si>
  <si>
    <t>Zone Books</t>
  </si>
  <si>
    <t>Gilbert H. Herdt</t>
  </si>
  <si>
    <t>Gender Confusions: Psychological and Psychiatric Conceptions of Transvestism and Transsexualism</t>
  </si>
  <si>
    <t>Gender Confusion; Transvestism; Transsexualism</t>
  </si>
  <si>
    <t>The Making of the Modern Homosexual</t>
  </si>
  <si>
    <t>N-_ZAAAAMAAJ</t>
  </si>
  <si>
    <t>Kenneth Plummer</t>
  </si>
  <si>
    <t>Barnes &amp; Noble Books</t>
  </si>
  <si>
    <t>10.1111/j.1467-9566.1987.tb00318.x</t>
  </si>
  <si>
    <t>Social constructionism and medical knowledge: the case of transsexualism</t>
  </si>
  <si>
    <t>Sociology of Health &amp; Illness</t>
  </si>
  <si>
    <t>351-77 (351-77)</t>
  </si>
  <si>
    <t>The Drag Queen Scene: Transsexuals in King's Cross</t>
  </si>
  <si>
    <t>9780868610474</t>
  </si>
  <si>
    <t>086861047X</t>
  </si>
  <si>
    <t>Roberta Perkins</t>
  </si>
  <si>
    <t>Allen and Unwin</t>
  </si>
  <si>
    <t>Sydney, New South Wales, Australia</t>
  </si>
  <si>
    <t>Transsexualism: Legitimization, Amplification and Exploitation of Deviance by Scientists and Mass Media</t>
  </si>
  <si>
    <t>Media Studies</t>
  </si>
  <si>
    <t>Deviance and Mass Media</t>
  </si>
  <si>
    <t>Edward Sagarin</t>
  </si>
  <si>
    <t>Charles Winick</t>
  </si>
  <si>
    <t>Sage Publications</t>
  </si>
  <si>
    <t>Beverly Hills, California, United States</t>
  </si>
  <si>
    <t>A structure for a modern myth: Television and the transsexual</t>
  </si>
  <si>
    <t>10.1515/semi.1984.49.1-2.95</t>
  </si>
  <si>
    <t>1-Oct-2009</t>
  </si>
  <si>
    <t>Semiotica</t>
  </si>
  <si>
    <t>Roger Silverstone</t>
  </si>
  <si>
    <t>95-138 (95-138)</t>
  </si>
  <si>
    <t>10.1111/j.1745-9125.1972.tb00546.x</t>
  </si>
  <si>
    <t>The Transsexual in Society</t>
  </si>
  <si>
    <t>1-May-1972</t>
  </si>
  <si>
    <t>Michele S. Matto</t>
  </si>
  <si>
    <t>10.1111/j.1533-8525.1972.tb00829.x</t>
  </si>
  <si>
    <t>Transsexual Patients</t>
  </si>
  <si>
    <t>10.1111/j.1552-6909.1981.tb00848.x</t>
  </si>
  <si>
    <t>Journal of Obstetric, Gynecologic, &amp; Neonatal Nursing</t>
  </si>
  <si>
    <t>Frances Brown</t>
  </si>
  <si>
    <t>1-Aug-1978</t>
  </si>
  <si>
    <t>A Case of Personation</t>
  </si>
  <si>
    <t>10.5694/j.1326-5377.1978.tb131460.x</t>
  </si>
  <si>
    <t>J. R. B. Ball; R. Emmerson</t>
  </si>
  <si>
    <t>Gender Identity Crises in Young Schizophrenic Women</t>
  </si>
  <si>
    <t>10.1111/j.1744-6163.1975.tb00843.x</t>
  </si>
  <si>
    <t>Perspectives in Psychiatric Care</t>
  </si>
  <si>
    <t>Terrence Calnen</t>
  </si>
  <si>
    <t>10.1002/j.2164-4918.1979.tb00365.x</t>
  </si>
  <si>
    <t>The Assessment and Treatment of Gender‐Disturbed Boys by Guidance Counselors</t>
  </si>
  <si>
    <t>Gender Disturbance; Transsexual; Gender Identity Disorder</t>
  </si>
  <si>
    <t>The Personnel and Guidance Journal</t>
  </si>
  <si>
    <t>Mike Marlowe</t>
  </si>
  <si>
    <t>Transsexualism; Transsexualism Syndrome; Transsexual; Sex Reassignment</t>
  </si>
  <si>
    <t>Transgender; Sex Reassignment</t>
  </si>
  <si>
    <t>Transgender; Sex Change</t>
  </si>
  <si>
    <t>Gender Role Reversal; Transsexual; Sex Reassignment; Gender Dysphoria; Transsexualism</t>
  </si>
  <si>
    <t>Transsexual; Sexual Revision; Sex Reassignment; Transsexualism; Gender Dysphoria</t>
  </si>
  <si>
    <t>Fairieism; Fairie</t>
  </si>
  <si>
    <t>Fertility</t>
  </si>
  <si>
    <t>Polycystic Ovarian Syndrome; Fertility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</si>
</sst>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64" fontId="0" fillId="0" borderId="0" xfId="0" applyNumberFormat="1"/>
    <xf numFmtId="49" fontId="1" fillId="0" borderId="0" xfId="0" applyNumberFormat="1" applyFont="1" applyAlignment="1">
      <alignment horizontal="center" wrapText="1"/>
    </xf>
    <xf numFmtId="49" fontId="0" fillId="0" borderId="0" xfId="0" applyNumberFormat="1"/>
    <xf numFmtId="0" fontId="0" fillId="0" borderId="0" xfId="0" quotePrefix="1"/>
    <xf numFmtId="164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textRotation="180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textRotation="180"/>
    </xf>
    <xf numFmtId="0" fontId="1" fillId="0" borderId="1" xfId="0" applyFont="1" applyBorder="1" applyAlignment="1">
      <alignment textRotation="180"/>
    </xf>
    <xf numFmtId="0" fontId="0" fillId="0" borderId="2" xfId="0" applyBorder="1"/>
    <xf numFmtId="0" fontId="0" fillId="2" borderId="0" xfId="0" applyFill="1"/>
    <xf numFmtId="0" fontId="0" fillId="0" borderId="3" xfId="0" applyBorder="1"/>
    <xf numFmtId="0" fontId="0" fillId="0" borderId="4" xfId="0" applyBorder="1"/>
    <xf numFmtId="0" fontId="1" fillId="0" borderId="3" xfId="0" applyFont="1" applyBorder="1" applyAlignment="1">
      <alignment textRotation="180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F259662-B98C-4164-A6E6-A2AFA4206E8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0B275-84AC-47E6-99DE-1191C8FB0AF0}">
  <dimension ref="A1:BH3071"/>
  <sheetViews>
    <sheetView topLeftCell="Q1141" zoomScaleNormal="100" workbookViewId="0">
      <selection activeCell="S1154" sqref="S1154"/>
    </sheetView>
  </sheetViews>
  <sheetFormatPr defaultRowHeight="14.4" x14ac:dyDescent="0.3"/>
  <cols>
    <col min="2" max="2" width="5.44140625" customWidth="1"/>
    <col min="3" max="3" width="10" customWidth="1"/>
    <col min="4" max="4" width="7.44140625" customWidth="1"/>
    <col min="5" max="5" width="10.44140625" customWidth="1"/>
    <col min="6" max="6" width="10" customWidth="1"/>
    <col min="7" max="8" width="5.5546875" customWidth="1"/>
    <col min="9" max="9" width="11.88671875" customWidth="1"/>
    <col min="11" max="11" width="7.88671875" customWidth="1"/>
    <col min="12" max="13" width="10.5546875" customWidth="1"/>
    <col min="14" max="14" width="10.21875" customWidth="1"/>
    <col min="15" max="15" width="11.44140625" style="9" customWidth="1"/>
    <col min="16" max="16" width="15" style="9" customWidth="1"/>
    <col min="17" max="17" width="33.109375" customWidth="1"/>
    <col min="18" max="18" width="19.44140625" customWidth="1"/>
    <col min="19" max="19" width="9.6640625" customWidth="1"/>
    <col min="20" max="20" width="21.6640625" customWidth="1"/>
    <col min="21" max="21" width="15.88671875" customWidth="1"/>
    <col min="22" max="22" width="16.6640625" style="9" customWidth="1"/>
    <col min="23" max="23" width="13.21875" style="4" customWidth="1"/>
    <col min="24" max="24" width="12.5546875" style="9" customWidth="1"/>
    <col min="25" max="25" width="12.109375" style="9" customWidth="1"/>
    <col min="26" max="26" width="16.77734375" style="9" customWidth="1"/>
    <col min="27" max="27" width="19.109375" style="6" customWidth="1"/>
    <col min="28" max="28" width="7.109375" customWidth="1"/>
    <col min="30" max="30" width="13.5546875" style="9" customWidth="1"/>
    <col min="31" max="31" width="15" customWidth="1"/>
    <col min="32" max="33" width="10.109375" customWidth="1"/>
    <col min="34" max="34" width="12.44140625" customWidth="1"/>
    <col min="35" max="36" width="12.33203125" customWidth="1"/>
    <col min="37" max="37" width="12.44140625" customWidth="1"/>
    <col min="38" max="38" width="9.77734375" customWidth="1"/>
    <col min="39" max="39" width="11" customWidth="1"/>
    <col min="40" max="40" width="4.5546875" customWidth="1"/>
    <col min="41" max="41" width="7.33203125" customWidth="1"/>
    <col min="42" max="42" width="7.44140625" customWidth="1"/>
    <col min="43" max="44" width="4.21875" customWidth="1"/>
    <col min="45" max="45" width="9.5546875" customWidth="1"/>
    <col min="46" max="46" width="13.88671875" customWidth="1"/>
    <col min="47" max="47" width="10.88671875" customWidth="1"/>
    <col min="48" max="48" width="12.5546875" style="11" customWidth="1"/>
    <col min="51" max="51" width="5.88671875" customWidth="1"/>
    <col min="52" max="52" width="9.6640625" customWidth="1"/>
    <col min="53" max="53" width="9.44140625" customWidth="1"/>
    <col min="54" max="54" width="21.6640625" customWidth="1"/>
    <col min="55" max="55" width="9.44140625" customWidth="1"/>
    <col min="56" max="56" width="10.33203125" customWidth="1"/>
    <col min="57" max="57" width="11.6640625" customWidth="1"/>
    <col min="58" max="58" width="10.6640625" customWidth="1"/>
    <col min="59" max="59" width="16.21875" customWidth="1"/>
  </cols>
  <sheetData>
    <row r="1" spans="1:60" x14ac:dyDescent="0.3">
      <c r="A1" s="19" t="s">
        <v>11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20" t="s">
        <v>8</v>
      </c>
      <c r="R1" s="22"/>
      <c r="T1" s="20" t="s">
        <v>12</v>
      </c>
      <c r="U1" s="19"/>
      <c r="V1" s="20" t="s">
        <v>19</v>
      </c>
      <c r="W1" s="23"/>
      <c r="X1" s="23"/>
      <c r="Y1" s="23"/>
      <c r="Z1" s="23"/>
      <c r="AA1" s="20" t="s">
        <v>48</v>
      </c>
      <c r="AB1" s="19"/>
      <c r="AC1" s="19"/>
      <c r="AE1" s="20" t="s">
        <v>22</v>
      </c>
      <c r="AF1" s="20"/>
      <c r="AG1" s="20"/>
      <c r="AH1" s="21"/>
      <c r="AI1" s="21"/>
      <c r="AJ1" s="21"/>
      <c r="AK1" s="21"/>
      <c r="AL1" s="20" t="s">
        <v>35</v>
      </c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20" t="s">
        <v>36</v>
      </c>
      <c r="BA1" s="20"/>
      <c r="BB1" s="20"/>
      <c r="BC1" s="20"/>
      <c r="BD1" s="21"/>
      <c r="BE1" s="21"/>
      <c r="BF1" s="21"/>
      <c r="BG1" s="22"/>
    </row>
    <row r="2" spans="1:60" ht="28.8" x14ac:dyDescent="0.3">
      <c r="A2" s="18" t="s">
        <v>12612</v>
      </c>
      <c r="B2" s="2" t="s">
        <v>1</v>
      </c>
      <c r="C2" s="2" t="s">
        <v>0</v>
      </c>
      <c r="D2" s="2" t="s">
        <v>2</v>
      </c>
      <c r="E2" s="2" t="s">
        <v>3</v>
      </c>
      <c r="F2" s="2" t="s">
        <v>4</v>
      </c>
      <c r="G2" s="2" t="s">
        <v>26</v>
      </c>
      <c r="H2" s="2" t="s">
        <v>115</v>
      </c>
      <c r="I2" s="2" t="s">
        <v>29</v>
      </c>
      <c r="J2" s="2" t="s">
        <v>27</v>
      </c>
      <c r="K2" s="2" t="s">
        <v>7</v>
      </c>
      <c r="L2" s="2" t="s">
        <v>198</v>
      </c>
      <c r="M2" s="2" t="s">
        <v>616</v>
      </c>
      <c r="N2" s="2" t="s">
        <v>1286</v>
      </c>
      <c r="O2" s="5" t="s">
        <v>5</v>
      </c>
      <c r="P2" s="5" t="s">
        <v>6</v>
      </c>
      <c r="Q2" s="2" t="s">
        <v>23</v>
      </c>
      <c r="R2" s="2" t="s">
        <v>24</v>
      </c>
      <c r="S2" s="2" t="s">
        <v>25</v>
      </c>
      <c r="T2" s="2" t="s">
        <v>9</v>
      </c>
      <c r="U2" s="2" t="s">
        <v>10</v>
      </c>
      <c r="V2" s="5" t="s">
        <v>17</v>
      </c>
      <c r="W2" s="3" t="s">
        <v>14</v>
      </c>
      <c r="X2" s="5" t="s">
        <v>15</v>
      </c>
      <c r="Y2" s="5" t="s">
        <v>16</v>
      </c>
      <c r="Z2" s="5" t="s">
        <v>18</v>
      </c>
      <c r="AA2" s="5" t="s">
        <v>61</v>
      </c>
      <c r="AB2" s="2" t="s">
        <v>21</v>
      </c>
      <c r="AC2" s="2" t="s">
        <v>20</v>
      </c>
      <c r="AD2" s="5" t="s">
        <v>28</v>
      </c>
      <c r="AE2" s="2" t="s">
        <v>9</v>
      </c>
      <c r="AF2" s="2" t="s">
        <v>10</v>
      </c>
      <c r="AG2" s="2" t="s">
        <v>8094</v>
      </c>
      <c r="AH2" s="2" t="s">
        <v>8049</v>
      </c>
      <c r="AI2" s="2" t="s">
        <v>8113</v>
      </c>
      <c r="AJ2" s="2" t="s">
        <v>8116</v>
      </c>
      <c r="AK2" s="2" t="s">
        <v>8050</v>
      </c>
      <c r="AL2" s="2" t="s">
        <v>30</v>
      </c>
      <c r="AM2" s="2" t="s">
        <v>31</v>
      </c>
      <c r="AN2" s="2" t="s">
        <v>81</v>
      </c>
      <c r="AO2" s="2" t="s">
        <v>32</v>
      </c>
      <c r="AP2" s="2" t="s">
        <v>33</v>
      </c>
      <c r="AQ2" s="2" t="s">
        <v>34</v>
      </c>
      <c r="AR2" s="2" t="s">
        <v>84</v>
      </c>
      <c r="AS2" s="1" t="s">
        <v>162</v>
      </c>
      <c r="AT2" s="1" t="s">
        <v>29</v>
      </c>
      <c r="AU2" s="1" t="s">
        <v>4</v>
      </c>
      <c r="AV2" s="13" t="s">
        <v>115</v>
      </c>
      <c r="AW2" s="2" t="s">
        <v>7</v>
      </c>
      <c r="AX2" s="2" t="s">
        <v>27</v>
      </c>
      <c r="AY2" s="1" t="s">
        <v>26</v>
      </c>
      <c r="AZ2" s="2" t="s">
        <v>39</v>
      </c>
      <c r="BA2" s="2" t="s">
        <v>40</v>
      </c>
      <c r="BB2" s="2" t="s">
        <v>41</v>
      </c>
      <c r="BC2" s="2" t="s">
        <v>42</v>
      </c>
      <c r="BD2" s="2" t="s">
        <v>37</v>
      </c>
      <c r="BE2" s="2" t="s">
        <v>168</v>
      </c>
      <c r="BF2" s="2" t="s">
        <v>38</v>
      </c>
      <c r="BG2" s="2" t="s">
        <v>105</v>
      </c>
      <c r="BH2" s="1" t="s">
        <v>693</v>
      </c>
    </row>
    <row r="3" spans="1:60" x14ac:dyDescent="0.3">
      <c r="A3">
        <v>2654</v>
      </c>
      <c r="B3" t="s">
        <v>7945</v>
      </c>
      <c r="C3">
        <v>9383652</v>
      </c>
      <c r="Q3" t="s">
        <v>3982</v>
      </c>
      <c r="R3" t="s">
        <v>3982</v>
      </c>
      <c r="S3" t="s">
        <v>135</v>
      </c>
      <c r="T3" t="s">
        <v>52</v>
      </c>
      <c r="U3" t="s">
        <v>146</v>
      </c>
      <c r="V3" s="9" t="s">
        <v>4307</v>
      </c>
      <c r="W3" s="4">
        <v>35401</v>
      </c>
      <c r="Y3" s="9" t="s">
        <v>4308</v>
      </c>
      <c r="AA3" s="6" t="s">
        <v>10354</v>
      </c>
      <c r="AB3">
        <v>4</v>
      </c>
      <c r="AC3">
        <v>4</v>
      </c>
      <c r="AE3" t="s">
        <v>8226</v>
      </c>
      <c r="AF3" t="s">
        <v>82</v>
      </c>
      <c r="AH3" t="s">
        <v>8108</v>
      </c>
      <c r="AJ3" t="s">
        <v>8234</v>
      </c>
      <c r="AL3" t="s">
        <v>5338</v>
      </c>
      <c r="AM3" t="s">
        <v>5338</v>
      </c>
      <c r="AO3">
        <v>6</v>
      </c>
      <c r="AP3">
        <v>3</v>
      </c>
      <c r="AZ3" t="s">
        <v>9040</v>
      </c>
    </row>
    <row r="4" spans="1:60" x14ac:dyDescent="0.3">
      <c r="A4">
        <v>2495</v>
      </c>
      <c r="B4" t="s">
        <v>12318</v>
      </c>
      <c r="C4">
        <v>8936751</v>
      </c>
      <c r="Q4" t="s">
        <v>12319</v>
      </c>
      <c r="R4" t="s">
        <v>12319</v>
      </c>
      <c r="S4" t="s">
        <v>135</v>
      </c>
      <c r="T4" t="s">
        <v>52</v>
      </c>
      <c r="U4" t="s">
        <v>146</v>
      </c>
      <c r="V4" s="9" t="s">
        <v>4277</v>
      </c>
      <c r="W4" s="4">
        <v>35209</v>
      </c>
      <c r="Z4" s="9" t="s">
        <v>10084</v>
      </c>
      <c r="AA4" s="6" t="s">
        <v>12320</v>
      </c>
      <c r="AB4">
        <v>8</v>
      </c>
      <c r="AC4">
        <v>8</v>
      </c>
      <c r="AE4" t="s">
        <v>8055</v>
      </c>
      <c r="AH4" t="s">
        <v>12321</v>
      </c>
      <c r="AJ4" t="s">
        <v>8151</v>
      </c>
      <c r="AK4" t="s">
        <v>8051</v>
      </c>
      <c r="AL4" t="s">
        <v>2578</v>
      </c>
      <c r="AM4" t="s">
        <v>2578</v>
      </c>
      <c r="AO4">
        <v>34</v>
      </c>
      <c r="AP4">
        <v>9</v>
      </c>
      <c r="AS4" t="s">
        <v>12084</v>
      </c>
      <c r="AV4" s="11">
        <v>372477</v>
      </c>
      <c r="AZ4" t="s">
        <v>12322</v>
      </c>
    </row>
    <row r="5" spans="1:60" x14ac:dyDescent="0.3">
      <c r="A5">
        <v>1732</v>
      </c>
      <c r="B5" t="s">
        <v>7642</v>
      </c>
      <c r="C5">
        <v>2794988</v>
      </c>
      <c r="Q5" t="s">
        <v>3554</v>
      </c>
      <c r="R5" t="s">
        <v>3554</v>
      </c>
      <c r="S5" t="s">
        <v>135</v>
      </c>
      <c r="T5" t="s">
        <v>52</v>
      </c>
      <c r="V5" s="9" t="s">
        <v>4584</v>
      </c>
      <c r="AA5" s="6" t="s">
        <v>9908</v>
      </c>
      <c r="AB5">
        <v>8</v>
      </c>
      <c r="AC5">
        <v>8</v>
      </c>
      <c r="AE5" t="s">
        <v>164</v>
      </c>
      <c r="AF5" t="s">
        <v>8248</v>
      </c>
      <c r="AH5" t="s">
        <v>8106</v>
      </c>
      <c r="AJ5" t="s">
        <v>8151</v>
      </c>
      <c r="AK5" t="s">
        <v>8051</v>
      </c>
      <c r="AL5" t="s">
        <v>347</v>
      </c>
      <c r="AM5" t="s">
        <v>347</v>
      </c>
      <c r="AO5">
        <v>177</v>
      </c>
      <c r="AP5">
        <v>10</v>
      </c>
      <c r="AS5" t="s">
        <v>7244</v>
      </c>
      <c r="AT5">
        <v>1754691</v>
      </c>
      <c r="AU5">
        <v>6707054</v>
      </c>
      <c r="AV5" s="11">
        <v>375402</v>
      </c>
      <c r="AZ5" t="s">
        <v>8537</v>
      </c>
    </row>
    <row r="6" spans="1:60" x14ac:dyDescent="0.3">
      <c r="A6">
        <v>2055</v>
      </c>
      <c r="B6" t="s">
        <v>7750</v>
      </c>
      <c r="C6">
        <v>8468711</v>
      </c>
      <c r="Q6" t="s">
        <v>3699</v>
      </c>
      <c r="R6" t="s">
        <v>3699</v>
      </c>
      <c r="S6" t="s">
        <v>135</v>
      </c>
      <c r="T6" t="s">
        <v>52</v>
      </c>
      <c r="V6" s="9" t="s">
        <v>4200</v>
      </c>
      <c r="Z6" s="9" t="s">
        <v>3085</v>
      </c>
      <c r="AA6" s="6" t="s">
        <v>9279</v>
      </c>
      <c r="AB6">
        <v>8</v>
      </c>
      <c r="AC6">
        <v>8</v>
      </c>
      <c r="AE6" t="s">
        <v>164</v>
      </c>
      <c r="AH6" t="s">
        <v>12642</v>
      </c>
      <c r="AI6" t="s">
        <v>8114</v>
      </c>
      <c r="AJ6" t="s">
        <v>8151</v>
      </c>
      <c r="AK6" t="s">
        <v>8051</v>
      </c>
      <c r="AL6" t="s">
        <v>3013</v>
      </c>
      <c r="AM6" t="s">
        <v>3013</v>
      </c>
      <c r="AO6">
        <v>19</v>
      </c>
      <c r="AP6">
        <v>1</v>
      </c>
      <c r="AZ6" t="s">
        <v>8537</v>
      </c>
    </row>
    <row r="7" spans="1:60" x14ac:dyDescent="0.3">
      <c r="A7">
        <v>2084</v>
      </c>
      <c r="B7" t="s">
        <v>7764</v>
      </c>
      <c r="C7">
        <v>8494491</v>
      </c>
      <c r="Q7" t="s">
        <v>3723</v>
      </c>
      <c r="R7" t="s">
        <v>3723</v>
      </c>
      <c r="S7" t="s">
        <v>135</v>
      </c>
      <c r="T7" t="s">
        <v>52</v>
      </c>
      <c r="V7" s="9" t="s">
        <v>4205</v>
      </c>
      <c r="AA7" s="6" t="s">
        <v>9298</v>
      </c>
      <c r="AB7">
        <v>11</v>
      </c>
      <c r="AC7">
        <v>11</v>
      </c>
      <c r="AE7" t="s">
        <v>8248</v>
      </c>
      <c r="AH7" t="s">
        <v>8106</v>
      </c>
      <c r="AJ7" t="s">
        <v>8151</v>
      </c>
      <c r="AL7" t="s">
        <v>2084</v>
      </c>
      <c r="AM7" t="s">
        <v>2084</v>
      </c>
      <c r="AO7">
        <v>22</v>
      </c>
      <c r="AP7">
        <v>3</v>
      </c>
      <c r="AS7" t="s">
        <v>7309</v>
      </c>
      <c r="AT7">
        <v>38435996</v>
      </c>
      <c r="AU7">
        <v>640644</v>
      </c>
      <c r="AV7" s="11">
        <v>1273516</v>
      </c>
      <c r="AZ7" t="s">
        <v>8537</v>
      </c>
      <c r="BF7" t="s">
        <v>10456</v>
      </c>
      <c r="BG7" t="s">
        <v>10455</v>
      </c>
    </row>
    <row r="8" spans="1:60" x14ac:dyDescent="0.3">
      <c r="A8">
        <v>2138</v>
      </c>
      <c r="B8" t="s">
        <v>7782</v>
      </c>
      <c r="C8">
        <v>8308916</v>
      </c>
      <c r="Q8" t="s">
        <v>3750</v>
      </c>
      <c r="R8" t="s">
        <v>3750</v>
      </c>
      <c r="S8" t="s">
        <v>135</v>
      </c>
      <c r="T8" t="s">
        <v>52</v>
      </c>
      <c r="V8" s="9" t="s">
        <v>4217</v>
      </c>
      <c r="Z8" s="9" t="s">
        <v>3085</v>
      </c>
      <c r="AA8" s="6" t="s">
        <v>9322</v>
      </c>
      <c r="AB8">
        <v>7</v>
      </c>
      <c r="AC8">
        <v>7</v>
      </c>
      <c r="AE8" t="s">
        <v>164</v>
      </c>
      <c r="AF8" t="s">
        <v>8248</v>
      </c>
      <c r="AH8" t="s">
        <v>12649</v>
      </c>
      <c r="AJ8" t="s">
        <v>8151</v>
      </c>
      <c r="AK8" t="s">
        <v>8051</v>
      </c>
      <c r="AL8" t="s">
        <v>3013</v>
      </c>
      <c r="AM8" t="s">
        <v>3013</v>
      </c>
      <c r="AO8">
        <v>19</v>
      </c>
      <c r="AP8">
        <v>4</v>
      </c>
      <c r="AZ8" t="s">
        <v>8537</v>
      </c>
    </row>
    <row r="9" spans="1:60" x14ac:dyDescent="0.3">
      <c r="A9">
        <v>1887</v>
      </c>
      <c r="B9" t="s">
        <v>7697</v>
      </c>
      <c r="C9">
        <v>1815090</v>
      </c>
      <c r="Q9" t="s">
        <v>3625</v>
      </c>
      <c r="R9" t="s">
        <v>3625</v>
      </c>
      <c r="S9" t="s">
        <v>135</v>
      </c>
      <c r="T9" t="s">
        <v>52</v>
      </c>
      <c r="U9" t="s">
        <v>146</v>
      </c>
      <c r="V9" s="9" t="s">
        <v>4178</v>
      </c>
      <c r="Z9" s="9" t="s">
        <v>3085</v>
      </c>
      <c r="AA9" s="6" t="s">
        <v>9231</v>
      </c>
      <c r="AB9">
        <v>17</v>
      </c>
      <c r="AC9">
        <v>17</v>
      </c>
      <c r="AE9" t="s">
        <v>164</v>
      </c>
      <c r="AH9" t="s">
        <v>8092</v>
      </c>
      <c r="AJ9" t="s">
        <v>12635</v>
      </c>
      <c r="AK9" t="s">
        <v>8051</v>
      </c>
      <c r="AL9" t="s">
        <v>3013</v>
      </c>
      <c r="AM9" t="s">
        <v>3013</v>
      </c>
      <c r="AO9">
        <v>17</v>
      </c>
      <c r="AP9">
        <v>4</v>
      </c>
      <c r="AZ9" t="s">
        <v>8537</v>
      </c>
    </row>
    <row r="10" spans="1:60" x14ac:dyDescent="0.3">
      <c r="A10">
        <v>876</v>
      </c>
      <c r="B10" t="s">
        <v>2424</v>
      </c>
      <c r="C10">
        <v>1212093</v>
      </c>
      <c r="Q10" t="s">
        <v>2428</v>
      </c>
      <c r="R10" t="s">
        <v>2428</v>
      </c>
      <c r="S10" t="s">
        <v>135</v>
      </c>
      <c r="T10" t="s">
        <v>52</v>
      </c>
      <c r="V10" s="9" t="s">
        <v>2431</v>
      </c>
      <c r="AA10" s="6" t="s">
        <v>2433</v>
      </c>
      <c r="AB10">
        <v>18</v>
      </c>
      <c r="AC10">
        <v>18</v>
      </c>
      <c r="AE10" t="s">
        <v>8055</v>
      </c>
      <c r="AH10" t="s">
        <v>8057</v>
      </c>
      <c r="AJ10" t="s">
        <v>8259</v>
      </c>
      <c r="AL10" t="s">
        <v>2084</v>
      </c>
      <c r="AM10" t="s">
        <v>2084</v>
      </c>
      <c r="AO10">
        <v>4</v>
      </c>
      <c r="AP10">
        <v>6</v>
      </c>
      <c r="AS10" t="s">
        <v>7309</v>
      </c>
      <c r="AT10">
        <v>38435996</v>
      </c>
      <c r="AU10">
        <v>640644</v>
      </c>
      <c r="AV10" s="11">
        <v>1273516</v>
      </c>
      <c r="AZ10" t="s">
        <v>2438</v>
      </c>
      <c r="BC10" t="s">
        <v>5048</v>
      </c>
      <c r="BF10" t="s">
        <v>10456</v>
      </c>
      <c r="BG10" t="s">
        <v>10455</v>
      </c>
    </row>
    <row r="11" spans="1:60" x14ac:dyDescent="0.3">
      <c r="A11">
        <v>942</v>
      </c>
      <c r="B11" t="s">
        <v>5765</v>
      </c>
      <c r="C11">
        <v>1052114</v>
      </c>
      <c r="Q11" t="s">
        <v>5768</v>
      </c>
      <c r="R11" t="s">
        <v>5768</v>
      </c>
      <c r="S11" t="s">
        <v>135</v>
      </c>
      <c r="T11" t="s">
        <v>52</v>
      </c>
      <c r="V11" s="9" t="s">
        <v>2572</v>
      </c>
      <c r="Z11" s="9" t="s">
        <v>4179</v>
      </c>
      <c r="AA11" s="6" t="s">
        <v>5771</v>
      </c>
      <c r="AB11">
        <v>10</v>
      </c>
      <c r="AC11">
        <v>10</v>
      </c>
      <c r="AE11" t="s">
        <v>8055</v>
      </c>
      <c r="AJ11" t="s">
        <v>8259</v>
      </c>
      <c r="AL11" t="s">
        <v>5171</v>
      </c>
      <c r="AM11" t="s">
        <v>5171</v>
      </c>
      <c r="AO11">
        <v>2</v>
      </c>
      <c r="AP11">
        <v>2</v>
      </c>
      <c r="AS11" t="s">
        <v>7368</v>
      </c>
      <c r="AT11">
        <v>609193383</v>
      </c>
      <c r="AV11" s="11">
        <v>7502386</v>
      </c>
      <c r="AZ11" t="s">
        <v>5773</v>
      </c>
    </row>
    <row r="12" spans="1:60" x14ac:dyDescent="0.3">
      <c r="A12">
        <v>1322</v>
      </c>
      <c r="B12" t="s">
        <v>7441</v>
      </c>
      <c r="C12">
        <v>7096752</v>
      </c>
      <c r="Q12" t="s">
        <v>3219</v>
      </c>
      <c r="R12" t="s">
        <v>3219</v>
      </c>
      <c r="S12" t="s">
        <v>135</v>
      </c>
      <c r="T12" t="s">
        <v>52</v>
      </c>
      <c r="V12" s="9" t="s">
        <v>4427</v>
      </c>
      <c r="AA12" s="6" t="s">
        <v>9681</v>
      </c>
      <c r="AB12">
        <v>2</v>
      </c>
      <c r="AC12">
        <v>2</v>
      </c>
      <c r="AE12" t="s">
        <v>8055</v>
      </c>
      <c r="AF12" t="s">
        <v>8054</v>
      </c>
      <c r="AH12" t="s">
        <v>8057</v>
      </c>
      <c r="AJ12" t="s">
        <v>8259</v>
      </c>
      <c r="AK12" t="s">
        <v>8052</v>
      </c>
      <c r="AL12" t="s">
        <v>5187</v>
      </c>
      <c r="AM12" t="s">
        <v>5187</v>
      </c>
      <c r="AO12">
        <v>50</v>
      </c>
      <c r="AP12">
        <v>3</v>
      </c>
      <c r="AZ12" t="s">
        <v>8433</v>
      </c>
    </row>
    <row r="13" spans="1:60" x14ac:dyDescent="0.3">
      <c r="A13">
        <v>2798</v>
      </c>
      <c r="N13" t="s">
        <v>5650</v>
      </c>
      <c r="Q13" t="s">
        <v>4059</v>
      </c>
      <c r="R13" t="s">
        <v>4059</v>
      </c>
      <c r="S13" t="s">
        <v>135</v>
      </c>
      <c r="T13" t="s">
        <v>52</v>
      </c>
      <c r="V13" s="9" t="s">
        <v>4327</v>
      </c>
      <c r="AE13" t="s">
        <v>8055</v>
      </c>
      <c r="AH13" t="s">
        <v>8108</v>
      </c>
      <c r="AJ13" t="s">
        <v>8259</v>
      </c>
      <c r="AL13" t="s">
        <v>5380</v>
      </c>
      <c r="AM13" t="s">
        <v>5380</v>
      </c>
      <c r="AO13">
        <v>2</v>
      </c>
      <c r="AP13">
        <v>3</v>
      </c>
      <c r="AS13" t="s">
        <v>7314</v>
      </c>
      <c r="AT13">
        <v>37882359</v>
      </c>
      <c r="AV13" s="11">
        <v>101084025</v>
      </c>
      <c r="AZ13" t="s">
        <v>9097</v>
      </c>
    </row>
    <row r="14" spans="1:60" x14ac:dyDescent="0.3">
      <c r="A14">
        <v>860</v>
      </c>
      <c r="B14" t="s">
        <v>2396</v>
      </c>
      <c r="C14">
        <v>1124410</v>
      </c>
      <c r="Q14" t="s">
        <v>2397</v>
      </c>
      <c r="R14" t="s">
        <v>2397</v>
      </c>
      <c r="S14" t="s">
        <v>135</v>
      </c>
      <c r="T14" t="s">
        <v>52</v>
      </c>
      <c r="U14" t="s">
        <v>146</v>
      </c>
      <c r="V14" s="9" t="s">
        <v>2398</v>
      </c>
      <c r="AA14" s="6" t="s">
        <v>2403</v>
      </c>
      <c r="AB14">
        <v>4</v>
      </c>
      <c r="AC14">
        <v>4</v>
      </c>
      <c r="AE14" t="s">
        <v>82</v>
      </c>
      <c r="AF14" t="s">
        <v>8055</v>
      </c>
      <c r="AG14" t="s">
        <v>8054</v>
      </c>
      <c r="AH14" t="s">
        <v>12616</v>
      </c>
      <c r="AJ14" t="s">
        <v>8296</v>
      </c>
      <c r="AK14" t="s">
        <v>8051</v>
      </c>
      <c r="AL14" t="s">
        <v>2399</v>
      </c>
      <c r="AM14" t="s">
        <v>2399</v>
      </c>
      <c r="AO14">
        <v>68</v>
      </c>
      <c r="AP14">
        <v>4</v>
      </c>
      <c r="AS14" t="s">
        <v>7365</v>
      </c>
      <c r="AT14">
        <v>1058020031</v>
      </c>
      <c r="AV14" s="11">
        <v>404522</v>
      </c>
    </row>
    <row r="15" spans="1:60" x14ac:dyDescent="0.3">
      <c r="A15">
        <v>1529</v>
      </c>
      <c r="B15" t="s">
        <v>7531</v>
      </c>
      <c r="C15">
        <v>4067791</v>
      </c>
      <c r="Q15" t="s">
        <v>3392</v>
      </c>
      <c r="R15" t="s">
        <v>3392</v>
      </c>
      <c r="S15" t="s">
        <v>135</v>
      </c>
      <c r="T15" t="s">
        <v>52</v>
      </c>
      <c r="V15" s="9" t="s">
        <v>4511</v>
      </c>
      <c r="Z15" s="9" t="s">
        <v>3084</v>
      </c>
      <c r="AA15" s="6" t="s">
        <v>9789</v>
      </c>
      <c r="AB15">
        <v>13</v>
      </c>
      <c r="AC15">
        <v>13</v>
      </c>
      <c r="AE15" t="s">
        <v>8055</v>
      </c>
      <c r="AH15" t="s">
        <v>8057</v>
      </c>
      <c r="AJ15" t="s">
        <v>8296</v>
      </c>
      <c r="AK15" t="s">
        <v>8051</v>
      </c>
      <c r="AL15" t="s">
        <v>3011</v>
      </c>
      <c r="AM15" t="s">
        <v>3011</v>
      </c>
      <c r="AO15">
        <v>49</v>
      </c>
      <c r="AP15">
        <v>5</v>
      </c>
      <c r="AZ15" t="s">
        <v>8547</v>
      </c>
    </row>
    <row r="16" spans="1:60" x14ac:dyDescent="0.3">
      <c r="A16">
        <v>1832</v>
      </c>
      <c r="B16" t="s">
        <v>10826</v>
      </c>
      <c r="C16">
        <v>2016237</v>
      </c>
      <c r="Q16" t="s">
        <v>10825</v>
      </c>
      <c r="R16" t="s">
        <v>10825</v>
      </c>
      <c r="S16" t="s">
        <v>135</v>
      </c>
      <c r="T16" t="s">
        <v>52</v>
      </c>
      <c r="V16" s="9" t="s">
        <v>4167</v>
      </c>
      <c r="AA16" s="6" t="s">
        <v>10827</v>
      </c>
      <c r="AB16">
        <v>6</v>
      </c>
      <c r="AC16">
        <v>6</v>
      </c>
      <c r="AE16" t="s">
        <v>8226</v>
      </c>
      <c r="AF16" t="s">
        <v>82</v>
      </c>
      <c r="AG16" t="s">
        <v>8212</v>
      </c>
      <c r="AH16" t="s">
        <v>8108</v>
      </c>
      <c r="AJ16" t="s">
        <v>8296</v>
      </c>
      <c r="AK16" t="s">
        <v>8051</v>
      </c>
      <c r="AL16" t="s">
        <v>5368</v>
      </c>
      <c r="AM16" t="s">
        <v>5368</v>
      </c>
      <c r="AO16">
        <v>30</v>
      </c>
      <c r="AP16">
        <v>2</v>
      </c>
      <c r="AZ16" t="s">
        <v>10828</v>
      </c>
    </row>
    <row r="17" spans="1:59" x14ac:dyDescent="0.3">
      <c r="A17">
        <v>871</v>
      </c>
      <c r="B17" t="s">
        <v>12171</v>
      </c>
      <c r="C17">
        <v>1161910</v>
      </c>
      <c r="Q17" t="s">
        <v>12172</v>
      </c>
      <c r="R17" t="s">
        <v>12172</v>
      </c>
      <c r="S17" t="s">
        <v>135</v>
      </c>
      <c r="T17" t="s">
        <v>52</v>
      </c>
      <c r="V17" s="9" t="s">
        <v>12170</v>
      </c>
      <c r="AA17" s="6" t="s">
        <v>11899</v>
      </c>
      <c r="AB17">
        <v>4</v>
      </c>
      <c r="AC17">
        <v>4</v>
      </c>
      <c r="AE17" t="s">
        <v>8054</v>
      </c>
      <c r="AH17" t="s">
        <v>8057</v>
      </c>
      <c r="AJ17" t="s">
        <v>8231</v>
      </c>
      <c r="AK17" t="s">
        <v>8051</v>
      </c>
      <c r="AL17" t="s">
        <v>686</v>
      </c>
      <c r="AM17" t="s">
        <v>686</v>
      </c>
      <c r="AO17">
        <v>56</v>
      </c>
      <c r="AP17">
        <v>4</v>
      </c>
      <c r="AS17" t="s">
        <v>7271</v>
      </c>
      <c r="AV17" s="11">
        <v>1306050</v>
      </c>
      <c r="AZ17" t="s">
        <v>12173</v>
      </c>
    </row>
    <row r="18" spans="1:59" x14ac:dyDescent="0.3">
      <c r="A18">
        <v>118</v>
      </c>
      <c r="Q18" t="s">
        <v>1908</v>
      </c>
      <c r="R18" t="s">
        <v>1909</v>
      </c>
      <c r="S18" t="s">
        <v>65</v>
      </c>
      <c r="T18" t="s">
        <v>52</v>
      </c>
      <c r="V18" s="9" t="s">
        <v>1910</v>
      </c>
      <c r="AA18" s="6" t="s">
        <v>1911</v>
      </c>
      <c r="AB18">
        <v>3</v>
      </c>
      <c r="AC18">
        <v>3</v>
      </c>
      <c r="AE18" t="s">
        <v>8055</v>
      </c>
      <c r="AH18" t="s">
        <v>8101</v>
      </c>
      <c r="AJ18" t="s">
        <v>8241</v>
      </c>
      <c r="AL18" t="s">
        <v>125</v>
      </c>
      <c r="AM18" t="s">
        <v>1912</v>
      </c>
      <c r="AN18">
        <v>15</v>
      </c>
      <c r="AO18">
        <v>97</v>
      </c>
      <c r="AP18">
        <v>1</v>
      </c>
      <c r="AS18" t="s">
        <v>1913</v>
      </c>
      <c r="AT18">
        <v>471520985</v>
      </c>
      <c r="AU18">
        <v>7833358</v>
      </c>
      <c r="AV18" s="11" t="s">
        <v>130</v>
      </c>
      <c r="AZ18" t="s">
        <v>1914</v>
      </c>
    </row>
    <row r="19" spans="1:59" x14ac:dyDescent="0.3">
      <c r="A19">
        <v>2291</v>
      </c>
      <c r="Q19" t="s">
        <v>3798</v>
      </c>
      <c r="R19" t="s">
        <v>3799</v>
      </c>
      <c r="S19" t="s">
        <v>51</v>
      </c>
      <c r="T19" t="s">
        <v>469</v>
      </c>
      <c r="V19" s="9" t="s">
        <v>4239</v>
      </c>
      <c r="AA19" s="6" t="s">
        <v>9361</v>
      </c>
      <c r="AB19">
        <v>5</v>
      </c>
      <c r="AC19">
        <v>5</v>
      </c>
      <c r="AE19" t="s">
        <v>82</v>
      </c>
      <c r="AF19" t="s">
        <v>8054</v>
      </c>
      <c r="AG19" t="s">
        <v>8055</v>
      </c>
      <c r="AH19" t="s">
        <v>8059</v>
      </c>
      <c r="AJ19" t="s">
        <v>8241</v>
      </c>
      <c r="AL19" t="s">
        <v>5329</v>
      </c>
      <c r="AM19" t="s">
        <v>5329</v>
      </c>
      <c r="AO19">
        <v>23</v>
      </c>
      <c r="AZ19" t="s">
        <v>8889</v>
      </c>
    </row>
    <row r="20" spans="1:59" x14ac:dyDescent="0.3">
      <c r="A20">
        <v>2324</v>
      </c>
      <c r="C20">
        <v>7737621</v>
      </c>
      <c r="Q20" t="s">
        <v>3825</v>
      </c>
      <c r="R20" t="s">
        <v>3826</v>
      </c>
      <c r="S20" t="s">
        <v>51</v>
      </c>
      <c r="T20" t="s">
        <v>52</v>
      </c>
      <c r="V20" s="9" t="s">
        <v>3827</v>
      </c>
      <c r="AA20" s="6" t="s">
        <v>7058</v>
      </c>
      <c r="AB20">
        <v>4</v>
      </c>
      <c r="AC20">
        <v>4</v>
      </c>
      <c r="AE20" t="s">
        <v>8055</v>
      </c>
      <c r="AF20" t="s">
        <v>8054</v>
      </c>
      <c r="AG20" t="s">
        <v>8098</v>
      </c>
      <c r="AH20" t="s">
        <v>12654</v>
      </c>
      <c r="AJ20" t="s">
        <v>8241</v>
      </c>
      <c r="AL20" t="s">
        <v>5169</v>
      </c>
      <c r="AM20" t="s">
        <v>5170</v>
      </c>
      <c r="AO20">
        <v>113</v>
      </c>
      <c r="AP20">
        <v>10</v>
      </c>
      <c r="AZ20" t="s">
        <v>7059</v>
      </c>
    </row>
    <row r="21" spans="1:59" x14ac:dyDescent="0.3">
      <c r="A21">
        <v>2754</v>
      </c>
      <c r="N21" t="s">
        <v>5645</v>
      </c>
      <c r="Q21" t="s">
        <v>4025</v>
      </c>
      <c r="R21" t="s">
        <v>4025</v>
      </c>
      <c r="S21" t="s">
        <v>135</v>
      </c>
      <c r="T21" t="s">
        <v>52</v>
      </c>
      <c r="V21" s="9" t="s">
        <v>4043</v>
      </c>
      <c r="AE21" t="s">
        <v>82</v>
      </c>
      <c r="AH21" t="s">
        <v>8109</v>
      </c>
      <c r="AJ21" t="s">
        <v>8282</v>
      </c>
      <c r="AL21" t="s">
        <v>5380</v>
      </c>
      <c r="AM21" t="s">
        <v>5380</v>
      </c>
      <c r="AO21">
        <v>2</v>
      </c>
      <c r="AP21">
        <v>2</v>
      </c>
      <c r="AS21" t="s">
        <v>7314</v>
      </c>
      <c r="AT21">
        <v>37882359</v>
      </c>
      <c r="AV21" s="11">
        <v>101084025</v>
      </c>
      <c r="AZ21" t="s">
        <v>9073</v>
      </c>
    </row>
    <row r="22" spans="1:59" x14ac:dyDescent="0.3">
      <c r="A22">
        <v>2851</v>
      </c>
      <c r="B22" t="s">
        <v>8008</v>
      </c>
      <c r="C22">
        <v>9813772</v>
      </c>
      <c r="Q22" t="s">
        <v>4086</v>
      </c>
      <c r="R22" t="s">
        <v>4086</v>
      </c>
      <c r="S22" t="s">
        <v>135</v>
      </c>
      <c r="T22" t="s">
        <v>52</v>
      </c>
      <c r="U22" t="s">
        <v>146</v>
      </c>
      <c r="V22" s="9" t="s">
        <v>4344</v>
      </c>
      <c r="Z22" s="9" t="s">
        <v>4345</v>
      </c>
      <c r="AA22" s="6" t="s">
        <v>9545</v>
      </c>
      <c r="AB22">
        <v>4</v>
      </c>
      <c r="AC22">
        <v>4</v>
      </c>
      <c r="AE22" t="s">
        <v>82</v>
      </c>
      <c r="AH22" t="s">
        <v>8083</v>
      </c>
      <c r="AJ22" t="s">
        <v>8277</v>
      </c>
      <c r="AL22" t="s">
        <v>5399</v>
      </c>
      <c r="AM22" t="s">
        <v>5399</v>
      </c>
      <c r="AO22">
        <v>24</v>
      </c>
      <c r="AP22">
        <v>4</v>
      </c>
      <c r="AZ22" t="s">
        <v>9121</v>
      </c>
    </row>
    <row r="23" spans="1:59" x14ac:dyDescent="0.3">
      <c r="A23">
        <v>2420</v>
      </c>
      <c r="B23" t="s">
        <v>7859</v>
      </c>
      <c r="C23">
        <v>8711070</v>
      </c>
      <c r="Q23" t="s">
        <v>3857</v>
      </c>
      <c r="R23" t="s">
        <v>3857</v>
      </c>
      <c r="S23" t="s">
        <v>135</v>
      </c>
      <c r="T23" t="s">
        <v>52</v>
      </c>
      <c r="V23" s="9" t="s">
        <v>4262</v>
      </c>
      <c r="AA23" s="6" t="s">
        <v>9405</v>
      </c>
      <c r="AB23">
        <v>6</v>
      </c>
      <c r="AC23">
        <v>6</v>
      </c>
      <c r="AE23" t="s">
        <v>8210</v>
      </c>
      <c r="AF23" t="s">
        <v>8055</v>
      </c>
      <c r="AG23" t="s">
        <v>8212</v>
      </c>
      <c r="AH23" t="s">
        <v>1174</v>
      </c>
      <c r="AJ23" t="s">
        <v>8277</v>
      </c>
      <c r="AL23" t="s">
        <v>5279</v>
      </c>
      <c r="AM23" t="s">
        <v>5279</v>
      </c>
      <c r="AO23">
        <v>29</v>
      </c>
      <c r="AP23">
        <v>1</v>
      </c>
      <c r="AZ23" t="s">
        <v>8936</v>
      </c>
    </row>
    <row r="24" spans="1:59" x14ac:dyDescent="0.3">
      <c r="A24">
        <v>989</v>
      </c>
      <c r="B24" t="s">
        <v>2634</v>
      </c>
      <c r="C24">
        <v>921523</v>
      </c>
      <c r="Q24" t="s">
        <v>2640</v>
      </c>
      <c r="R24" t="s">
        <v>2640</v>
      </c>
      <c r="S24" t="s">
        <v>135</v>
      </c>
      <c r="T24" t="s">
        <v>52</v>
      </c>
      <c r="V24" s="9" t="s">
        <v>2645</v>
      </c>
      <c r="AA24" s="6" t="s">
        <v>2649</v>
      </c>
      <c r="AB24">
        <v>9</v>
      </c>
      <c r="AC24">
        <v>9</v>
      </c>
      <c r="AE24" t="s">
        <v>8055</v>
      </c>
      <c r="AF24" t="s">
        <v>164</v>
      </c>
      <c r="AH24" t="s">
        <v>8057</v>
      </c>
      <c r="AJ24" t="s">
        <v>8261</v>
      </c>
      <c r="AL24" t="s">
        <v>2084</v>
      </c>
      <c r="AM24" t="s">
        <v>2084</v>
      </c>
      <c r="AO24">
        <v>6</v>
      </c>
      <c r="AP24">
        <v>5</v>
      </c>
      <c r="AS24" t="s">
        <v>7309</v>
      </c>
      <c r="AT24">
        <v>38435996</v>
      </c>
      <c r="AU24">
        <v>640644</v>
      </c>
      <c r="AV24" s="11">
        <v>1273516</v>
      </c>
      <c r="AZ24" t="s">
        <v>2654</v>
      </c>
      <c r="BA24" t="s">
        <v>5071</v>
      </c>
      <c r="BB24" t="s">
        <v>5024</v>
      </c>
      <c r="BC24" t="s">
        <v>5070</v>
      </c>
      <c r="BF24" t="s">
        <v>10456</v>
      </c>
      <c r="BG24" t="s">
        <v>10455</v>
      </c>
    </row>
    <row r="25" spans="1:59" x14ac:dyDescent="0.3">
      <c r="A25">
        <v>1990</v>
      </c>
      <c r="B25" t="s">
        <v>7726</v>
      </c>
      <c r="C25">
        <v>1387850</v>
      </c>
      <c r="Q25" t="s">
        <v>3668</v>
      </c>
      <c r="R25" t="s">
        <v>3668</v>
      </c>
      <c r="S25" t="s">
        <v>135</v>
      </c>
      <c r="T25" t="s">
        <v>52</v>
      </c>
      <c r="V25" s="9" t="s">
        <v>4189</v>
      </c>
      <c r="W25" s="4">
        <v>33491</v>
      </c>
      <c r="X25" s="9" t="s">
        <v>4192</v>
      </c>
      <c r="Y25" s="9" t="s">
        <v>4192</v>
      </c>
      <c r="Z25" s="9" t="s">
        <v>3082</v>
      </c>
      <c r="AA25" s="6" t="s">
        <v>9260</v>
      </c>
      <c r="AB25">
        <v>6</v>
      </c>
      <c r="AC25">
        <v>6</v>
      </c>
      <c r="AE25" t="s">
        <v>2462</v>
      </c>
      <c r="AJ25" t="s">
        <v>12753</v>
      </c>
      <c r="AL25" t="s">
        <v>3003</v>
      </c>
      <c r="AM25" t="s">
        <v>3003</v>
      </c>
      <c r="AO25">
        <v>58</v>
      </c>
      <c r="AP25">
        <v>3</v>
      </c>
      <c r="AZ25" t="s">
        <v>8781</v>
      </c>
    </row>
    <row r="26" spans="1:59" x14ac:dyDescent="0.3">
      <c r="A26">
        <v>2366</v>
      </c>
      <c r="B26" t="s">
        <v>7844</v>
      </c>
      <c r="C26">
        <v>7644062</v>
      </c>
      <c r="Q26" t="s">
        <v>3833</v>
      </c>
      <c r="R26" t="s">
        <v>3833</v>
      </c>
      <c r="S26" t="s">
        <v>135</v>
      </c>
      <c r="T26" t="s">
        <v>52</v>
      </c>
      <c r="V26" s="9" t="s">
        <v>4254</v>
      </c>
      <c r="AA26" s="6" t="s">
        <v>9388</v>
      </c>
      <c r="AB26">
        <v>3</v>
      </c>
      <c r="AC26">
        <v>3</v>
      </c>
      <c r="AE26" t="s">
        <v>5340</v>
      </c>
      <c r="AF26" t="s">
        <v>2462</v>
      </c>
      <c r="AG26" t="s">
        <v>8274</v>
      </c>
      <c r="AH26" t="s">
        <v>1174</v>
      </c>
      <c r="AJ26" t="s">
        <v>12753</v>
      </c>
      <c r="AL26" t="s">
        <v>5340</v>
      </c>
      <c r="AM26" t="s">
        <v>5340</v>
      </c>
      <c r="AO26">
        <v>45</v>
      </c>
      <c r="AP26">
        <v>8</v>
      </c>
      <c r="AZ26" t="s">
        <v>8917</v>
      </c>
    </row>
    <row r="27" spans="1:59" x14ac:dyDescent="0.3">
      <c r="A27">
        <v>373</v>
      </c>
      <c r="C27">
        <v>13434804</v>
      </c>
      <c r="Q27" t="s">
        <v>1068</v>
      </c>
      <c r="R27" t="s">
        <v>1068</v>
      </c>
      <c r="S27" t="s">
        <v>135</v>
      </c>
      <c r="T27" t="s">
        <v>52</v>
      </c>
      <c r="U27" t="s">
        <v>146</v>
      </c>
      <c r="V27" s="9" t="s">
        <v>1086</v>
      </c>
      <c r="AA27" s="6" t="s">
        <v>1083</v>
      </c>
      <c r="AB27">
        <v>11</v>
      </c>
      <c r="AC27">
        <v>11</v>
      </c>
      <c r="AE27" t="s">
        <v>8054</v>
      </c>
      <c r="AH27" t="s">
        <v>8193</v>
      </c>
      <c r="AJ27" t="s">
        <v>8194</v>
      </c>
      <c r="AK27" t="s">
        <v>8051</v>
      </c>
      <c r="AL27" t="s">
        <v>1080</v>
      </c>
      <c r="AM27" t="s">
        <v>1080</v>
      </c>
      <c r="AO27">
        <v>9</v>
      </c>
      <c r="AP27">
        <v>1</v>
      </c>
      <c r="AS27" t="s">
        <v>7278</v>
      </c>
      <c r="AT27">
        <v>612357038</v>
      </c>
      <c r="AV27" s="11">
        <v>7611894</v>
      </c>
      <c r="AZ27" t="s">
        <v>1135</v>
      </c>
    </row>
    <row r="28" spans="1:59" x14ac:dyDescent="0.3">
      <c r="A28">
        <v>396</v>
      </c>
      <c r="Q28" t="s">
        <v>1068</v>
      </c>
      <c r="R28" t="s">
        <v>1068</v>
      </c>
      <c r="S28" t="s">
        <v>135</v>
      </c>
      <c r="T28" t="s">
        <v>52</v>
      </c>
      <c r="U28" t="s">
        <v>146</v>
      </c>
      <c r="V28" s="9" t="s">
        <v>1133</v>
      </c>
      <c r="AA28" s="6" t="s">
        <v>1134</v>
      </c>
      <c r="AB28">
        <v>1</v>
      </c>
      <c r="AC28">
        <v>1</v>
      </c>
      <c r="AE28" t="s">
        <v>8054</v>
      </c>
      <c r="AH28" t="s">
        <v>8193</v>
      </c>
      <c r="AJ28" t="s">
        <v>8138</v>
      </c>
      <c r="AL28" t="s">
        <v>686</v>
      </c>
      <c r="AM28" t="s">
        <v>686</v>
      </c>
      <c r="AO28">
        <v>20</v>
      </c>
      <c r="AP28">
        <v>3</v>
      </c>
      <c r="AS28" t="s">
        <v>7271</v>
      </c>
      <c r="AT28">
        <v>43718717</v>
      </c>
      <c r="AU28">
        <v>677613</v>
      </c>
      <c r="AV28" s="11">
        <v>1306050</v>
      </c>
      <c r="AZ28" t="s">
        <v>1135</v>
      </c>
    </row>
    <row r="29" spans="1:59" x14ac:dyDescent="0.3">
      <c r="A29">
        <v>931</v>
      </c>
      <c r="B29" t="s">
        <v>12117</v>
      </c>
      <c r="C29">
        <v>1018488</v>
      </c>
      <c r="Q29" t="s">
        <v>12118</v>
      </c>
      <c r="R29" t="s">
        <v>12118</v>
      </c>
      <c r="S29" t="s">
        <v>135</v>
      </c>
      <c r="T29" t="s">
        <v>52</v>
      </c>
      <c r="U29" t="s">
        <v>146</v>
      </c>
      <c r="V29" s="9" t="s">
        <v>2546</v>
      </c>
      <c r="Z29" s="9" t="s">
        <v>12120</v>
      </c>
      <c r="AA29" s="6" t="s">
        <v>1259</v>
      </c>
      <c r="AB29">
        <v>12</v>
      </c>
      <c r="AC29">
        <v>12</v>
      </c>
      <c r="AE29" t="s">
        <v>164</v>
      </c>
      <c r="AH29" t="s">
        <v>12119</v>
      </c>
      <c r="AJ29" t="s">
        <v>8138</v>
      </c>
      <c r="AK29" t="s">
        <v>8051</v>
      </c>
      <c r="AL29" t="s">
        <v>5182</v>
      </c>
      <c r="AM29" t="s">
        <v>5182</v>
      </c>
      <c r="AO29">
        <v>12</v>
      </c>
      <c r="AP29">
        <v>4</v>
      </c>
      <c r="AS29" t="s">
        <v>12121</v>
      </c>
      <c r="AV29" s="11">
        <v>62647</v>
      </c>
      <c r="AZ29" t="s">
        <v>12122</v>
      </c>
    </row>
    <row r="30" spans="1:59" x14ac:dyDescent="0.3">
      <c r="A30">
        <v>945</v>
      </c>
      <c r="B30" t="s">
        <v>5767</v>
      </c>
      <c r="C30">
        <v>915254</v>
      </c>
      <c r="Q30" t="s">
        <v>5770</v>
      </c>
      <c r="R30" t="s">
        <v>5770</v>
      </c>
      <c r="S30" t="s">
        <v>135</v>
      </c>
      <c r="T30" t="s">
        <v>52</v>
      </c>
      <c r="U30" t="s">
        <v>146</v>
      </c>
      <c r="V30" s="9" t="s">
        <v>2572</v>
      </c>
      <c r="Z30" s="9" t="s">
        <v>4179</v>
      </c>
      <c r="AA30" s="6" t="s">
        <v>5772</v>
      </c>
      <c r="AB30">
        <v>8</v>
      </c>
      <c r="AC30">
        <v>8</v>
      </c>
      <c r="AE30" t="s">
        <v>8055</v>
      </c>
      <c r="AF30" t="s">
        <v>164</v>
      </c>
      <c r="AH30" t="s">
        <v>8092</v>
      </c>
      <c r="AJ30" t="s">
        <v>8138</v>
      </c>
      <c r="AL30" t="s">
        <v>5171</v>
      </c>
      <c r="AM30" t="s">
        <v>5171</v>
      </c>
      <c r="AO30">
        <v>2</v>
      </c>
      <c r="AP30">
        <v>4</v>
      </c>
      <c r="AS30" t="s">
        <v>7368</v>
      </c>
      <c r="AT30">
        <v>609193383</v>
      </c>
      <c r="AV30" s="11">
        <v>7502386</v>
      </c>
      <c r="AZ30" t="s">
        <v>5775</v>
      </c>
    </row>
    <row r="31" spans="1:59" x14ac:dyDescent="0.3">
      <c r="A31">
        <v>1098</v>
      </c>
      <c r="B31" t="s">
        <v>2956</v>
      </c>
      <c r="C31">
        <v>420339</v>
      </c>
      <c r="Q31" t="s">
        <v>2863</v>
      </c>
      <c r="R31" t="s">
        <v>2863</v>
      </c>
      <c r="S31" t="s">
        <v>135</v>
      </c>
      <c r="T31" t="s">
        <v>52</v>
      </c>
      <c r="U31" t="s">
        <v>146</v>
      </c>
      <c r="V31" s="9" t="s">
        <v>2912</v>
      </c>
      <c r="Z31" s="9" t="s">
        <v>1545</v>
      </c>
      <c r="AA31" s="6" t="s">
        <v>2966</v>
      </c>
      <c r="AB31">
        <v>2</v>
      </c>
      <c r="AC31">
        <v>2</v>
      </c>
      <c r="AE31" t="s">
        <v>82</v>
      </c>
      <c r="AH31" t="s">
        <v>1174</v>
      </c>
      <c r="AJ31" t="s">
        <v>6870</v>
      </c>
      <c r="AK31" t="s">
        <v>8051</v>
      </c>
      <c r="AL31" t="s">
        <v>1544</v>
      </c>
      <c r="AM31" t="s">
        <v>1544</v>
      </c>
      <c r="AO31">
        <v>136</v>
      </c>
      <c r="AP31">
        <v>3</v>
      </c>
      <c r="AS31" t="s">
        <v>7283</v>
      </c>
      <c r="AT31">
        <v>1058062637</v>
      </c>
      <c r="AV31" s="11">
        <v>370512</v>
      </c>
      <c r="AZ31" t="s">
        <v>3041</v>
      </c>
    </row>
    <row r="32" spans="1:59" x14ac:dyDescent="0.3">
      <c r="A32">
        <v>2315</v>
      </c>
      <c r="B32" t="s">
        <v>7834</v>
      </c>
      <c r="C32">
        <v>7640833</v>
      </c>
      <c r="D32" t="s">
        <v>7833</v>
      </c>
      <c r="Q32" t="s">
        <v>3820</v>
      </c>
      <c r="R32" t="s">
        <v>3820</v>
      </c>
      <c r="S32" t="s">
        <v>135</v>
      </c>
      <c r="T32" t="s">
        <v>52</v>
      </c>
      <c r="U32" t="s">
        <v>146</v>
      </c>
      <c r="V32" s="9" t="s">
        <v>4246</v>
      </c>
      <c r="AA32" s="6" t="s">
        <v>6550</v>
      </c>
      <c r="AB32">
        <v>2</v>
      </c>
      <c r="AC32">
        <v>2</v>
      </c>
      <c r="AE32" t="s">
        <v>82</v>
      </c>
      <c r="AF32" t="s">
        <v>92</v>
      </c>
      <c r="AH32" t="s">
        <v>8057</v>
      </c>
      <c r="AJ32" t="s">
        <v>8138</v>
      </c>
      <c r="AK32" t="s">
        <v>8051</v>
      </c>
      <c r="AL32" t="s">
        <v>5336</v>
      </c>
      <c r="AM32" t="s">
        <v>5336</v>
      </c>
      <c r="AO32">
        <v>12</v>
      </c>
      <c r="AP32">
        <v>1</v>
      </c>
      <c r="AZ32" t="s">
        <v>8907</v>
      </c>
    </row>
    <row r="33" spans="1:59" x14ac:dyDescent="0.3">
      <c r="A33">
        <v>1132</v>
      </c>
      <c r="E33">
        <v>25793111</v>
      </c>
      <c r="Q33" t="s">
        <v>5533</v>
      </c>
      <c r="R33" t="s">
        <v>5533</v>
      </c>
      <c r="S33" t="s">
        <v>135</v>
      </c>
      <c r="T33" t="s">
        <v>52</v>
      </c>
      <c r="U33" t="s">
        <v>3930</v>
      </c>
      <c r="V33" s="9" t="s">
        <v>2926</v>
      </c>
      <c r="AA33" s="6" t="s">
        <v>5534</v>
      </c>
      <c r="AB33">
        <v>2</v>
      </c>
      <c r="AC33">
        <v>2</v>
      </c>
      <c r="AH33" t="s">
        <v>12618</v>
      </c>
      <c r="AJ33" t="s">
        <v>6870</v>
      </c>
      <c r="AK33" t="s">
        <v>8051</v>
      </c>
      <c r="AL33" t="s">
        <v>5531</v>
      </c>
      <c r="AM33" t="s">
        <v>5531</v>
      </c>
      <c r="AO33">
        <v>9</v>
      </c>
      <c r="AP33">
        <v>9</v>
      </c>
      <c r="AS33" t="s">
        <v>7313</v>
      </c>
      <c r="AT33">
        <v>818922538</v>
      </c>
      <c r="AV33" s="11">
        <v>101088275</v>
      </c>
      <c r="AZ33" t="s">
        <v>5535</v>
      </c>
    </row>
    <row r="34" spans="1:59" x14ac:dyDescent="0.3">
      <c r="A34">
        <v>140</v>
      </c>
      <c r="Q34" t="s">
        <v>6136</v>
      </c>
      <c r="R34" t="s">
        <v>6137</v>
      </c>
      <c r="S34" t="s">
        <v>51</v>
      </c>
      <c r="T34" t="s">
        <v>52</v>
      </c>
      <c r="V34" s="9" t="s">
        <v>6087</v>
      </c>
      <c r="AA34" s="6" t="s">
        <v>6138</v>
      </c>
      <c r="AB34">
        <v>1</v>
      </c>
      <c r="AC34">
        <v>1</v>
      </c>
      <c r="AE34" t="s">
        <v>92</v>
      </c>
      <c r="AH34" t="s">
        <v>8060</v>
      </c>
      <c r="AJ34" t="s">
        <v>8138</v>
      </c>
      <c r="AL34" t="s">
        <v>5959</v>
      </c>
      <c r="AM34" t="s">
        <v>5960</v>
      </c>
      <c r="AO34">
        <v>74</v>
      </c>
      <c r="AS34" t="s">
        <v>7254</v>
      </c>
      <c r="AT34">
        <v>817009679</v>
      </c>
      <c r="AV34" s="11">
        <v>404401</v>
      </c>
      <c r="AZ34" t="s">
        <v>6139</v>
      </c>
    </row>
    <row r="35" spans="1:59" x14ac:dyDescent="0.3">
      <c r="A35">
        <v>400</v>
      </c>
      <c r="C35">
        <v>13528843</v>
      </c>
      <c r="Q35" t="s">
        <v>12323</v>
      </c>
      <c r="R35" t="s">
        <v>12324</v>
      </c>
      <c r="S35" t="s">
        <v>1004</v>
      </c>
      <c r="T35" t="s">
        <v>52</v>
      </c>
      <c r="V35" s="9" t="s">
        <v>6127</v>
      </c>
      <c r="AA35" s="6" t="s">
        <v>6125</v>
      </c>
      <c r="AB35">
        <v>32</v>
      </c>
      <c r="AC35">
        <v>32</v>
      </c>
      <c r="AE35" t="s">
        <v>8248</v>
      </c>
      <c r="AF35" t="s">
        <v>8210</v>
      </c>
      <c r="AG35" t="s">
        <v>82</v>
      </c>
      <c r="AH35" t="s">
        <v>12325</v>
      </c>
      <c r="AJ35" t="s">
        <v>8138</v>
      </c>
      <c r="AL35" t="s">
        <v>1007</v>
      </c>
      <c r="AM35" t="s">
        <v>6126</v>
      </c>
      <c r="AO35">
        <v>84</v>
      </c>
      <c r="AP35">
        <v>4</v>
      </c>
      <c r="AS35" t="s">
        <v>7276</v>
      </c>
      <c r="AT35">
        <v>656480560</v>
      </c>
      <c r="AV35" s="11">
        <v>9811063</v>
      </c>
      <c r="AZ35" t="s">
        <v>6128</v>
      </c>
    </row>
    <row r="36" spans="1:59" x14ac:dyDescent="0.3">
      <c r="A36">
        <v>472</v>
      </c>
      <c r="B36" t="s">
        <v>1955</v>
      </c>
      <c r="C36">
        <v>13971387</v>
      </c>
      <c r="Q36" t="s">
        <v>1956</v>
      </c>
      <c r="R36" t="s">
        <v>1956</v>
      </c>
      <c r="S36" t="s">
        <v>135</v>
      </c>
      <c r="T36" t="s">
        <v>52</v>
      </c>
      <c r="V36" s="9" t="s">
        <v>1957</v>
      </c>
      <c r="AA36" s="6" t="s">
        <v>1958</v>
      </c>
      <c r="AB36">
        <v>8</v>
      </c>
      <c r="AC36">
        <v>8</v>
      </c>
      <c r="AE36" t="s">
        <v>82</v>
      </c>
      <c r="AJ36" t="s">
        <v>6870</v>
      </c>
      <c r="AL36" t="s">
        <v>1373</v>
      </c>
      <c r="AM36" t="s">
        <v>1373</v>
      </c>
      <c r="AO36">
        <v>8</v>
      </c>
      <c r="AP36">
        <v>2</v>
      </c>
      <c r="AS36" t="s">
        <v>7298</v>
      </c>
      <c r="AT36">
        <v>1513870</v>
      </c>
      <c r="AV36" s="11">
        <v>372435</v>
      </c>
      <c r="AZ36" t="s">
        <v>1959</v>
      </c>
    </row>
    <row r="37" spans="1:59" x14ac:dyDescent="0.3">
      <c r="A37">
        <v>722</v>
      </c>
      <c r="B37" t="s">
        <v>2094</v>
      </c>
      <c r="C37">
        <v>5151637</v>
      </c>
      <c r="Q37" t="s">
        <v>2098</v>
      </c>
      <c r="R37" t="s">
        <v>2098</v>
      </c>
      <c r="S37" t="s">
        <v>135</v>
      </c>
      <c r="T37" t="s">
        <v>52</v>
      </c>
      <c r="V37" s="9" t="s">
        <v>2101</v>
      </c>
      <c r="AA37" s="6" t="s">
        <v>2104</v>
      </c>
      <c r="AB37">
        <v>7</v>
      </c>
      <c r="AC37">
        <v>7</v>
      </c>
      <c r="AE37" t="s">
        <v>82</v>
      </c>
      <c r="AH37" t="s">
        <v>8057</v>
      </c>
      <c r="AJ37" t="s">
        <v>6870</v>
      </c>
      <c r="AL37" t="s">
        <v>2108</v>
      </c>
      <c r="AM37" t="s">
        <v>2108</v>
      </c>
      <c r="AO37">
        <v>16</v>
      </c>
      <c r="AP37">
        <v>5</v>
      </c>
      <c r="AS37" t="s">
        <v>7346</v>
      </c>
      <c r="AT37">
        <v>604924551</v>
      </c>
      <c r="AV37" s="11">
        <v>414266</v>
      </c>
      <c r="AZ37" t="s">
        <v>2110</v>
      </c>
    </row>
    <row r="38" spans="1:59" x14ac:dyDescent="0.3">
      <c r="A38">
        <v>1328</v>
      </c>
      <c r="C38">
        <v>7085590</v>
      </c>
      <c r="Q38" t="s">
        <v>3224</v>
      </c>
      <c r="R38" t="s">
        <v>3224</v>
      </c>
      <c r="S38" t="s">
        <v>135</v>
      </c>
      <c r="T38" t="s">
        <v>52</v>
      </c>
      <c r="V38" s="9" t="s">
        <v>4428</v>
      </c>
      <c r="AA38" s="6" t="s">
        <v>9686</v>
      </c>
      <c r="AB38">
        <v>2</v>
      </c>
      <c r="AC38">
        <v>2</v>
      </c>
      <c r="AE38" t="s">
        <v>8054</v>
      </c>
      <c r="AF38" t="s">
        <v>82</v>
      </c>
      <c r="AH38" t="s">
        <v>8057</v>
      </c>
      <c r="AJ38" t="s">
        <v>8138</v>
      </c>
      <c r="AK38" t="s">
        <v>8051</v>
      </c>
      <c r="AL38" t="s">
        <v>5188</v>
      </c>
      <c r="AM38" t="s">
        <v>5188</v>
      </c>
      <c r="AO38">
        <v>43</v>
      </c>
      <c r="AP38">
        <v>7</v>
      </c>
      <c r="AZ38" t="s">
        <v>8438</v>
      </c>
    </row>
    <row r="39" spans="1:59" x14ac:dyDescent="0.3">
      <c r="A39">
        <v>2082</v>
      </c>
      <c r="B39" t="s">
        <v>5803</v>
      </c>
      <c r="C39">
        <v>8343905</v>
      </c>
      <c r="Q39" t="s">
        <v>5804</v>
      </c>
      <c r="R39" t="s">
        <v>5804</v>
      </c>
      <c r="S39" t="s">
        <v>135</v>
      </c>
      <c r="T39" t="s">
        <v>52</v>
      </c>
      <c r="V39" s="9" t="s">
        <v>4205</v>
      </c>
      <c r="AA39" s="6" t="s">
        <v>5805</v>
      </c>
      <c r="AB39">
        <v>1</v>
      </c>
      <c r="AC39">
        <v>1</v>
      </c>
      <c r="AE39" t="s">
        <v>2232</v>
      </c>
      <c r="AJ39" t="s">
        <v>8138</v>
      </c>
      <c r="AL39" t="s">
        <v>5287</v>
      </c>
      <c r="AM39" t="s">
        <v>5287</v>
      </c>
      <c r="AO39">
        <v>71</v>
      </c>
      <c r="AP39">
        <v>6</v>
      </c>
      <c r="AZ39" t="s">
        <v>5806</v>
      </c>
    </row>
    <row r="40" spans="1:59" x14ac:dyDescent="0.3">
      <c r="A40">
        <v>2186</v>
      </c>
      <c r="Q40" t="s">
        <v>6384</v>
      </c>
      <c r="R40" t="s">
        <v>6384</v>
      </c>
      <c r="S40" t="s">
        <v>135</v>
      </c>
      <c r="T40" t="s">
        <v>52</v>
      </c>
      <c r="V40" s="9" t="s">
        <v>4221</v>
      </c>
      <c r="AA40" s="6" t="s">
        <v>6350</v>
      </c>
      <c r="AB40">
        <v>2</v>
      </c>
      <c r="AC40">
        <v>2</v>
      </c>
      <c r="AE40" t="s">
        <v>8055</v>
      </c>
      <c r="AJ40" t="s">
        <v>8138</v>
      </c>
      <c r="AL40" t="s">
        <v>6142</v>
      </c>
      <c r="AM40" t="s">
        <v>6142</v>
      </c>
      <c r="AO40">
        <v>1</v>
      </c>
      <c r="AP40">
        <v>7</v>
      </c>
      <c r="AS40" t="s">
        <v>7310</v>
      </c>
      <c r="AT40">
        <v>1117872832</v>
      </c>
      <c r="AU40">
        <v>4057166</v>
      </c>
      <c r="AY40" t="s">
        <v>12513</v>
      </c>
      <c r="AZ40" t="s">
        <v>6383</v>
      </c>
      <c r="BF40" t="s">
        <v>6144</v>
      </c>
      <c r="BG40" t="s">
        <v>10855</v>
      </c>
    </row>
    <row r="41" spans="1:59" x14ac:dyDescent="0.3">
      <c r="A41">
        <v>2441</v>
      </c>
      <c r="Q41" t="s">
        <v>6513</v>
      </c>
      <c r="R41" t="s">
        <v>6513</v>
      </c>
      <c r="S41" t="s">
        <v>135</v>
      </c>
      <c r="T41" t="s">
        <v>52</v>
      </c>
      <c r="V41" s="9" t="s">
        <v>4264</v>
      </c>
      <c r="AA41" s="6" t="s">
        <v>6514</v>
      </c>
      <c r="AB41">
        <v>3</v>
      </c>
      <c r="AC41">
        <v>3</v>
      </c>
      <c r="AE41" t="s">
        <v>8055</v>
      </c>
      <c r="AH41" t="s">
        <v>8082</v>
      </c>
      <c r="AJ41" t="s">
        <v>8138</v>
      </c>
      <c r="AL41" t="s">
        <v>7230</v>
      </c>
      <c r="AM41" t="s">
        <v>7230</v>
      </c>
      <c r="AO41">
        <v>2</v>
      </c>
      <c r="AP41">
        <v>3</v>
      </c>
      <c r="AS41" t="s">
        <v>7311</v>
      </c>
      <c r="AT41">
        <v>33996527</v>
      </c>
      <c r="AU41">
        <v>3451090</v>
      </c>
      <c r="AY41" t="s">
        <v>12510</v>
      </c>
      <c r="AZ41" t="s">
        <v>6512</v>
      </c>
      <c r="BF41" t="s">
        <v>6144</v>
      </c>
      <c r="BG41" t="s">
        <v>10855</v>
      </c>
    </row>
    <row r="42" spans="1:59" x14ac:dyDescent="0.3">
      <c r="A42">
        <v>2651</v>
      </c>
      <c r="C42">
        <v>9453923</v>
      </c>
      <c r="Q42" t="s">
        <v>3978</v>
      </c>
      <c r="R42" t="s">
        <v>3979</v>
      </c>
      <c r="S42" t="s">
        <v>65</v>
      </c>
      <c r="T42" t="s">
        <v>52</v>
      </c>
      <c r="V42" s="9" t="s">
        <v>4307</v>
      </c>
      <c r="AA42" s="6" t="s">
        <v>7143</v>
      </c>
      <c r="AB42">
        <v>6</v>
      </c>
      <c r="AC42">
        <v>6</v>
      </c>
      <c r="AE42" t="s">
        <v>82</v>
      </c>
      <c r="AF42" t="s">
        <v>2462</v>
      </c>
      <c r="AG42" t="s">
        <v>8054</v>
      </c>
      <c r="AH42" t="s">
        <v>12747</v>
      </c>
      <c r="AJ42" t="s">
        <v>8138</v>
      </c>
      <c r="AL42" t="s">
        <v>1078</v>
      </c>
      <c r="AM42" t="s">
        <v>1079</v>
      </c>
      <c r="AO42">
        <v>23</v>
      </c>
      <c r="AP42">
        <v>5</v>
      </c>
      <c r="AZ42" t="s">
        <v>9037</v>
      </c>
    </row>
    <row r="43" spans="1:59" x14ac:dyDescent="0.3">
      <c r="A43">
        <v>2427</v>
      </c>
      <c r="B43" t="s">
        <v>7870</v>
      </c>
      <c r="C43">
        <v>8865356</v>
      </c>
      <c r="Q43" t="s">
        <v>3864</v>
      </c>
      <c r="R43" t="s">
        <v>3864</v>
      </c>
      <c r="S43" t="s">
        <v>135</v>
      </c>
      <c r="T43" t="s">
        <v>52</v>
      </c>
      <c r="U43" t="s">
        <v>3704</v>
      </c>
      <c r="V43" s="9" t="s">
        <v>4262</v>
      </c>
      <c r="AA43" s="6" t="s">
        <v>9408</v>
      </c>
      <c r="AB43">
        <v>7</v>
      </c>
      <c r="AC43">
        <v>7</v>
      </c>
      <c r="AE43" t="s">
        <v>8055</v>
      </c>
      <c r="AF43" t="s">
        <v>82</v>
      </c>
      <c r="AH43" t="s">
        <v>8057</v>
      </c>
      <c r="AJ43" t="s">
        <v>12666</v>
      </c>
      <c r="AK43" t="s">
        <v>8051</v>
      </c>
      <c r="AL43" t="s">
        <v>5279</v>
      </c>
      <c r="AM43" t="s">
        <v>5279</v>
      </c>
      <c r="AO43">
        <v>29</v>
      </c>
      <c r="AP43">
        <v>4</v>
      </c>
      <c r="AZ43" t="s">
        <v>8946</v>
      </c>
    </row>
    <row r="44" spans="1:59" x14ac:dyDescent="0.3">
      <c r="A44">
        <v>1211</v>
      </c>
      <c r="B44" t="s">
        <v>11918</v>
      </c>
      <c r="C44">
        <v>7401235</v>
      </c>
      <c r="Q44" t="s">
        <v>11917</v>
      </c>
      <c r="R44" t="s">
        <v>11917</v>
      </c>
      <c r="S44" t="s">
        <v>135</v>
      </c>
      <c r="T44" t="s">
        <v>52</v>
      </c>
      <c r="U44" t="s">
        <v>6583</v>
      </c>
      <c r="V44" s="9" t="s">
        <v>4391</v>
      </c>
      <c r="AA44" s="6" t="s">
        <v>11919</v>
      </c>
      <c r="AB44">
        <v>1</v>
      </c>
      <c r="AC44">
        <v>1</v>
      </c>
      <c r="AE44" t="s">
        <v>2232</v>
      </c>
      <c r="AF44" t="s">
        <v>8054</v>
      </c>
      <c r="AH44" t="s">
        <v>8135</v>
      </c>
      <c r="AJ44" t="s">
        <v>12393</v>
      </c>
      <c r="AK44" t="s">
        <v>8051</v>
      </c>
      <c r="AL44" t="s">
        <v>5154</v>
      </c>
      <c r="AM44" t="s">
        <v>5154</v>
      </c>
      <c r="AO44">
        <v>124</v>
      </c>
      <c r="AP44">
        <v>2</v>
      </c>
      <c r="AS44" t="s">
        <v>11920</v>
      </c>
      <c r="AV44" s="11">
        <v>376374</v>
      </c>
      <c r="AZ44" t="s">
        <v>1582</v>
      </c>
    </row>
    <row r="45" spans="1:59" x14ac:dyDescent="0.3">
      <c r="A45">
        <v>1417</v>
      </c>
      <c r="C45">
        <v>12339451</v>
      </c>
      <c r="Q45" t="s">
        <v>6869</v>
      </c>
      <c r="R45" t="s">
        <v>6870</v>
      </c>
      <c r="S45" t="s">
        <v>65</v>
      </c>
      <c r="T45" t="s">
        <v>52</v>
      </c>
      <c r="U45" t="s">
        <v>3704</v>
      </c>
      <c r="V45" s="9" t="s">
        <v>4467</v>
      </c>
      <c r="AA45" s="6" t="s">
        <v>6871</v>
      </c>
      <c r="AB45">
        <v>5</v>
      </c>
      <c r="AC45">
        <v>5</v>
      </c>
      <c r="AE45" t="s">
        <v>8055</v>
      </c>
      <c r="AF45" t="s">
        <v>164</v>
      </c>
      <c r="AH45" t="s">
        <v>8112</v>
      </c>
      <c r="AJ45" t="s">
        <v>12506</v>
      </c>
      <c r="AK45" t="s">
        <v>8051</v>
      </c>
      <c r="AL45" t="s">
        <v>6872</v>
      </c>
      <c r="AM45" t="s">
        <v>6873</v>
      </c>
      <c r="AO45">
        <v>12</v>
      </c>
      <c r="AP45">
        <v>4</v>
      </c>
      <c r="AZ45" t="s">
        <v>2815</v>
      </c>
    </row>
    <row r="46" spans="1:59" x14ac:dyDescent="0.3">
      <c r="A46">
        <v>1820</v>
      </c>
      <c r="B46" t="s">
        <v>7677</v>
      </c>
      <c r="C46">
        <v>1754648</v>
      </c>
      <c r="Q46" t="s">
        <v>3600</v>
      </c>
      <c r="R46" t="s">
        <v>3600</v>
      </c>
      <c r="S46" t="s">
        <v>135</v>
      </c>
      <c r="T46" t="s">
        <v>52</v>
      </c>
      <c r="V46" s="9" t="s">
        <v>4165</v>
      </c>
      <c r="AA46" s="6" t="s">
        <v>9207</v>
      </c>
      <c r="AB46">
        <v>9</v>
      </c>
      <c r="AC46">
        <v>9</v>
      </c>
      <c r="AE46" t="s">
        <v>82</v>
      </c>
      <c r="AF46" t="s">
        <v>8055</v>
      </c>
      <c r="AG46" t="s">
        <v>8212</v>
      </c>
      <c r="AH46" t="s">
        <v>8057</v>
      </c>
      <c r="AJ46" t="s">
        <v>12506</v>
      </c>
      <c r="AL46" t="s">
        <v>5279</v>
      </c>
      <c r="AM46" t="s">
        <v>5279</v>
      </c>
      <c r="AO46">
        <v>24</v>
      </c>
      <c r="AP46">
        <v>3</v>
      </c>
      <c r="AZ46" t="s">
        <v>8718</v>
      </c>
    </row>
    <row r="47" spans="1:59" x14ac:dyDescent="0.3">
      <c r="A47">
        <v>719</v>
      </c>
      <c r="B47" t="s">
        <v>2053</v>
      </c>
      <c r="C47">
        <v>5568201</v>
      </c>
      <c r="Q47" t="s">
        <v>2052</v>
      </c>
      <c r="R47" t="s">
        <v>2052</v>
      </c>
      <c r="S47" t="s">
        <v>135</v>
      </c>
      <c r="T47" t="s">
        <v>52</v>
      </c>
      <c r="U47" t="s">
        <v>146</v>
      </c>
      <c r="V47" s="9" t="s">
        <v>2078</v>
      </c>
      <c r="Z47" s="9" t="s">
        <v>1608</v>
      </c>
      <c r="AA47" s="6" t="s">
        <v>2064</v>
      </c>
      <c r="AB47">
        <v>4</v>
      </c>
      <c r="AC47">
        <v>4</v>
      </c>
      <c r="AE47" t="s">
        <v>82</v>
      </c>
      <c r="AH47" t="s">
        <v>1174</v>
      </c>
      <c r="AJ47" t="s">
        <v>8244</v>
      </c>
      <c r="AL47" t="s">
        <v>1607</v>
      </c>
      <c r="AM47" t="s">
        <v>1607</v>
      </c>
      <c r="AO47">
        <v>119</v>
      </c>
      <c r="AP47">
        <v>550</v>
      </c>
      <c r="AS47" t="s">
        <v>7322</v>
      </c>
      <c r="AT47">
        <v>1537306</v>
      </c>
      <c r="AV47" s="11">
        <v>342367</v>
      </c>
      <c r="AZ47" t="s">
        <v>2065</v>
      </c>
    </row>
    <row r="48" spans="1:59" x14ac:dyDescent="0.3">
      <c r="A48">
        <v>729</v>
      </c>
      <c r="B48" t="s">
        <v>2120</v>
      </c>
      <c r="Q48" t="s">
        <v>2121</v>
      </c>
      <c r="R48" t="s">
        <v>2121</v>
      </c>
      <c r="S48" t="s">
        <v>135</v>
      </c>
      <c r="T48" t="s">
        <v>52</v>
      </c>
      <c r="V48" s="9" t="s">
        <v>2114</v>
      </c>
      <c r="Z48" s="9" t="s">
        <v>1608</v>
      </c>
      <c r="AA48" s="6" t="s">
        <v>2122</v>
      </c>
      <c r="AB48">
        <v>2</v>
      </c>
      <c r="AC48">
        <v>2</v>
      </c>
      <c r="AE48" t="s">
        <v>82</v>
      </c>
      <c r="AH48" t="s">
        <v>1174</v>
      </c>
      <c r="AJ48" t="s">
        <v>8244</v>
      </c>
      <c r="AL48" t="s">
        <v>1607</v>
      </c>
      <c r="AM48" t="s">
        <v>1607</v>
      </c>
      <c r="AO48">
        <v>120</v>
      </c>
      <c r="AP48">
        <v>554</v>
      </c>
      <c r="AS48" t="s">
        <v>7322</v>
      </c>
      <c r="AT48">
        <v>1537306</v>
      </c>
      <c r="AV48" s="11">
        <v>342367</v>
      </c>
      <c r="AZ48" t="s">
        <v>1521</v>
      </c>
      <c r="BA48" t="s">
        <v>4964</v>
      </c>
      <c r="BB48">
        <v>39532352</v>
      </c>
      <c r="BC48" t="s">
        <v>4965</v>
      </c>
    </row>
    <row r="49" spans="1:59" x14ac:dyDescent="0.3">
      <c r="A49">
        <v>1859</v>
      </c>
      <c r="Q49" t="s">
        <v>6182</v>
      </c>
      <c r="R49" t="s">
        <v>6182</v>
      </c>
      <c r="S49" t="s">
        <v>135</v>
      </c>
      <c r="T49" t="s">
        <v>52</v>
      </c>
      <c r="V49" s="9" t="s">
        <v>4171</v>
      </c>
      <c r="AA49" s="6" t="s">
        <v>6184</v>
      </c>
      <c r="AB49">
        <v>2</v>
      </c>
      <c r="AC49">
        <v>2</v>
      </c>
      <c r="AE49" t="s">
        <v>6182</v>
      </c>
      <c r="AJ49" t="s">
        <v>8266</v>
      </c>
      <c r="AL49" t="s">
        <v>6142</v>
      </c>
      <c r="AM49" t="s">
        <v>6142</v>
      </c>
      <c r="AO49">
        <v>1</v>
      </c>
      <c r="AP49">
        <v>2</v>
      </c>
      <c r="AS49" t="s">
        <v>7310</v>
      </c>
      <c r="AT49">
        <v>1117872832</v>
      </c>
      <c r="AU49">
        <v>4057166</v>
      </c>
      <c r="AY49" t="s">
        <v>12517</v>
      </c>
      <c r="AZ49" t="s">
        <v>6183</v>
      </c>
      <c r="BF49" t="s">
        <v>6144</v>
      </c>
      <c r="BG49" t="s">
        <v>10855</v>
      </c>
    </row>
    <row r="50" spans="1:59" x14ac:dyDescent="0.3">
      <c r="A50">
        <v>1878</v>
      </c>
      <c r="B50" t="s">
        <v>7692</v>
      </c>
      <c r="C50">
        <v>1871222</v>
      </c>
      <c r="Q50" t="s">
        <v>3622</v>
      </c>
      <c r="R50" t="s">
        <v>3622</v>
      </c>
      <c r="S50" t="s">
        <v>135</v>
      </c>
      <c r="T50" t="s">
        <v>52</v>
      </c>
      <c r="V50" s="9" t="s">
        <v>4174</v>
      </c>
      <c r="AA50" s="6" t="s">
        <v>9226</v>
      </c>
      <c r="AB50">
        <v>6</v>
      </c>
      <c r="AC50">
        <v>6</v>
      </c>
      <c r="AE50" t="s">
        <v>8054</v>
      </c>
      <c r="AH50" t="s">
        <v>8057</v>
      </c>
      <c r="AJ50" t="s">
        <v>8266</v>
      </c>
      <c r="AK50" t="s">
        <v>8051</v>
      </c>
      <c r="AL50" t="s">
        <v>686</v>
      </c>
      <c r="AM50" t="s">
        <v>686</v>
      </c>
      <c r="AO50">
        <v>88</v>
      </c>
      <c r="AP50">
        <v>3</v>
      </c>
      <c r="AS50" t="s">
        <v>7271</v>
      </c>
      <c r="AT50">
        <v>43718717</v>
      </c>
      <c r="AU50">
        <v>677613</v>
      </c>
      <c r="AV50" s="11">
        <v>1306050</v>
      </c>
      <c r="AZ50" t="s">
        <v>8735</v>
      </c>
    </row>
    <row r="51" spans="1:59" x14ac:dyDescent="0.3">
      <c r="A51">
        <v>2644</v>
      </c>
      <c r="B51" t="s">
        <v>7941</v>
      </c>
      <c r="C51">
        <v>9262770</v>
      </c>
      <c r="Q51" t="s">
        <v>3976</v>
      </c>
      <c r="R51" t="s">
        <v>3976</v>
      </c>
      <c r="S51" t="s">
        <v>135</v>
      </c>
      <c r="T51" t="s">
        <v>52</v>
      </c>
      <c r="V51" s="9" t="s">
        <v>4306</v>
      </c>
      <c r="AA51" s="6" t="s">
        <v>9479</v>
      </c>
      <c r="AB51">
        <v>5</v>
      </c>
      <c r="AC51">
        <v>5</v>
      </c>
      <c r="AE51" t="s">
        <v>8054</v>
      </c>
      <c r="AH51" t="s">
        <v>8057</v>
      </c>
      <c r="AJ51" t="s">
        <v>8266</v>
      </c>
      <c r="AK51" t="s">
        <v>8051</v>
      </c>
      <c r="AL51" t="s">
        <v>2713</v>
      </c>
      <c r="AM51" t="s">
        <v>2713</v>
      </c>
      <c r="AO51">
        <v>39</v>
      </c>
      <c r="AP51">
        <v>2</v>
      </c>
      <c r="AZ51" t="s">
        <v>9035</v>
      </c>
    </row>
    <row r="52" spans="1:59" x14ac:dyDescent="0.3">
      <c r="A52">
        <v>2179</v>
      </c>
      <c r="B52" t="s">
        <v>7796</v>
      </c>
      <c r="C52">
        <v>8031915</v>
      </c>
      <c r="Q52" t="s">
        <v>3772</v>
      </c>
      <c r="R52" t="s">
        <v>3772</v>
      </c>
      <c r="S52" t="s">
        <v>135</v>
      </c>
      <c r="T52" t="s">
        <v>52</v>
      </c>
      <c r="U52" t="s">
        <v>146</v>
      </c>
      <c r="V52" s="9" t="s">
        <v>4221</v>
      </c>
      <c r="AA52" s="6" t="s">
        <v>9339</v>
      </c>
      <c r="AB52">
        <v>3</v>
      </c>
      <c r="AC52">
        <v>3</v>
      </c>
      <c r="AE52" t="s">
        <v>8168</v>
      </c>
      <c r="AH52" t="s">
        <v>12314</v>
      </c>
      <c r="AJ52" t="s">
        <v>8118</v>
      </c>
      <c r="AK52" t="s">
        <v>8051</v>
      </c>
      <c r="AL52" t="s">
        <v>5317</v>
      </c>
      <c r="AM52" t="s">
        <v>5317</v>
      </c>
      <c r="AO52">
        <v>5</v>
      </c>
      <c r="AP52">
        <v>2</v>
      </c>
      <c r="AZ52" t="s">
        <v>8867</v>
      </c>
    </row>
    <row r="53" spans="1:59" x14ac:dyDescent="0.3">
      <c r="A53">
        <v>1759</v>
      </c>
      <c r="B53" t="s">
        <v>7652</v>
      </c>
      <c r="C53">
        <v>2296235</v>
      </c>
      <c r="Q53" t="s">
        <v>3569</v>
      </c>
      <c r="R53" t="s">
        <v>3569</v>
      </c>
      <c r="S53" t="s">
        <v>135</v>
      </c>
      <c r="T53" t="s">
        <v>52</v>
      </c>
      <c r="V53" s="9" t="s">
        <v>4042</v>
      </c>
      <c r="AA53" s="6" t="s">
        <v>9181</v>
      </c>
      <c r="AB53">
        <v>3</v>
      </c>
      <c r="AC53">
        <v>3</v>
      </c>
      <c r="AE53" t="s">
        <v>8168</v>
      </c>
      <c r="AJ53" t="s">
        <v>8118</v>
      </c>
      <c r="AL53" t="s">
        <v>5269</v>
      </c>
      <c r="AM53" t="s">
        <v>5269</v>
      </c>
      <c r="AO53">
        <v>152</v>
      </c>
      <c r="AP53">
        <v>2</v>
      </c>
      <c r="AZ53" t="s">
        <v>8690</v>
      </c>
    </row>
    <row r="54" spans="1:59" x14ac:dyDescent="0.3">
      <c r="A54">
        <v>1763</v>
      </c>
      <c r="C54">
        <v>2333540</v>
      </c>
      <c r="Q54" t="s">
        <v>3573</v>
      </c>
      <c r="R54" t="s">
        <v>3573</v>
      </c>
      <c r="S54" t="s">
        <v>135</v>
      </c>
      <c r="T54" t="s">
        <v>52</v>
      </c>
      <c r="V54" s="9" t="s">
        <v>4154</v>
      </c>
      <c r="AA54" s="6" t="s">
        <v>6973</v>
      </c>
      <c r="AB54">
        <v>5</v>
      </c>
      <c r="AC54">
        <v>5</v>
      </c>
      <c r="AE54" t="s">
        <v>8168</v>
      </c>
      <c r="AH54" t="s">
        <v>8057</v>
      </c>
      <c r="AJ54" t="s">
        <v>8118</v>
      </c>
      <c r="AL54" t="s">
        <v>5181</v>
      </c>
      <c r="AM54" t="s">
        <v>5181</v>
      </c>
      <c r="AO54">
        <v>31</v>
      </c>
      <c r="AP54">
        <v>1</v>
      </c>
      <c r="AZ54" t="s">
        <v>8579</v>
      </c>
    </row>
    <row r="55" spans="1:59" x14ac:dyDescent="0.3">
      <c r="A55">
        <v>1949</v>
      </c>
      <c r="B55" t="s">
        <v>7706</v>
      </c>
      <c r="C55">
        <v>1606209</v>
      </c>
      <c r="Q55" t="s">
        <v>3634</v>
      </c>
      <c r="R55" t="s">
        <v>3634</v>
      </c>
      <c r="S55" t="s">
        <v>135</v>
      </c>
      <c r="T55" t="s">
        <v>52</v>
      </c>
      <c r="V55" s="9" t="s">
        <v>3641</v>
      </c>
      <c r="AA55" s="6" t="s">
        <v>9234</v>
      </c>
      <c r="AB55">
        <v>10</v>
      </c>
      <c r="AC55">
        <v>10</v>
      </c>
      <c r="AE55" t="s">
        <v>8168</v>
      </c>
      <c r="AJ55" t="s">
        <v>8118</v>
      </c>
      <c r="AL55" t="s">
        <v>5284</v>
      </c>
      <c r="AM55" t="s">
        <v>5284</v>
      </c>
      <c r="AO55">
        <v>4</v>
      </c>
      <c r="AP55">
        <v>2</v>
      </c>
      <c r="AZ55" t="s">
        <v>8752</v>
      </c>
    </row>
    <row r="56" spans="1:59" x14ac:dyDescent="0.3">
      <c r="A56">
        <v>1957</v>
      </c>
      <c r="C56">
        <v>12285434</v>
      </c>
      <c r="Q56" t="s">
        <v>3643</v>
      </c>
      <c r="R56" t="s">
        <v>3643</v>
      </c>
      <c r="S56" t="s">
        <v>135</v>
      </c>
      <c r="T56" t="s">
        <v>52</v>
      </c>
      <c r="V56" s="9" t="s">
        <v>3641</v>
      </c>
      <c r="AA56" s="6" t="s">
        <v>9236</v>
      </c>
      <c r="AB56">
        <v>4</v>
      </c>
      <c r="AC56">
        <v>4</v>
      </c>
      <c r="AE56" t="s">
        <v>8168</v>
      </c>
      <c r="AJ56" t="s">
        <v>8118</v>
      </c>
      <c r="AL56" t="s">
        <v>5285</v>
      </c>
      <c r="AM56" t="s">
        <v>5285</v>
      </c>
      <c r="AO56">
        <v>38</v>
      </c>
      <c r="AZ56" t="s">
        <v>8758</v>
      </c>
    </row>
    <row r="57" spans="1:59" x14ac:dyDescent="0.3">
      <c r="A57">
        <v>1971</v>
      </c>
      <c r="B57" t="s">
        <v>7716</v>
      </c>
      <c r="C57">
        <v>1546782</v>
      </c>
      <c r="D57" t="s">
        <v>7717</v>
      </c>
      <c r="Q57" t="s">
        <v>3653</v>
      </c>
      <c r="R57" t="s">
        <v>3653</v>
      </c>
      <c r="S57" t="s">
        <v>135</v>
      </c>
      <c r="T57" t="s">
        <v>52</v>
      </c>
      <c r="V57" s="9" t="s">
        <v>4182</v>
      </c>
      <c r="Z57" s="9" t="s">
        <v>4183</v>
      </c>
      <c r="AA57" s="6" t="s">
        <v>9246</v>
      </c>
      <c r="AB57">
        <v>3</v>
      </c>
      <c r="AC57">
        <v>3</v>
      </c>
      <c r="AE57" t="s">
        <v>8168</v>
      </c>
      <c r="AH57" t="s">
        <v>8057</v>
      </c>
      <c r="AJ57" t="s">
        <v>8118</v>
      </c>
      <c r="AL57" t="s">
        <v>5289</v>
      </c>
      <c r="AM57" t="s">
        <v>5289</v>
      </c>
      <c r="AO57">
        <v>82</v>
      </c>
      <c r="AP57">
        <v>4</v>
      </c>
      <c r="AZ57" t="s">
        <v>8768</v>
      </c>
    </row>
    <row r="58" spans="1:59" x14ac:dyDescent="0.3">
      <c r="A58">
        <v>2032</v>
      </c>
      <c r="B58" t="s">
        <v>7749</v>
      </c>
      <c r="C58">
        <v>8450778</v>
      </c>
      <c r="Q58" t="s">
        <v>3697</v>
      </c>
      <c r="R58" t="s">
        <v>3697</v>
      </c>
      <c r="S58" t="s">
        <v>135</v>
      </c>
      <c r="T58" t="s">
        <v>52</v>
      </c>
      <c r="V58" s="9" t="s">
        <v>4198</v>
      </c>
      <c r="AA58" s="6" t="s">
        <v>9278</v>
      </c>
      <c r="AB58">
        <v>3</v>
      </c>
      <c r="AC58">
        <v>3</v>
      </c>
      <c r="AE58" t="s">
        <v>8168</v>
      </c>
      <c r="AJ58" t="s">
        <v>8118</v>
      </c>
      <c r="AL58" t="s">
        <v>5269</v>
      </c>
      <c r="AM58" t="s">
        <v>5269</v>
      </c>
      <c r="AO58">
        <v>158</v>
      </c>
      <c r="AP58">
        <v>3</v>
      </c>
      <c r="AZ58" t="s">
        <v>8807</v>
      </c>
    </row>
    <row r="59" spans="1:59" x14ac:dyDescent="0.3">
      <c r="A59">
        <v>2105</v>
      </c>
      <c r="Q59" t="s">
        <v>6340</v>
      </c>
      <c r="R59" t="s">
        <v>6340</v>
      </c>
      <c r="S59" t="s">
        <v>135</v>
      </c>
      <c r="T59" t="s">
        <v>52</v>
      </c>
      <c r="V59" s="9" t="s">
        <v>4214</v>
      </c>
      <c r="AA59" s="6" t="s">
        <v>331</v>
      </c>
      <c r="AB59">
        <v>1</v>
      </c>
      <c r="AC59">
        <v>1</v>
      </c>
      <c r="AE59" t="s">
        <v>8168</v>
      </c>
      <c r="AJ59" t="s">
        <v>8118</v>
      </c>
      <c r="AL59" t="s">
        <v>6142</v>
      </c>
      <c r="AM59" t="s">
        <v>6142</v>
      </c>
      <c r="AO59">
        <v>1</v>
      </c>
      <c r="AP59">
        <v>6</v>
      </c>
      <c r="AS59" t="s">
        <v>7310</v>
      </c>
      <c r="AT59">
        <v>1117872832</v>
      </c>
      <c r="AU59">
        <v>4057166</v>
      </c>
      <c r="AY59" t="s">
        <v>12514</v>
      </c>
      <c r="AZ59" t="s">
        <v>6341</v>
      </c>
      <c r="BF59" t="s">
        <v>6144</v>
      </c>
      <c r="BG59" t="s">
        <v>10855</v>
      </c>
    </row>
    <row r="60" spans="1:59" x14ac:dyDescent="0.3">
      <c r="A60">
        <v>2326</v>
      </c>
      <c r="B60" t="s">
        <v>7838</v>
      </c>
      <c r="C60">
        <v>7647134</v>
      </c>
      <c r="Q60" t="s">
        <v>3772</v>
      </c>
      <c r="R60" t="s">
        <v>3772</v>
      </c>
      <c r="S60" t="s">
        <v>135</v>
      </c>
      <c r="T60" t="s">
        <v>52</v>
      </c>
      <c r="V60" s="9" t="s">
        <v>4249</v>
      </c>
      <c r="AA60" s="6" t="s">
        <v>9382</v>
      </c>
      <c r="AB60">
        <v>1</v>
      </c>
      <c r="AC60">
        <v>1</v>
      </c>
      <c r="AE60" t="s">
        <v>8168</v>
      </c>
      <c r="AH60" t="s">
        <v>8108</v>
      </c>
      <c r="AJ60" t="s">
        <v>8118</v>
      </c>
      <c r="AL60" t="s">
        <v>5317</v>
      </c>
      <c r="AM60" t="s">
        <v>5317</v>
      </c>
      <c r="AO60">
        <v>6</v>
      </c>
      <c r="AP60">
        <v>3</v>
      </c>
      <c r="AZ60" t="s">
        <v>8912</v>
      </c>
    </row>
    <row r="61" spans="1:59" x14ac:dyDescent="0.3">
      <c r="A61">
        <v>2507</v>
      </c>
      <c r="Q61" t="s">
        <v>3906</v>
      </c>
      <c r="R61" t="s">
        <v>3906</v>
      </c>
      <c r="S61" t="s">
        <v>135</v>
      </c>
      <c r="T61" t="s">
        <v>138</v>
      </c>
      <c r="V61" s="9" t="s">
        <v>4282</v>
      </c>
      <c r="AA61" s="6" t="s">
        <v>213</v>
      </c>
      <c r="AB61">
        <v>1</v>
      </c>
      <c r="AC61">
        <v>1</v>
      </c>
      <c r="AE61" t="s">
        <v>8053</v>
      </c>
      <c r="AJ61" t="s">
        <v>8118</v>
      </c>
      <c r="AL61" t="s">
        <v>5363</v>
      </c>
      <c r="AM61" t="s">
        <v>5363</v>
      </c>
      <c r="AO61">
        <v>11</v>
      </c>
      <c r="AP61">
        <v>19</v>
      </c>
    </row>
    <row r="62" spans="1:59" x14ac:dyDescent="0.3">
      <c r="A62">
        <v>2580</v>
      </c>
      <c r="C62">
        <v>11364801</v>
      </c>
      <c r="Q62" t="s">
        <v>3933</v>
      </c>
      <c r="R62" t="s">
        <v>3933</v>
      </c>
      <c r="S62" t="s">
        <v>135</v>
      </c>
      <c r="T62" t="s">
        <v>52</v>
      </c>
      <c r="V62" s="9" t="s">
        <v>4286</v>
      </c>
      <c r="AA62" s="6" t="s">
        <v>490</v>
      </c>
      <c r="AB62">
        <v>1</v>
      </c>
      <c r="AC62">
        <v>1</v>
      </c>
      <c r="AE62" t="s">
        <v>8265</v>
      </c>
      <c r="AH62" t="s">
        <v>8082</v>
      </c>
      <c r="AJ62" t="s">
        <v>8118</v>
      </c>
      <c r="AL62" t="s">
        <v>5366</v>
      </c>
      <c r="AM62" t="s">
        <v>5366</v>
      </c>
    </row>
    <row r="63" spans="1:59" x14ac:dyDescent="0.3">
      <c r="A63">
        <v>2581</v>
      </c>
      <c r="C63">
        <v>11364808</v>
      </c>
      <c r="Q63" t="s">
        <v>3934</v>
      </c>
      <c r="R63" t="s">
        <v>3934</v>
      </c>
      <c r="S63" t="s">
        <v>135</v>
      </c>
      <c r="T63" t="s">
        <v>52</v>
      </c>
      <c r="V63" s="9" t="s">
        <v>4286</v>
      </c>
      <c r="AA63" s="6" t="s">
        <v>6234</v>
      </c>
      <c r="AB63">
        <v>2</v>
      </c>
      <c r="AC63">
        <v>2</v>
      </c>
      <c r="AE63" t="s">
        <v>8265</v>
      </c>
      <c r="AH63" t="s">
        <v>12676</v>
      </c>
      <c r="AJ63" t="s">
        <v>8118</v>
      </c>
      <c r="AK63" t="s">
        <v>8051</v>
      </c>
      <c r="AL63" t="s">
        <v>5366</v>
      </c>
      <c r="AM63" t="s">
        <v>5366</v>
      </c>
      <c r="AZ63" t="s">
        <v>9004</v>
      </c>
    </row>
    <row r="64" spans="1:59" x14ac:dyDescent="0.3">
      <c r="A64">
        <v>2582</v>
      </c>
      <c r="B64" t="s">
        <v>7918</v>
      </c>
      <c r="C64">
        <v>9094815</v>
      </c>
      <c r="Q64" t="s">
        <v>3935</v>
      </c>
      <c r="R64" t="s">
        <v>3935</v>
      </c>
      <c r="S64" t="s">
        <v>135</v>
      </c>
      <c r="T64" t="s">
        <v>52</v>
      </c>
      <c r="V64" s="9" t="s">
        <v>4286</v>
      </c>
      <c r="AA64" s="6" t="s">
        <v>9236</v>
      </c>
      <c r="AB64">
        <v>4</v>
      </c>
      <c r="AC64">
        <v>4</v>
      </c>
      <c r="AE64" t="s">
        <v>164</v>
      </c>
      <c r="AF64" t="s">
        <v>8168</v>
      </c>
      <c r="AH64" t="s">
        <v>8057</v>
      </c>
      <c r="AJ64" t="s">
        <v>8118</v>
      </c>
      <c r="AL64" t="s">
        <v>5367</v>
      </c>
      <c r="AM64" t="s">
        <v>5367</v>
      </c>
      <c r="AO64">
        <v>23</v>
      </c>
      <c r="AP64">
        <v>1</v>
      </c>
      <c r="AZ64" t="s">
        <v>9005</v>
      </c>
    </row>
    <row r="65" spans="1:52" x14ac:dyDescent="0.3">
      <c r="A65">
        <v>2624</v>
      </c>
      <c r="C65">
        <v>9232986</v>
      </c>
      <c r="Q65" t="s">
        <v>7138</v>
      </c>
      <c r="R65" t="s">
        <v>7142</v>
      </c>
      <c r="S65" t="s">
        <v>1220</v>
      </c>
      <c r="T65" t="s">
        <v>52</v>
      </c>
      <c r="V65" s="9" t="s">
        <v>7139</v>
      </c>
      <c r="AA65" s="6" t="s">
        <v>7140</v>
      </c>
      <c r="AB65">
        <v>4</v>
      </c>
      <c r="AC65">
        <v>4</v>
      </c>
      <c r="AE65" t="s">
        <v>8168</v>
      </c>
      <c r="AF65" t="s">
        <v>8211</v>
      </c>
      <c r="AH65" t="s">
        <v>8061</v>
      </c>
      <c r="AJ65" t="s">
        <v>8118</v>
      </c>
      <c r="AL65" t="s">
        <v>1225</v>
      </c>
      <c r="AM65" t="s">
        <v>1226</v>
      </c>
      <c r="AO65">
        <v>141</v>
      </c>
      <c r="AP65">
        <v>25</v>
      </c>
      <c r="AS65" t="s">
        <v>7288</v>
      </c>
      <c r="AT65">
        <v>60627827</v>
      </c>
      <c r="AV65" s="11">
        <v>400770</v>
      </c>
      <c r="AZ65" t="s">
        <v>7141</v>
      </c>
    </row>
    <row r="66" spans="1:52" x14ac:dyDescent="0.3">
      <c r="A66">
        <v>2626</v>
      </c>
      <c r="C66">
        <v>11364412</v>
      </c>
      <c r="Q66" t="s">
        <v>3961</v>
      </c>
      <c r="R66" t="s">
        <v>3961</v>
      </c>
      <c r="S66" t="s">
        <v>135</v>
      </c>
      <c r="T66" t="s">
        <v>52</v>
      </c>
      <c r="V66" s="9" t="s">
        <v>4299</v>
      </c>
      <c r="AA66" s="6" t="s">
        <v>333</v>
      </c>
      <c r="AB66">
        <v>1</v>
      </c>
      <c r="AC66">
        <v>1</v>
      </c>
      <c r="AE66" t="s">
        <v>8053</v>
      </c>
      <c r="AJ66" t="s">
        <v>8118</v>
      </c>
      <c r="AL66" t="s">
        <v>5363</v>
      </c>
      <c r="AM66" t="s">
        <v>5363</v>
      </c>
      <c r="AO66">
        <v>12</v>
      </c>
      <c r="AP66">
        <v>12</v>
      </c>
    </row>
    <row r="67" spans="1:52" x14ac:dyDescent="0.3">
      <c r="A67">
        <v>2719</v>
      </c>
      <c r="C67">
        <v>11365020</v>
      </c>
      <c r="Q67" t="s">
        <v>4008</v>
      </c>
      <c r="R67" t="s">
        <v>4008</v>
      </c>
      <c r="S67" t="s">
        <v>135</v>
      </c>
      <c r="T67" t="s">
        <v>52</v>
      </c>
      <c r="V67" s="9" t="s">
        <v>4010</v>
      </c>
      <c r="AA67" s="6" t="s">
        <v>9494</v>
      </c>
      <c r="AB67">
        <v>4</v>
      </c>
      <c r="AC67">
        <v>4</v>
      </c>
      <c r="AE67" t="s">
        <v>8168</v>
      </c>
      <c r="AF67" t="s">
        <v>8055</v>
      </c>
      <c r="AG67" t="s">
        <v>8054</v>
      </c>
      <c r="AH67" t="s">
        <v>8149</v>
      </c>
      <c r="AJ67" t="s">
        <v>8118</v>
      </c>
      <c r="AL67" t="s">
        <v>5387</v>
      </c>
      <c r="AM67" t="s">
        <v>5387</v>
      </c>
      <c r="AO67">
        <v>13</v>
      </c>
      <c r="AP67">
        <v>2</v>
      </c>
      <c r="AZ67" t="s">
        <v>9063</v>
      </c>
    </row>
    <row r="68" spans="1:52" x14ac:dyDescent="0.3">
      <c r="A68">
        <v>2771</v>
      </c>
      <c r="C68">
        <v>11365346</v>
      </c>
      <c r="Q68" t="s">
        <v>11544</v>
      </c>
      <c r="R68" t="s">
        <v>11544</v>
      </c>
      <c r="S68" t="s">
        <v>135</v>
      </c>
      <c r="T68" t="s">
        <v>52</v>
      </c>
      <c r="V68" s="9" t="s">
        <v>4049</v>
      </c>
      <c r="AA68" s="6" t="s">
        <v>9391</v>
      </c>
      <c r="AB68">
        <v>2</v>
      </c>
      <c r="AC68">
        <v>2</v>
      </c>
      <c r="AE68" t="s">
        <v>8168</v>
      </c>
      <c r="AF68" t="s">
        <v>8055</v>
      </c>
      <c r="AH68" t="s">
        <v>8083</v>
      </c>
      <c r="AJ68" t="s">
        <v>8118</v>
      </c>
      <c r="AK68" t="s">
        <v>8051</v>
      </c>
      <c r="AL68" t="s">
        <v>11519</v>
      </c>
      <c r="AM68" t="s">
        <v>11519</v>
      </c>
      <c r="AO68">
        <v>10</v>
      </c>
      <c r="AP68">
        <v>3</v>
      </c>
      <c r="AV68" s="11">
        <v>100893937</v>
      </c>
      <c r="AZ68" t="s">
        <v>11545</v>
      </c>
    </row>
    <row r="69" spans="1:52" x14ac:dyDescent="0.3">
      <c r="A69">
        <v>2781</v>
      </c>
      <c r="C69">
        <v>11365417</v>
      </c>
      <c r="Q69" t="s">
        <v>4044</v>
      </c>
      <c r="R69" t="s">
        <v>4044</v>
      </c>
      <c r="S69" t="s">
        <v>135</v>
      </c>
      <c r="T69" t="s">
        <v>52</v>
      </c>
      <c r="V69" s="9" t="s">
        <v>4049</v>
      </c>
      <c r="AA69" s="6" t="s">
        <v>9493</v>
      </c>
      <c r="AB69">
        <v>2</v>
      </c>
      <c r="AC69">
        <v>2</v>
      </c>
      <c r="AE69" t="s">
        <v>8226</v>
      </c>
      <c r="AF69" t="s">
        <v>8168</v>
      </c>
      <c r="AJ69" t="s">
        <v>8118</v>
      </c>
      <c r="AL69" t="s">
        <v>5387</v>
      </c>
      <c r="AM69" t="s">
        <v>5387</v>
      </c>
      <c r="AO69">
        <v>13</v>
      </c>
      <c r="AP69">
        <v>6</v>
      </c>
    </row>
    <row r="70" spans="1:52" x14ac:dyDescent="0.3">
      <c r="A70">
        <v>2811</v>
      </c>
      <c r="B70" t="s">
        <v>7993</v>
      </c>
      <c r="C70">
        <v>9828969</v>
      </c>
      <c r="Q70" t="s">
        <v>4064</v>
      </c>
      <c r="R70" t="s">
        <v>4064</v>
      </c>
      <c r="S70" t="s">
        <v>135</v>
      </c>
      <c r="T70" t="s">
        <v>52</v>
      </c>
      <c r="V70" s="9" t="s">
        <v>4328</v>
      </c>
      <c r="Z70" s="9" t="s">
        <v>4329</v>
      </c>
      <c r="AA70" s="6" t="s">
        <v>9528</v>
      </c>
      <c r="AB70">
        <v>21</v>
      </c>
      <c r="AC70">
        <v>21</v>
      </c>
      <c r="AE70" t="s">
        <v>8168</v>
      </c>
      <c r="AH70" t="s">
        <v>8082</v>
      </c>
      <c r="AJ70" t="s">
        <v>8118</v>
      </c>
      <c r="AL70" t="s">
        <v>5284</v>
      </c>
      <c r="AM70" t="s">
        <v>5284</v>
      </c>
      <c r="AO70">
        <v>10</v>
      </c>
      <c r="AP70">
        <v>4</v>
      </c>
      <c r="AZ70" t="s">
        <v>9102</v>
      </c>
    </row>
    <row r="71" spans="1:52" x14ac:dyDescent="0.3">
      <c r="A71">
        <v>2816</v>
      </c>
      <c r="B71" t="s">
        <v>7997</v>
      </c>
      <c r="C71">
        <v>9828967</v>
      </c>
      <c r="Q71" t="s">
        <v>4069</v>
      </c>
      <c r="R71" t="s">
        <v>4069</v>
      </c>
      <c r="S71" t="s">
        <v>135</v>
      </c>
      <c r="T71" t="s">
        <v>52</v>
      </c>
      <c r="V71" s="9" t="s">
        <v>4328</v>
      </c>
      <c r="Z71" s="9" t="s">
        <v>4329</v>
      </c>
      <c r="AA71" s="6" t="s">
        <v>9533</v>
      </c>
      <c r="AB71">
        <v>8</v>
      </c>
      <c r="AC71">
        <v>8</v>
      </c>
      <c r="AE71" t="s">
        <v>8168</v>
      </c>
      <c r="AF71" t="s">
        <v>8211</v>
      </c>
      <c r="AJ71" t="s">
        <v>8118</v>
      </c>
      <c r="AL71" t="s">
        <v>5284</v>
      </c>
      <c r="AM71" t="s">
        <v>5284</v>
      </c>
      <c r="AO71">
        <v>10</v>
      </c>
      <c r="AP71">
        <v>4</v>
      </c>
      <c r="AZ71" t="s">
        <v>9107</v>
      </c>
    </row>
    <row r="72" spans="1:52" x14ac:dyDescent="0.3">
      <c r="A72">
        <v>2888</v>
      </c>
      <c r="N72" t="s">
        <v>5661</v>
      </c>
      <c r="Q72" t="s">
        <v>4098</v>
      </c>
      <c r="R72" t="s">
        <v>4098</v>
      </c>
      <c r="S72" t="s">
        <v>135</v>
      </c>
      <c r="T72" t="s">
        <v>52</v>
      </c>
      <c r="V72" s="9" t="s">
        <v>4346</v>
      </c>
      <c r="AE72" t="s">
        <v>8168</v>
      </c>
      <c r="AF72" t="s">
        <v>8211</v>
      </c>
      <c r="AH72" t="s">
        <v>8082</v>
      </c>
      <c r="AJ72" t="s">
        <v>8118</v>
      </c>
      <c r="AL72" t="s">
        <v>5380</v>
      </c>
      <c r="AM72" t="s">
        <v>5380</v>
      </c>
      <c r="AO72">
        <v>3</v>
      </c>
      <c r="AP72" s="9" t="s">
        <v>1247</v>
      </c>
      <c r="AS72" t="s">
        <v>7314</v>
      </c>
      <c r="AT72">
        <v>37882359</v>
      </c>
      <c r="AV72" s="11">
        <v>101084025</v>
      </c>
      <c r="AZ72" t="s">
        <v>9131</v>
      </c>
    </row>
    <row r="73" spans="1:52" x14ac:dyDescent="0.3">
      <c r="A73">
        <v>2889</v>
      </c>
      <c r="N73" t="s">
        <v>5658</v>
      </c>
      <c r="Q73" t="s">
        <v>4099</v>
      </c>
      <c r="R73" t="s">
        <v>4099</v>
      </c>
      <c r="S73" t="s">
        <v>135</v>
      </c>
      <c r="T73" t="s">
        <v>52</v>
      </c>
      <c r="V73" s="9" t="s">
        <v>4346</v>
      </c>
      <c r="AE73" t="s">
        <v>8168</v>
      </c>
      <c r="AF73" t="s">
        <v>8211</v>
      </c>
      <c r="AH73" t="s">
        <v>8082</v>
      </c>
      <c r="AJ73" t="s">
        <v>8118</v>
      </c>
      <c r="AL73" t="s">
        <v>5380</v>
      </c>
      <c r="AM73" t="s">
        <v>5380</v>
      </c>
      <c r="AO73">
        <v>3</v>
      </c>
      <c r="AP73" s="9" t="s">
        <v>1247</v>
      </c>
      <c r="AS73" t="s">
        <v>7314</v>
      </c>
      <c r="AT73">
        <v>37882359</v>
      </c>
      <c r="AV73" s="11">
        <v>101084025</v>
      </c>
      <c r="AZ73" t="s">
        <v>9132</v>
      </c>
    </row>
    <row r="74" spans="1:52" x14ac:dyDescent="0.3">
      <c r="A74">
        <v>2890</v>
      </c>
      <c r="N74" t="s">
        <v>5660</v>
      </c>
      <c r="Q74" t="s">
        <v>4100</v>
      </c>
      <c r="R74" t="s">
        <v>4100</v>
      </c>
      <c r="S74" t="s">
        <v>135</v>
      </c>
      <c r="T74" t="s">
        <v>52</v>
      </c>
      <c r="V74" s="9" t="s">
        <v>4346</v>
      </c>
      <c r="AE74" t="s">
        <v>8168</v>
      </c>
      <c r="AF74" t="s">
        <v>8211</v>
      </c>
      <c r="AJ74" t="s">
        <v>8118</v>
      </c>
      <c r="AL74" t="s">
        <v>5380</v>
      </c>
      <c r="AM74" t="s">
        <v>5380</v>
      </c>
      <c r="AO74">
        <v>3</v>
      </c>
      <c r="AP74" s="9" t="s">
        <v>1247</v>
      </c>
      <c r="AS74" t="s">
        <v>7314</v>
      </c>
      <c r="AT74">
        <v>37882359</v>
      </c>
      <c r="AV74" s="11">
        <v>101084025</v>
      </c>
      <c r="AZ74" t="s">
        <v>9133</v>
      </c>
    </row>
    <row r="75" spans="1:52" x14ac:dyDescent="0.3">
      <c r="A75">
        <v>2891</v>
      </c>
      <c r="N75" t="s">
        <v>5656</v>
      </c>
      <c r="Q75" t="s">
        <v>4101</v>
      </c>
      <c r="R75" t="s">
        <v>4101</v>
      </c>
      <c r="S75" t="s">
        <v>135</v>
      </c>
      <c r="T75" t="s">
        <v>52</v>
      </c>
      <c r="V75" s="9" t="s">
        <v>4346</v>
      </c>
      <c r="AE75" t="s">
        <v>8168</v>
      </c>
      <c r="AH75" t="s">
        <v>8082</v>
      </c>
      <c r="AJ75" t="s">
        <v>8118</v>
      </c>
      <c r="AL75" t="s">
        <v>5380</v>
      </c>
      <c r="AM75" t="s">
        <v>5380</v>
      </c>
      <c r="AO75">
        <v>3</v>
      </c>
      <c r="AP75" s="9" t="s">
        <v>1247</v>
      </c>
      <c r="AS75" t="s">
        <v>7314</v>
      </c>
      <c r="AT75">
        <v>37882359</v>
      </c>
      <c r="AV75" s="11">
        <v>101084025</v>
      </c>
      <c r="AZ75" t="s">
        <v>9134</v>
      </c>
    </row>
    <row r="76" spans="1:52" x14ac:dyDescent="0.3">
      <c r="A76">
        <v>2892</v>
      </c>
      <c r="N76" t="s">
        <v>5664</v>
      </c>
      <c r="Q76" t="s">
        <v>4102</v>
      </c>
      <c r="R76" t="s">
        <v>4102</v>
      </c>
      <c r="S76" t="s">
        <v>135</v>
      </c>
      <c r="T76" t="s">
        <v>52</v>
      </c>
      <c r="V76" s="9" t="s">
        <v>4346</v>
      </c>
      <c r="AE76" t="s">
        <v>8168</v>
      </c>
      <c r="AF76" t="s">
        <v>8054</v>
      </c>
      <c r="AJ76" t="s">
        <v>8118</v>
      </c>
      <c r="AL76" t="s">
        <v>5380</v>
      </c>
      <c r="AM76" t="s">
        <v>5380</v>
      </c>
      <c r="AO76">
        <v>3</v>
      </c>
      <c r="AP76" s="9" t="s">
        <v>1247</v>
      </c>
      <c r="AS76" t="s">
        <v>7314</v>
      </c>
      <c r="AT76">
        <v>37882359</v>
      </c>
      <c r="AV76" s="11">
        <v>101084025</v>
      </c>
      <c r="AZ76" t="s">
        <v>9135</v>
      </c>
    </row>
    <row r="77" spans="1:52" x14ac:dyDescent="0.3">
      <c r="A77">
        <v>2893</v>
      </c>
      <c r="N77" t="s">
        <v>5659</v>
      </c>
      <c r="Q77" t="s">
        <v>4103</v>
      </c>
      <c r="R77" t="s">
        <v>4103</v>
      </c>
      <c r="S77" t="s">
        <v>135</v>
      </c>
      <c r="T77" t="s">
        <v>52</v>
      </c>
      <c r="V77" s="9" t="s">
        <v>4346</v>
      </c>
      <c r="AE77" t="s">
        <v>8168</v>
      </c>
      <c r="AH77" t="s">
        <v>8112</v>
      </c>
      <c r="AJ77" t="s">
        <v>8118</v>
      </c>
      <c r="AL77" t="s">
        <v>5380</v>
      </c>
      <c r="AM77" t="s">
        <v>5380</v>
      </c>
      <c r="AO77">
        <v>3</v>
      </c>
      <c r="AP77" s="9" t="s">
        <v>1247</v>
      </c>
      <c r="AS77" t="s">
        <v>7314</v>
      </c>
      <c r="AT77">
        <v>37882359</v>
      </c>
      <c r="AV77" s="11">
        <v>101084025</v>
      </c>
      <c r="AZ77" t="s">
        <v>6197</v>
      </c>
    </row>
    <row r="78" spans="1:52" x14ac:dyDescent="0.3">
      <c r="A78">
        <v>2894</v>
      </c>
      <c r="N78" t="s">
        <v>5657</v>
      </c>
      <c r="Q78" t="s">
        <v>4104</v>
      </c>
      <c r="R78" t="s">
        <v>4104</v>
      </c>
      <c r="S78" t="s">
        <v>135</v>
      </c>
      <c r="T78" t="s">
        <v>52</v>
      </c>
      <c r="V78" s="9" t="s">
        <v>4346</v>
      </c>
      <c r="AE78" t="s">
        <v>8168</v>
      </c>
      <c r="AF78" t="s">
        <v>8211</v>
      </c>
      <c r="AH78" t="s">
        <v>8082</v>
      </c>
      <c r="AJ78" t="s">
        <v>8118</v>
      </c>
      <c r="AK78" t="s">
        <v>8051</v>
      </c>
      <c r="AL78" t="s">
        <v>5380</v>
      </c>
      <c r="AM78" t="s">
        <v>5380</v>
      </c>
      <c r="AO78">
        <v>3</v>
      </c>
      <c r="AP78" s="9" t="s">
        <v>1247</v>
      </c>
      <c r="AS78" t="s">
        <v>7314</v>
      </c>
      <c r="AT78">
        <v>37882359</v>
      </c>
      <c r="AV78" s="11">
        <v>101084025</v>
      </c>
      <c r="AZ78" t="s">
        <v>9136</v>
      </c>
    </row>
    <row r="79" spans="1:52" x14ac:dyDescent="0.3">
      <c r="A79">
        <v>2895</v>
      </c>
      <c r="N79" t="s">
        <v>5662</v>
      </c>
      <c r="Q79" t="s">
        <v>4105</v>
      </c>
      <c r="R79" t="s">
        <v>4105</v>
      </c>
      <c r="S79" t="s">
        <v>135</v>
      </c>
      <c r="T79" t="s">
        <v>52</v>
      </c>
      <c r="V79" s="9" t="s">
        <v>4346</v>
      </c>
      <c r="AE79" t="s">
        <v>8168</v>
      </c>
      <c r="AF79" t="s">
        <v>8211</v>
      </c>
      <c r="AJ79" t="s">
        <v>8118</v>
      </c>
      <c r="AL79" t="s">
        <v>5380</v>
      </c>
      <c r="AM79" t="s">
        <v>5380</v>
      </c>
      <c r="AO79">
        <v>3</v>
      </c>
      <c r="AP79" s="9" t="s">
        <v>1247</v>
      </c>
      <c r="AS79" t="s">
        <v>7314</v>
      </c>
      <c r="AT79">
        <v>37882359</v>
      </c>
      <c r="AV79" s="11">
        <v>101084025</v>
      </c>
      <c r="AZ79" t="s">
        <v>9137</v>
      </c>
    </row>
    <row r="80" spans="1:52" x14ac:dyDescent="0.3">
      <c r="A80">
        <v>2896</v>
      </c>
      <c r="N80" t="s">
        <v>5663</v>
      </c>
      <c r="Q80" t="s">
        <v>4106</v>
      </c>
      <c r="R80" t="s">
        <v>4106</v>
      </c>
      <c r="S80" t="s">
        <v>135</v>
      </c>
      <c r="T80" t="s">
        <v>52</v>
      </c>
      <c r="V80" s="9" t="s">
        <v>4346</v>
      </c>
      <c r="AE80" t="s">
        <v>8054</v>
      </c>
      <c r="AH80" t="s">
        <v>8111</v>
      </c>
      <c r="AJ80" t="s">
        <v>8118</v>
      </c>
      <c r="AL80" t="s">
        <v>5380</v>
      </c>
      <c r="AM80" t="s">
        <v>5380</v>
      </c>
      <c r="AO80">
        <v>3</v>
      </c>
      <c r="AP80" s="9" t="s">
        <v>1247</v>
      </c>
      <c r="AS80" t="s">
        <v>7314</v>
      </c>
      <c r="AT80">
        <v>37882359</v>
      </c>
      <c r="AV80" s="11">
        <v>101084025</v>
      </c>
      <c r="AZ80" t="s">
        <v>9138</v>
      </c>
    </row>
    <row r="81" spans="1:60" x14ac:dyDescent="0.3">
      <c r="A81">
        <v>2899</v>
      </c>
      <c r="B81" t="s">
        <v>8013</v>
      </c>
      <c r="C81">
        <v>10215126</v>
      </c>
      <c r="Q81" t="s">
        <v>4109</v>
      </c>
      <c r="R81" t="s">
        <v>4109</v>
      </c>
      <c r="S81" t="s">
        <v>135</v>
      </c>
      <c r="T81" t="s">
        <v>52</v>
      </c>
      <c r="V81" s="9" t="s">
        <v>4346</v>
      </c>
      <c r="AA81" s="6" t="s">
        <v>9554</v>
      </c>
      <c r="AB81">
        <v>4</v>
      </c>
      <c r="AC81">
        <v>4</v>
      </c>
      <c r="AE81" t="s">
        <v>8168</v>
      </c>
      <c r="AF81" t="s">
        <v>562</v>
      </c>
      <c r="AH81" t="s">
        <v>8057</v>
      </c>
      <c r="AJ81" t="s">
        <v>8118</v>
      </c>
      <c r="AL81" t="s">
        <v>5317</v>
      </c>
      <c r="AM81" t="s">
        <v>5317</v>
      </c>
      <c r="AO81">
        <v>10</v>
      </c>
      <c r="AP81">
        <v>1</v>
      </c>
      <c r="AZ81" t="s">
        <v>9141</v>
      </c>
    </row>
    <row r="82" spans="1:60" x14ac:dyDescent="0.3">
      <c r="A82">
        <v>2929</v>
      </c>
      <c r="B82" t="s">
        <v>8024</v>
      </c>
      <c r="C82">
        <v>10387498</v>
      </c>
      <c r="Q82" t="s">
        <v>4120</v>
      </c>
      <c r="R82" t="s">
        <v>4120</v>
      </c>
      <c r="S82" t="s">
        <v>135</v>
      </c>
      <c r="T82" t="s">
        <v>52</v>
      </c>
      <c r="V82" s="9" t="s">
        <v>4352</v>
      </c>
      <c r="W82" s="4">
        <v>35413</v>
      </c>
      <c r="Y82" s="9" t="s">
        <v>4353</v>
      </c>
      <c r="AA82" s="6" t="s">
        <v>9564</v>
      </c>
      <c r="AB82">
        <v>7</v>
      </c>
      <c r="AC82">
        <v>7</v>
      </c>
      <c r="AE82" t="s">
        <v>8168</v>
      </c>
      <c r="AF82" t="s">
        <v>8211</v>
      </c>
      <c r="AH82" t="s">
        <v>8082</v>
      </c>
      <c r="AJ82" t="s">
        <v>8118</v>
      </c>
      <c r="AL82" t="s">
        <v>5408</v>
      </c>
      <c r="AM82" t="s">
        <v>5408</v>
      </c>
      <c r="AO82">
        <v>14</v>
      </c>
      <c r="AP82">
        <v>2</v>
      </c>
      <c r="AZ82" t="s">
        <v>9150</v>
      </c>
    </row>
    <row r="83" spans="1:60" x14ac:dyDescent="0.3">
      <c r="A83">
        <v>2943</v>
      </c>
      <c r="C83">
        <v>11366534</v>
      </c>
      <c r="Q83" t="s">
        <v>4124</v>
      </c>
      <c r="R83" t="s">
        <v>4124</v>
      </c>
      <c r="S83" t="s">
        <v>135</v>
      </c>
      <c r="T83" t="s">
        <v>52</v>
      </c>
      <c r="V83" s="9" t="s">
        <v>4355</v>
      </c>
      <c r="AA83" s="6" t="s">
        <v>212</v>
      </c>
      <c r="AB83">
        <v>1</v>
      </c>
      <c r="AC83">
        <v>1</v>
      </c>
      <c r="AE83" t="s">
        <v>8168</v>
      </c>
      <c r="AF83" t="s">
        <v>8053</v>
      </c>
      <c r="AG83" t="s">
        <v>562</v>
      </c>
      <c r="AH83" t="s">
        <v>8057</v>
      </c>
      <c r="AJ83" t="s">
        <v>8118</v>
      </c>
      <c r="AL83" t="s">
        <v>5363</v>
      </c>
      <c r="AM83" t="s">
        <v>5363</v>
      </c>
      <c r="AO83">
        <v>14</v>
      </c>
      <c r="AP83">
        <v>8</v>
      </c>
      <c r="AS83" t="s">
        <v>11700</v>
      </c>
      <c r="AV83" s="11">
        <v>8703425</v>
      </c>
    </row>
    <row r="84" spans="1:60" x14ac:dyDescent="0.3">
      <c r="A84">
        <v>2944</v>
      </c>
      <c r="N84" t="s">
        <v>10748</v>
      </c>
      <c r="Q84" t="s">
        <v>10749</v>
      </c>
      <c r="R84" t="s">
        <v>10749</v>
      </c>
      <c r="S84" t="s">
        <v>135</v>
      </c>
      <c r="T84" t="s">
        <v>180</v>
      </c>
      <c r="V84" s="9" t="s">
        <v>4356</v>
      </c>
      <c r="AB84">
        <v>52</v>
      </c>
      <c r="AC84">
        <v>52</v>
      </c>
      <c r="AE84" t="s">
        <v>8168</v>
      </c>
      <c r="AF84" t="s">
        <v>562</v>
      </c>
      <c r="AH84" t="s">
        <v>10751</v>
      </c>
      <c r="AJ84" t="s">
        <v>8118</v>
      </c>
      <c r="AK84" t="s">
        <v>8051</v>
      </c>
      <c r="AZ84" t="s">
        <v>10750</v>
      </c>
    </row>
    <row r="85" spans="1:60" x14ac:dyDescent="0.3">
      <c r="A85">
        <v>2946</v>
      </c>
      <c r="C85">
        <v>11810868</v>
      </c>
      <c r="Q85" t="s">
        <v>11518</v>
      </c>
      <c r="R85" t="s">
        <v>11518</v>
      </c>
      <c r="S85" t="s">
        <v>135</v>
      </c>
      <c r="T85" t="s">
        <v>52</v>
      </c>
      <c r="V85" s="9" t="s">
        <v>4356</v>
      </c>
      <c r="AA85" s="6" t="s">
        <v>9391</v>
      </c>
      <c r="AB85">
        <v>2</v>
      </c>
      <c r="AC85">
        <v>2</v>
      </c>
      <c r="AE85" t="s">
        <v>2462</v>
      </c>
      <c r="AF85" t="s">
        <v>8168</v>
      </c>
      <c r="AJ85" t="s">
        <v>8118</v>
      </c>
      <c r="AL85" t="s">
        <v>11519</v>
      </c>
      <c r="AM85" t="s">
        <v>11519</v>
      </c>
      <c r="AO85">
        <v>11</v>
      </c>
      <c r="AP85">
        <v>3</v>
      </c>
      <c r="AV85" s="11">
        <v>100893937</v>
      </c>
      <c r="AZ85" t="s">
        <v>11520</v>
      </c>
    </row>
    <row r="86" spans="1:60" x14ac:dyDescent="0.3">
      <c r="A86">
        <v>2999</v>
      </c>
      <c r="C86">
        <v>11366625</v>
      </c>
      <c r="Q86" t="s">
        <v>4136</v>
      </c>
      <c r="R86" t="s">
        <v>4136</v>
      </c>
      <c r="S86" t="s">
        <v>135</v>
      </c>
      <c r="T86" t="s">
        <v>52</v>
      </c>
      <c r="V86" s="9" t="s">
        <v>4364</v>
      </c>
      <c r="AA86" s="6" t="s">
        <v>6350</v>
      </c>
      <c r="AB86">
        <v>2</v>
      </c>
      <c r="AC86">
        <v>2</v>
      </c>
      <c r="AE86" t="s">
        <v>8053</v>
      </c>
      <c r="AF86" t="s">
        <v>562</v>
      </c>
      <c r="AJ86" t="s">
        <v>8118</v>
      </c>
      <c r="AK86" t="s">
        <v>8051</v>
      </c>
      <c r="AL86" t="s">
        <v>5363</v>
      </c>
      <c r="AM86" t="s">
        <v>5363</v>
      </c>
      <c r="AO86">
        <v>14</v>
      </c>
      <c r="AP86">
        <v>15</v>
      </c>
      <c r="AS86" t="s">
        <v>11700</v>
      </c>
      <c r="AV86" s="11" t="s">
        <v>11701</v>
      </c>
    </row>
    <row r="87" spans="1:60" x14ac:dyDescent="0.3">
      <c r="A87">
        <v>1582</v>
      </c>
      <c r="C87">
        <v>3589723</v>
      </c>
      <c r="Q87" t="s">
        <v>3432</v>
      </c>
      <c r="R87" t="s">
        <v>3432</v>
      </c>
      <c r="S87" t="s">
        <v>135</v>
      </c>
      <c r="T87" t="s">
        <v>52</v>
      </c>
      <c r="V87" s="9" t="s">
        <v>4533</v>
      </c>
      <c r="AA87" s="6" t="s">
        <v>9822</v>
      </c>
      <c r="AB87">
        <v>4</v>
      </c>
      <c r="AC87">
        <v>4</v>
      </c>
      <c r="AE87" t="s">
        <v>8168</v>
      </c>
      <c r="AH87" t="s">
        <v>8057</v>
      </c>
      <c r="AJ87" t="s">
        <v>8167</v>
      </c>
      <c r="AL87" t="s">
        <v>5181</v>
      </c>
      <c r="AM87" t="s">
        <v>5181</v>
      </c>
      <c r="AO87">
        <v>27</v>
      </c>
      <c r="AP87">
        <v>6</v>
      </c>
      <c r="AZ87" t="s">
        <v>8579</v>
      </c>
    </row>
    <row r="88" spans="1:60" x14ac:dyDescent="0.3">
      <c r="A88">
        <v>1800</v>
      </c>
      <c r="C88">
        <v>2281354</v>
      </c>
      <c r="Q88" t="s">
        <v>3592</v>
      </c>
      <c r="R88" t="s">
        <v>3592</v>
      </c>
      <c r="S88" t="s">
        <v>135</v>
      </c>
      <c r="T88" t="s">
        <v>52</v>
      </c>
      <c r="V88" s="9" t="s">
        <v>4164</v>
      </c>
      <c r="AA88" s="6" t="s">
        <v>9201</v>
      </c>
      <c r="AB88">
        <v>10</v>
      </c>
      <c r="AC88">
        <v>10</v>
      </c>
      <c r="AE88" t="s">
        <v>8055</v>
      </c>
      <c r="AF88" t="s">
        <v>8169</v>
      </c>
      <c r="AG88" t="s">
        <v>8168</v>
      </c>
      <c r="AH88" t="s">
        <v>8057</v>
      </c>
      <c r="AJ88" t="s">
        <v>8167</v>
      </c>
      <c r="AK88" t="s">
        <v>8051</v>
      </c>
      <c r="AL88" t="s">
        <v>5181</v>
      </c>
      <c r="AM88" t="s">
        <v>5181</v>
      </c>
      <c r="AO88">
        <v>31</v>
      </c>
      <c r="AP88">
        <v>6</v>
      </c>
      <c r="AZ88" t="s">
        <v>8710</v>
      </c>
    </row>
    <row r="89" spans="1:60" x14ac:dyDescent="0.3">
      <c r="A89">
        <v>1815</v>
      </c>
      <c r="C89">
        <v>1890595</v>
      </c>
      <c r="Q89" t="s">
        <v>3598</v>
      </c>
      <c r="R89" t="s">
        <v>3598</v>
      </c>
      <c r="S89" t="s">
        <v>135</v>
      </c>
      <c r="T89" t="s">
        <v>52</v>
      </c>
      <c r="V89" s="9" t="s">
        <v>4165</v>
      </c>
      <c r="AA89" s="6" t="s">
        <v>9205</v>
      </c>
      <c r="AB89">
        <v>2</v>
      </c>
      <c r="AC89">
        <v>2</v>
      </c>
      <c r="AE89" t="s">
        <v>8168</v>
      </c>
      <c r="AJ89" t="s">
        <v>8167</v>
      </c>
      <c r="AL89" t="s">
        <v>5278</v>
      </c>
      <c r="AM89" t="s">
        <v>5278</v>
      </c>
      <c r="AO89">
        <v>4</v>
      </c>
      <c r="AP89">
        <v>10</v>
      </c>
      <c r="AZ89" t="s">
        <v>8715</v>
      </c>
    </row>
    <row r="90" spans="1:60" x14ac:dyDescent="0.3">
      <c r="A90">
        <v>2371</v>
      </c>
      <c r="C90">
        <v>12319989</v>
      </c>
      <c r="Q90" t="s">
        <v>3836</v>
      </c>
      <c r="R90" t="s">
        <v>3836</v>
      </c>
      <c r="S90" t="s">
        <v>135</v>
      </c>
      <c r="T90" t="s">
        <v>52</v>
      </c>
      <c r="V90" s="9" t="s">
        <v>4255</v>
      </c>
      <c r="AA90" s="6" t="s">
        <v>9391</v>
      </c>
      <c r="AB90">
        <v>2</v>
      </c>
      <c r="AC90">
        <v>2</v>
      </c>
      <c r="AE90" t="s">
        <v>8168</v>
      </c>
      <c r="AF90" t="s">
        <v>8169</v>
      </c>
      <c r="AG90" t="s">
        <v>8211</v>
      </c>
      <c r="AH90" t="s">
        <v>8057</v>
      </c>
      <c r="AJ90" t="s">
        <v>8167</v>
      </c>
      <c r="AK90" t="s">
        <v>8051</v>
      </c>
      <c r="AL90" t="s">
        <v>5341</v>
      </c>
      <c r="AM90" t="s">
        <v>5341</v>
      </c>
      <c r="AZ90" t="s">
        <v>8920</v>
      </c>
      <c r="BH90" t="s">
        <v>12662</v>
      </c>
    </row>
    <row r="91" spans="1:60" x14ac:dyDescent="0.3">
      <c r="A91">
        <v>2947</v>
      </c>
      <c r="C91">
        <v>11366771</v>
      </c>
      <c r="Q91" t="s">
        <v>4125</v>
      </c>
      <c r="R91" t="s">
        <v>4125</v>
      </c>
      <c r="S91" t="s">
        <v>135</v>
      </c>
      <c r="T91" t="s">
        <v>52</v>
      </c>
      <c r="V91" s="9" t="s">
        <v>4356</v>
      </c>
      <c r="AA91" s="6" t="s">
        <v>9568</v>
      </c>
      <c r="AB91">
        <v>1</v>
      </c>
      <c r="AC91">
        <v>1</v>
      </c>
      <c r="AE91" t="s">
        <v>8168</v>
      </c>
      <c r="AF91" t="s">
        <v>8211</v>
      </c>
      <c r="AH91" t="s">
        <v>11716</v>
      </c>
      <c r="AJ91" t="s">
        <v>8167</v>
      </c>
      <c r="AL91" t="s">
        <v>5411</v>
      </c>
      <c r="AM91" t="s">
        <v>5411</v>
      </c>
      <c r="AO91">
        <v>10</v>
      </c>
      <c r="AP91">
        <v>3</v>
      </c>
      <c r="AS91" t="s">
        <v>11717</v>
      </c>
      <c r="AV91" s="11">
        <v>9413754</v>
      </c>
      <c r="AZ91" t="s">
        <v>9153</v>
      </c>
    </row>
    <row r="92" spans="1:60" x14ac:dyDescent="0.3">
      <c r="A92">
        <v>1882</v>
      </c>
      <c r="B92" t="s">
        <v>7695</v>
      </c>
      <c r="C92">
        <v>1783070</v>
      </c>
      <c r="Q92" t="s">
        <v>3623</v>
      </c>
      <c r="R92" t="s">
        <v>3623</v>
      </c>
      <c r="S92" t="s">
        <v>135</v>
      </c>
      <c r="T92" t="s">
        <v>52</v>
      </c>
      <c r="U92" t="s">
        <v>372</v>
      </c>
      <c r="V92" s="9" t="s">
        <v>4177</v>
      </c>
      <c r="AA92" s="6" t="s">
        <v>9229</v>
      </c>
      <c r="AB92">
        <v>2</v>
      </c>
      <c r="AC92">
        <v>2</v>
      </c>
      <c r="AE92" t="s">
        <v>8168</v>
      </c>
      <c r="AF92" t="s">
        <v>8211</v>
      </c>
      <c r="AH92" t="s">
        <v>8061</v>
      </c>
      <c r="AJ92" t="s">
        <v>12634</v>
      </c>
      <c r="AK92" t="s">
        <v>8051</v>
      </c>
      <c r="AL92" t="s">
        <v>5283</v>
      </c>
      <c r="AM92" t="s">
        <v>5283</v>
      </c>
      <c r="AO92">
        <v>7</v>
      </c>
      <c r="AP92">
        <v>6</v>
      </c>
      <c r="AZ92" t="s">
        <v>8737</v>
      </c>
    </row>
    <row r="93" spans="1:60" x14ac:dyDescent="0.3">
      <c r="A93">
        <v>2039</v>
      </c>
      <c r="Q93" t="s">
        <v>6308</v>
      </c>
      <c r="R93" t="s">
        <v>6308</v>
      </c>
      <c r="S93" t="s">
        <v>135</v>
      </c>
      <c r="T93" t="s">
        <v>52</v>
      </c>
      <c r="V93" s="9" t="s">
        <v>4200</v>
      </c>
      <c r="AA93" s="6" t="s">
        <v>6303</v>
      </c>
      <c r="AB93">
        <v>3</v>
      </c>
      <c r="AC93">
        <v>3</v>
      </c>
      <c r="AE93" t="s">
        <v>8169</v>
      </c>
      <c r="AH93" t="s">
        <v>8057</v>
      </c>
      <c r="AJ93" t="s">
        <v>8157</v>
      </c>
      <c r="AL93" t="s">
        <v>6142</v>
      </c>
      <c r="AM93" t="s">
        <v>6142</v>
      </c>
      <c r="AO93">
        <v>1</v>
      </c>
      <c r="AP93">
        <v>5</v>
      </c>
      <c r="AS93" t="s">
        <v>7310</v>
      </c>
      <c r="AT93">
        <v>1117872832</v>
      </c>
      <c r="AU93">
        <v>4057166</v>
      </c>
      <c r="AY93" t="s">
        <v>12515</v>
      </c>
      <c r="AZ93" t="s">
        <v>6302</v>
      </c>
      <c r="BF93" t="s">
        <v>6144</v>
      </c>
      <c r="BG93" t="s">
        <v>10855</v>
      </c>
    </row>
    <row r="94" spans="1:60" x14ac:dyDescent="0.3">
      <c r="A94">
        <v>1141</v>
      </c>
      <c r="B94" t="s">
        <v>2933</v>
      </c>
      <c r="C94">
        <v>91872</v>
      </c>
      <c r="Q94" t="s">
        <v>2902</v>
      </c>
      <c r="R94" t="s">
        <v>2902</v>
      </c>
      <c r="S94" t="s">
        <v>135</v>
      </c>
      <c r="T94" t="s">
        <v>52</v>
      </c>
      <c r="V94" s="9" t="s">
        <v>2930</v>
      </c>
      <c r="AA94" s="6" t="s">
        <v>2999</v>
      </c>
      <c r="AB94">
        <v>2</v>
      </c>
      <c r="AC94">
        <v>2</v>
      </c>
      <c r="AE94" t="s">
        <v>8155</v>
      </c>
      <c r="AH94" t="s">
        <v>8218</v>
      </c>
      <c r="AJ94" t="s">
        <v>8179</v>
      </c>
      <c r="AL94" t="s">
        <v>156</v>
      </c>
      <c r="AM94" t="s">
        <v>156</v>
      </c>
      <c r="AO94">
        <v>314</v>
      </c>
      <c r="AP94">
        <v>8152</v>
      </c>
      <c r="AZ94" t="s">
        <v>3021</v>
      </c>
    </row>
    <row r="95" spans="1:60" x14ac:dyDescent="0.3">
      <c r="A95">
        <v>1201</v>
      </c>
      <c r="B95" t="s">
        <v>6782</v>
      </c>
      <c r="C95">
        <v>7409418</v>
      </c>
      <c r="Q95" t="s">
        <v>6776</v>
      </c>
      <c r="R95" t="s">
        <v>6777</v>
      </c>
      <c r="S95" t="s">
        <v>51</v>
      </c>
      <c r="T95" t="s">
        <v>52</v>
      </c>
      <c r="V95" s="9" t="s">
        <v>4389</v>
      </c>
      <c r="Z95" s="9" t="s">
        <v>6779</v>
      </c>
      <c r="AA95" s="6" t="s">
        <v>6778</v>
      </c>
      <c r="AB95">
        <v>12</v>
      </c>
      <c r="AC95">
        <v>12</v>
      </c>
      <c r="AE95" t="s">
        <v>8155</v>
      </c>
      <c r="AH95" t="s">
        <v>12371</v>
      </c>
      <c r="AJ95" t="s">
        <v>8179</v>
      </c>
      <c r="AK95" t="s">
        <v>8175</v>
      </c>
      <c r="AL95" t="s">
        <v>6780</v>
      </c>
      <c r="AM95" t="s">
        <v>5321</v>
      </c>
      <c r="AO95">
        <v>40</v>
      </c>
      <c r="AP95">
        <v>6</v>
      </c>
      <c r="AZ95" t="s">
        <v>6781</v>
      </c>
    </row>
    <row r="96" spans="1:60" x14ac:dyDescent="0.3">
      <c r="A96">
        <v>1217</v>
      </c>
      <c r="B96" t="s">
        <v>5446</v>
      </c>
      <c r="C96">
        <v>7203464</v>
      </c>
      <c r="Q96" t="s">
        <v>3129</v>
      </c>
      <c r="R96" t="s">
        <v>3129</v>
      </c>
      <c r="S96" t="s">
        <v>135</v>
      </c>
      <c r="T96" t="s">
        <v>52</v>
      </c>
      <c r="V96" s="9" t="s">
        <v>4392</v>
      </c>
      <c r="W96" s="4">
        <v>29343</v>
      </c>
      <c r="X96" s="9" t="s">
        <v>4393</v>
      </c>
      <c r="AA96" s="6" t="s">
        <v>9618</v>
      </c>
      <c r="AB96">
        <v>5</v>
      </c>
      <c r="AC96">
        <v>5</v>
      </c>
      <c r="AE96" t="s">
        <v>8155</v>
      </c>
      <c r="AH96" t="s">
        <v>12371</v>
      </c>
      <c r="AJ96" t="s">
        <v>8179</v>
      </c>
      <c r="AK96" t="s">
        <v>8175</v>
      </c>
      <c r="AL96" t="s">
        <v>5160</v>
      </c>
      <c r="AM96" t="s">
        <v>5160</v>
      </c>
      <c r="AO96">
        <v>55</v>
      </c>
      <c r="AP96">
        <v>3</v>
      </c>
      <c r="AZ96" t="s">
        <v>5447</v>
      </c>
    </row>
    <row r="97" spans="1:59" x14ac:dyDescent="0.3">
      <c r="A97">
        <v>1230</v>
      </c>
      <c r="C97">
        <v>7285855</v>
      </c>
      <c r="Q97" t="s">
        <v>6789</v>
      </c>
      <c r="R97" t="s">
        <v>6790</v>
      </c>
      <c r="S97" t="s">
        <v>65</v>
      </c>
      <c r="T97" t="s">
        <v>52</v>
      </c>
      <c r="V97" s="9" t="s">
        <v>4398</v>
      </c>
      <c r="AA97" s="6" t="s">
        <v>6791</v>
      </c>
      <c r="AB97">
        <v>5</v>
      </c>
      <c r="AC97">
        <v>5</v>
      </c>
      <c r="AE97" t="s">
        <v>8155</v>
      </c>
      <c r="AH97" t="s">
        <v>8177</v>
      </c>
      <c r="AJ97" t="s">
        <v>8179</v>
      </c>
      <c r="AL97" t="s">
        <v>1078</v>
      </c>
      <c r="AM97" t="s">
        <v>1079</v>
      </c>
      <c r="AO97">
        <v>7</v>
      </c>
      <c r="AP97">
        <v>3</v>
      </c>
      <c r="AZ97" t="s">
        <v>6792</v>
      </c>
    </row>
    <row r="98" spans="1:59" x14ac:dyDescent="0.3">
      <c r="A98">
        <v>1242</v>
      </c>
      <c r="C98">
        <v>7203339</v>
      </c>
      <c r="Q98" t="s">
        <v>3151</v>
      </c>
      <c r="R98" t="s">
        <v>3152</v>
      </c>
      <c r="S98" t="s">
        <v>51</v>
      </c>
      <c r="T98" t="s">
        <v>52</v>
      </c>
      <c r="V98" s="9" t="s">
        <v>4401</v>
      </c>
      <c r="AA98" s="6" t="s">
        <v>9633</v>
      </c>
      <c r="AB98">
        <v>4</v>
      </c>
      <c r="AC98">
        <v>4</v>
      </c>
      <c r="AE98" t="s">
        <v>8155</v>
      </c>
      <c r="AH98" t="s">
        <v>8135</v>
      </c>
      <c r="AJ98" t="s">
        <v>8179</v>
      </c>
      <c r="AK98" t="s">
        <v>8123</v>
      </c>
      <c r="AL98" t="s">
        <v>5169</v>
      </c>
      <c r="AM98" t="s">
        <v>5170</v>
      </c>
      <c r="AO98">
        <v>99</v>
      </c>
      <c r="AP98" s="9" t="s">
        <v>1247</v>
      </c>
      <c r="AZ98" t="s">
        <v>8388</v>
      </c>
    </row>
    <row r="99" spans="1:59" x14ac:dyDescent="0.3">
      <c r="A99">
        <v>1253</v>
      </c>
      <c r="B99" t="s">
        <v>7401</v>
      </c>
      <c r="C99">
        <v>7262869</v>
      </c>
      <c r="Q99" t="s">
        <v>3161</v>
      </c>
      <c r="R99" t="s">
        <v>3161</v>
      </c>
      <c r="S99" t="s">
        <v>135</v>
      </c>
      <c r="T99" t="s">
        <v>52</v>
      </c>
      <c r="V99" s="9" t="s">
        <v>4405</v>
      </c>
      <c r="W99" s="4">
        <v>29441</v>
      </c>
      <c r="AA99" s="6" t="s">
        <v>9639</v>
      </c>
      <c r="AB99">
        <v>6</v>
      </c>
      <c r="AC99">
        <v>6</v>
      </c>
      <c r="AE99" t="s">
        <v>8155</v>
      </c>
      <c r="AH99" t="s">
        <v>8215</v>
      </c>
      <c r="AJ99" t="s">
        <v>8179</v>
      </c>
      <c r="AK99" t="s">
        <v>8175</v>
      </c>
      <c r="AL99" t="s">
        <v>5160</v>
      </c>
      <c r="AM99" t="s">
        <v>5160</v>
      </c>
      <c r="AO99">
        <v>57</v>
      </c>
      <c r="AP99">
        <v>1</v>
      </c>
      <c r="AZ99" t="s">
        <v>8387</v>
      </c>
    </row>
    <row r="100" spans="1:59" x14ac:dyDescent="0.3">
      <c r="A100">
        <v>1344</v>
      </c>
      <c r="B100" t="s">
        <v>7448</v>
      </c>
      <c r="Q100" t="s">
        <v>3235</v>
      </c>
      <c r="R100" t="s">
        <v>3235</v>
      </c>
      <c r="S100" t="s">
        <v>135</v>
      </c>
      <c r="T100" t="s">
        <v>52</v>
      </c>
      <c r="V100" s="9" t="s">
        <v>4433</v>
      </c>
      <c r="W100" s="4">
        <v>29997</v>
      </c>
      <c r="X100" s="9" t="s">
        <v>4434</v>
      </c>
      <c r="AA100" s="6" t="s">
        <v>9693</v>
      </c>
      <c r="AB100">
        <v>2</v>
      </c>
      <c r="AC100">
        <v>2</v>
      </c>
      <c r="AE100" t="s">
        <v>164</v>
      </c>
      <c r="AF100" t="s">
        <v>8155</v>
      </c>
      <c r="AH100" t="s">
        <v>12437</v>
      </c>
      <c r="AJ100" t="s">
        <v>8179</v>
      </c>
      <c r="AK100" t="s">
        <v>8123</v>
      </c>
      <c r="AL100" t="s">
        <v>5160</v>
      </c>
      <c r="AM100" t="s">
        <v>5160</v>
      </c>
      <c r="AO100">
        <v>60</v>
      </c>
      <c r="AP100">
        <v>4</v>
      </c>
      <c r="AZ100" t="s">
        <v>8444</v>
      </c>
    </row>
    <row r="101" spans="1:59" x14ac:dyDescent="0.3">
      <c r="A101">
        <v>1555</v>
      </c>
      <c r="B101" t="s">
        <v>7542</v>
      </c>
      <c r="C101">
        <v>3964070</v>
      </c>
      <c r="Q101" t="s">
        <v>3410</v>
      </c>
      <c r="R101" t="s">
        <v>3410</v>
      </c>
      <c r="S101" t="s">
        <v>135</v>
      </c>
      <c r="T101" t="s">
        <v>52</v>
      </c>
      <c r="V101" s="9" t="s">
        <v>4521</v>
      </c>
      <c r="AA101" s="6" t="s">
        <v>9804</v>
      </c>
      <c r="AB101">
        <v>18</v>
      </c>
      <c r="AC101">
        <v>18</v>
      </c>
      <c r="AE101" t="s">
        <v>8155</v>
      </c>
      <c r="AH101" t="s">
        <v>8180</v>
      </c>
      <c r="AJ101" t="s">
        <v>8179</v>
      </c>
      <c r="AK101" t="s">
        <v>8051</v>
      </c>
      <c r="AL101" t="s">
        <v>2084</v>
      </c>
      <c r="AM101" t="s">
        <v>2084</v>
      </c>
      <c r="AO101">
        <v>15</v>
      </c>
      <c r="AP101">
        <v>1</v>
      </c>
      <c r="AS101" t="s">
        <v>7309</v>
      </c>
      <c r="AT101">
        <v>38435996</v>
      </c>
      <c r="AU101">
        <v>640644</v>
      </c>
      <c r="AV101" s="11">
        <v>1273516</v>
      </c>
      <c r="AZ101" t="s">
        <v>8560</v>
      </c>
      <c r="BF101" t="s">
        <v>10456</v>
      </c>
      <c r="BG101" t="s">
        <v>10455</v>
      </c>
    </row>
    <row r="102" spans="1:59" x14ac:dyDescent="0.3">
      <c r="A102">
        <v>1378</v>
      </c>
      <c r="C102">
        <v>6665787</v>
      </c>
      <c r="Q102" t="s">
        <v>3263</v>
      </c>
      <c r="R102" t="s">
        <v>3263</v>
      </c>
      <c r="S102" t="s">
        <v>135</v>
      </c>
      <c r="T102" t="s">
        <v>52</v>
      </c>
      <c r="U102" t="s">
        <v>146</v>
      </c>
      <c r="V102" s="9" t="s">
        <v>4445</v>
      </c>
      <c r="AA102" s="6" t="s">
        <v>9706</v>
      </c>
      <c r="AB102">
        <v>4</v>
      </c>
      <c r="AC102">
        <v>4</v>
      </c>
      <c r="AE102" t="s">
        <v>8280</v>
      </c>
      <c r="AH102" t="s">
        <v>8057</v>
      </c>
      <c r="AJ102" t="s">
        <v>8228</v>
      </c>
      <c r="AK102" t="s">
        <v>8051</v>
      </c>
      <c r="AL102" t="s">
        <v>5200</v>
      </c>
      <c r="AM102" t="s">
        <v>5200</v>
      </c>
      <c r="AO102">
        <v>5</v>
      </c>
      <c r="AP102">
        <v>4</v>
      </c>
      <c r="AZ102" t="s">
        <v>8462</v>
      </c>
    </row>
    <row r="103" spans="1:59" x14ac:dyDescent="0.3">
      <c r="A103">
        <v>1998</v>
      </c>
      <c r="B103" t="s">
        <v>7728</v>
      </c>
      <c r="C103">
        <v>1424382</v>
      </c>
      <c r="Q103" t="s">
        <v>3671</v>
      </c>
      <c r="R103" t="s">
        <v>3671</v>
      </c>
      <c r="S103" t="s">
        <v>135</v>
      </c>
      <c r="T103" t="s">
        <v>52</v>
      </c>
      <c r="U103" t="s">
        <v>146</v>
      </c>
      <c r="V103" s="9" t="s">
        <v>4194</v>
      </c>
      <c r="AA103" s="6" t="s">
        <v>9263</v>
      </c>
      <c r="AB103">
        <v>2</v>
      </c>
      <c r="AC103">
        <v>2</v>
      </c>
      <c r="AE103" t="s">
        <v>8054</v>
      </c>
      <c r="AH103" t="s">
        <v>8057</v>
      </c>
      <c r="AI103" t="s">
        <v>8114</v>
      </c>
      <c r="AJ103" t="s">
        <v>8228</v>
      </c>
      <c r="AK103" t="s">
        <v>8051</v>
      </c>
      <c r="AL103" t="s">
        <v>5299</v>
      </c>
      <c r="AM103" t="s">
        <v>5299</v>
      </c>
      <c r="AO103">
        <v>17</v>
      </c>
      <c r="AP103">
        <v>11</v>
      </c>
      <c r="AZ103" t="s">
        <v>8784</v>
      </c>
    </row>
    <row r="104" spans="1:59" x14ac:dyDescent="0.3">
      <c r="A104">
        <v>2099</v>
      </c>
      <c r="C104">
        <v>8348360</v>
      </c>
      <c r="Q104" t="s">
        <v>3736</v>
      </c>
      <c r="R104" t="s">
        <v>3736</v>
      </c>
      <c r="S104" t="s">
        <v>135</v>
      </c>
      <c r="T104" t="s">
        <v>52</v>
      </c>
      <c r="U104" t="s">
        <v>146</v>
      </c>
      <c r="V104" s="9" t="s">
        <v>4210</v>
      </c>
      <c r="AA104" s="6" t="s">
        <v>9309</v>
      </c>
      <c r="AB104">
        <v>2</v>
      </c>
      <c r="AC104">
        <v>2</v>
      </c>
      <c r="AE104" t="s">
        <v>12644</v>
      </c>
      <c r="AJ104" t="s">
        <v>8228</v>
      </c>
      <c r="AL104" t="s">
        <v>5309</v>
      </c>
      <c r="AM104" t="s">
        <v>5309</v>
      </c>
      <c r="AO104">
        <v>44</v>
      </c>
      <c r="AP104">
        <v>4</v>
      </c>
      <c r="AZ104" t="s">
        <v>8835</v>
      </c>
    </row>
    <row r="105" spans="1:59" x14ac:dyDescent="0.3">
      <c r="A105">
        <v>1372</v>
      </c>
      <c r="B105" t="s">
        <v>7460</v>
      </c>
      <c r="C105">
        <v>6828123</v>
      </c>
      <c r="Q105" t="s">
        <v>3259</v>
      </c>
      <c r="R105" t="s">
        <v>3259</v>
      </c>
      <c r="S105" t="s">
        <v>135</v>
      </c>
      <c r="T105" t="s">
        <v>52</v>
      </c>
      <c r="V105" s="9" t="s">
        <v>4441</v>
      </c>
      <c r="AA105" s="6" t="s">
        <v>9703</v>
      </c>
      <c r="AB105">
        <v>4</v>
      </c>
      <c r="AC105">
        <v>4</v>
      </c>
      <c r="AE105" t="s">
        <v>8280</v>
      </c>
      <c r="AH105" t="s">
        <v>8057</v>
      </c>
      <c r="AJ105" t="s">
        <v>8228</v>
      </c>
      <c r="AK105" t="s">
        <v>8051</v>
      </c>
      <c r="AL105" t="s">
        <v>5198</v>
      </c>
      <c r="AM105" t="s">
        <v>5198</v>
      </c>
      <c r="AO105">
        <v>308</v>
      </c>
      <c r="AP105">
        <v>13</v>
      </c>
      <c r="AZ105" t="s">
        <v>8458</v>
      </c>
    </row>
    <row r="106" spans="1:59" x14ac:dyDescent="0.3">
      <c r="A106">
        <v>1596</v>
      </c>
      <c r="B106" t="s">
        <v>7569</v>
      </c>
      <c r="C106">
        <v>3800149</v>
      </c>
      <c r="Q106" t="s">
        <v>3442</v>
      </c>
      <c r="R106" t="s">
        <v>3442</v>
      </c>
      <c r="S106" t="s">
        <v>135</v>
      </c>
      <c r="T106" t="s">
        <v>52</v>
      </c>
      <c r="V106" s="9" t="s">
        <v>4534</v>
      </c>
      <c r="W106" s="4">
        <v>31553</v>
      </c>
      <c r="AA106" s="6" t="s">
        <v>9830</v>
      </c>
      <c r="AB106">
        <v>5</v>
      </c>
      <c r="AC106">
        <v>5</v>
      </c>
      <c r="AE106" t="s">
        <v>8280</v>
      </c>
      <c r="AH106" t="s">
        <v>8057</v>
      </c>
      <c r="AJ106" t="s">
        <v>8228</v>
      </c>
      <c r="AK106" t="s">
        <v>8051</v>
      </c>
      <c r="AL106" t="s">
        <v>5236</v>
      </c>
      <c r="AM106" t="s">
        <v>5236</v>
      </c>
      <c r="AO106">
        <v>135</v>
      </c>
      <c r="AP106">
        <v>1</v>
      </c>
      <c r="AZ106" t="s">
        <v>8591</v>
      </c>
    </row>
    <row r="107" spans="1:59" x14ac:dyDescent="0.3">
      <c r="A107">
        <v>2309</v>
      </c>
      <c r="C107">
        <v>7738944</v>
      </c>
      <c r="Q107" t="s">
        <v>3814</v>
      </c>
      <c r="R107" t="s">
        <v>3814</v>
      </c>
      <c r="S107" t="s">
        <v>135</v>
      </c>
      <c r="T107" t="s">
        <v>52</v>
      </c>
      <c r="V107" s="9" t="s">
        <v>4245</v>
      </c>
      <c r="AA107" s="6" t="s">
        <v>9830</v>
      </c>
      <c r="AB107">
        <v>5</v>
      </c>
      <c r="AC107">
        <v>5</v>
      </c>
      <c r="AE107" t="s">
        <v>8270</v>
      </c>
      <c r="AJ107" t="s">
        <v>8228</v>
      </c>
      <c r="AL107" t="s">
        <v>5221</v>
      </c>
      <c r="AM107" t="s">
        <v>5221</v>
      </c>
      <c r="AO107">
        <v>22</v>
      </c>
      <c r="AP107">
        <v>2</v>
      </c>
      <c r="AZ107" t="s">
        <v>8901</v>
      </c>
    </row>
    <row r="108" spans="1:59" x14ac:dyDescent="0.3">
      <c r="A108">
        <v>487</v>
      </c>
      <c r="B108" t="s">
        <v>1960</v>
      </c>
      <c r="C108">
        <v>14209741</v>
      </c>
      <c r="Q108" t="s">
        <v>1961</v>
      </c>
      <c r="R108" t="s">
        <v>1961</v>
      </c>
      <c r="S108" t="s">
        <v>135</v>
      </c>
      <c r="T108" t="s">
        <v>52</v>
      </c>
      <c r="V108" s="9" t="s">
        <v>1962</v>
      </c>
      <c r="AA108" s="6" t="s">
        <v>1963</v>
      </c>
      <c r="AB108">
        <v>7</v>
      </c>
      <c r="AC108">
        <v>7</v>
      </c>
      <c r="AE108" t="s">
        <v>8155</v>
      </c>
      <c r="AF108" t="s">
        <v>82</v>
      </c>
      <c r="AG108" t="s">
        <v>164</v>
      </c>
      <c r="AH108" t="s">
        <v>670</v>
      </c>
      <c r="AJ108" t="s">
        <v>8141</v>
      </c>
      <c r="AL108" t="s">
        <v>1373</v>
      </c>
      <c r="AM108" t="s">
        <v>1373</v>
      </c>
      <c r="AO108">
        <v>11</v>
      </c>
      <c r="AP108">
        <v>6</v>
      </c>
      <c r="AS108" t="s">
        <v>7298</v>
      </c>
      <c r="AT108">
        <v>1513870</v>
      </c>
      <c r="AV108" s="11">
        <v>372435</v>
      </c>
      <c r="AZ108" t="s">
        <v>1964</v>
      </c>
      <c r="BA108" t="s">
        <v>4959</v>
      </c>
      <c r="BB108" t="s">
        <v>4962</v>
      </c>
      <c r="BC108" t="s">
        <v>4961</v>
      </c>
    </row>
    <row r="109" spans="1:59" x14ac:dyDescent="0.3">
      <c r="A109">
        <v>507</v>
      </c>
      <c r="B109" t="s">
        <v>1382</v>
      </c>
      <c r="C109">
        <v>5910003</v>
      </c>
      <c r="Q109" t="s">
        <v>1383</v>
      </c>
      <c r="R109" t="s">
        <v>1383</v>
      </c>
      <c r="S109" t="s">
        <v>135</v>
      </c>
      <c r="T109" t="s">
        <v>52</v>
      </c>
      <c r="V109" s="9" t="s">
        <v>1384</v>
      </c>
      <c r="AA109" s="6" t="s">
        <v>1385</v>
      </c>
      <c r="AB109">
        <v>5</v>
      </c>
      <c r="AC109">
        <v>5</v>
      </c>
      <c r="AE109" t="s">
        <v>8155</v>
      </c>
      <c r="AF109" t="s">
        <v>8055</v>
      </c>
      <c r="AH109" t="s">
        <v>1174</v>
      </c>
      <c r="AJ109" t="s">
        <v>8141</v>
      </c>
      <c r="AL109" t="s">
        <v>1386</v>
      </c>
      <c r="AM109" t="s">
        <v>1386</v>
      </c>
      <c r="AO109">
        <v>7</v>
      </c>
      <c r="AP109">
        <v>2</v>
      </c>
      <c r="AS109" t="s">
        <v>7316</v>
      </c>
      <c r="AT109">
        <v>1763070</v>
      </c>
      <c r="AV109" s="11">
        <v>376506</v>
      </c>
      <c r="AZ109" t="s">
        <v>1387</v>
      </c>
    </row>
    <row r="110" spans="1:59" x14ac:dyDescent="0.3">
      <c r="A110">
        <v>1172</v>
      </c>
      <c r="Q110" t="s">
        <v>3099</v>
      </c>
      <c r="R110" t="s">
        <v>3099</v>
      </c>
      <c r="S110" t="s">
        <v>135</v>
      </c>
      <c r="T110" t="s">
        <v>52</v>
      </c>
      <c r="V110" s="9" t="s">
        <v>4376</v>
      </c>
      <c r="AA110" s="6" t="s">
        <v>9595</v>
      </c>
      <c r="AB110">
        <v>1</v>
      </c>
      <c r="AC110">
        <v>1</v>
      </c>
      <c r="AE110" t="s">
        <v>8054</v>
      </c>
      <c r="AF110" t="s">
        <v>82</v>
      </c>
      <c r="AH110" t="s">
        <v>8135</v>
      </c>
      <c r="AJ110" t="s">
        <v>8141</v>
      </c>
      <c r="AK110" t="s">
        <v>8175</v>
      </c>
      <c r="AL110" t="s">
        <v>686</v>
      </c>
      <c r="AM110" t="s">
        <v>686</v>
      </c>
      <c r="AO110">
        <v>65</v>
      </c>
      <c r="AP110">
        <v>2</v>
      </c>
      <c r="AS110" t="s">
        <v>7271</v>
      </c>
      <c r="AT110">
        <v>43718717</v>
      </c>
      <c r="AU110">
        <v>677613</v>
      </c>
      <c r="AV110" s="11">
        <v>1306050</v>
      </c>
      <c r="AZ110" t="s">
        <v>8344</v>
      </c>
    </row>
    <row r="111" spans="1:59" x14ac:dyDescent="0.3">
      <c r="A111">
        <v>2296</v>
      </c>
      <c r="B111" t="s">
        <v>7818</v>
      </c>
      <c r="C111">
        <v>8838403</v>
      </c>
      <c r="Q111" t="s">
        <v>3804</v>
      </c>
      <c r="R111" t="s">
        <v>3804</v>
      </c>
      <c r="S111" t="s">
        <v>135</v>
      </c>
      <c r="T111" t="s">
        <v>52</v>
      </c>
      <c r="V111" s="9" t="s">
        <v>4239</v>
      </c>
      <c r="AA111" s="6" t="s">
        <v>9365</v>
      </c>
      <c r="AB111">
        <v>5</v>
      </c>
      <c r="AC111">
        <v>5</v>
      </c>
      <c r="AE111" t="s">
        <v>8055</v>
      </c>
      <c r="AF111" t="s">
        <v>8212</v>
      </c>
      <c r="AH111" t="s">
        <v>8057</v>
      </c>
      <c r="AJ111" t="s">
        <v>8141</v>
      </c>
      <c r="AL111" t="s">
        <v>5279</v>
      </c>
      <c r="AM111" t="s">
        <v>5279</v>
      </c>
      <c r="AO111">
        <v>28</v>
      </c>
      <c r="AP111">
        <v>6</v>
      </c>
      <c r="AZ111" t="s">
        <v>8893</v>
      </c>
    </row>
    <row r="112" spans="1:59" x14ac:dyDescent="0.3">
      <c r="A112">
        <v>1</v>
      </c>
      <c r="F112">
        <v>9265290</v>
      </c>
      <c r="Q112" t="s">
        <v>5144</v>
      </c>
      <c r="R112" t="s">
        <v>5145</v>
      </c>
      <c r="S112" t="s">
        <v>65</v>
      </c>
      <c r="T112" t="s">
        <v>13</v>
      </c>
      <c r="V112" s="9" t="s">
        <v>5146</v>
      </c>
      <c r="AA112" s="6" t="s">
        <v>5147</v>
      </c>
      <c r="AB112">
        <v>270</v>
      </c>
      <c r="AC112">
        <v>2</v>
      </c>
      <c r="AE112" t="s">
        <v>164</v>
      </c>
      <c r="AH112" t="s">
        <v>8069</v>
      </c>
      <c r="AJ112" t="s">
        <v>8048</v>
      </c>
      <c r="AK112" t="s">
        <v>8051</v>
      </c>
      <c r="AZ112" t="s">
        <v>5148</v>
      </c>
      <c r="BF112" t="s">
        <v>5149</v>
      </c>
      <c r="BG112" t="s">
        <v>10969</v>
      </c>
    </row>
    <row r="113" spans="1:59" x14ac:dyDescent="0.3">
      <c r="A113">
        <v>3</v>
      </c>
      <c r="Q113" t="s">
        <v>54</v>
      </c>
      <c r="R113" t="s">
        <v>695</v>
      </c>
      <c r="S113" t="s">
        <v>51</v>
      </c>
      <c r="T113" t="s">
        <v>52</v>
      </c>
      <c r="V113" s="9" t="s">
        <v>53</v>
      </c>
      <c r="W113" s="8" t="s">
        <v>47</v>
      </c>
      <c r="AA113" s="6" t="s">
        <v>49</v>
      </c>
      <c r="AB113">
        <v>19</v>
      </c>
      <c r="AC113">
        <v>1</v>
      </c>
      <c r="AE113" t="s">
        <v>82</v>
      </c>
      <c r="AJ113" t="s">
        <v>8048</v>
      </c>
      <c r="AK113" t="s">
        <v>8051</v>
      </c>
      <c r="AL113" t="s">
        <v>44</v>
      </c>
      <c r="AM113" t="s">
        <v>45</v>
      </c>
      <c r="AO113">
        <v>1</v>
      </c>
      <c r="AP113">
        <v>1</v>
      </c>
      <c r="AT113">
        <v>5932181</v>
      </c>
      <c r="AW113" t="s">
        <v>46</v>
      </c>
      <c r="AX113" t="s">
        <v>7232</v>
      </c>
      <c r="AZ113" t="s">
        <v>43</v>
      </c>
      <c r="BF113" t="s">
        <v>50</v>
      </c>
      <c r="BG113" t="s">
        <v>12531</v>
      </c>
    </row>
    <row r="114" spans="1:59" x14ac:dyDescent="0.3">
      <c r="A114">
        <v>10</v>
      </c>
      <c r="Q114" t="s">
        <v>97</v>
      </c>
      <c r="R114" t="s">
        <v>98</v>
      </c>
      <c r="S114" t="s">
        <v>65</v>
      </c>
      <c r="T114" t="s">
        <v>52</v>
      </c>
      <c r="V114" s="9" t="s">
        <v>99</v>
      </c>
      <c r="AA114" s="6" t="s">
        <v>100</v>
      </c>
      <c r="AB114">
        <v>11</v>
      </c>
      <c r="AC114">
        <v>3</v>
      </c>
      <c r="AE114" t="s">
        <v>82</v>
      </c>
      <c r="AH114" t="s">
        <v>8069</v>
      </c>
      <c r="AJ114" t="s">
        <v>8048</v>
      </c>
      <c r="AK114" t="s">
        <v>8051</v>
      </c>
      <c r="AL114" t="s">
        <v>101</v>
      </c>
      <c r="AM114" t="s">
        <v>102</v>
      </c>
      <c r="AO114">
        <v>3</v>
      </c>
      <c r="AT114">
        <v>963861195</v>
      </c>
      <c r="AV114" s="11">
        <v>13655</v>
      </c>
      <c r="AZ114" t="s">
        <v>103</v>
      </c>
      <c r="BF114" t="s">
        <v>104</v>
      </c>
      <c r="BG114" t="s">
        <v>10969</v>
      </c>
    </row>
    <row r="115" spans="1:59" x14ac:dyDescent="0.3">
      <c r="A115">
        <v>12</v>
      </c>
      <c r="Q115" t="s">
        <v>10527</v>
      </c>
      <c r="R115" t="s">
        <v>10528</v>
      </c>
      <c r="S115" t="s">
        <v>51</v>
      </c>
      <c r="T115" t="s">
        <v>52</v>
      </c>
      <c r="V115" s="9" t="s">
        <v>10506</v>
      </c>
      <c r="AA115" s="6" t="s">
        <v>10529</v>
      </c>
      <c r="AB115">
        <v>8</v>
      </c>
      <c r="AC115">
        <v>8</v>
      </c>
      <c r="AE115" t="s">
        <v>92</v>
      </c>
      <c r="AH115" t="s">
        <v>8068</v>
      </c>
      <c r="AJ115" t="s">
        <v>8048</v>
      </c>
      <c r="AL115" t="s">
        <v>10530</v>
      </c>
      <c r="AM115" t="s">
        <v>10531</v>
      </c>
      <c r="AO115">
        <v>19</v>
      </c>
      <c r="AU115">
        <v>100466294</v>
      </c>
      <c r="AZ115" t="s">
        <v>10532</v>
      </c>
      <c r="BB115">
        <v>40141939</v>
      </c>
      <c r="BC115" t="s">
        <v>10533</v>
      </c>
      <c r="BF115" t="s">
        <v>117</v>
      </c>
      <c r="BG115" t="s">
        <v>12534</v>
      </c>
    </row>
    <row r="116" spans="1:59" x14ac:dyDescent="0.3">
      <c r="A116">
        <v>82</v>
      </c>
      <c r="Q116" t="s">
        <v>361</v>
      </c>
      <c r="R116" t="s">
        <v>361</v>
      </c>
      <c r="S116" t="s">
        <v>135</v>
      </c>
      <c r="T116" t="s">
        <v>13</v>
      </c>
      <c r="V116" s="9" t="s">
        <v>364</v>
      </c>
      <c r="AB116">
        <v>35</v>
      </c>
      <c r="AC116">
        <v>35</v>
      </c>
      <c r="AE116" t="s">
        <v>164</v>
      </c>
      <c r="AF116" t="s">
        <v>8098</v>
      </c>
      <c r="AH116" t="s">
        <v>12596</v>
      </c>
      <c r="AJ116" t="s">
        <v>8048</v>
      </c>
      <c r="AK116" t="s">
        <v>8051</v>
      </c>
      <c r="AZ116" t="s">
        <v>295</v>
      </c>
      <c r="BA116" t="s">
        <v>4907</v>
      </c>
      <c r="BB116">
        <v>61507024</v>
      </c>
      <c r="BC116" t="s">
        <v>4908</v>
      </c>
      <c r="BD116" t="s">
        <v>368</v>
      </c>
      <c r="BF116" t="s">
        <v>367</v>
      </c>
    </row>
    <row r="117" spans="1:59" x14ac:dyDescent="0.3">
      <c r="A117">
        <v>1027</v>
      </c>
      <c r="B117" t="s">
        <v>11994</v>
      </c>
      <c r="C117">
        <v>343258</v>
      </c>
      <c r="Q117" t="s">
        <v>11995</v>
      </c>
      <c r="R117" t="s">
        <v>11995</v>
      </c>
      <c r="S117" t="s">
        <v>135</v>
      </c>
      <c r="T117" t="s">
        <v>52</v>
      </c>
      <c r="U117" t="s">
        <v>146</v>
      </c>
      <c r="V117" s="9" t="s">
        <v>2698</v>
      </c>
      <c r="AA117" s="6" t="s">
        <v>11996</v>
      </c>
      <c r="AB117">
        <v>3</v>
      </c>
      <c r="AC117">
        <v>3</v>
      </c>
      <c r="AE117" t="s">
        <v>8054</v>
      </c>
      <c r="AH117" t="s">
        <v>11998</v>
      </c>
      <c r="AJ117" t="s">
        <v>8122</v>
      </c>
      <c r="AK117" t="s">
        <v>8051</v>
      </c>
      <c r="AL117" t="s">
        <v>2399</v>
      </c>
      <c r="AM117" t="s">
        <v>2399</v>
      </c>
      <c r="AO117">
        <v>71</v>
      </c>
      <c r="AP117">
        <v>3</v>
      </c>
      <c r="AS117" t="s">
        <v>7365</v>
      </c>
      <c r="AV117" s="11">
        <v>404522</v>
      </c>
      <c r="AZ117" t="s">
        <v>11997</v>
      </c>
    </row>
    <row r="118" spans="1:59" x14ac:dyDescent="0.3">
      <c r="A118">
        <v>1426</v>
      </c>
      <c r="C118">
        <v>6427692</v>
      </c>
      <c r="Q118" t="s">
        <v>3305</v>
      </c>
      <c r="R118" t="s">
        <v>3305</v>
      </c>
      <c r="S118" t="s">
        <v>135</v>
      </c>
      <c r="T118" t="s">
        <v>52</v>
      </c>
      <c r="U118" t="s">
        <v>146</v>
      </c>
      <c r="V118" s="9" t="s">
        <v>4468</v>
      </c>
      <c r="AA118" s="6" t="s">
        <v>9736</v>
      </c>
      <c r="AB118">
        <v>5</v>
      </c>
      <c r="AC118">
        <v>5</v>
      </c>
      <c r="AE118" t="s">
        <v>8054</v>
      </c>
      <c r="AH118" t="s">
        <v>8058</v>
      </c>
      <c r="AJ118" t="s">
        <v>8122</v>
      </c>
      <c r="AL118" t="s">
        <v>5211</v>
      </c>
      <c r="AM118" t="s">
        <v>5211</v>
      </c>
      <c r="AO118">
        <v>149</v>
      </c>
      <c r="AP118">
        <v>5</v>
      </c>
      <c r="AZ118" t="s">
        <v>8499</v>
      </c>
    </row>
    <row r="119" spans="1:59" x14ac:dyDescent="0.3">
      <c r="A119">
        <v>1724</v>
      </c>
      <c r="B119" t="s">
        <v>7636</v>
      </c>
      <c r="C119">
        <v>2774899</v>
      </c>
      <c r="Q119" t="s">
        <v>3547</v>
      </c>
      <c r="R119" t="s">
        <v>3547</v>
      </c>
      <c r="S119" t="s">
        <v>135</v>
      </c>
      <c r="T119" t="s">
        <v>52</v>
      </c>
      <c r="U119" t="s">
        <v>146</v>
      </c>
      <c r="V119" s="9" t="s">
        <v>4582</v>
      </c>
      <c r="AA119" s="6" t="s">
        <v>9903</v>
      </c>
      <c r="AB119">
        <v>3</v>
      </c>
      <c r="AC119">
        <v>3</v>
      </c>
      <c r="AE119" t="s">
        <v>164</v>
      </c>
      <c r="AF119" t="s">
        <v>8055</v>
      </c>
      <c r="AH119" t="s">
        <v>1174</v>
      </c>
      <c r="AJ119" t="s">
        <v>8122</v>
      </c>
      <c r="AL119" t="s">
        <v>2084</v>
      </c>
      <c r="AM119" t="s">
        <v>2084</v>
      </c>
      <c r="AO119">
        <v>18</v>
      </c>
      <c r="AP119">
        <v>4</v>
      </c>
      <c r="AS119" t="s">
        <v>7309</v>
      </c>
      <c r="AT119">
        <v>38435996</v>
      </c>
      <c r="AU119">
        <v>640644</v>
      </c>
      <c r="AV119" s="11">
        <v>1273516</v>
      </c>
      <c r="AZ119" t="s">
        <v>6232</v>
      </c>
      <c r="BF119" t="s">
        <v>10456</v>
      </c>
      <c r="BG119" t="s">
        <v>10455</v>
      </c>
    </row>
    <row r="120" spans="1:59" x14ac:dyDescent="0.3">
      <c r="A120">
        <v>1679</v>
      </c>
      <c r="B120" t="s">
        <v>7616</v>
      </c>
      <c r="C120">
        <v>3223813</v>
      </c>
      <c r="Q120" t="s">
        <v>3515</v>
      </c>
      <c r="R120" t="s">
        <v>3515</v>
      </c>
      <c r="S120" t="s">
        <v>135</v>
      </c>
      <c r="T120" t="s">
        <v>52</v>
      </c>
      <c r="V120" s="9" t="s">
        <v>4565</v>
      </c>
      <c r="AA120" s="6" t="s">
        <v>9879</v>
      </c>
      <c r="AB120">
        <v>11</v>
      </c>
      <c r="AC120">
        <v>11</v>
      </c>
      <c r="AE120" t="s">
        <v>82</v>
      </c>
      <c r="AF120" t="s">
        <v>164</v>
      </c>
      <c r="AG120" t="s">
        <v>8055</v>
      </c>
      <c r="AH120" t="s">
        <v>12500</v>
      </c>
      <c r="AJ120" t="s">
        <v>8122</v>
      </c>
      <c r="AL120" t="s">
        <v>2084</v>
      </c>
      <c r="AM120" t="s">
        <v>2084</v>
      </c>
      <c r="AO120">
        <v>17</v>
      </c>
      <c r="AP120">
        <v>6</v>
      </c>
      <c r="AS120" t="s">
        <v>7309</v>
      </c>
      <c r="AT120">
        <v>38435996</v>
      </c>
      <c r="AU120">
        <v>640644</v>
      </c>
      <c r="AV120" s="11">
        <v>1273516</v>
      </c>
      <c r="AZ120" t="s">
        <v>6232</v>
      </c>
      <c r="BF120" t="s">
        <v>10456</v>
      </c>
      <c r="BG120" t="s">
        <v>10455</v>
      </c>
    </row>
    <row r="121" spans="1:59" x14ac:dyDescent="0.3">
      <c r="A121">
        <v>2800</v>
      </c>
      <c r="C121">
        <v>9682716</v>
      </c>
      <c r="Q121" t="s">
        <v>4061</v>
      </c>
      <c r="R121" t="s">
        <v>4061</v>
      </c>
      <c r="S121" t="s">
        <v>135</v>
      </c>
      <c r="T121" t="s">
        <v>52</v>
      </c>
      <c r="V121" s="9" t="s">
        <v>4327</v>
      </c>
      <c r="AA121" s="6" t="s">
        <v>9526</v>
      </c>
      <c r="AB121">
        <v>2</v>
      </c>
      <c r="AC121">
        <v>2</v>
      </c>
      <c r="AE121" t="s">
        <v>8280</v>
      </c>
      <c r="AJ121" t="s">
        <v>8122</v>
      </c>
      <c r="AL121" t="s">
        <v>5393</v>
      </c>
      <c r="AM121" t="s">
        <v>5393</v>
      </c>
      <c r="AO121">
        <v>116</v>
      </c>
      <c r="AP121">
        <v>7</v>
      </c>
      <c r="AZ121" t="s">
        <v>9099</v>
      </c>
    </row>
    <row r="122" spans="1:59" x14ac:dyDescent="0.3">
      <c r="A122">
        <v>2256</v>
      </c>
      <c r="B122" t="s">
        <v>7815</v>
      </c>
      <c r="C122">
        <v>8838404</v>
      </c>
      <c r="Q122" t="s">
        <v>3801</v>
      </c>
      <c r="R122" t="s">
        <v>3801</v>
      </c>
      <c r="S122" t="s">
        <v>135</v>
      </c>
      <c r="T122" t="s">
        <v>52</v>
      </c>
      <c r="U122" t="s">
        <v>146</v>
      </c>
      <c r="V122" s="9" t="s">
        <v>4239</v>
      </c>
      <c r="AA122" s="6" t="s">
        <v>2250</v>
      </c>
      <c r="AB122">
        <v>5</v>
      </c>
      <c r="AC122">
        <v>5</v>
      </c>
      <c r="AE122" t="s">
        <v>8055</v>
      </c>
      <c r="AF122" t="s">
        <v>8098</v>
      </c>
      <c r="AH122" t="s">
        <v>1174</v>
      </c>
      <c r="AJ122" t="s">
        <v>8142</v>
      </c>
      <c r="AK122" t="s">
        <v>8052</v>
      </c>
      <c r="AL122" t="s">
        <v>5279</v>
      </c>
      <c r="AM122" t="s">
        <v>5279</v>
      </c>
      <c r="AO122">
        <v>28</v>
      </c>
      <c r="AP122">
        <v>6</v>
      </c>
      <c r="AZ122" t="s">
        <v>8891</v>
      </c>
    </row>
    <row r="123" spans="1:59" x14ac:dyDescent="0.3">
      <c r="A123">
        <v>2293</v>
      </c>
      <c r="B123" t="s">
        <v>7815</v>
      </c>
      <c r="Q123" t="s">
        <v>3801</v>
      </c>
      <c r="R123" t="s">
        <v>3801</v>
      </c>
      <c r="S123" t="s">
        <v>135</v>
      </c>
      <c r="T123" t="s">
        <v>52</v>
      </c>
      <c r="V123" s="9" t="s">
        <v>4239</v>
      </c>
      <c r="AA123" s="6" t="s">
        <v>2250</v>
      </c>
      <c r="AB123">
        <v>5</v>
      </c>
      <c r="AC123">
        <v>5</v>
      </c>
      <c r="AE123" t="s">
        <v>8055</v>
      </c>
      <c r="AF123" t="s">
        <v>8212</v>
      </c>
      <c r="AH123" t="s">
        <v>1174</v>
      </c>
      <c r="AJ123" t="s">
        <v>8142</v>
      </c>
      <c r="AL123" t="s">
        <v>5279</v>
      </c>
      <c r="AM123" t="s">
        <v>5279</v>
      </c>
      <c r="AO123">
        <v>28</v>
      </c>
      <c r="AP123">
        <v>6</v>
      </c>
      <c r="AZ123" t="s">
        <v>8891</v>
      </c>
    </row>
    <row r="124" spans="1:59" x14ac:dyDescent="0.3">
      <c r="A124">
        <v>2343</v>
      </c>
      <c r="Q124" t="s">
        <v>6480</v>
      </c>
      <c r="R124" t="s">
        <v>6480</v>
      </c>
      <c r="S124" t="s">
        <v>135</v>
      </c>
      <c r="T124" t="s">
        <v>52</v>
      </c>
      <c r="V124" s="9" t="s">
        <v>4250</v>
      </c>
      <c r="AA124" s="6" t="s">
        <v>6481</v>
      </c>
      <c r="AB124">
        <v>4</v>
      </c>
      <c r="AC124">
        <v>4</v>
      </c>
      <c r="AH124" t="s">
        <v>12656</v>
      </c>
      <c r="AJ124" t="s">
        <v>8142</v>
      </c>
      <c r="AK124" t="s">
        <v>8052</v>
      </c>
      <c r="AL124" t="s">
        <v>6286</v>
      </c>
      <c r="AM124" t="s">
        <v>6286</v>
      </c>
      <c r="AO124">
        <v>2</v>
      </c>
      <c r="AP124">
        <v>2</v>
      </c>
      <c r="AS124" t="s">
        <v>7311</v>
      </c>
      <c r="AT124">
        <v>33996527</v>
      </c>
      <c r="AU124">
        <v>3451090</v>
      </c>
      <c r="AY124" t="s">
        <v>12511</v>
      </c>
      <c r="AZ124" t="s">
        <v>6479</v>
      </c>
      <c r="BF124" t="s">
        <v>6144</v>
      </c>
      <c r="BG124" t="s">
        <v>10855</v>
      </c>
    </row>
    <row r="125" spans="1:59" x14ac:dyDescent="0.3">
      <c r="A125">
        <v>2480</v>
      </c>
      <c r="B125" t="s">
        <v>7887</v>
      </c>
      <c r="C125">
        <v>8892188</v>
      </c>
      <c r="Q125" t="s">
        <v>3885</v>
      </c>
      <c r="R125" t="s">
        <v>3885</v>
      </c>
      <c r="S125" t="s">
        <v>135</v>
      </c>
      <c r="T125" t="s">
        <v>52</v>
      </c>
      <c r="U125" t="s">
        <v>146</v>
      </c>
      <c r="V125" s="9" t="s">
        <v>4269</v>
      </c>
      <c r="AA125" s="6" t="s">
        <v>9427</v>
      </c>
      <c r="AB125">
        <v>30</v>
      </c>
      <c r="AC125">
        <v>30</v>
      </c>
      <c r="AE125" t="s">
        <v>8055</v>
      </c>
      <c r="AH125" t="s">
        <v>12671</v>
      </c>
      <c r="AJ125" t="s">
        <v>12672</v>
      </c>
      <c r="AK125" t="s">
        <v>8052</v>
      </c>
      <c r="AL125" t="s">
        <v>3010</v>
      </c>
      <c r="AM125" t="s">
        <v>3010</v>
      </c>
      <c r="AO125">
        <v>44</v>
      </c>
      <c r="AP125">
        <v>3</v>
      </c>
      <c r="AZ125" t="s">
        <v>8967</v>
      </c>
    </row>
    <row r="126" spans="1:59" x14ac:dyDescent="0.3">
      <c r="A126">
        <v>2629</v>
      </c>
      <c r="N126" t="s">
        <v>5635</v>
      </c>
      <c r="Q126" t="s">
        <v>3964</v>
      </c>
      <c r="R126" t="s">
        <v>3964</v>
      </c>
      <c r="S126" t="s">
        <v>135</v>
      </c>
      <c r="T126" t="s">
        <v>52</v>
      </c>
      <c r="V126" s="9" t="s">
        <v>4300</v>
      </c>
      <c r="AE126" t="s">
        <v>8212</v>
      </c>
      <c r="AF126" t="s">
        <v>8055</v>
      </c>
      <c r="AH126" t="s">
        <v>8106</v>
      </c>
      <c r="AJ126" t="s">
        <v>8289</v>
      </c>
      <c r="AL126" t="s">
        <v>5380</v>
      </c>
      <c r="AM126" t="s">
        <v>5380</v>
      </c>
      <c r="AO126">
        <v>1</v>
      </c>
      <c r="AP126">
        <v>1</v>
      </c>
      <c r="AS126" t="s">
        <v>7314</v>
      </c>
      <c r="AT126">
        <v>37882359</v>
      </c>
      <c r="AV126" s="11">
        <v>101084025</v>
      </c>
      <c r="AZ126" t="s">
        <v>9027</v>
      </c>
    </row>
    <row r="127" spans="1:59" x14ac:dyDescent="0.3">
      <c r="A127">
        <v>11</v>
      </c>
      <c r="B127" t="s">
        <v>107</v>
      </c>
      <c r="Q127" t="s">
        <v>106</v>
      </c>
      <c r="R127" t="s">
        <v>121</v>
      </c>
      <c r="S127" t="s">
        <v>51</v>
      </c>
      <c r="T127" t="s">
        <v>52</v>
      </c>
      <c r="V127" s="9" t="s">
        <v>114</v>
      </c>
      <c r="AA127" s="6" t="s">
        <v>113</v>
      </c>
      <c r="AB127">
        <v>36</v>
      </c>
      <c r="AC127">
        <v>36</v>
      </c>
      <c r="AE127" t="s">
        <v>82</v>
      </c>
      <c r="AH127" t="s">
        <v>8235</v>
      </c>
      <c r="AJ127" t="s">
        <v>8236</v>
      </c>
      <c r="AK127" t="s">
        <v>8051</v>
      </c>
      <c r="AL127" t="s">
        <v>111</v>
      </c>
      <c r="AM127" t="s">
        <v>112</v>
      </c>
      <c r="AO127">
        <v>2</v>
      </c>
      <c r="AP127">
        <v>1</v>
      </c>
      <c r="AT127">
        <v>465520181</v>
      </c>
      <c r="AU127">
        <v>8899136</v>
      </c>
      <c r="AV127" s="11" t="s">
        <v>116</v>
      </c>
      <c r="AZ127" t="s">
        <v>108</v>
      </c>
      <c r="BA127" t="s">
        <v>110</v>
      </c>
      <c r="BB127">
        <v>64813842</v>
      </c>
      <c r="BC127" t="s">
        <v>109</v>
      </c>
      <c r="BF127" t="s">
        <v>117</v>
      </c>
      <c r="BG127" t="s">
        <v>12534</v>
      </c>
    </row>
    <row r="128" spans="1:59" x14ac:dyDescent="0.3">
      <c r="A128">
        <v>1784</v>
      </c>
      <c r="B128" t="s">
        <v>7668</v>
      </c>
      <c r="C128">
        <v>2224377</v>
      </c>
      <c r="Q128" t="s">
        <v>3585</v>
      </c>
      <c r="R128" t="s">
        <v>3585</v>
      </c>
      <c r="S128" t="s">
        <v>135</v>
      </c>
      <c r="T128" t="s">
        <v>52</v>
      </c>
      <c r="U128" t="s">
        <v>12626</v>
      </c>
      <c r="V128" s="9" t="s">
        <v>4159</v>
      </c>
      <c r="AA128" s="6" t="s">
        <v>9194</v>
      </c>
      <c r="AB128">
        <v>4</v>
      </c>
      <c r="AC128">
        <v>4</v>
      </c>
      <c r="AE128" t="s">
        <v>82</v>
      </c>
      <c r="AF128" t="s">
        <v>8055</v>
      </c>
      <c r="AG128" t="s">
        <v>8054</v>
      </c>
      <c r="AH128" t="s">
        <v>12627</v>
      </c>
      <c r="AI128" t="s">
        <v>12604</v>
      </c>
      <c r="AJ128" t="s">
        <v>8227</v>
      </c>
      <c r="AK128" t="s">
        <v>8051</v>
      </c>
      <c r="AL128" t="s">
        <v>1607</v>
      </c>
      <c r="AM128" t="s">
        <v>1607</v>
      </c>
      <c r="AO128">
        <v>157</v>
      </c>
      <c r="AP128">
        <v>2</v>
      </c>
      <c r="AS128" t="s">
        <v>7322</v>
      </c>
      <c r="AT128">
        <v>1537306</v>
      </c>
      <c r="AV128" s="11">
        <v>342367</v>
      </c>
      <c r="AZ128" t="s">
        <v>8626</v>
      </c>
    </row>
    <row r="129" spans="1:59" x14ac:dyDescent="0.3">
      <c r="A129">
        <v>1973</v>
      </c>
      <c r="B129" t="s">
        <v>7718</v>
      </c>
      <c r="C129">
        <v>1593086</v>
      </c>
      <c r="Q129" t="s">
        <v>3655</v>
      </c>
      <c r="R129" t="s">
        <v>3655</v>
      </c>
      <c r="S129" t="s">
        <v>135</v>
      </c>
      <c r="T129" t="s">
        <v>52</v>
      </c>
      <c r="U129" t="s">
        <v>146</v>
      </c>
      <c r="V129" s="9" t="s">
        <v>4182</v>
      </c>
      <c r="AA129" s="6" t="s">
        <v>9247</v>
      </c>
      <c r="AB129">
        <v>19</v>
      </c>
      <c r="AC129">
        <v>19</v>
      </c>
      <c r="AE129" t="s">
        <v>8226</v>
      </c>
      <c r="AF129" t="s">
        <v>8055</v>
      </c>
      <c r="AH129" t="s">
        <v>8057</v>
      </c>
      <c r="AJ129" t="s">
        <v>12637</v>
      </c>
      <c r="AK129" t="s">
        <v>8051</v>
      </c>
      <c r="AL129" t="s">
        <v>3010</v>
      </c>
      <c r="AM129" t="s">
        <v>3010</v>
      </c>
      <c r="AO129">
        <v>40</v>
      </c>
      <c r="AP129">
        <v>2</v>
      </c>
      <c r="AZ129" t="s">
        <v>8769</v>
      </c>
    </row>
    <row r="130" spans="1:59" x14ac:dyDescent="0.3">
      <c r="A130">
        <v>2662</v>
      </c>
      <c r="B130" t="s">
        <v>7950</v>
      </c>
      <c r="C130">
        <v>9373432</v>
      </c>
      <c r="Q130" t="s">
        <v>3989</v>
      </c>
      <c r="R130" t="s">
        <v>3989</v>
      </c>
      <c r="S130" t="s">
        <v>135</v>
      </c>
      <c r="T130" t="s">
        <v>52</v>
      </c>
      <c r="U130" t="s">
        <v>146</v>
      </c>
      <c r="V130" s="9" t="s">
        <v>4312</v>
      </c>
      <c r="AA130" s="6" t="s">
        <v>9482</v>
      </c>
      <c r="AB130">
        <v>4</v>
      </c>
      <c r="AC130">
        <v>4</v>
      </c>
      <c r="AE130" t="s">
        <v>82</v>
      </c>
      <c r="AH130" t="s">
        <v>1174</v>
      </c>
      <c r="AJ130" t="s">
        <v>8285</v>
      </c>
      <c r="AL130" t="s">
        <v>1607</v>
      </c>
      <c r="AM130" t="s">
        <v>1607</v>
      </c>
      <c r="AO130">
        <v>171</v>
      </c>
      <c r="AP130">
        <v>4</v>
      </c>
      <c r="AS130" t="s">
        <v>7322</v>
      </c>
      <c r="AT130">
        <v>1537306</v>
      </c>
      <c r="AV130" s="11">
        <v>342367</v>
      </c>
      <c r="AZ130" t="s">
        <v>9045</v>
      </c>
    </row>
    <row r="131" spans="1:59" x14ac:dyDescent="0.3">
      <c r="A131">
        <v>1340</v>
      </c>
      <c r="B131" t="s">
        <v>7446</v>
      </c>
      <c r="C131">
        <v>7137403</v>
      </c>
      <c r="Q131" t="s">
        <v>3233</v>
      </c>
      <c r="R131" t="s">
        <v>3233</v>
      </c>
      <c r="S131" t="s">
        <v>135</v>
      </c>
      <c r="T131" t="s">
        <v>52</v>
      </c>
      <c r="V131" s="9" t="s">
        <v>4432</v>
      </c>
      <c r="Z131" s="9" t="s">
        <v>1545</v>
      </c>
      <c r="AA131" s="6" t="s">
        <v>9691</v>
      </c>
      <c r="AB131">
        <v>3</v>
      </c>
      <c r="AC131">
        <v>3</v>
      </c>
      <c r="AE131" t="s">
        <v>164</v>
      </c>
      <c r="AH131" t="s">
        <v>1174</v>
      </c>
      <c r="AJ131" t="s">
        <v>8201</v>
      </c>
      <c r="AL131" t="s">
        <v>1544</v>
      </c>
      <c r="AM131" t="s">
        <v>1544</v>
      </c>
      <c r="AO131">
        <v>139</v>
      </c>
      <c r="AP131">
        <v>11</v>
      </c>
      <c r="AS131" t="s">
        <v>7283</v>
      </c>
      <c r="AT131">
        <v>1058062637</v>
      </c>
      <c r="AV131" s="11">
        <v>370512</v>
      </c>
      <c r="AZ131" t="s">
        <v>8443</v>
      </c>
    </row>
    <row r="132" spans="1:59" x14ac:dyDescent="0.3">
      <c r="A132">
        <v>1386</v>
      </c>
      <c r="B132" t="s">
        <v>7469</v>
      </c>
      <c r="C132">
        <v>6354337</v>
      </c>
      <c r="Q132" t="s">
        <v>3271</v>
      </c>
      <c r="R132" t="s">
        <v>3271</v>
      </c>
      <c r="S132" t="s">
        <v>135</v>
      </c>
      <c r="T132" t="s">
        <v>52</v>
      </c>
      <c r="V132" s="9" t="s">
        <v>4451</v>
      </c>
      <c r="Z132" s="9" t="s">
        <v>1608</v>
      </c>
      <c r="AA132" s="6" t="s">
        <v>9711</v>
      </c>
      <c r="AB132">
        <v>5</v>
      </c>
      <c r="AC132">
        <v>5</v>
      </c>
      <c r="AE132" t="s">
        <v>164</v>
      </c>
      <c r="AF132" t="s">
        <v>2462</v>
      </c>
      <c r="AG132" t="s">
        <v>8054</v>
      </c>
      <c r="AH132" t="s">
        <v>12447</v>
      </c>
      <c r="AJ132" t="s">
        <v>8201</v>
      </c>
      <c r="AK132" t="s">
        <v>8175</v>
      </c>
      <c r="AL132" t="s">
        <v>1607</v>
      </c>
      <c r="AM132" t="s">
        <v>1607</v>
      </c>
      <c r="AO132">
        <v>143</v>
      </c>
      <c r="AP132">
        <v>3</v>
      </c>
      <c r="AS132" t="s">
        <v>7322</v>
      </c>
      <c r="AT132">
        <v>1537306</v>
      </c>
      <c r="AV132" s="11">
        <v>342367</v>
      </c>
      <c r="AZ132" t="s">
        <v>8468</v>
      </c>
    </row>
    <row r="133" spans="1:59" x14ac:dyDescent="0.3">
      <c r="A133">
        <v>1845</v>
      </c>
      <c r="B133" t="s">
        <v>7680</v>
      </c>
      <c r="C133">
        <v>2063821</v>
      </c>
      <c r="Q133" t="s">
        <v>3609</v>
      </c>
      <c r="R133" t="s">
        <v>3609</v>
      </c>
      <c r="S133" t="s">
        <v>135</v>
      </c>
      <c r="T133" t="s">
        <v>52</v>
      </c>
      <c r="V133" s="9" t="s">
        <v>4167</v>
      </c>
      <c r="AA133" s="6" t="s">
        <v>9213</v>
      </c>
      <c r="AB133">
        <v>10</v>
      </c>
      <c r="AC133">
        <v>10</v>
      </c>
      <c r="AE133" t="s">
        <v>8098</v>
      </c>
      <c r="AJ133" t="s">
        <v>8201</v>
      </c>
      <c r="AL133" t="s">
        <v>5239</v>
      </c>
      <c r="AM133" t="s">
        <v>5239</v>
      </c>
      <c r="AO133">
        <v>12</v>
      </c>
      <c r="AP133">
        <v>1</v>
      </c>
      <c r="AZ133" t="s">
        <v>8723</v>
      </c>
    </row>
    <row r="134" spans="1:59" x14ac:dyDescent="0.3">
      <c r="A134">
        <v>2083</v>
      </c>
      <c r="B134" t="s">
        <v>7763</v>
      </c>
      <c r="C134">
        <v>8336345</v>
      </c>
      <c r="Q134" t="s">
        <v>3722</v>
      </c>
      <c r="R134" t="s">
        <v>3722</v>
      </c>
      <c r="S134" t="s">
        <v>135</v>
      </c>
      <c r="T134" t="s">
        <v>52</v>
      </c>
      <c r="V134" s="9" t="s">
        <v>4205</v>
      </c>
      <c r="Z134" s="9" t="s">
        <v>3085</v>
      </c>
      <c r="AA134" s="6" t="s">
        <v>9297</v>
      </c>
      <c r="AB134">
        <v>11</v>
      </c>
      <c r="AC134">
        <v>11</v>
      </c>
      <c r="AE134" t="s">
        <v>164</v>
      </c>
      <c r="AH134" t="s">
        <v>12643</v>
      </c>
      <c r="AJ134" t="s">
        <v>8201</v>
      </c>
      <c r="AK134" t="s">
        <v>8051</v>
      </c>
      <c r="AL134" t="s">
        <v>3013</v>
      </c>
      <c r="AM134" t="s">
        <v>3013</v>
      </c>
      <c r="AO134">
        <v>19</v>
      </c>
      <c r="AP134">
        <v>2</v>
      </c>
      <c r="AZ134" t="s">
        <v>8361</v>
      </c>
    </row>
    <row r="135" spans="1:59" x14ac:dyDescent="0.3">
      <c r="A135">
        <v>1681</v>
      </c>
      <c r="C135">
        <v>3216937</v>
      </c>
      <c r="Q135" t="s">
        <v>3517</v>
      </c>
      <c r="R135" t="s">
        <v>3517</v>
      </c>
      <c r="S135" t="s">
        <v>51</v>
      </c>
      <c r="T135" t="s">
        <v>52</v>
      </c>
      <c r="U135" t="s">
        <v>146</v>
      </c>
      <c r="V135" s="9" t="s">
        <v>4565</v>
      </c>
      <c r="AA135" s="6" t="s">
        <v>9881</v>
      </c>
      <c r="AB135">
        <v>5</v>
      </c>
      <c r="AC135">
        <v>5</v>
      </c>
      <c r="AE135" t="s">
        <v>8055</v>
      </c>
      <c r="AH135" t="s">
        <v>1174</v>
      </c>
      <c r="AJ135" t="s">
        <v>8173</v>
      </c>
      <c r="AL135" t="s">
        <v>1337</v>
      </c>
      <c r="AM135" t="s">
        <v>1338</v>
      </c>
      <c r="AO135">
        <v>59</v>
      </c>
      <c r="AP135">
        <v>12</v>
      </c>
      <c r="AS135" t="s">
        <v>7293</v>
      </c>
      <c r="AT135">
        <v>742330120</v>
      </c>
      <c r="AV135" s="11">
        <v>400773</v>
      </c>
      <c r="AZ135" t="s">
        <v>6926</v>
      </c>
    </row>
    <row r="136" spans="1:59" x14ac:dyDescent="0.3">
      <c r="A136">
        <v>1723</v>
      </c>
      <c r="B136" t="s">
        <v>7635</v>
      </c>
      <c r="C136">
        <v>2471710</v>
      </c>
      <c r="Q136" t="s">
        <v>3546</v>
      </c>
      <c r="R136" t="s">
        <v>3546</v>
      </c>
      <c r="S136" t="s">
        <v>135</v>
      </c>
      <c r="T136" t="s">
        <v>52</v>
      </c>
      <c r="U136" t="s">
        <v>146</v>
      </c>
      <c r="V136" s="9" t="s">
        <v>4580</v>
      </c>
      <c r="W136" s="4">
        <v>32407</v>
      </c>
      <c r="AA136" s="6" t="s">
        <v>9895</v>
      </c>
      <c r="AB136">
        <v>7</v>
      </c>
      <c r="AC136">
        <v>7</v>
      </c>
      <c r="AE136" t="s">
        <v>2462</v>
      </c>
      <c r="AF136" t="s">
        <v>12478</v>
      </c>
      <c r="AG136" t="s">
        <v>8212</v>
      </c>
      <c r="AH136" t="s">
        <v>8057</v>
      </c>
      <c r="AJ136" t="s">
        <v>8295</v>
      </c>
      <c r="AK136" t="s">
        <v>8052</v>
      </c>
      <c r="AL136" t="s">
        <v>1278</v>
      </c>
      <c r="AM136" t="s">
        <v>1278</v>
      </c>
      <c r="AO136">
        <v>69</v>
      </c>
      <c r="AP136">
        <v>1</v>
      </c>
      <c r="AS136" t="s">
        <v>7305</v>
      </c>
      <c r="AT136">
        <v>7747175</v>
      </c>
      <c r="AV136" s="11">
        <v>375362</v>
      </c>
      <c r="AZ136" t="s">
        <v>8664</v>
      </c>
    </row>
    <row r="137" spans="1:59" x14ac:dyDescent="0.3">
      <c r="A137">
        <v>1554</v>
      </c>
      <c r="B137" t="s">
        <v>7541</v>
      </c>
      <c r="C137">
        <v>3964071</v>
      </c>
      <c r="Q137" t="s">
        <v>3409</v>
      </c>
      <c r="R137" t="s">
        <v>3409</v>
      </c>
      <c r="S137" t="s">
        <v>135</v>
      </c>
      <c r="T137" t="s">
        <v>52</v>
      </c>
      <c r="V137" s="9" t="s">
        <v>4521</v>
      </c>
      <c r="AA137" s="6" t="s">
        <v>9803</v>
      </c>
      <c r="AB137">
        <v>10</v>
      </c>
      <c r="AC137">
        <v>10</v>
      </c>
      <c r="AE137" t="s">
        <v>2462</v>
      </c>
      <c r="AH137" t="s">
        <v>8180</v>
      </c>
      <c r="AJ137" t="s">
        <v>8295</v>
      </c>
      <c r="AK137" t="s">
        <v>8052</v>
      </c>
      <c r="AL137" t="s">
        <v>2084</v>
      </c>
      <c r="AM137" t="s">
        <v>2084</v>
      </c>
      <c r="AO137">
        <v>15</v>
      </c>
      <c r="AP137">
        <v>1</v>
      </c>
      <c r="AS137" t="s">
        <v>7309</v>
      </c>
      <c r="AT137">
        <v>38435996</v>
      </c>
      <c r="AU137">
        <v>640644</v>
      </c>
      <c r="AV137" s="11">
        <v>1273516</v>
      </c>
      <c r="AZ137" t="s">
        <v>8559</v>
      </c>
      <c r="BF137" t="s">
        <v>10456</v>
      </c>
      <c r="BG137" t="s">
        <v>10455</v>
      </c>
    </row>
    <row r="138" spans="1:59" x14ac:dyDescent="0.3">
      <c r="A138">
        <v>1697</v>
      </c>
      <c r="B138" t="s">
        <v>7622</v>
      </c>
      <c r="C138">
        <v>2499904</v>
      </c>
      <c r="Q138" t="s">
        <v>3528</v>
      </c>
      <c r="R138" t="s">
        <v>3528</v>
      </c>
      <c r="S138" t="s">
        <v>135</v>
      </c>
      <c r="T138" t="s">
        <v>52</v>
      </c>
      <c r="V138" s="9" t="s">
        <v>4566</v>
      </c>
      <c r="W138" s="4">
        <v>32120</v>
      </c>
      <c r="Y138" s="9" t="s">
        <v>4569</v>
      </c>
      <c r="Z138" s="9" t="s">
        <v>4570</v>
      </c>
      <c r="AA138" s="6" t="s">
        <v>9888</v>
      </c>
      <c r="AB138">
        <v>6</v>
      </c>
      <c r="AC138">
        <v>6</v>
      </c>
      <c r="AE138" t="s">
        <v>2462</v>
      </c>
      <c r="AF138" t="s">
        <v>8055</v>
      </c>
      <c r="AG138" t="s">
        <v>12427</v>
      </c>
      <c r="AH138" t="s">
        <v>8057</v>
      </c>
      <c r="AJ138" t="s">
        <v>8295</v>
      </c>
      <c r="AL138" t="s">
        <v>5205</v>
      </c>
      <c r="AM138" t="s">
        <v>5205</v>
      </c>
      <c r="AO138">
        <v>14</v>
      </c>
      <c r="AP138" s="9" t="s">
        <v>1247</v>
      </c>
      <c r="AZ138" t="s">
        <v>8648</v>
      </c>
    </row>
    <row r="139" spans="1:59" x14ac:dyDescent="0.3">
      <c r="A139">
        <v>1883</v>
      </c>
      <c r="B139" t="s">
        <v>7696</v>
      </c>
      <c r="C139">
        <v>1757084</v>
      </c>
      <c r="Q139" t="s">
        <v>3624</v>
      </c>
      <c r="R139" t="s">
        <v>3624</v>
      </c>
      <c r="S139" t="s">
        <v>135</v>
      </c>
      <c r="T139" t="s">
        <v>52</v>
      </c>
      <c r="V139" s="9" t="s">
        <v>4177</v>
      </c>
      <c r="AA139" s="6" t="s">
        <v>9230</v>
      </c>
      <c r="AB139">
        <v>8</v>
      </c>
      <c r="AC139">
        <v>8</v>
      </c>
      <c r="AE139" t="s">
        <v>2462</v>
      </c>
      <c r="AH139" t="s">
        <v>8057</v>
      </c>
      <c r="AJ139" t="s">
        <v>8295</v>
      </c>
      <c r="AK139" t="s">
        <v>8052</v>
      </c>
      <c r="AL139" t="s">
        <v>5229</v>
      </c>
      <c r="AM139" t="s">
        <v>5229</v>
      </c>
      <c r="AO139">
        <v>19</v>
      </c>
      <c r="AP139">
        <v>5</v>
      </c>
      <c r="AZ139" t="s">
        <v>8738</v>
      </c>
    </row>
    <row r="140" spans="1:59" x14ac:dyDescent="0.3">
      <c r="A140">
        <v>1978</v>
      </c>
      <c r="B140" t="s">
        <v>7721</v>
      </c>
      <c r="C140">
        <v>1424181</v>
      </c>
      <c r="Q140" t="s">
        <v>3658</v>
      </c>
      <c r="R140" t="s">
        <v>3658</v>
      </c>
      <c r="S140" t="s">
        <v>135</v>
      </c>
      <c r="T140" t="s">
        <v>52</v>
      </c>
      <c r="V140" s="9" t="s">
        <v>4185</v>
      </c>
      <c r="AA140" s="6" t="s">
        <v>9251</v>
      </c>
      <c r="AB140">
        <v>7</v>
      </c>
      <c r="AC140">
        <v>7</v>
      </c>
      <c r="AE140" t="s">
        <v>2462</v>
      </c>
      <c r="AH140" t="s">
        <v>8057</v>
      </c>
      <c r="AJ140" t="s">
        <v>8295</v>
      </c>
      <c r="AK140" t="s">
        <v>8052</v>
      </c>
      <c r="AL140" t="s">
        <v>3014</v>
      </c>
      <c r="AM140" t="s">
        <v>3014</v>
      </c>
      <c r="AO140">
        <v>36</v>
      </c>
      <c r="AP140">
        <v>6</v>
      </c>
      <c r="AZ140" t="s">
        <v>8772</v>
      </c>
    </row>
    <row r="141" spans="1:59" x14ac:dyDescent="0.3">
      <c r="A141">
        <v>2057</v>
      </c>
      <c r="B141" t="s">
        <v>7751</v>
      </c>
      <c r="C141">
        <v>8458105</v>
      </c>
      <c r="Q141" t="s">
        <v>3701</v>
      </c>
      <c r="R141" t="s">
        <v>3701</v>
      </c>
      <c r="S141" t="s">
        <v>135</v>
      </c>
      <c r="T141" t="s">
        <v>52</v>
      </c>
      <c r="V141" s="9" t="s">
        <v>4200</v>
      </c>
      <c r="AA141" s="6" t="s">
        <v>9281</v>
      </c>
      <c r="AB141">
        <v>5</v>
      </c>
      <c r="AC141">
        <v>5</v>
      </c>
      <c r="AE141" t="s">
        <v>2462</v>
      </c>
      <c r="AF141" t="s">
        <v>8208</v>
      </c>
      <c r="AH141" t="s">
        <v>8057</v>
      </c>
      <c r="AJ141" t="s">
        <v>8295</v>
      </c>
      <c r="AK141" t="s">
        <v>8052</v>
      </c>
      <c r="AL141" t="s">
        <v>3014</v>
      </c>
      <c r="AM141" t="s">
        <v>3014</v>
      </c>
      <c r="AO141">
        <v>38</v>
      </c>
      <c r="AP141">
        <v>3</v>
      </c>
      <c r="AZ141" t="s">
        <v>8808</v>
      </c>
    </row>
    <row r="142" spans="1:59" x14ac:dyDescent="0.3">
      <c r="A142">
        <v>2141</v>
      </c>
      <c r="C142">
        <v>8123169</v>
      </c>
      <c r="Q142" t="s">
        <v>3753</v>
      </c>
      <c r="R142" t="s">
        <v>3753</v>
      </c>
      <c r="S142" t="s">
        <v>135</v>
      </c>
      <c r="T142" t="s">
        <v>52</v>
      </c>
      <c r="V142" s="9" t="s">
        <v>4217</v>
      </c>
      <c r="AA142" s="6" t="s">
        <v>9325</v>
      </c>
      <c r="AB142">
        <v>2</v>
      </c>
      <c r="AC142">
        <v>2</v>
      </c>
      <c r="AE142" t="s">
        <v>2462</v>
      </c>
      <c r="AH142" t="s">
        <v>8057</v>
      </c>
      <c r="AJ142" t="s">
        <v>8295</v>
      </c>
      <c r="AK142" t="s">
        <v>8052</v>
      </c>
      <c r="AL142" t="s">
        <v>3014</v>
      </c>
      <c r="AM142" t="s">
        <v>3014</v>
      </c>
      <c r="AO142">
        <v>39</v>
      </c>
      <c r="AP142">
        <v>6</v>
      </c>
      <c r="AZ142" t="s">
        <v>8851</v>
      </c>
    </row>
    <row r="143" spans="1:59" x14ac:dyDescent="0.3">
      <c r="A143">
        <v>2281</v>
      </c>
      <c r="B143" t="s">
        <v>7811</v>
      </c>
      <c r="C143">
        <v>8817683</v>
      </c>
      <c r="Q143" t="s">
        <v>3796</v>
      </c>
      <c r="R143" t="s">
        <v>3796</v>
      </c>
      <c r="S143" t="s">
        <v>135</v>
      </c>
      <c r="T143" t="s">
        <v>52</v>
      </c>
      <c r="V143" s="9" t="s">
        <v>4239</v>
      </c>
      <c r="Z143" s="9" t="s">
        <v>4241</v>
      </c>
      <c r="AA143" s="6" t="s">
        <v>9359</v>
      </c>
      <c r="AB143">
        <v>12</v>
      </c>
      <c r="AC143">
        <v>12</v>
      </c>
      <c r="AE143" t="s">
        <v>2462</v>
      </c>
      <c r="AF143" t="s">
        <v>12427</v>
      </c>
      <c r="AG143" t="s">
        <v>8208</v>
      </c>
      <c r="AH143" t="s">
        <v>8057</v>
      </c>
      <c r="AJ143" t="s">
        <v>8295</v>
      </c>
      <c r="AK143" t="s">
        <v>8052</v>
      </c>
      <c r="AL143" t="s">
        <v>5328</v>
      </c>
      <c r="AM143" t="s">
        <v>5328</v>
      </c>
      <c r="AO143">
        <v>6</v>
      </c>
      <c r="AP143" s="9" t="s">
        <v>8885</v>
      </c>
      <c r="AZ143" t="s">
        <v>8887</v>
      </c>
    </row>
    <row r="144" spans="1:59" x14ac:dyDescent="0.3">
      <c r="A144">
        <v>1569</v>
      </c>
      <c r="B144" t="s">
        <v>11834</v>
      </c>
      <c r="C144">
        <v>3732545</v>
      </c>
      <c r="Q144" t="s">
        <v>11835</v>
      </c>
      <c r="R144" t="s">
        <v>11835</v>
      </c>
      <c r="S144" t="s">
        <v>135</v>
      </c>
      <c r="T144" t="s">
        <v>52</v>
      </c>
      <c r="U144" t="s">
        <v>372</v>
      </c>
      <c r="V144" s="9" t="s">
        <v>4529</v>
      </c>
      <c r="Z144" s="9" t="s">
        <v>3082</v>
      </c>
      <c r="AA144" s="6" t="s">
        <v>11836</v>
      </c>
      <c r="AB144">
        <v>3</v>
      </c>
      <c r="AC144">
        <v>3</v>
      </c>
      <c r="AE144" t="s">
        <v>2462</v>
      </c>
      <c r="AH144" t="s">
        <v>8057</v>
      </c>
      <c r="AJ144" t="s">
        <v>12754</v>
      </c>
      <c r="AK144" t="s">
        <v>8052</v>
      </c>
      <c r="AL144" t="s">
        <v>3003</v>
      </c>
      <c r="AM144" t="s">
        <v>3003</v>
      </c>
      <c r="AO144">
        <v>46</v>
      </c>
      <c r="AP144">
        <v>2</v>
      </c>
      <c r="AS144" t="s">
        <v>11838</v>
      </c>
      <c r="AV144" s="11">
        <v>372772</v>
      </c>
      <c r="AZ144" t="s">
        <v>11837</v>
      </c>
    </row>
    <row r="145" spans="1:59" x14ac:dyDescent="0.3">
      <c r="A145">
        <v>2390</v>
      </c>
      <c r="B145" t="s">
        <v>7051</v>
      </c>
      <c r="C145">
        <v>8567271</v>
      </c>
      <c r="Q145" t="s">
        <v>7050</v>
      </c>
      <c r="R145" t="s">
        <v>7056</v>
      </c>
      <c r="S145" t="s">
        <v>51</v>
      </c>
      <c r="T145" t="s">
        <v>52</v>
      </c>
      <c r="U145" t="s">
        <v>146</v>
      </c>
      <c r="V145" s="9" t="s">
        <v>4261</v>
      </c>
      <c r="W145" s="4">
        <v>34585</v>
      </c>
      <c r="Y145" s="9" t="s">
        <v>7055</v>
      </c>
      <c r="AA145" s="6" t="s">
        <v>7052</v>
      </c>
      <c r="AB145">
        <v>2</v>
      </c>
      <c r="AC145">
        <v>2</v>
      </c>
      <c r="AE145" t="s">
        <v>8247</v>
      </c>
      <c r="AF145" t="s">
        <v>8168</v>
      </c>
      <c r="AG145" t="s">
        <v>8054</v>
      </c>
      <c r="AH145" t="s">
        <v>8057</v>
      </c>
      <c r="AJ145" t="s">
        <v>8269</v>
      </c>
      <c r="AL145" t="s">
        <v>7053</v>
      </c>
      <c r="AM145" t="s">
        <v>7057</v>
      </c>
      <c r="AO145">
        <v>46</v>
      </c>
      <c r="AP145">
        <v>12</v>
      </c>
      <c r="AZ145" t="s">
        <v>7054</v>
      </c>
    </row>
    <row r="146" spans="1:59" x14ac:dyDescent="0.3">
      <c r="A146">
        <v>409</v>
      </c>
      <c r="B146" t="s">
        <v>5935</v>
      </c>
      <c r="C146">
        <v>13542712</v>
      </c>
      <c r="Q146" t="s">
        <v>5936</v>
      </c>
      <c r="R146" t="s">
        <v>5936</v>
      </c>
      <c r="S146" t="s">
        <v>135</v>
      </c>
      <c r="T146" t="s">
        <v>52</v>
      </c>
      <c r="V146" s="9" t="s">
        <v>5937</v>
      </c>
      <c r="AA146" s="6" t="s">
        <v>5938</v>
      </c>
      <c r="AB146">
        <v>6</v>
      </c>
      <c r="AC146">
        <v>6</v>
      </c>
      <c r="AE146" t="s">
        <v>8247</v>
      </c>
      <c r="AH146" t="s">
        <v>670</v>
      </c>
      <c r="AJ146" t="s">
        <v>8269</v>
      </c>
      <c r="AL146" t="s">
        <v>5939</v>
      </c>
      <c r="AM146" t="s">
        <v>5939</v>
      </c>
      <c r="AO146">
        <v>20</v>
      </c>
      <c r="AP146">
        <v>2</v>
      </c>
      <c r="AS146" t="s">
        <v>7285</v>
      </c>
      <c r="AT146">
        <v>1763069</v>
      </c>
      <c r="AV146" s="11">
        <v>376505</v>
      </c>
      <c r="AZ146" t="s">
        <v>5940</v>
      </c>
    </row>
    <row r="147" spans="1:59" x14ac:dyDescent="0.3">
      <c r="A147">
        <v>2953</v>
      </c>
      <c r="N147" t="s">
        <v>11288</v>
      </c>
      <c r="Q147" t="s">
        <v>11279</v>
      </c>
      <c r="R147" t="s">
        <v>11279</v>
      </c>
      <c r="S147" t="s">
        <v>135</v>
      </c>
      <c r="T147" t="s">
        <v>52</v>
      </c>
      <c r="U147" t="s">
        <v>1604</v>
      </c>
      <c r="V147" s="9" t="s">
        <v>4356</v>
      </c>
      <c r="AH147" t="s">
        <v>8106</v>
      </c>
      <c r="AJ147" t="s">
        <v>8129</v>
      </c>
      <c r="AL147" t="s">
        <v>11199</v>
      </c>
      <c r="AM147" t="s">
        <v>11199</v>
      </c>
      <c r="AO147">
        <v>6</v>
      </c>
      <c r="AT147">
        <v>456181794</v>
      </c>
      <c r="AZ147" t="s">
        <v>11214</v>
      </c>
    </row>
    <row r="148" spans="1:59" x14ac:dyDescent="0.3">
      <c r="A148">
        <v>987</v>
      </c>
      <c r="B148" t="s">
        <v>12091</v>
      </c>
      <c r="C148">
        <v>596478</v>
      </c>
      <c r="Q148" t="s">
        <v>12090</v>
      </c>
      <c r="R148" t="s">
        <v>12090</v>
      </c>
      <c r="S148" t="s">
        <v>135</v>
      </c>
      <c r="T148" t="s">
        <v>52</v>
      </c>
      <c r="U148" t="s">
        <v>146</v>
      </c>
      <c r="V148" s="9" t="s">
        <v>2645</v>
      </c>
      <c r="AA148" s="6" t="s">
        <v>9674</v>
      </c>
      <c r="AB148">
        <v>6</v>
      </c>
      <c r="AC148">
        <v>6</v>
      </c>
      <c r="AE148" t="s">
        <v>8055</v>
      </c>
      <c r="AF148" t="s">
        <v>8210</v>
      </c>
      <c r="AH148" t="s">
        <v>1174</v>
      </c>
      <c r="AJ148" t="s">
        <v>8129</v>
      </c>
      <c r="AL148" t="s">
        <v>12092</v>
      </c>
      <c r="AM148" t="s">
        <v>12092</v>
      </c>
      <c r="AO148">
        <v>37</v>
      </c>
      <c r="AP148">
        <v>3</v>
      </c>
      <c r="AS148" t="s">
        <v>12093</v>
      </c>
      <c r="AV148" s="11">
        <v>372630</v>
      </c>
      <c r="AZ148" t="s">
        <v>12094</v>
      </c>
    </row>
    <row r="149" spans="1:59" x14ac:dyDescent="0.3">
      <c r="A149">
        <v>1120</v>
      </c>
      <c r="B149" t="s">
        <v>2945</v>
      </c>
      <c r="C149">
        <v>521600</v>
      </c>
      <c r="Q149" t="s">
        <v>2885</v>
      </c>
      <c r="R149" t="s">
        <v>2885</v>
      </c>
      <c r="S149" t="s">
        <v>135</v>
      </c>
      <c r="T149" t="s">
        <v>52</v>
      </c>
      <c r="U149" t="s">
        <v>146</v>
      </c>
      <c r="V149" s="9" t="s">
        <v>2922</v>
      </c>
      <c r="AA149" s="6" t="s">
        <v>2982</v>
      </c>
      <c r="AB149">
        <v>30</v>
      </c>
      <c r="AC149">
        <v>30</v>
      </c>
      <c r="AE149" t="s">
        <v>8055</v>
      </c>
      <c r="AH149" t="s">
        <v>8057</v>
      </c>
      <c r="AJ149" t="s">
        <v>8129</v>
      </c>
      <c r="AL149" t="s">
        <v>3010</v>
      </c>
      <c r="AM149" t="s">
        <v>3010</v>
      </c>
      <c r="AO149">
        <v>27</v>
      </c>
      <c r="AP149">
        <v>4</v>
      </c>
      <c r="AZ149" t="s">
        <v>1519</v>
      </c>
      <c r="BA149" t="s">
        <v>4946</v>
      </c>
      <c r="BB149">
        <v>54154615</v>
      </c>
      <c r="BC149" t="s">
        <v>4973</v>
      </c>
    </row>
    <row r="150" spans="1:59" x14ac:dyDescent="0.3">
      <c r="A150">
        <v>1133</v>
      </c>
      <c r="B150" t="s">
        <v>2938</v>
      </c>
      <c r="C150">
        <v>521392</v>
      </c>
      <c r="Q150" t="s">
        <v>2894</v>
      </c>
      <c r="R150" t="s">
        <v>2894</v>
      </c>
      <c r="S150" t="s">
        <v>135</v>
      </c>
      <c r="T150" t="s">
        <v>52</v>
      </c>
      <c r="U150" t="s">
        <v>146</v>
      </c>
      <c r="V150" s="9" t="s">
        <v>2926</v>
      </c>
      <c r="AA150" s="6" t="s">
        <v>2991</v>
      </c>
      <c r="AB150">
        <v>16</v>
      </c>
      <c r="AC150">
        <v>16</v>
      </c>
      <c r="AE150" t="s">
        <v>8055</v>
      </c>
      <c r="AH150" t="s">
        <v>8057</v>
      </c>
      <c r="AJ150" t="s">
        <v>8129</v>
      </c>
      <c r="AK150" t="s">
        <v>8052</v>
      </c>
      <c r="AL150" t="s">
        <v>3016</v>
      </c>
      <c r="AM150" t="s">
        <v>3016</v>
      </c>
      <c r="AO150">
        <v>24</v>
      </c>
      <c r="AP150">
        <v>4</v>
      </c>
      <c r="AZ150" t="s">
        <v>3027</v>
      </c>
    </row>
    <row r="151" spans="1:59" x14ac:dyDescent="0.3">
      <c r="A151">
        <v>1551</v>
      </c>
      <c r="B151" t="s">
        <v>11849</v>
      </c>
      <c r="C151">
        <v>3950269</v>
      </c>
      <c r="Q151" t="s">
        <v>11850</v>
      </c>
      <c r="R151" t="s">
        <v>11850</v>
      </c>
      <c r="S151" t="s">
        <v>135</v>
      </c>
      <c r="T151" t="s">
        <v>52</v>
      </c>
      <c r="U151" t="s">
        <v>146</v>
      </c>
      <c r="V151" s="9" t="s">
        <v>4516</v>
      </c>
      <c r="Z151" s="9" t="s">
        <v>1617</v>
      </c>
      <c r="AA151" s="6" t="s">
        <v>11851</v>
      </c>
      <c r="AB151">
        <v>10</v>
      </c>
      <c r="AC151">
        <v>10</v>
      </c>
      <c r="AE151" t="s">
        <v>82</v>
      </c>
      <c r="AF151" t="s">
        <v>8226</v>
      </c>
      <c r="AH151" t="s">
        <v>8108</v>
      </c>
      <c r="AJ151" t="s">
        <v>8129</v>
      </c>
      <c r="AK151" t="s">
        <v>8051</v>
      </c>
      <c r="AL151" t="s">
        <v>1616</v>
      </c>
      <c r="AM151" t="s">
        <v>1616</v>
      </c>
      <c r="AO151">
        <v>25</v>
      </c>
      <c r="AP151">
        <v>1</v>
      </c>
      <c r="AS151" t="s">
        <v>7323</v>
      </c>
      <c r="AV151" s="11">
        <v>7505568</v>
      </c>
      <c r="AZ151" t="s">
        <v>11852</v>
      </c>
    </row>
    <row r="152" spans="1:59" x14ac:dyDescent="0.3">
      <c r="A152">
        <v>1821</v>
      </c>
      <c r="C152">
        <v>1874585</v>
      </c>
      <c r="Q152" t="s">
        <v>3601</v>
      </c>
      <c r="R152" t="s">
        <v>3601</v>
      </c>
      <c r="S152" t="s">
        <v>135</v>
      </c>
      <c r="T152" t="s">
        <v>52</v>
      </c>
      <c r="U152" t="s">
        <v>146</v>
      </c>
      <c r="V152" s="9" t="s">
        <v>4165</v>
      </c>
      <c r="AA152" s="6" t="s">
        <v>9208</v>
      </c>
      <c r="AB152">
        <v>11</v>
      </c>
      <c r="AC152">
        <v>11</v>
      </c>
      <c r="AE152" t="s">
        <v>8055</v>
      </c>
      <c r="AF152" t="s">
        <v>8212</v>
      </c>
      <c r="AH152" t="s">
        <v>8107</v>
      </c>
      <c r="AJ152" t="s">
        <v>8129</v>
      </c>
      <c r="AL152" t="s">
        <v>510</v>
      </c>
      <c r="AM152" t="s">
        <v>510</v>
      </c>
      <c r="AO152">
        <v>72</v>
      </c>
      <c r="AP152">
        <v>2</v>
      </c>
      <c r="AS152" t="s">
        <v>7253</v>
      </c>
      <c r="AT152">
        <v>635696842</v>
      </c>
      <c r="AV152" s="11" t="s">
        <v>7252</v>
      </c>
      <c r="AZ152" t="s">
        <v>8451</v>
      </c>
    </row>
    <row r="153" spans="1:59" x14ac:dyDescent="0.3">
      <c r="A153">
        <v>2257</v>
      </c>
      <c r="B153" t="s">
        <v>11576</v>
      </c>
      <c r="C153">
        <v>7480418</v>
      </c>
      <c r="Q153" t="s">
        <v>11575</v>
      </c>
      <c r="R153" t="s">
        <v>11575</v>
      </c>
      <c r="S153" t="s">
        <v>135</v>
      </c>
      <c r="T153" t="s">
        <v>52</v>
      </c>
      <c r="U153" t="s">
        <v>146</v>
      </c>
      <c r="V153" s="9" t="s">
        <v>4239</v>
      </c>
      <c r="Z153" s="9" t="s">
        <v>11579</v>
      </c>
      <c r="AA153" s="6" t="s">
        <v>11577</v>
      </c>
      <c r="AB153">
        <v>27</v>
      </c>
      <c r="AC153">
        <v>27</v>
      </c>
      <c r="AE153" t="s">
        <v>8055</v>
      </c>
      <c r="AF153" t="s">
        <v>8226</v>
      </c>
      <c r="AH153" t="s">
        <v>8108</v>
      </c>
      <c r="AJ153" t="s">
        <v>8129</v>
      </c>
      <c r="AK153" t="s">
        <v>8051</v>
      </c>
      <c r="AL153" t="s">
        <v>11531</v>
      </c>
      <c r="AM153" t="s">
        <v>11531</v>
      </c>
      <c r="AO153">
        <v>50</v>
      </c>
      <c r="AZ153" t="s">
        <v>11578</v>
      </c>
    </row>
    <row r="154" spans="1:59" x14ac:dyDescent="0.3">
      <c r="A154">
        <v>159</v>
      </c>
      <c r="Q154" t="s">
        <v>564</v>
      </c>
      <c r="R154" t="s">
        <v>565</v>
      </c>
      <c r="S154" t="s">
        <v>51</v>
      </c>
      <c r="T154" t="s">
        <v>52</v>
      </c>
      <c r="U154" t="s">
        <v>372</v>
      </c>
      <c r="V154" s="9" t="s">
        <v>566</v>
      </c>
      <c r="AA154" s="6" t="s">
        <v>567</v>
      </c>
      <c r="AB154">
        <v>7</v>
      </c>
      <c r="AC154">
        <v>7</v>
      </c>
      <c r="AE154" t="s">
        <v>8054</v>
      </c>
      <c r="AF154" t="s">
        <v>8055</v>
      </c>
      <c r="AH154" t="s">
        <v>8059</v>
      </c>
      <c r="AJ154" t="s">
        <v>8129</v>
      </c>
      <c r="AL154" t="s">
        <v>568</v>
      </c>
      <c r="AM154" t="s">
        <v>569</v>
      </c>
      <c r="AO154">
        <v>4</v>
      </c>
      <c r="AP154">
        <v>7</v>
      </c>
      <c r="AS154" t="s">
        <v>7261</v>
      </c>
      <c r="AT154">
        <v>2171054</v>
      </c>
      <c r="AV154" s="11">
        <v>421055</v>
      </c>
      <c r="AZ154" t="s">
        <v>570</v>
      </c>
      <c r="BA154" t="s">
        <v>4923</v>
      </c>
      <c r="BB154">
        <v>76347135</v>
      </c>
      <c r="BC154" t="s">
        <v>4924</v>
      </c>
    </row>
    <row r="155" spans="1:59" x14ac:dyDescent="0.3">
      <c r="A155">
        <v>1134</v>
      </c>
      <c r="B155" t="s">
        <v>2937</v>
      </c>
      <c r="C155">
        <v>521393</v>
      </c>
      <c r="Q155" t="s">
        <v>2895</v>
      </c>
      <c r="R155" t="s">
        <v>2895</v>
      </c>
      <c r="S155" t="s">
        <v>135</v>
      </c>
      <c r="T155" t="s">
        <v>52</v>
      </c>
      <c r="U155" t="s">
        <v>372</v>
      </c>
      <c r="V155" s="9" t="s">
        <v>2926</v>
      </c>
      <c r="AA155" s="6" t="s">
        <v>2992</v>
      </c>
      <c r="AB155">
        <v>4</v>
      </c>
      <c r="AC155">
        <v>4</v>
      </c>
      <c r="AE155" t="s">
        <v>8055</v>
      </c>
      <c r="AH155" t="s">
        <v>8057</v>
      </c>
      <c r="AJ155" t="s">
        <v>8129</v>
      </c>
      <c r="AK155" t="s">
        <v>8052</v>
      </c>
      <c r="AL155" t="s">
        <v>3016</v>
      </c>
      <c r="AM155" t="s">
        <v>3016</v>
      </c>
      <c r="AO155">
        <v>24</v>
      </c>
      <c r="AP155">
        <v>4</v>
      </c>
      <c r="AZ155" t="s">
        <v>3026</v>
      </c>
    </row>
    <row r="156" spans="1:59" x14ac:dyDescent="0.3">
      <c r="A156">
        <v>1986</v>
      </c>
      <c r="C156">
        <v>1399290</v>
      </c>
      <c r="Q156" t="s">
        <v>3664</v>
      </c>
      <c r="R156" t="s">
        <v>3664</v>
      </c>
      <c r="S156" t="s">
        <v>135</v>
      </c>
      <c r="T156" t="s">
        <v>52</v>
      </c>
      <c r="U156" t="s">
        <v>372</v>
      </c>
      <c r="V156" s="9" t="s">
        <v>4189</v>
      </c>
      <c r="AA156" s="6" t="s">
        <v>9257</v>
      </c>
      <c r="AB156">
        <v>2</v>
      </c>
      <c r="AC156">
        <v>2</v>
      </c>
      <c r="AE156" t="s">
        <v>8055</v>
      </c>
      <c r="AH156" t="s">
        <v>1398</v>
      </c>
      <c r="AJ156" t="s">
        <v>8129</v>
      </c>
      <c r="AL156" t="s">
        <v>5296</v>
      </c>
      <c r="AM156" t="s">
        <v>5296</v>
      </c>
      <c r="AO156">
        <v>73</v>
      </c>
      <c r="AP156">
        <v>3</v>
      </c>
      <c r="AZ156" t="s">
        <v>8777</v>
      </c>
    </row>
    <row r="157" spans="1:59" x14ac:dyDescent="0.3">
      <c r="A157">
        <v>2280</v>
      </c>
      <c r="Q157" t="s">
        <v>10741</v>
      </c>
      <c r="R157" t="s">
        <v>10741</v>
      </c>
      <c r="S157" t="s">
        <v>135</v>
      </c>
      <c r="T157" t="s">
        <v>52</v>
      </c>
      <c r="U157" t="s">
        <v>372</v>
      </c>
      <c r="V157" s="9" t="s">
        <v>4239</v>
      </c>
      <c r="AA157" s="6" t="s">
        <v>9828</v>
      </c>
      <c r="AB157">
        <v>10</v>
      </c>
      <c r="AC157">
        <v>10</v>
      </c>
      <c r="AH157" t="s">
        <v>1174</v>
      </c>
      <c r="AJ157" t="s">
        <v>8129</v>
      </c>
      <c r="AK157" t="s">
        <v>8051</v>
      </c>
      <c r="AL157" t="s">
        <v>5327</v>
      </c>
      <c r="AM157" t="s">
        <v>5327</v>
      </c>
      <c r="AO157">
        <v>5</v>
      </c>
      <c r="AP157">
        <v>2</v>
      </c>
      <c r="AZ157" t="s">
        <v>10742</v>
      </c>
    </row>
    <row r="158" spans="1:59" x14ac:dyDescent="0.3">
      <c r="A158">
        <v>88</v>
      </c>
      <c r="Q158" t="s">
        <v>10495</v>
      </c>
      <c r="R158" t="s">
        <v>10495</v>
      </c>
      <c r="S158" t="s">
        <v>135</v>
      </c>
      <c r="T158" t="s">
        <v>52</v>
      </c>
      <c r="V158" s="9" t="s">
        <v>10491</v>
      </c>
      <c r="AA158" s="6" t="s">
        <v>10496</v>
      </c>
      <c r="AB158">
        <v>91</v>
      </c>
      <c r="AC158">
        <v>7</v>
      </c>
      <c r="AE158" t="s">
        <v>8055</v>
      </c>
      <c r="AJ158" t="s">
        <v>8129</v>
      </c>
      <c r="AK158" t="s">
        <v>8051</v>
      </c>
      <c r="AL158" t="s">
        <v>10493</v>
      </c>
      <c r="AM158" t="s">
        <v>10493</v>
      </c>
      <c r="AO158">
        <v>9</v>
      </c>
      <c r="AP158">
        <v>2</v>
      </c>
      <c r="AS158" t="s">
        <v>12578</v>
      </c>
      <c r="AT158">
        <v>3824225</v>
      </c>
      <c r="AV158" s="11" t="s">
        <v>12579</v>
      </c>
      <c r="AW158" t="s">
        <v>10494</v>
      </c>
      <c r="AZ158" t="s">
        <v>10492</v>
      </c>
      <c r="BD158" t="s">
        <v>12580</v>
      </c>
      <c r="BF158" t="s">
        <v>12580</v>
      </c>
      <c r="BG158" t="s">
        <v>12581</v>
      </c>
    </row>
    <row r="159" spans="1:59" x14ac:dyDescent="0.3">
      <c r="A159">
        <v>138</v>
      </c>
      <c r="Q159" t="s">
        <v>508</v>
      </c>
      <c r="R159" t="s">
        <v>508</v>
      </c>
      <c r="S159" t="s">
        <v>135</v>
      </c>
      <c r="T159" t="s">
        <v>52</v>
      </c>
      <c r="V159" s="9" t="s">
        <v>505</v>
      </c>
      <c r="AA159" s="6" t="s">
        <v>509</v>
      </c>
      <c r="AB159">
        <v>4</v>
      </c>
      <c r="AC159">
        <v>4</v>
      </c>
      <c r="AE159" t="s">
        <v>8055</v>
      </c>
      <c r="AH159" t="s">
        <v>1398</v>
      </c>
      <c r="AJ159" t="s">
        <v>8129</v>
      </c>
      <c r="AL159" t="s">
        <v>510</v>
      </c>
      <c r="AM159" t="s">
        <v>510</v>
      </c>
      <c r="AO159">
        <v>24</v>
      </c>
      <c r="AS159" t="s">
        <v>7253</v>
      </c>
      <c r="AT159">
        <v>635696842</v>
      </c>
      <c r="AV159" s="11" t="s">
        <v>7252</v>
      </c>
    </row>
    <row r="160" spans="1:59" x14ac:dyDescent="0.3">
      <c r="A160">
        <v>153</v>
      </c>
      <c r="C160">
        <v>18883890</v>
      </c>
      <c r="Q160" t="s">
        <v>6067</v>
      </c>
      <c r="R160" t="s">
        <v>6067</v>
      </c>
      <c r="S160" t="s">
        <v>135</v>
      </c>
      <c r="T160" t="s">
        <v>52</v>
      </c>
      <c r="V160" s="9" t="s">
        <v>6071</v>
      </c>
      <c r="AA160" s="6" t="s">
        <v>6068</v>
      </c>
      <c r="AB160">
        <v>6</v>
      </c>
      <c r="AC160">
        <v>6</v>
      </c>
      <c r="AE160" t="s">
        <v>8055</v>
      </c>
      <c r="AH160" t="s">
        <v>8060</v>
      </c>
      <c r="AJ160" t="s">
        <v>8129</v>
      </c>
      <c r="AL160" t="s">
        <v>6069</v>
      </c>
      <c r="AM160" t="s">
        <v>6069</v>
      </c>
      <c r="AO160">
        <v>17</v>
      </c>
      <c r="AP160">
        <v>3</v>
      </c>
      <c r="AS160" t="s">
        <v>7255</v>
      </c>
      <c r="AT160">
        <v>566083517</v>
      </c>
      <c r="AV160" s="11">
        <v>226661</v>
      </c>
      <c r="AZ160" t="s">
        <v>6070</v>
      </c>
    </row>
    <row r="161" spans="1:55" x14ac:dyDescent="0.3">
      <c r="A161">
        <v>158</v>
      </c>
      <c r="Q161" t="s">
        <v>6034</v>
      </c>
      <c r="R161" t="s">
        <v>6035</v>
      </c>
      <c r="S161" t="s">
        <v>51</v>
      </c>
      <c r="T161" t="s">
        <v>52</v>
      </c>
      <c r="V161" s="9" t="s">
        <v>566</v>
      </c>
      <c r="AA161" s="6" t="s">
        <v>6036</v>
      </c>
      <c r="AB161">
        <v>4</v>
      </c>
      <c r="AC161">
        <v>4</v>
      </c>
      <c r="AE161" t="s">
        <v>8054</v>
      </c>
      <c r="AF161" t="s">
        <v>8055</v>
      </c>
      <c r="AH161" t="s">
        <v>8059</v>
      </c>
      <c r="AJ161" t="s">
        <v>8129</v>
      </c>
      <c r="AL161" t="s">
        <v>568</v>
      </c>
      <c r="AM161" t="s">
        <v>569</v>
      </c>
      <c r="AO161">
        <v>4</v>
      </c>
      <c r="AS161" t="s">
        <v>7261</v>
      </c>
      <c r="AT161">
        <v>2171054</v>
      </c>
      <c r="AV161" s="11">
        <v>421055</v>
      </c>
      <c r="AZ161" t="s">
        <v>570</v>
      </c>
    </row>
    <row r="162" spans="1:55" x14ac:dyDescent="0.3">
      <c r="A162">
        <v>387</v>
      </c>
      <c r="Q162" t="s">
        <v>6120</v>
      </c>
      <c r="R162" t="s">
        <v>6121</v>
      </c>
      <c r="S162" t="s">
        <v>51</v>
      </c>
      <c r="T162" t="s">
        <v>52</v>
      </c>
      <c r="V162" s="9" t="s">
        <v>1120</v>
      </c>
      <c r="AA162" s="6" t="s">
        <v>6122</v>
      </c>
      <c r="AB162">
        <v>1</v>
      </c>
      <c r="AC162">
        <v>1</v>
      </c>
      <c r="AE162" t="s">
        <v>8055</v>
      </c>
      <c r="AH162" t="s">
        <v>8165</v>
      </c>
      <c r="AJ162" t="s">
        <v>8129</v>
      </c>
      <c r="AL162" t="s">
        <v>568</v>
      </c>
      <c r="AM162" t="s">
        <v>569</v>
      </c>
      <c r="AO162">
        <v>11</v>
      </c>
      <c r="AS162" t="s">
        <v>7261</v>
      </c>
      <c r="AT162">
        <v>2171054</v>
      </c>
      <c r="AV162" s="11">
        <v>421055</v>
      </c>
      <c r="AZ162" t="s">
        <v>6123</v>
      </c>
    </row>
    <row r="163" spans="1:55" x14ac:dyDescent="0.3">
      <c r="A163">
        <v>432</v>
      </c>
      <c r="Q163" t="s">
        <v>6108</v>
      </c>
      <c r="R163" t="s">
        <v>6109</v>
      </c>
      <c r="S163" t="s">
        <v>51</v>
      </c>
      <c r="T163" t="s">
        <v>52</v>
      </c>
      <c r="V163" s="9" t="s">
        <v>1213</v>
      </c>
      <c r="AA163" s="6" t="s">
        <v>6107</v>
      </c>
      <c r="AB163">
        <v>25</v>
      </c>
      <c r="AC163">
        <v>25</v>
      </c>
      <c r="AE163" t="s">
        <v>8055</v>
      </c>
      <c r="AH163" t="s">
        <v>8089</v>
      </c>
      <c r="AJ163" t="s">
        <v>8129</v>
      </c>
      <c r="AL163" t="s">
        <v>6104</v>
      </c>
      <c r="AM163" t="s">
        <v>6105</v>
      </c>
      <c r="AO163">
        <v>86</v>
      </c>
      <c r="AS163" t="s">
        <v>7297</v>
      </c>
      <c r="AT163">
        <v>1765164</v>
      </c>
      <c r="AV163" s="11">
        <v>8709012</v>
      </c>
      <c r="AZ163" t="s">
        <v>6106</v>
      </c>
    </row>
    <row r="164" spans="1:55" x14ac:dyDescent="0.3">
      <c r="A164">
        <v>581</v>
      </c>
      <c r="C164">
        <v>5698204</v>
      </c>
      <c r="Q164" t="s">
        <v>11667</v>
      </c>
      <c r="R164" t="s">
        <v>11667</v>
      </c>
      <c r="S164" t="s">
        <v>135</v>
      </c>
      <c r="T164" t="s">
        <v>52</v>
      </c>
      <c r="V164" s="9" t="s">
        <v>1584</v>
      </c>
      <c r="AA164" s="6" t="s">
        <v>11668</v>
      </c>
      <c r="AB164">
        <v>6</v>
      </c>
      <c r="AC164">
        <v>6</v>
      </c>
      <c r="AE164" t="s">
        <v>8055</v>
      </c>
      <c r="AJ164" t="s">
        <v>8129</v>
      </c>
      <c r="AL164" t="s">
        <v>510</v>
      </c>
      <c r="AM164" t="s">
        <v>510</v>
      </c>
      <c r="AO164">
        <v>49</v>
      </c>
      <c r="AP164">
        <v>2</v>
      </c>
      <c r="AZ164" t="s">
        <v>1519</v>
      </c>
      <c r="BA164" t="s">
        <v>4946</v>
      </c>
      <c r="BB164">
        <v>54154615</v>
      </c>
      <c r="BC164" t="s">
        <v>4973</v>
      </c>
    </row>
    <row r="165" spans="1:55" x14ac:dyDescent="0.3">
      <c r="A165">
        <v>671</v>
      </c>
      <c r="C165">
        <v>5503634</v>
      </c>
      <c r="Q165" t="s">
        <v>1830</v>
      </c>
      <c r="R165" t="s">
        <v>1830</v>
      </c>
      <c r="S165" t="s">
        <v>135</v>
      </c>
      <c r="T165" t="s">
        <v>52</v>
      </c>
      <c r="V165" s="9" t="s">
        <v>1820</v>
      </c>
      <c r="AA165" s="6" t="s">
        <v>1838</v>
      </c>
      <c r="AB165">
        <v>8</v>
      </c>
      <c r="AC165">
        <v>8</v>
      </c>
      <c r="AE165" t="s">
        <v>8055</v>
      </c>
      <c r="AH165" t="s">
        <v>8105</v>
      </c>
      <c r="AJ165" t="s">
        <v>8129</v>
      </c>
      <c r="AL165" t="s">
        <v>510</v>
      </c>
      <c r="AM165" t="s">
        <v>510</v>
      </c>
      <c r="AO165">
        <v>51</v>
      </c>
      <c r="AS165" t="s">
        <v>7253</v>
      </c>
      <c r="AT165">
        <v>635696842</v>
      </c>
      <c r="AV165" s="11" t="s">
        <v>7252</v>
      </c>
      <c r="AZ165" t="s">
        <v>1732</v>
      </c>
      <c r="BA165" t="s">
        <v>4988</v>
      </c>
      <c r="BB165">
        <v>41926472</v>
      </c>
      <c r="BC165" t="s">
        <v>4989</v>
      </c>
    </row>
    <row r="166" spans="1:55" x14ac:dyDescent="0.3">
      <c r="A166">
        <v>700</v>
      </c>
      <c r="C166">
        <v>5578757</v>
      </c>
      <c r="Q166" t="s">
        <v>2031</v>
      </c>
      <c r="R166" t="s">
        <v>2031</v>
      </c>
      <c r="S166" t="s">
        <v>135</v>
      </c>
      <c r="T166" t="s">
        <v>52</v>
      </c>
      <c r="V166" s="9" t="s">
        <v>2073</v>
      </c>
      <c r="AA166" s="6" t="s">
        <v>2034</v>
      </c>
      <c r="AB166">
        <v>4</v>
      </c>
      <c r="AC166">
        <v>4</v>
      </c>
      <c r="AE166" t="s">
        <v>8055</v>
      </c>
      <c r="AH166" t="s">
        <v>8153</v>
      </c>
      <c r="AJ166" t="s">
        <v>8129</v>
      </c>
      <c r="AL166" t="s">
        <v>510</v>
      </c>
      <c r="AM166" t="s">
        <v>510</v>
      </c>
      <c r="AO166">
        <v>52</v>
      </c>
      <c r="AP166">
        <v>1</v>
      </c>
      <c r="AS166" t="s">
        <v>7253</v>
      </c>
      <c r="AT166">
        <v>635696842</v>
      </c>
      <c r="AV166" s="11" t="s">
        <v>7252</v>
      </c>
      <c r="AZ166" t="s">
        <v>2037</v>
      </c>
      <c r="BA166" t="s">
        <v>4998</v>
      </c>
      <c r="BB166">
        <v>64180968</v>
      </c>
      <c r="BC166" t="s">
        <v>4999</v>
      </c>
    </row>
    <row r="167" spans="1:55" x14ac:dyDescent="0.3">
      <c r="A167">
        <v>757</v>
      </c>
      <c r="Q167" t="s">
        <v>2184</v>
      </c>
      <c r="R167" t="s">
        <v>2184</v>
      </c>
      <c r="S167" t="s">
        <v>135</v>
      </c>
      <c r="T167" t="s">
        <v>52</v>
      </c>
      <c r="V167" s="9" t="s">
        <v>2177</v>
      </c>
      <c r="AA167" s="6" t="s">
        <v>2188</v>
      </c>
      <c r="AB167">
        <v>10</v>
      </c>
      <c r="AC167">
        <v>10</v>
      </c>
      <c r="AE167" t="s">
        <v>8212</v>
      </c>
      <c r="AF167" t="s">
        <v>8055</v>
      </c>
      <c r="AH167" t="s">
        <v>8096</v>
      </c>
      <c r="AJ167" t="s">
        <v>8129</v>
      </c>
      <c r="AK167" t="s">
        <v>8051</v>
      </c>
      <c r="AL167" t="s">
        <v>2191</v>
      </c>
      <c r="AM167" t="s">
        <v>2191</v>
      </c>
      <c r="AO167">
        <v>1</v>
      </c>
      <c r="AP167">
        <v>1</v>
      </c>
      <c r="AS167" t="s">
        <v>7354</v>
      </c>
      <c r="AT167">
        <v>48388988</v>
      </c>
      <c r="AV167" s="11">
        <v>7505570</v>
      </c>
      <c r="AZ167" t="s">
        <v>2194</v>
      </c>
      <c r="BA167" t="s">
        <v>5016</v>
      </c>
      <c r="BB167" t="s">
        <v>5015</v>
      </c>
      <c r="BC167" t="s">
        <v>5014</v>
      </c>
    </row>
    <row r="168" spans="1:55" x14ac:dyDescent="0.3">
      <c r="A168">
        <v>758</v>
      </c>
      <c r="Q168" t="s">
        <v>2185</v>
      </c>
      <c r="R168" t="s">
        <v>2186</v>
      </c>
      <c r="S168" t="s">
        <v>65</v>
      </c>
      <c r="T168" t="s">
        <v>52</v>
      </c>
      <c r="V168" s="9" t="s">
        <v>2177</v>
      </c>
      <c r="AA168" s="6" t="s">
        <v>2189</v>
      </c>
      <c r="AB168">
        <v>13</v>
      </c>
      <c r="AC168">
        <v>13</v>
      </c>
      <c r="AE168" t="s">
        <v>8055</v>
      </c>
      <c r="AH168" t="s">
        <v>1174</v>
      </c>
      <c r="AJ168" t="s">
        <v>8129</v>
      </c>
      <c r="AL168" t="s">
        <v>2192</v>
      </c>
      <c r="AM168" t="s">
        <v>2192</v>
      </c>
      <c r="AO168">
        <v>4</v>
      </c>
      <c r="AS168" t="s">
        <v>7355</v>
      </c>
      <c r="AT168">
        <v>3158595</v>
      </c>
      <c r="AV168" s="11">
        <v>141024</v>
      </c>
      <c r="AZ168" t="s">
        <v>2195</v>
      </c>
      <c r="BA168" t="s">
        <v>5018</v>
      </c>
      <c r="BB168">
        <v>79034965</v>
      </c>
      <c r="BC168" t="s">
        <v>5017</v>
      </c>
    </row>
    <row r="169" spans="1:55" x14ac:dyDescent="0.3">
      <c r="A169">
        <v>759</v>
      </c>
      <c r="C169">
        <v>4777292</v>
      </c>
      <c r="Q169" t="s">
        <v>2182</v>
      </c>
      <c r="R169" t="s">
        <v>2182</v>
      </c>
      <c r="S169" t="s">
        <v>135</v>
      </c>
      <c r="T169" t="s">
        <v>52</v>
      </c>
      <c r="V169" s="9" t="s">
        <v>2177</v>
      </c>
      <c r="AA169" s="6" t="s">
        <v>2190</v>
      </c>
      <c r="AB169">
        <v>11</v>
      </c>
      <c r="AC169">
        <v>11</v>
      </c>
      <c r="AE169" t="s">
        <v>8055</v>
      </c>
      <c r="AH169" t="s">
        <v>8057</v>
      </c>
      <c r="AJ169" t="s">
        <v>8129</v>
      </c>
      <c r="AK169" t="s">
        <v>8051</v>
      </c>
      <c r="AL169" t="s">
        <v>510</v>
      </c>
      <c r="AM169" t="s">
        <v>510</v>
      </c>
      <c r="AO169">
        <v>54</v>
      </c>
      <c r="AP169">
        <v>2</v>
      </c>
      <c r="AS169" t="s">
        <v>7253</v>
      </c>
      <c r="AT169">
        <v>635696842</v>
      </c>
      <c r="AV169" s="11" t="s">
        <v>7252</v>
      </c>
      <c r="AZ169" t="s">
        <v>1519</v>
      </c>
      <c r="BA169" t="s">
        <v>4946</v>
      </c>
      <c r="BB169">
        <v>54154615</v>
      </c>
      <c r="BC169" t="s">
        <v>4973</v>
      </c>
    </row>
    <row r="170" spans="1:55" x14ac:dyDescent="0.3">
      <c r="A170">
        <v>848</v>
      </c>
      <c r="Q170" t="s">
        <v>2355</v>
      </c>
      <c r="R170" t="s">
        <v>2358</v>
      </c>
      <c r="S170" t="s">
        <v>65</v>
      </c>
      <c r="T170" t="s">
        <v>52</v>
      </c>
      <c r="V170" s="9" t="s">
        <v>2359</v>
      </c>
      <c r="AA170" s="6" t="s">
        <v>2364</v>
      </c>
      <c r="AB170">
        <v>12</v>
      </c>
      <c r="AC170">
        <v>12</v>
      </c>
      <c r="AE170" t="s">
        <v>8055</v>
      </c>
      <c r="AH170" t="s">
        <v>1174</v>
      </c>
      <c r="AJ170" t="s">
        <v>8129</v>
      </c>
      <c r="AK170" t="s">
        <v>8052</v>
      </c>
      <c r="AL170" t="s">
        <v>2366</v>
      </c>
      <c r="AM170" t="s">
        <v>2367</v>
      </c>
      <c r="AO170">
        <v>39</v>
      </c>
      <c r="AP170" s="9" t="s">
        <v>2368</v>
      </c>
      <c r="AS170" t="s">
        <v>7364</v>
      </c>
      <c r="AT170">
        <v>1884250</v>
      </c>
      <c r="AV170" s="11" t="s">
        <v>7363</v>
      </c>
      <c r="AZ170" t="s">
        <v>2371</v>
      </c>
    </row>
    <row r="171" spans="1:55" x14ac:dyDescent="0.3">
      <c r="A171">
        <v>849</v>
      </c>
      <c r="Q171" t="s">
        <v>2356</v>
      </c>
      <c r="R171" t="s">
        <v>2356</v>
      </c>
      <c r="S171" t="s">
        <v>135</v>
      </c>
      <c r="T171" t="s">
        <v>52</v>
      </c>
      <c r="V171" s="9" t="s">
        <v>2359</v>
      </c>
      <c r="AA171" s="6" t="s">
        <v>2313</v>
      </c>
      <c r="AB171">
        <v>13</v>
      </c>
      <c r="AC171">
        <v>13</v>
      </c>
      <c r="AE171" t="s">
        <v>8055</v>
      </c>
      <c r="AH171" t="s">
        <v>8257</v>
      </c>
      <c r="AJ171" t="s">
        <v>8129</v>
      </c>
      <c r="AL171" t="s">
        <v>2191</v>
      </c>
      <c r="AM171" t="s">
        <v>2191</v>
      </c>
      <c r="AO171">
        <v>2</v>
      </c>
      <c r="AP171">
        <v>3</v>
      </c>
      <c r="AS171" t="s">
        <v>7354</v>
      </c>
      <c r="AT171">
        <v>48388988</v>
      </c>
      <c r="AV171" s="11">
        <v>7505570</v>
      </c>
      <c r="AZ171" t="s">
        <v>2372</v>
      </c>
    </row>
    <row r="172" spans="1:55" x14ac:dyDescent="0.3">
      <c r="A172">
        <v>895</v>
      </c>
      <c r="B172" t="s">
        <v>12146</v>
      </c>
      <c r="C172">
        <v>1275111</v>
      </c>
      <c r="Q172" t="s">
        <v>12147</v>
      </c>
      <c r="R172" t="s">
        <v>12147</v>
      </c>
      <c r="S172" t="s">
        <v>135</v>
      </c>
      <c r="T172" t="s">
        <v>52</v>
      </c>
      <c r="V172" s="9" t="s">
        <v>2456</v>
      </c>
      <c r="AA172" s="6" t="s">
        <v>12148</v>
      </c>
      <c r="AB172">
        <v>10</v>
      </c>
      <c r="AC172">
        <v>10</v>
      </c>
      <c r="AE172" t="s">
        <v>8055</v>
      </c>
      <c r="AH172" t="s">
        <v>1174</v>
      </c>
      <c r="AJ172" t="s">
        <v>8129</v>
      </c>
      <c r="AL172" t="s">
        <v>12149</v>
      </c>
      <c r="AM172" t="s">
        <v>12149</v>
      </c>
      <c r="AO172">
        <v>36</v>
      </c>
      <c r="AP172">
        <v>1</v>
      </c>
      <c r="AS172" t="s">
        <v>12093</v>
      </c>
      <c r="AV172" s="11">
        <v>372630</v>
      </c>
      <c r="AZ172" t="s">
        <v>12150</v>
      </c>
    </row>
    <row r="173" spans="1:55" x14ac:dyDescent="0.3">
      <c r="A173">
        <v>1046</v>
      </c>
      <c r="C173">
        <v>696007</v>
      </c>
      <c r="E173">
        <v>23995980</v>
      </c>
      <c r="Q173" t="s">
        <v>2734</v>
      </c>
      <c r="R173" t="s">
        <v>2738</v>
      </c>
      <c r="S173" t="s">
        <v>51</v>
      </c>
      <c r="T173" t="s">
        <v>52</v>
      </c>
      <c r="V173" s="9" t="s">
        <v>2728</v>
      </c>
      <c r="AA173" s="6" t="s">
        <v>2746</v>
      </c>
      <c r="AB173">
        <v>16</v>
      </c>
      <c r="AC173">
        <v>16</v>
      </c>
      <c r="AE173" t="s">
        <v>8055</v>
      </c>
      <c r="AH173" t="s">
        <v>8213</v>
      </c>
      <c r="AJ173" t="s">
        <v>8129</v>
      </c>
      <c r="AL173" t="s">
        <v>2750</v>
      </c>
      <c r="AM173" t="s">
        <v>2751</v>
      </c>
      <c r="AO173">
        <v>24</v>
      </c>
      <c r="AP173">
        <v>3</v>
      </c>
      <c r="AZ173" t="s">
        <v>2754</v>
      </c>
    </row>
    <row r="174" spans="1:55" x14ac:dyDescent="0.3">
      <c r="A174">
        <v>1084</v>
      </c>
      <c r="Q174" t="s">
        <v>2824</v>
      </c>
      <c r="R174" t="s">
        <v>2824</v>
      </c>
      <c r="S174" t="s">
        <v>135</v>
      </c>
      <c r="T174" t="s">
        <v>52</v>
      </c>
      <c r="V174" s="9" t="s">
        <v>2830</v>
      </c>
      <c r="AA174" s="6" t="s">
        <v>2834</v>
      </c>
      <c r="AB174">
        <v>15</v>
      </c>
      <c r="AC174">
        <v>15</v>
      </c>
      <c r="AE174" t="s">
        <v>8055</v>
      </c>
      <c r="AH174" t="s">
        <v>1174</v>
      </c>
      <c r="AJ174" t="s">
        <v>8129</v>
      </c>
      <c r="AL174" t="s">
        <v>2841</v>
      </c>
      <c r="AM174" t="s">
        <v>2841</v>
      </c>
      <c r="AO174">
        <v>6</v>
      </c>
      <c r="AZ174" t="s">
        <v>2844</v>
      </c>
    </row>
    <row r="175" spans="1:55" x14ac:dyDescent="0.3">
      <c r="A175">
        <v>1231</v>
      </c>
      <c r="Q175" t="s">
        <v>3137</v>
      </c>
      <c r="R175" t="s">
        <v>3138</v>
      </c>
      <c r="S175" t="s">
        <v>51</v>
      </c>
      <c r="T175" t="s">
        <v>52</v>
      </c>
      <c r="V175" s="9" t="s">
        <v>4398</v>
      </c>
      <c r="AA175" s="6" t="s">
        <v>9626</v>
      </c>
      <c r="AB175">
        <v>7</v>
      </c>
      <c r="AC175">
        <v>7</v>
      </c>
      <c r="AE175" t="s">
        <v>8055</v>
      </c>
      <c r="AH175" t="s">
        <v>1174</v>
      </c>
      <c r="AJ175" t="s">
        <v>8129</v>
      </c>
      <c r="AL175" t="s">
        <v>5163</v>
      </c>
      <c r="AM175" t="s">
        <v>5164</v>
      </c>
      <c r="AO175">
        <v>26</v>
      </c>
      <c r="AP175">
        <v>5</v>
      </c>
      <c r="AZ175" t="s">
        <v>2754</v>
      </c>
    </row>
    <row r="176" spans="1:55" x14ac:dyDescent="0.3">
      <c r="A176">
        <v>1300</v>
      </c>
      <c r="B176" t="s">
        <v>7428</v>
      </c>
      <c r="C176">
        <v>6926996</v>
      </c>
      <c r="Q176" t="s">
        <v>3200</v>
      </c>
      <c r="R176" t="s">
        <v>3200</v>
      </c>
      <c r="S176" t="s">
        <v>135</v>
      </c>
      <c r="T176" t="s">
        <v>52</v>
      </c>
      <c r="V176" s="9" t="s">
        <v>4422</v>
      </c>
      <c r="AA176" s="6" t="s">
        <v>9667</v>
      </c>
      <c r="AB176">
        <v>31</v>
      </c>
      <c r="AC176">
        <v>31</v>
      </c>
      <c r="AE176" t="s">
        <v>8169</v>
      </c>
      <c r="AF176" t="s">
        <v>8055</v>
      </c>
      <c r="AH176" t="s">
        <v>8180</v>
      </c>
      <c r="AJ176" t="s">
        <v>8129</v>
      </c>
      <c r="AK176" t="s">
        <v>8123</v>
      </c>
      <c r="AL176" t="s">
        <v>3010</v>
      </c>
      <c r="AM176" t="s">
        <v>3010</v>
      </c>
      <c r="AO176">
        <v>30</v>
      </c>
      <c r="AP176">
        <v>1</v>
      </c>
      <c r="AZ176" t="s">
        <v>8419</v>
      </c>
    </row>
    <row r="177" spans="1:52" x14ac:dyDescent="0.3">
      <c r="A177">
        <v>1313</v>
      </c>
      <c r="B177" t="s">
        <v>7435</v>
      </c>
      <c r="C177">
        <v>6927003</v>
      </c>
      <c r="Q177" t="s">
        <v>3212</v>
      </c>
      <c r="R177" t="s">
        <v>3212</v>
      </c>
      <c r="S177" t="s">
        <v>135</v>
      </c>
      <c r="T177" t="s">
        <v>52</v>
      </c>
      <c r="V177" s="9" t="s">
        <v>4425</v>
      </c>
      <c r="AA177" s="6" t="s">
        <v>9676</v>
      </c>
      <c r="AB177">
        <v>16</v>
      </c>
      <c r="AC177">
        <v>16</v>
      </c>
      <c r="AE177" t="s">
        <v>8226</v>
      </c>
      <c r="AF177" t="s">
        <v>8055</v>
      </c>
      <c r="AH177" t="s">
        <v>8057</v>
      </c>
      <c r="AJ177" t="s">
        <v>8129</v>
      </c>
      <c r="AK177" t="s">
        <v>8051</v>
      </c>
      <c r="AL177" t="s">
        <v>3010</v>
      </c>
      <c r="AM177" t="s">
        <v>3010</v>
      </c>
      <c r="AO177">
        <v>30</v>
      </c>
      <c r="AP177">
        <v>2</v>
      </c>
      <c r="AZ177" t="s">
        <v>8425</v>
      </c>
    </row>
    <row r="178" spans="1:52" x14ac:dyDescent="0.3">
      <c r="A178">
        <v>1318</v>
      </c>
      <c r="Q178" t="s">
        <v>11107</v>
      </c>
      <c r="R178" t="s">
        <v>11108</v>
      </c>
      <c r="S178" t="s">
        <v>65</v>
      </c>
      <c r="T178" t="s">
        <v>52</v>
      </c>
      <c r="V178" s="9" t="s">
        <v>4425</v>
      </c>
      <c r="AA178" s="6" t="s">
        <v>12431</v>
      </c>
      <c r="AB178">
        <v>7</v>
      </c>
      <c r="AC178">
        <v>7</v>
      </c>
      <c r="AE178" t="s">
        <v>8055</v>
      </c>
      <c r="AH178" t="s">
        <v>1174</v>
      </c>
      <c r="AJ178" t="s">
        <v>8129</v>
      </c>
      <c r="AL178" t="s">
        <v>11109</v>
      </c>
      <c r="AM178" t="s">
        <v>11110</v>
      </c>
      <c r="AO178">
        <v>3</v>
      </c>
      <c r="AZ178" t="s">
        <v>11111</v>
      </c>
    </row>
    <row r="179" spans="1:52" x14ac:dyDescent="0.3">
      <c r="A179">
        <v>1334</v>
      </c>
      <c r="C179">
        <v>7134482</v>
      </c>
      <c r="Q179" t="s">
        <v>3228</v>
      </c>
      <c r="R179" t="s">
        <v>3229</v>
      </c>
      <c r="S179" t="s">
        <v>51</v>
      </c>
      <c r="T179" t="s">
        <v>52</v>
      </c>
      <c r="V179" s="9" t="s">
        <v>4431</v>
      </c>
      <c r="AA179" s="6" t="s">
        <v>6826</v>
      </c>
      <c r="AB179">
        <v>9</v>
      </c>
      <c r="AC179">
        <v>9</v>
      </c>
      <c r="AE179" t="s">
        <v>8055</v>
      </c>
      <c r="AF179" t="s">
        <v>8054</v>
      </c>
      <c r="AH179" t="s">
        <v>8057</v>
      </c>
      <c r="AJ179" t="s">
        <v>8129</v>
      </c>
      <c r="AL179" t="s">
        <v>568</v>
      </c>
      <c r="AM179" t="s">
        <v>569</v>
      </c>
      <c r="AO179">
        <v>36</v>
      </c>
      <c r="AP179">
        <v>9</v>
      </c>
      <c r="AS179" t="s">
        <v>7261</v>
      </c>
      <c r="AT179">
        <v>2171054</v>
      </c>
      <c r="AV179" s="11">
        <v>421055</v>
      </c>
      <c r="AZ179" t="s">
        <v>8441</v>
      </c>
    </row>
    <row r="180" spans="1:52" x14ac:dyDescent="0.3">
      <c r="A180">
        <v>1343</v>
      </c>
      <c r="B180" t="s">
        <v>5702</v>
      </c>
      <c r="Q180" t="s">
        <v>5703</v>
      </c>
      <c r="R180" t="s">
        <v>5703</v>
      </c>
      <c r="S180" t="s">
        <v>135</v>
      </c>
      <c r="T180" t="s">
        <v>52</v>
      </c>
      <c r="V180" s="9" t="s">
        <v>4433</v>
      </c>
      <c r="AA180" s="6" t="s">
        <v>5704</v>
      </c>
      <c r="AB180">
        <v>14</v>
      </c>
      <c r="AC180">
        <v>14</v>
      </c>
      <c r="AE180" t="s">
        <v>8169</v>
      </c>
      <c r="AF180" t="s">
        <v>8055</v>
      </c>
      <c r="AH180" t="s">
        <v>8180</v>
      </c>
      <c r="AJ180" t="s">
        <v>8129</v>
      </c>
      <c r="AK180" t="s">
        <v>8123</v>
      </c>
      <c r="AL180" t="s">
        <v>5705</v>
      </c>
      <c r="AM180" t="s">
        <v>5705</v>
      </c>
      <c r="AO180">
        <v>5</v>
      </c>
      <c r="AP180">
        <v>4</v>
      </c>
      <c r="AZ180" t="s">
        <v>5706</v>
      </c>
    </row>
    <row r="181" spans="1:52" x14ac:dyDescent="0.3">
      <c r="A181">
        <v>1374</v>
      </c>
      <c r="B181" t="s">
        <v>11888</v>
      </c>
      <c r="C181">
        <v>6341336</v>
      </c>
      <c r="Q181" t="s">
        <v>7008</v>
      </c>
      <c r="R181" t="s">
        <v>7008</v>
      </c>
      <c r="S181" t="s">
        <v>135</v>
      </c>
      <c r="T181" t="s">
        <v>52</v>
      </c>
      <c r="V181" s="9" t="s">
        <v>4450</v>
      </c>
      <c r="AA181" s="6" t="s">
        <v>11887</v>
      </c>
      <c r="AB181">
        <v>14</v>
      </c>
      <c r="AC181">
        <v>14</v>
      </c>
      <c r="AE181" t="s">
        <v>8055</v>
      </c>
      <c r="AH181" t="s">
        <v>12443</v>
      </c>
      <c r="AJ181" t="s">
        <v>8129</v>
      </c>
      <c r="AK181" t="s">
        <v>8175</v>
      </c>
      <c r="AL181" t="s">
        <v>11748</v>
      </c>
      <c r="AM181" t="s">
        <v>11748</v>
      </c>
      <c r="AO181">
        <v>11</v>
      </c>
      <c r="AP181">
        <v>2</v>
      </c>
      <c r="AS181" t="s">
        <v>7354</v>
      </c>
      <c r="AV181" s="11">
        <v>7505570</v>
      </c>
      <c r="AZ181" t="s">
        <v>2299</v>
      </c>
    </row>
    <row r="182" spans="1:52" x14ac:dyDescent="0.3">
      <c r="A182">
        <v>1524</v>
      </c>
      <c r="C182">
        <v>4059583</v>
      </c>
      <c r="Q182" t="s">
        <v>6880</v>
      </c>
      <c r="R182" t="s">
        <v>6881</v>
      </c>
      <c r="S182" t="s">
        <v>51</v>
      </c>
      <c r="T182" t="s">
        <v>52</v>
      </c>
      <c r="V182" s="9" t="s">
        <v>4509</v>
      </c>
      <c r="AA182" s="6" t="s">
        <v>6882</v>
      </c>
      <c r="AB182">
        <v>33</v>
      </c>
      <c r="AC182">
        <v>33</v>
      </c>
      <c r="AE182" t="s">
        <v>8055</v>
      </c>
      <c r="AH182" t="s">
        <v>1174</v>
      </c>
      <c r="AJ182" t="s">
        <v>8129</v>
      </c>
      <c r="AL182" t="s">
        <v>568</v>
      </c>
      <c r="AM182" t="s">
        <v>569</v>
      </c>
      <c r="AO182">
        <v>39</v>
      </c>
      <c r="AP182">
        <v>9</v>
      </c>
      <c r="AS182" t="s">
        <v>7261</v>
      </c>
      <c r="AT182">
        <v>2171054</v>
      </c>
      <c r="AV182" s="11">
        <v>421055</v>
      </c>
      <c r="AZ182" t="s">
        <v>6883</v>
      </c>
    </row>
    <row r="183" spans="1:52" x14ac:dyDescent="0.3">
      <c r="A183">
        <v>1637</v>
      </c>
      <c r="Q183" t="s">
        <v>3474</v>
      </c>
      <c r="R183" t="s">
        <v>3474</v>
      </c>
      <c r="S183" t="s">
        <v>135</v>
      </c>
      <c r="T183" t="s">
        <v>52</v>
      </c>
      <c r="V183" s="9" t="s">
        <v>4546</v>
      </c>
      <c r="AA183" s="6" t="s">
        <v>9850</v>
      </c>
      <c r="AB183">
        <v>15</v>
      </c>
      <c r="AC183">
        <v>15</v>
      </c>
      <c r="AE183" t="s">
        <v>8055</v>
      </c>
      <c r="AJ183" t="s">
        <v>8129</v>
      </c>
      <c r="AL183" t="s">
        <v>5244</v>
      </c>
      <c r="AM183" t="s">
        <v>5244</v>
      </c>
      <c r="AO183">
        <v>2</v>
      </c>
      <c r="AZ183" t="s">
        <v>2844</v>
      </c>
    </row>
    <row r="184" spans="1:52" x14ac:dyDescent="0.3">
      <c r="A184">
        <v>1718</v>
      </c>
      <c r="B184" t="s">
        <v>7632</v>
      </c>
      <c r="C184">
        <v>2768022</v>
      </c>
      <c r="Q184" t="s">
        <v>3542</v>
      </c>
      <c r="R184" t="s">
        <v>3542</v>
      </c>
      <c r="S184" t="s">
        <v>135</v>
      </c>
      <c r="T184" t="s">
        <v>52</v>
      </c>
      <c r="V184" s="9" t="s">
        <v>4579</v>
      </c>
      <c r="AA184" s="6" t="s">
        <v>9899</v>
      </c>
      <c r="AB184">
        <v>29</v>
      </c>
      <c r="AC184">
        <v>29</v>
      </c>
      <c r="AE184" t="s">
        <v>8055</v>
      </c>
      <c r="AH184" t="s">
        <v>1174</v>
      </c>
      <c r="AJ184" t="s">
        <v>8129</v>
      </c>
      <c r="AL184" t="s">
        <v>2191</v>
      </c>
      <c r="AM184" t="s">
        <v>2191</v>
      </c>
      <c r="AO184">
        <v>17</v>
      </c>
      <c r="AP184">
        <v>2</v>
      </c>
      <c r="AS184" t="s">
        <v>7354</v>
      </c>
      <c r="AT184">
        <v>48388988</v>
      </c>
      <c r="AV184" s="11">
        <v>7505570</v>
      </c>
      <c r="AZ184" t="s">
        <v>8660</v>
      </c>
    </row>
    <row r="185" spans="1:52" x14ac:dyDescent="0.3">
      <c r="A185">
        <v>1785</v>
      </c>
      <c r="B185" t="s">
        <v>11745</v>
      </c>
      <c r="C185">
        <v>2258315</v>
      </c>
      <c r="Q185" t="s">
        <v>11746</v>
      </c>
      <c r="R185" t="s">
        <v>11746</v>
      </c>
      <c r="S185" t="s">
        <v>135</v>
      </c>
      <c r="T185" t="s">
        <v>52</v>
      </c>
      <c r="V185" s="9" t="s">
        <v>4161</v>
      </c>
      <c r="AA185" s="6" t="s">
        <v>11747</v>
      </c>
      <c r="AB185">
        <v>25</v>
      </c>
      <c r="AC185">
        <v>25</v>
      </c>
      <c r="AE185" t="s">
        <v>8055</v>
      </c>
      <c r="AF185" t="s">
        <v>8226</v>
      </c>
      <c r="AH185" t="s">
        <v>8108</v>
      </c>
      <c r="AJ185" t="s">
        <v>8129</v>
      </c>
      <c r="AK185" t="s">
        <v>8051</v>
      </c>
      <c r="AL185" t="s">
        <v>11748</v>
      </c>
      <c r="AM185" t="s">
        <v>11748</v>
      </c>
      <c r="AO185">
        <v>18</v>
      </c>
      <c r="AP185">
        <v>3</v>
      </c>
      <c r="AS185" t="s">
        <v>7354</v>
      </c>
      <c r="AV185" s="11">
        <v>7505570</v>
      </c>
      <c r="AZ185" t="s">
        <v>11749</v>
      </c>
    </row>
    <row r="186" spans="1:52" x14ac:dyDescent="0.3">
      <c r="A186">
        <v>1788</v>
      </c>
      <c r="B186" t="s">
        <v>10535</v>
      </c>
      <c r="C186">
        <v>2258314</v>
      </c>
      <c r="Q186" t="s">
        <v>10534</v>
      </c>
      <c r="R186" t="s">
        <v>10534</v>
      </c>
      <c r="S186" t="s">
        <v>135</v>
      </c>
      <c r="T186" t="s">
        <v>52</v>
      </c>
      <c r="V186" s="9" t="s">
        <v>4161</v>
      </c>
      <c r="AA186" s="6" t="s">
        <v>10536</v>
      </c>
      <c r="AB186">
        <v>22</v>
      </c>
      <c r="AC186">
        <v>3</v>
      </c>
      <c r="AE186" t="s">
        <v>8055</v>
      </c>
      <c r="AH186" t="s">
        <v>8180</v>
      </c>
      <c r="AJ186" t="s">
        <v>8129</v>
      </c>
      <c r="AL186" t="s">
        <v>2191</v>
      </c>
      <c r="AM186" t="s">
        <v>2191</v>
      </c>
      <c r="AO186">
        <v>18</v>
      </c>
      <c r="AP186">
        <v>3</v>
      </c>
      <c r="AZ186" t="s">
        <v>1582</v>
      </c>
    </row>
    <row r="187" spans="1:52" x14ac:dyDescent="0.3">
      <c r="A187">
        <v>1847</v>
      </c>
      <c r="B187" t="s">
        <v>7682</v>
      </c>
      <c r="C187">
        <v>2026849</v>
      </c>
      <c r="Q187" t="s">
        <v>3611</v>
      </c>
      <c r="R187" t="s">
        <v>3611</v>
      </c>
      <c r="S187" t="s">
        <v>135</v>
      </c>
      <c r="T187" t="s">
        <v>52</v>
      </c>
      <c r="V187" s="9" t="s">
        <v>4167</v>
      </c>
      <c r="AA187" s="6" t="s">
        <v>9215</v>
      </c>
      <c r="AB187">
        <v>13</v>
      </c>
      <c r="AC187">
        <v>13</v>
      </c>
      <c r="AE187" t="s">
        <v>8055</v>
      </c>
      <c r="AF187" t="s">
        <v>8226</v>
      </c>
      <c r="AH187" t="s">
        <v>8108</v>
      </c>
      <c r="AJ187" t="s">
        <v>8129</v>
      </c>
      <c r="AL187" t="s">
        <v>3010</v>
      </c>
      <c r="AM187" t="s">
        <v>3010</v>
      </c>
      <c r="AO187">
        <v>39</v>
      </c>
      <c r="AP187">
        <v>1</v>
      </c>
      <c r="AZ187" t="s">
        <v>8725</v>
      </c>
    </row>
    <row r="188" spans="1:52" x14ac:dyDescent="0.3">
      <c r="A188">
        <v>1892</v>
      </c>
      <c r="Q188" t="s">
        <v>11092</v>
      </c>
      <c r="R188" t="s">
        <v>11093</v>
      </c>
      <c r="S188" t="s">
        <v>65</v>
      </c>
      <c r="T188" t="s">
        <v>52</v>
      </c>
      <c r="V188" s="9" t="s">
        <v>3641</v>
      </c>
      <c r="AE188" t="s">
        <v>8055</v>
      </c>
      <c r="AH188" t="s">
        <v>1398</v>
      </c>
      <c r="AJ188" t="s">
        <v>8129</v>
      </c>
      <c r="AL188" t="s">
        <v>11049</v>
      </c>
      <c r="AM188" t="s">
        <v>11050</v>
      </c>
      <c r="AZ188" t="s">
        <v>8451</v>
      </c>
    </row>
    <row r="189" spans="1:52" x14ac:dyDescent="0.3">
      <c r="A189">
        <v>1893</v>
      </c>
      <c r="Q189" t="s">
        <v>11046</v>
      </c>
      <c r="R189" t="s">
        <v>11047</v>
      </c>
      <c r="S189" t="s">
        <v>65</v>
      </c>
      <c r="T189" t="s">
        <v>52</v>
      </c>
      <c r="V189" s="9" t="s">
        <v>3641</v>
      </c>
      <c r="AA189" s="6" t="s">
        <v>11048</v>
      </c>
      <c r="AB189">
        <v>20</v>
      </c>
      <c r="AC189">
        <v>20</v>
      </c>
      <c r="AE189" t="s">
        <v>8055</v>
      </c>
      <c r="AH189" t="s">
        <v>8057</v>
      </c>
      <c r="AJ189" t="s">
        <v>8129</v>
      </c>
      <c r="AL189" t="s">
        <v>11049</v>
      </c>
      <c r="AM189" t="s">
        <v>11050</v>
      </c>
      <c r="AO189">
        <v>17</v>
      </c>
      <c r="AZ189" t="s">
        <v>11051</v>
      </c>
    </row>
    <row r="190" spans="1:52" x14ac:dyDescent="0.3">
      <c r="A190">
        <v>1947</v>
      </c>
      <c r="Q190" t="s">
        <v>3632</v>
      </c>
      <c r="R190" t="s">
        <v>3637</v>
      </c>
      <c r="S190" t="s">
        <v>65</v>
      </c>
      <c r="T190" t="s">
        <v>52</v>
      </c>
      <c r="V190" s="9" t="s">
        <v>3641</v>
      </c>
      <c r="AA190" s="6" t="s">
        <v>9233</v>
      </c>
      <c r="AB190">
        <v>4</v>
      </c>
      <c r="AC190">
        <v>4</v>
      </c>
      <c r="AE190" t="s">
        <v>8055</v>
      </c>
      <c r="AH190" t="s">
        <v>8268</v>
      </c>
      <c r="AJ190" t="s">
        <v>8129</v>
      </c>
      <c r="AL190" t="s">
        <v>2366</v>
      </c>
      <c r="AM190" t="s">
        <v>2367</v>
      </c>
      <c r="AO190">
        <v>56</v>
      </c>
      <c r="AZ190" t="s">
        <v>8451</v>
      </c>
    </row>
    <row r="191" spans="1:52" x14ac:dyDescent="0.3">
      <c r="A191">
        <v>2007</v>
      </c>
      <c r="B191" t="s">
        <v>11602</v>
      </c>
      <c r="C191">
        <v>8354844</v>
      </c>
      <c r="Q191" t="s">
        <v>11603</v>
      </c>
      <c r="R191" t="s">
        <v>11603</v>
      </c>
      <c r="S191" t="s">
        <v>135</v>
      </c>
      <c r="T191" t="s">
        <v>52</v>
      </c>
      <c r="V191" s="9" t="s">
        <v>4196</v>
      </c>
      <c r="AA191" s="6" t="s">
        <v>11604</v>
      </c>
      <c r="AB191">
        <v>14</v>
      </c>
      <c r="AC191">
        <v>14</v>
      </c>
      <c r="AE191" t="s">
        <v>8055</v>
      </c>
      <c r="AH191" t="s">
        <v>8108</v>
      </c>
      <c r="AJ191" t="s">
        <v>8129</v>
      </c>
      <c r="AK191" t="s">
        <v>8051</v>
      </c>
      <c r="AL191" t="s">
        <v>3010</v>
      </c>
      <c r="AM191" t="s">
        <v>3010</v>
      </c>
      <c r="AO191">
        <v>41</v>
      </c>
      <c r="AP191">
        <v>3</v>
      </c>
      <c r="AZ191" t="s">
        <v>11605</v>
      </c>
    </row>
    <row r="192" spans="1:52" x14ac:dyDescent="0.3">
      <c r="A192">
        <v>2081</v>
      </c>
      <c r="C192">
        <v>8351397</v>
      </c>
      <c r="Q192" t="s">
        <v>7007</v>
      </c>
      <c r="R192" t="s">
        <v>7008</v>
      </c>
      <c r="S192" t="s">
        <v>51</v>
      </c>
      <c r="T192" t="s">
        <v>52</v>
      </c>
      <c r="V192" s="9" t="s">
        <v>4205</v>
      </c>
      <c r="AA192" s="6" t="s">
        <v>7009</v>
      </c>
      <c r="AB192">
        <v>25</v>
      </c>
      <c r="AC192">
        <v>25</v>
      </c>
      <c r="AE192" t="s">
        <v>8055</v>
      </c>
      <c r="AJ192" t="s">
        <v>8129</v>
      </c>
      <c r="AL192" t="s">
        <v>568</v>
      </c>
      <c r="AM192" t="s">
        <v>569</v>
      </c>
      <c r="AO192">
        <v>47</v>
      </c>
      <c r="AP192">
        <v>6</v>
      </c>
      <c r="AS192" t="s">
        <v>7261</v>
      </c>
      <c r="AT192">
        <v>2171054</v>
      </c>
      <c r="AV192" s="11">
        <v>421055</v>
      </c>
      <c r="AZ192" t="s">
        <v>7010</v>
      </c>
    </row>
    <row r="193" spans="1:59" x14ac:dyDescent="0.3">
      <c r="A193">
        <v>2152</v>
      </c>
      <c r="Q193" t="s">
        <v>11052</v>
      </c>
      <c r="R193" t="s">
        <v>11053</v>
      </c>
      <c r="S193" t="s">
        <v>65</v>
      </c>
      <c r="T193" t="s">
        <v>52</v>
      </c>
      <c r="V193" s="9" t="s">
        <v>4219</v>
      </c>
      <c r="AA193" s="6" t="s">
        <v>11054</v>
      </c>
      <c r="AB193">
        <v>3</v>
      </c>
      <c r="AC193">
        <v>3</v>
      </c>
      <c r="AE193" t="s">
        <v>8055</v>
      </c>
      <c r="AH193" t="s">
        <v>1174</v>
      </c>
      <c r="AJ193" t="s">
        <v>8129</v>
      </c>
      <c r="AL193" t="s">
        <v>11055</v>
      </c>
      <c r="AM193" t="s">
        <v>11056</v>
      </c>
      <c r="AO193">
        <v>26</v>
      </c>
      <c r="AZ193" t="s">
        <v>11057</v>
      </c>
    </row>
    <row r="194" spans="1:59" x14ac:dyDescent="0.3">
      <c r="A194">
        <v>2223</v>
      </c>
      <c r="C194">
        <v>7972887</v>
      </c>
      <c r="Q194" t="s">
        <v>7040</v>
      </c>
      <c r="R194" t="s">
        <v>7041</v>
      </c>
      <c r="S194" t="s">
        <v>51</v>
      </c>
      <c r="T194" t="s">
        <v>52</v>
      </c>
      <c r="V194" s="9" t="s">
        <v>4231</v>
      </c>
      <c r="AA194" s="6" t="s">
        <v>7042</v>
      </c>
      <c r="AB194">
        <v>28</v>
      </c>
      <c r="AC194">
        <v>28</v>
      </c>
      <c r="AE194" t="s">
        <v>8055</v>
      </c>
      <c r="AH194" t="s">
        <v>8057</v>
      </c>
      <c r="AJ194" t="s">
        <v>8129</v>
      </c>
      <c r="AL194" t="s">
        <v>568</v>
      </c>
      <c r="AM194" t="s">
        <v>569</v>
      </c>
      <c r="AO194">
        <v>48</v>
      </c>
      <c r="AP194" s="9" t="s">
        <v>7043</v>
      </c>
      <c r="AS194" t="s">
        <v>7261</v>
      </c>
      <c r="AT194">
        <v>2171054</v>
      </c>
      <c r="AV194" s="11">
        <v>421055</v>
      </c>
      <c r="AZ194" t="s">
        <v>6840</v>
      </c>
    </row>
    <row r="195" spans="1:59" x14ac:dyDescent="0.3">
      <c r="A195">
        <v>2279</v>
      </c>
      <c r="B195" t="s">
        <v>7810</v>
      </c>
      <c r="Q195" t="s">
        <v>3795</v>
      </c>
      <c r="R195" t="s">
        <v>3795</v>
      </c>
      <c r="S195" t="s">
        <v>135</v>
      </c>
      <c r="T195" t="s">
        <v>52</v>
      </c>
      <c r="V195" s="9" t="s">
        <v>4239</v>
      </c>
      <c r="Z195" s="9" t="s">
        <v>4240</v>
      </c>
      <c r="AA195" s="6" t="s">
        <v>9358</v>
      </c>
      <c r="AB195">
        <v>9</v>
      </c>
      <c r="AC195">
        <v>9</v>
      </c>
      <c r="AH195" t="s">
        <v>8135</v>
      </c>
      <c r="AJ195" t="s">
        <v>8129</v>
      </c>
      <c r="AK195" t="s">
        <v>8051</v>
      </c>
      <c r="AL195" t="s">
        <v>5327</v>
      </c>
      <c r="AM195" t="s">
        <v>5327</v>
      </c>
      <c r="AO195">
        <v>5</v>
      </c>
      <c r="AP195">
        <v>2</v>
      </c>
      <c r="AZ195" t="s">
        <v>8886</v>
      </c>
    </row>
    <row r="196" spans="1:59" x14ac:dyDescent="0.3">
      <c r="A196">
        <v>2297</v>
      </c>
      <c r="B196" t="s">
        <v>7819</v>
      </c>
      <c r="Q196" t="s">
        <v>3805</v>
      </c>
      <c r="R196" t="s">
        <v>3805</v>
      </c>
      <c r="S196" t="s">
        <v>135</v>
      </c>
      <c r="T196" t="s">
        <v>52</v>
      </c>
      <c r="V196" s="9" t="s">
        <v>4239</v>
      </c>
      <c r="AA196" s="6" t="s">
        <v>9366</v>
      </c>
      <c r="AB196">
        <v>33</v>
      </c>
      <c r="AC196">
        <v>33</v>
      </c>
      <c r="AE196" t="s">
        <v>8055</v>
      </c>
      <c r="AH196" t="s">
        <v>1174</v>
      </c>
      <c r="AJ196" t="s">
        <v>8129</v>
      </c>
      <c r="AL196" t="s">
        <v>5327</v>
      </c>
      <c r="AM196" t="s">
        <v>5327</v>
      </c>
      <c r="AO196">
        <v>5</v>
      </c>
      <c r="AP196">
        <v>2</v>
      </c>
      <c r="AZ196" t="s">
        <v>8894</v>
      </c>
    </row>
    <row r="197" spans="1:59" x14ac:dyDescent="0.3">
      <c r="A197">
        <v>2310</v>
      </c>
      <c r="B197" t="s">
        <v>7828</v>
      </c>
      <c r="C197">
        <v>7650284</v>
      </c>
      <c r="Q197" t="s">
        <v>3815</v>
      </c>
      <c r="R197" t="s">
        <v>3815</v>
      </c>
      <c r="S197" t="s">
        <v>135</v>
      </c>
      <c r="T197" t="s">
        <v>52</v>
      </c>
      <c r="V197" s="9" t="s">
        <v>4245</v>
      </c>
      <c r="AA197" s="6" t="s">
        <v>9373</v>
      </c>
      <c r="AB197">
        <v>21</v>
      </c>
      <c r="AC197">
        <v>21</v>
      </c>
      <c r="AE197" t="s">
        <v>8226</v>
      </c>
      <c r="AF197" t="s">
        <v>8055</v>
      </c>
      <c r="AH197" t="s">
        <v>8108</v>
      </c>
      <c r="AJ197" t="s">
        <v>8129</v>
      </c>
      <c r="AL197" t="s">
        <v>3010</v>
      </c>
      <c r="AM197" t="s">
        <v>3010</v>
      </c>
      <c r="AO197">
        <v>43</v>
      </c>
      <c r="AP197">
        <v>1</v>
      </c>
      <c r="AZ197" t="s">
        <v>8902</v>
      </c>
    </row>
    <row r="198" spans="1:59" x14ac:dyDescent="0.3">
      <c r="A198">
        <v>2373</v>
      </c>
      <c r="C198">
        <v>7480808</v>
      </c>
      <c r="Q198" t="s">
        <v>3838</v>
      </c>
      <c r="R198" t="s">
        <v>3839</v>
      </c>
      <c r="S198" t="s">
        <v>51</v>
      </c>
      <c r="T198" t="s">
        <v>52</v>
      </c>
      <c r="V198" s="9" t="s">
        <v>4255</v>
      </c>
      <c r="AA198" s="6" t="s">
        <v>9393</v>
      </c>
      <c r="AB198">
        <v>27</v>
      </c>
      <c r="AC198">
        <v>27</v>
      </c>
      <c r="AE198" t="s">
        <v>8055</v>
      </c>
      <c r="AF198" t="s">
        <v>164</v>
      </c>
      <c r="AH198" t="s">
        <v>12663</v>
      </c>
      <c r="AJ198" t="s">
        <v>8129</v>
      </c>
      <c r="AL198" t="s">
        <v>568</v>
      </c>
      <c r="AM198" t="s">
        <v>569</v>
      </c>
      <c r="AO198">
        <v>49</v>
      </c>
      <c r="AP198" s="9" t="s">
        <v>7043</v>
      </c>
      <c r="AS198" t="s">
        <v>7261</v>
      </c>
      <c r="AT198">
        <v>2171054</v>
      </c>
      <c r="AV198" s="11">
        <v>421055</v>
      </c>
      <c r="AZ198" t="s">
        <v>8753</v>
      </c>
    </row>
    <row r="199" spans="1:59" x14ac:dyDescent="0.3">
      <c r="A199">
        <v>2572</v>
      </c>
      <c r="Q199" t="s">
        <v>3920</v>
      </c>
      <c r="R199" t="s">
        <v>3926</v>
      </c>
      <c r="S199" t="s">
        <v>65</v>
      </c>
      <c r="T199" t="s">
        <v>52</v>
      </c>
      <c r="V199" s="9" t="s">
        <v>4285</v>
      </c>
      <c r="AA199" s="6" t="s">
        <v>9396</v>
      </c>
      <c r="AB199">
        <v>6</v>
      </c>
      <c r="AC199">
        <v>6</v>
      </c>
      <c r="AE199" t="s">
        <v>8055</v>
      </c>
      <c r="AH199" t="s">
        <v>1174</v>
      </c>
      <c r="AJ199" t="s">
        <v>8129</v>
      </c>
      <c r="AL199" t="s">
        <v>5364</v>
      </c>
      <c r="AM199" t="s">
        <v>5364</v>
      </c>
      <c r="AO199">
        <v>36</v>
      </c>
      <c r="AP199">
        <v>4</v>
      </c>
      <c r="AZ199" t="s">
        <v>8451</v>
      </c>
    </row>
    <row r="200" spans="1:59" x14ac:dyDescent="0.3">
      <c r="A200">
        <v>2692</v>
      </c>
      <c r="B200" t="s">
        <v>11528</v>
      </c>
      <c r="C200">
        <v>9990830</v>
      </c>
      <c r="Q200" t="s">
        <v>11529</v>
      </c>
      <c r="R200" t="s">
        <v>11529</v>
      </c>
      <c r="S200" t="s">
        <v>135</v>
      </c>
      <c r="T200" t="s">
        <v>52</v>
      </c>
      <c r="V200" s="9" t="s">
        <v>4010</v>
      </c>
      <c r="AA200" s="6" t="s">
        <v>11530</v>
      </c>
      <c r="AB200">
        <v>18</v>
      </c>
      <c r="AC200">
        <v>18</v>
      </c>
      <c r="AE200" t="s">
        <v>8055</v>
      </c>
      <c r="AF200" t="s">
        <v>8226</v>
      </c>
      <c r="AH200" t="s">
        <v>8108</v>
      </c>
      <c r="AJ200" t="s">
        <v>8129</v>
      </c>
      <c r="AK200" t="s">
        <v>8052</v>
      </c>
      <c r="AL200" t="s">
        <v>11531</v>
      </c>
      <c r="AM200" t="s">
        <v>11531</v>
      </c>
      <c r="AO200">
        <v>53</v>
      </c>
      <c r="AP200">
        <v>1</v>
      </c>
      <c r="AZ200" t="s">
        <v>11532</v>
      </c>
    </row>
    <row r="201" spans="1:59" x14ac:dyDescent="0.3">
      <c r="A201">
        <v>2729</v>
      </c>
      <c r="C201">
        <v>9587819</v>
      </c>
      <c r="Q201" t="s">
        <v>4012</v>
      </c>
      <c r="R201" t="s">
        <v>4012</v>
      </c>
      <c r="S201" t="s">
        <v>135</v>
      </c>
      <c r="T201" t="s">
        <v>52</v>
      </c>
      <c r="V201" s="9" t="s">
        <v>4317</v>
      </c>
      <c r="AA201" s="6" t="s">
        <v>9495</v>
      </c>
      <c r="AB201">
        <v>4</v>
      </c>
      <c r="AC201">
        <v>4</v>
      </c>
      <c r="AE201" t="s">
        <v>8055</v>
      </c>
      <c r="AH201" t="s">
        <v>8092</v>
      </c>
      <c r="AJ201" t="s">
        <v>8129</v>
      </c>
      <c r="AL201" t="s">
        <v>510</v>
      </c>
      <c r="AM201" t="s">
        <v>510</v>
      </c>
      <c r="AO201">
        <v>79</v>
      </c>
      <c r="AP201">
        <v>1</v>
      </c>
      <c r="AS201" t="s">
        <v>7253</v>
      </c>
      <c r="AT201">
        <v>635696842</v>
      </c>
      <c r="AV201" s="11" t="s">
        <v>7252</v>
      </c>
      <c r="AZ201" t="s">
        <v>6927</v>
      </c>
    </row>
    <row r="202" spans="1:59" x14ac:dyDescent="0.3">
      <c r="A202">
        <v>2732</v>
      </c>
      <c r="C202">
        <v>9587811</v>
      </c>
      <c r="Q202" t="s">
        <v>4015</v>
      </c>
      <c r="R202" t="s">
        <v>4015</v>
      </c>
      <c r="S202" t="s">
        <v>135</v>
      </c>
      <c r="T202" t="s">
        <v>52</v>
      </c>
      <c r="V202" s="9" t="s">
        <v>4317</v>
      </c>
      <c r="AA202" s="6" t="s">
        <v>5978</v>
      </c>
      <c r="AB202">
        <v>17</v>
      </c>
      <c r="AC202">
        <v>17</v>
      </c>
      <c r="AE202" t="s">
        <v>8055</v>
      </c>
      <c r="AH202" t="s">
        <v>8057</v>
      </c>
      <c r="AJ202" t="s">
        <v>8129</v>
      </c>
      <c r="AL202" t="s">
        <v>510</v>
      </c>
      <c r="AM202" t="s">
        <v>510</v>
      </c>
      <c r="AO202">
        <v>79</v>
      </c>
      <c r="AP202">
        <v>1</v>
      </c>
      <c r="AS202" t="s">
        <v>7253</v>
      </c>
      <c r="AT202">
        <v>635696842</v>
      </c>
      <c r="AV202" s="11" t="s">
        <v>7252</v>
      </c>
      <c r="AZ202" t="s">
        <v>9067</v>
      </c>
    </row>
    <row r="203" spans="1:59" x14ac:dyDescent="0.3">
      <c r="A203">
        <v>1011</v>
      </c>
      <c r="C203">
        <v>738821</v>
      </c>
      <c r="Q203" t="s">
        <v>12009</v>
      </c>
      <c r="R203" t="s">
        <v>12009</v>
      </c>
      <c r="S203" t="s">
        <v>135</v>
      </c>
      <c r="T203" t="s">
        <v>52</v>
      </c>
      <c r="V203" s="9" t="s">
        <v>2684</v>
      </c>
      <c r="AA203" s="6" t="s">
        <v>12010</v>
      </c>
      <c r="AB203">
        <v>7</v>
      </c>
      <c r="AC203">
        <v>7</v>
      </c>
      <c r="AE203" t="s">
        <v>8055</v>
      </c>
      <c r="AF203" t="s">
        <v>8054</v>
      </c>
      <c r="AH203" t="s">
        <v>8064</v>
      </c>
      <c r="AJ203" t="s">
        <v>12011</v>
      </c>
      <c r="AK203" t="s">
        <v>8051</v>
      </c>
      <c r="AL203" t="s">
        <v>12005</v>
      </c>
      <c r="AM203" t="s">
        <v>12005</v>
      </c>
      <c r="AO203">
        <v>7</v>
      </c>
      <c r="AS203" t="s">
        <v>12008</v>
      </c>
      <c r="AV203" s="11">
        <v>364543</v>
      </c>
      <c r="AZ203" t="s">
        <v>12012</v>
      </c>
    </row>
    <row r="204" spans="1:59" x14ac:dyDescent="0.3">
      <c r="A204">
        <v>1010</v>
      </c>
      <c r="C204">
        <v>738820</v>
      </c>
      <c r="Q204" t="s">
        <v>12013</v>
      </c>
      <c r="R204" t="s">
        <v>12013</v>
      </c>
      <c r="S204" t="s">
        <v>135</v>
      </c>
      <c r="T204" t="s">
        <v>52</v>
      </c>
      <c r="U204" t="s">
        <v>146</v>
      </c>
      <c r="V204" s="9" t="s">
        <v>2684</v>
      </c>
      <c r="AA204" s="6" t="s">
        <v>12014</v>
      </c>
      <c r="AB204">
        <v>12</v>
      </c>
      <c r="AC204">
        <v>12</v>
      </c>
      <c r="AE204" t="s">
        <v>8055</v>
      </c>
      <c r="AH204" t="s">
        <v>8162</v>
      </c>
      <c r="AJ204" t="s">
        <v>12015</v>
      </c>
      <c r="AK204" t="s">
        <v>8051</v>
      </c>
      <c r="AL204" t="s">
        <v>12005</v>
      </c>
      <c r="AM204" t="s">
        <v>12005</v>
      </c>
      <c r="AO204">
        <v>7</v>
      </c>
      <c r="AS204" t="s">
        <v>12008</v>
      </c>
      <c r="AV204" s="11">
        <v>364543</v>
      </c>
      <c r="AZ204" t="s">
        <v>12016</v>
      </c>
    </row>
    <row r="205" spans="1:59" x14ac:dyDescent="0.3">
      <c r="A205">
        <v>1213</v>
      </c>
      <c r="B205" t="s">
        <v>7380</v>
      </c>
      <c r="C205">
        <v>7416946</v>
      </c>
      <c r="Q205" t="s">
        <v>3125</v>
      </c>
      <c r="R205" t="s">
        <v>3125</v>
      </c>
      <c r="S205" t="s">
        <v>135</v>
      </c>
      <c r="T205" t="s">
        <v>52</v>
      </c>
      <c r="U205" t="s">
        <v>146</v>
      </c>
      <c r="V205" s="9" t="s">
        <v>4391</v>
      </c>
      <c r="AA205" s="6" t="s">
        <v>9614</v>
      </c>
      <c r="AB205">
        <v>16</v>
      </c>
      <c r="AC205">
        <v>16</v>
      </c>
      <c r="AE205" t="s">
        <v>164</v>
      </c>
      <c r="AF205" t="s">
        <v>8055</v>
      </c>
      <c r="AH205" t="s">
        <v>12394</v>
      </c>
      <c r="AJ205" t="s">
        <v>12015</v>
      </c>
      <c r="AK205" t="s">
        <v>8051</v>
      </c>
      <c r="AL205" t="s">
        <v>2084</v>
      </c>
      <c r="AM205" t="s">
        <v>2084</v>
      </c>
      <c r="AO205">
        <v>9</v>
      </c>
      <c r="AP205">
        <v>4</v>
      </c>
      <c r="AS205" t="s">
        <v>7309</v>
      </c>
      <c r="AT205">
        <v>38435996</v>
      </c>
      <c r="AU205">
        <v>640644</v>
      </c>
      <c r="AV205" s="11">
        <v>1273516</v>
      </c>
      <c r="BF205" t="s">
        <v>10456</v>
      </c>
      <c r="BG205" t="s">
        <v>10455</v>
      </c>
    </row>
    <row r="206" spans="1:59" x14ac:dyDescent="0.3">
      <c r="A206">
        <v>1315</v>
      </c>
      <c r="B206" t="s">
        <v>7437</v>
      </c>
      <c r="C206">
        <v>6765347</v>
      </c>
      <c r="Q206" t="s">
        <v>3214</v>
      </c>
      <c r="R206" t="s">
        <v>3214</v>
      </c>
      <c r="S206" t="s">
        <v>135</v>
      </c>
      <c r="T206" t="s">
        <v>52</v>
      </c>
      <c r="V206" s="9" t="s">
        <v>4425</v>
      </c>
      <c r="AA206" s="6" t="s">
        <v>9678</v>
      </c>
      <c r="AB206">
        <v>38</v>
      </c>
      <c r="AC206">
        <v>38</v>
      </c>
      <c r="AE206" t="s">
        <v>8055</v>
      </c>
      <c r="AF206" t="s">
        <v>8054</v>
      </c>
      <c r="AH206" t="s">
        <v>12429</v>
      </c>
      <c r="AJ206" t="s">
        <v>12015</v>
      </c>
      <c r="AK206" t="s">
        <v>8175</v>
      </c>
      <c r="AL206" t="s">
        <v>3010</v>
      </c>
      <c r="AM206" t="s">
        <v>3010</v>
      </c>
      <c r="AO206">
        <v>30</v>
      </c>
      <c r="AP206">
        <v>2</v>
      </c>
      <c r="AZ206" t="s">
        <v>2352</v>
      </c>
    </row>
    <row r="207" spans="1:59" x14ac:dyDescent="0.3">
      <c r="A207">
        <v>1012</v>
      </c>
      <c r="C207">
        <v>738822</v>
      </c>
      <c r="Q207" t="s">
        <v>12002</v>
      </c>
      <c r="R207" t="s">
        <v>12002</v>
      </c>
      <c r="S207" t="s">
        <v>135</v>
      </c>
      <c r="T207" t="s">
        <v>52</v>
      </c>
      <c r="V207" s="9" t="s">
        <v>2684</v>
      </c>
      <c r="AA207" s="6" t="s">
        <v>12003</v>
      </c>
      <c r="AB207">
        <v>12</v>
      </c>
      <c r="AC207">
        <v>12</v>
      </c>
      <c r="AE207" t="s">
        <v>8055</v>
      </c>
      <c r="AH207" t="s">
        <v>12006</v>
      </c>
      <c r="AJ207" t="s">
        <v>12004</v>
      </c>
      <c r="AK207" t="s">
        <v>8051</v>
      </c>
      <c r="AL207" t="s">
        <v>12005</v>
      </c>
      <c r="AM207" t="s">
        <v>12005</v>
      </c>
      <c r="AO207">
        <v>7</v>
      </c>
      <c r="AS207" t="s">
        <v>12008</v>
      </c>
      <c r="AV207" s="11">
        <v>364543</v>
      </c>
      <c r="AZ207" t="s">
        <v>12007</v>
      </c>
    </row>
    <row r="208" spans="1:59" x14ac:dyDescent="0.3">
      <c r="A208">
        <v>1626</v>
      </c>
      <c r="B208" t="s">
        <v>11790</v>
      </c>
      <c r="C208">
        <v>3122899</v>
      </c>
      <c r="D208" t="s">
        <v>11791</v>
      </c>
      <c r="Q208" t="s">
        <v>11792</v>
      </c>
      <c r="R208" t="s">
        <v>11792</v>
      </c>
      <c r="S208" t="s">
        <v>135</v>
      </c>
      <c r="T208" t="s">
        <v>52</v>
      </c>
      <c r="U208" t="s">
        <v>372</v>
      </c>
      <c r="V208" s="9" t="s">
        <v>11789</v>
      </c>
      <c r="AA208" s="6" t="s">
        <v>9433</v>
      </c>
      <c r="AB208">
        <v>2</v>
      </c>
      <c r="AC208">
        <v>2</v>
      </c>
      <c r="AE208" t="s">
        <v>8054</v>
      </c>
      <c r="AF208" t="s">
        <v>82</v>
      </c>
      <c r="AG208" t="s">
        <v>8098</v>
      </c>
      <c r="AH208" t="s">
        <v>8111</v>
      </c>
      <c r="AJ208" t="s">
        <v>8232</v>
      </c>
      <c r="AK208" t="s">
        <v>8175</v>
      </c>
      <c r="AL208" t="s">
        <v>11793</v>
      </c>
      <c r="AM208" t="s">
        <v>11793</v>
      </c>
      <c r="AO208">
        <v>295</v>
      </c>
      <c r="AP208">
        <v>6612</v>
      </c>
      <c r="AS208" t="s">
        <v>11794</v>
      </c>
      <c r="AV208" s="11">
        <v>8302911</v>
      </c>
      <c r="AZ208" t="s">
        <v>11795</v>
      </c>
    </row>
    <row r="209" spans="1:60" x14ac:dyDescent="0.3">
      <c r="A209">
        <v>157</v>
      </c>
      <c r="Q209" t="s">
        <v>555</v>
      </c>
      <c r="R209" t="s">
        <v>555</v>
      </c>
      <c r="S209" t="s">
        <v>135</v>
      </c>
      <c r="T209" t="s">
        <v>469</v>
      </c>
      <c r="V209" s="9" t="s">
        <v>556</v>
      </c>
      <c r="AA209" s="6" t="s">
        <v>557</v>
      </c>
      <c r="AB209">
        <v>7</v>
      </c>
      <c r="AC209">
        <v>7</v>
      </c>
      <c r="AE209" t="s">
        <v>164</v>
      </c>
      <c r="AF209" t="s">
        <v>8055</v>
      </c>
      <c r="AH209" t="s">
        <v>555</v>
      </c>
      <c r="AJ209" t="s">
        <v>8232</v>
      </c>
      <c r="AL209" t="s">
        <v>164</v>
      </c>
      <c r="AM209" t="s">
        <v>164</v>
      </c>
      <c r="AO209">
        <v>16</v>
      </c>
      <c r="AS209" t="s">
        <v>7259</v>
      </c>
      <c r="AT209">
        <v>1765420</v>
      </c>
      <c r="AV209" s="11" t="s">
        <v>7258</v>
      </c>
      <c r="AZ209" t="s">
        <v>541</v>
      </c>
      <c r="BB209">
        <v>71300465</v>
      </c>
      <c r="BC209" t="s">
        <v>4922</v>
      </c>
      <c r="BH209" t="s">
        <v>7260</v>
      </c>
    </row>
    <row r="210" spans="1:60" x14ac:dyDescent="0.3">
      <c r="A210">
        <v>170</v>
      </c>
      <c r="I210">
        <v>222570871</v>
      </c>
      <c r="Q210" t="s">
        <v>10954</v>
      </c>
      <c r="R210" t="s">
        <v>10954</v>
      </c>
      <c r="S210" t="s">
        <v>135</v>
      </c>
      <c r="T210" t="s">
        <v>13</v>
      </c>
      <c r="V210" s="9" t="s">
        <v>5464</v>
      </c>
      <c r="AA210" s="6" t="s">
        <v>9579</v>
      </c>
      <c r="AB210">
        <v>130</v>
      </c>
      <c r="AC210">
        <v>2</v>
      </c>
      <c r="AE210" t="s">
        <v>82</v>
      </c>
      <c r="AH210" t="s">
        <v>10963</v>
      </c>
      <c r="AJ210" t="s">
        <v>8232</v>
      </c>
      <c r="AR210">
        <v>1</v>
      </c>
    </row>
    <row r="211" spans="1:60" x14ac:dyDescent="0.3">
      <c r="A211">
        <v>327</v>
      </c>
      <c r="C211">
        <v>13236549</v>
      </c>
      <c r="Q211" t="s">
        <v>1922</v>
      </c>
      <c r="R211" t="s">
        <v>10486</v>
      </c>
      <c r="S211" t="s">
        <v>1004</v>
      </c>
      <c r="T211" t="s">
        <v>52</v>
      </c>
      <c r="V211" s="9" t="s">
        <v>963</v>
      </c>
      <c r="AA211" s="6" t="s">
        <v>1923</v>
      </c>
      <c r="AB211">
        <v>5</v>
      </c>
      <c r="AC211">
        <v>5</v>
      </c>
      <c r="AE211" t="s">
        <v>8055</v>
      </c>
      <c r="AF211" t="s">
        <v>8212</v>
      </c>
      <c r="AH211" t="s">
        <v>8084</v>
      </c>
      <c r="AJ211" t="s">
        <v>8232</v>
      </c>
      <c r="AL211" t="s">
        <v>1924</v>
      </c>
      <c r="AM211" t="s">
        <v>1925</v>
      </c>
      <c r="AO211">
        <v>61</v>
      </c>
      <c r="AP211">
        <v>46</v>
      </c>
      <c r="AS211" t="s">
        <v>7274</v>
      </c>
      <c r="AT211">
        <v>654866015</v>
      </c>
      <c r="AV211" s="11">
        <v>410122</v>
      </c>
      <c r="AZ211" t="s">
        <v>1926</v>
      </c>
    </row>
    <row r="212" spans="1:60" x14ac:dyDescent="0.3">
      <c r="A212">
        <v>371</v>
      </c>
      <c r="B212" t="s">
        <v>1067</v>
      </c>
      <c r="C212">
        <v>13326528</v>
      </c>
      <c r="Q212" t="s">
        <v>1070</v>
      </c>
      <c r="R212" t="s">
        <v>1070</v>
      </c>
      <c r="S212" t="s">
        <v>135</v>
      </c>
      <c r="T212" t="s">
        <v>52</v>
      </c>
      <c r="V212" s="9" t="s">
        <v>1086</v>
      </c>
      <c r="AA212" s="6" t="s">
        <v>1085</v>
      </c>
      <c r="AB212">
        <v>8</v>
      </c>
      <c r="AC212">
        <v>8</v>
      </c>
      <c r="AE212" t="s">
        <v>8053</v>
      </c>
      <c r="AF212" t="s">
        <v>8054</v>
      </c>
      <c r="AG212" t="s">
        <v>2462</v>
      </c>
      <c r="AH212" t="s">
        <v>12451</v>
      </c>
      <c r="AI212" t="s">
        <v>12611</v>
      </c>
      <c r="AJ212" t="s">
        <v>8232</v>
      </c>
      <c r="AK212" t="s">
        <v>8123</v>
      </c>
      <c r="AL212" t="s">
        <v>1077</v>
      </c>
      <c r="AM212" t="s">
        <v>1077</v>
      </c>
      <c r="AO212">
        <v>106</v>
      </c>
      <c r="AZ212" t="s">
        <v>1075</v>
      </c>
    </row>
    <row r="213" spans="1:60" x14ac:dyDescent="0.3">
      <c r="A213">
        <v>23</v>
      </c>
      <c r="F213">
        <v>8722600</v>
      </c>
      <c r="I213">
        <v>876888943</v>
      </c>
      <c r="K213" t="s">
        <v>7239</v>
      </c>
      <c r="Q213" t="s">
        <v>163</v>
      </c>
      <c r="R213" t="s">
        <v>163</v>
      </c>
      <c r="S213" t="s">
        <v>135</v>
      </c>
      <c r="T213" t="s">
        <v>13</v>
      </c>
      <c r="V213" s="9" t="s">
        <v>165</v>
      </c>
      <c r="AA213" s="6" t="s">
        <v>170</v>
      </c>
      <c r="AB213">
        <v>436</v>
      </c>
      <c r="AC213">
        <v>173</v>
      </c>
      <c r="AE213" t="s">
        <v>164</v>
      </c>
      <c r="AF213" t="s">
        <v>8055</v>
      </c>
      <c r="AH213" t="s">
        <v>12522</v>
      </c>
      <c r="AJ213" t="s">
        <v>12519</v>
      </c>
      <c r="AK213" t="s">
        <v>8051</v>
      </c>
      <c r="AR213">
        <v>7</v>
      </c>
      <c r="AZ213" t="s">
        <v>166</v>
      </c>
      <c r="BA213" t="s">
        <v>4901</v>
      </c>
      <c r="BB213">
        <v>22207200</v>
      </c>
      <c r="BC213" t="s">
        <v>4902</v>
      </c>
      <c r="BE213" t="s">
        <v>169</v>
      </c>
      <c r="BF213" t="s">
        <v>167</v>
      </c>
      <c r="BG213" t="s">
        <v>12535</v>
      </c>
      <c r="BH213" t="s">
        <v>7238</v>
      </c>
    </row>
    <row r="214" spans="1:60" x14ac:dyDescent="0.3">
      <c r="A214">
        <v>139</v>
      </c>
      <c r="Q214" t="s">
        <v>6086</v>
      </c>
      <c r="R214" t="s">
        <v>6086</v>
      </c>
      <c r="S214" t="s">
        <v>135</v>
      </c>
      <c r="T214" t="s">
        <v>52</v>
      </c>
      <c r="U214" t="s">
        <v>146</v>
      </c>
      <c r="V214" s="9" t="s">
        <v>6087</v>
      </c>
      <c r="AA214" s="6" t="s">
        <v>6088</v>
      </c>
      <c r="AB214">
        <v>9</v>
      </c>
      <c r="AC214">
        <v>9</v>
      </c>
      <c r="AE214" t="s">
        <v>8055</v>
      </c>
      <c r="AF214" t="s">
        <v>8212</v>
      </c>
      <c r="AH214" t="s">
        <v>8084</v>
      </c>
      <c r="AJ214" t="s">
        <v>8238</v>
      </c>
      <c r="AL214" t="s">
        <v>347</v>
      </c>
      <c r="AM214" t="s">
        <v>347</v>
      </c>
      <c r="AO214">
        <v>99</v>
      </c>
      <c r="AP214">
        <v>2</v>
      </c>
      <c r="AS214" t="s">
        <v>7244</v>
      </c>
      <c r="AT214">
        <v>1754691</v>
      </c>
      <c r="AU214">
        <v>6707054</v>
      </c>
      <c r="AV214" s="11">
        <v>375402</v>
      </c>
      <c r="AZ214" t="s">
        <v>6089</v>
      </c>
    </row>
    <row r="215" spans="1:60" x14ac:dyDescent="0.3">
      <c r="A215">
        <v>81</v>
      </c>
      <c r="J215" t="s">
        <v>1974</v>
      </c>
      <c r="Q215" t="s">
        <v>1976</v>
      </c>
      <c r="R215" t="s">
        <v>1977</v>
      </c>
      <c r="S215" t="s">
        <v>51</v>
      </c>
      <c r="T215" t="s">
        <v>13</v>
      </c>
      <c r="V215" s="9" t="s">
        <v>364</v>
      </c>
      <c r="AA215" s="6" t="s">
        <v>1975</v>
      </c>
      <c r="AB215">
        <v>130</v>
      </c>
      <c r="AC215">
        <v>130</v>
      </c>
      <c r="AE215" t="s">
        <v>8055</v>
      </c>
      <c r="AF215" t="s">
        <v>164</v>
      </c>
      <c r="AH215" t="s">
        <v>8237</v>
      </c>
      <c r="AJ215" t="s">
        <v>8238</v>
      </c>
      <c r="AZ215" t="s">
        <v>1978</v>
      </c>
      <c r="BA215" t="s">
        <v>1979</v>
      </c>
      <c r="BB215">
        <v>15031659</v>
      </c>
      <c r="BC215" t="s">
        <v>1980</v>
      </c>
      <c r="BF215" t="s">
        <v>1981</v>
      </c>
      <c r="BG215" t="s">
        <v>12541</v>
      </c>
    </row>
    <row r="216" spans="1:60" x14ac:dyDescent="0.3">
      <c r="A216">
        <v>715</v>
      </c>
      <c r="B216" t="s">
        <v>5941</v>
      </c>
      <c r="C216">
        <v>5112328</v>
      </c>
      <c r="Q216" t="s">
        <v>5942</v>
      </c>
      <c r="R216" t="s">
        <v>5942</v>
      </c>
      <c r="S216" t="s">
        <v>135</v>
      </c>
      <c r="T216" t="s">
        <v>52</v>
      </c>
      <c r="U216" t="s">
        <v>146</v>
      </c>
      <c r="V216" s="9" t="s">
        <v>5943</v>
      </c>
      <c r="AA216" s="6" t="s">
        <v>5944</v>
      </c>
      <c r="AB216">
        <v>11</v>
      </c>
      <c r="AC216">
        <v>11</v>
      </c>
      <c r="AE216" t="s">
        <v>8055</v>
      </c>
      <c r="AH216" t="s">
        <v>8135</v>
      </c>
      <c r="AJ216" t="s">
        <v>8056</v>
      </c>
      <c r="AK216" t="s">
        <v>8051</v>
      </c>
      <c r="AL216" t="s">
        <v>5939</v>
      </c>
      <c r="AM216" t="s">
        <v>5939</v>
      </c>
      <c r="AO216">
        <v>33</v>
      </c>
      <c r="AP216">
        <v>4</v>
      </c>
      <c r="AS216" t="s">
        <v>7285</v>
      </c>
      <c r="AT216">
        <v>1763069</v>
      </c>
      <c r="AV216" s="11">
        <v>376505</v>
      </c>
    </row>
    <row r="217" spans="1:60" x14ac:dyDescent="0.3">
      <c r="A217">
        <v>1103</v>
      </c>
      <c r="B217" t="s">
        <v>2953</v>
      </c>
      <c r="C217">
        <v>426611</v>
      </c>
      <c r="Q217" t="s">
        <v>2868</v>
      </c>
      <c r="R217" t="s">
        <v>2868</v>
      </c>
      <c r="S217" t="s">
        <v>135</v>
      </c>
      <c r="T217" t="s">
        <v>52</v>
      </c>
      <c r="U217" t="s">
        <v>146</v>
      </c>
      <c r="V217" s="9" t="s">
        <v>2913</v>
      </c>
      <c r="AA217" s="6" t="s">
        <v>2970</v>
      </c>
      <c r="AB217">
        <v>6</v>
      </c>
      <c r="AC217">
        <v>6</v>
      </c>
      <c r="AE217" t="s">
        <v>82</v>
      </c>
      <c r="AH217" t="s">
        <v>8219</v>
      </c>
      <c r="AJ217" t="s">
        <v>8056</v>
      </c>
      <c r="AK217" t="s">
        <v>8051</v>
      </c>
      <c r="AL217" t="s">
        <v>1373</v>
      </c>
      <c r="AM217" t="s">
        <v>1373</v>
      </c>
      <c r="AO217">
        <v>36</v>
      </c>
      <c r="AP217">
        <v>4</v>
      </c>
      <c r="AS217" t="s">
        <v>7298</v>
      </c>
      <c r="AT217">
        <v>1513870</v>
      </c>
      <c r="AV217" s="11">
        <v>372435</v>
      </c>
      <c r="AZ217" t="s">
        <v>3043</v>
      </c>
    </row>
    <row r="218" spans="1:60" x14ac:dyDescent="0.3">
      <c r="A218">
        <v>1178</v>
      </c>
      <c r="B218" t="s">
        <v>11927</v>
      </c>
      <c r="C218">
        <v>7388237</v>
      </c>
      <c r="Q218" t="s">
        <v>11928</v>
      </c>
      <c r="R218" t="s">
        <v>11928</v>
      </c>
      <c r="S218" t="s">
        <v>135</v>
      </c>
      <c r="T218" t="s">
        <v>52</v>
      </c>
      <c r="U218" t="s">
        <v>146</v>
      </c>
      <c r="V218" s="9" t="s">
        <v>4380</v>
      </c>
      <c r="Z218" s="9" t="s">
        <v>1608</v>
      </c>
      <c r="AA218" s="6" t="s">
        <v>11929</v>
      </c>
      <c r="AB218">
        <v>2</v>
      </c>
      <c r="AC218">
        <v>2</v>
      </c>
      <c r="AE218" t="s">
        <v>82</v>
      </c>
      <c r="AH218" t="s">
        <v>8057</v>
      </c>
      <c r="AJ218" t="s">
        <v>8056</v>
      </c>
      <c r="AK218" t="s">
        <v>8051</v>
      </c>
      <c r="AL218" t="s">
        <v>11930</v>
      </c>
      <c r="AM218" t="s">
        <v>11930</v>
      </c>
      <c r="AO218">
        <v>136</v>
      </c>
      <c r="AS218" t="s">
        <v>7322</v>
      </c>
      <c r="AV218" s="11">
        <v>342367</v>
      </c>
      <c r="AZ218" t="s">
        <v>8434</v>
      </c>
    </row>
    <row r="219" spans="1:60" x14ac:dyDescent="0.3">
      <c r="A219">
        <v>1299</v>
      </c>
      <c r="B219" t="s">
        <v>7427</v>
      </c>
      <c r="C219">
        <v>7066836</v>
      </c>
      <c r="Q219" t="s">
        <v>3199</v>
      </c>
      <c r="R219" t="s">
        <v>3199</v>
      </c>
      <c r="S219" t="s">
        <v>135</v>
      </c>
      <c r="T219" t="s">
        <v>52</v>
      </c>
      <c r="U219" t="s">
        <v>146</v>
      </c>
      <c r="V219" s="9" t="s">
        <v>4422</v>
      </c>
      <c r="AA219" s="6" t="s">
        <v>9666</v>
      </c>
      <c r="AB219">
        <v>4</v>
      </c>
      <c r="AC219">
        <v>4</v>
      </c>
      <c r="AE219" t="s">
        <v>562</v>
      </c>
      <c r="AF219" t="s">
        <v>82</v>
      </c>
      <c r="AG219" t="s">
        <v>8098</v>
      </c>
      <c r="AH219" t="s">
        <v>12424</v>
      </c>
      <c r="AJ219" t="s">
        <v>8056</v>
      </c>
      <c r="AK219" t="s">
        <v>8123</v>
      </c>
      <c r="AL219" t="s">
        <v>5155</v>
      </c>
      <c r="AM219" t="s">
        <v>5155</v>
      </c>
      <c r="AO219">
        <v>27</v>
      </c>
      <c r="AP219">
        <v>1</v>
      </c>
      <c r="AZ219" t="s">
        <v>8418</v>
      </c>
    </row>
    <row r="220" spans="1:60" x14ac:dyDescent="0.3">
      <c r="A220">
        <v>1725</v>
      </c>
      <c r="B220" t="s">
        <v>7637</v>
      </c>
      <c r="C220">
        <v>2597925</v>
      </c>
      <c r="Q220" s="7" t="s">
        <v>12622</v>
      </c>
      <c r="R220" t="s">
        <v>3548</v>
      </c>
      <c r="S220" t="s">
        <v>135</v>
      </c>
      <c r="T220" t="s">
        <v>52</v>
      </c>
      <c r="U220" t="s">
        <v>146</v>
      </c>
      <c r="V220" s="9" t="s">
        <v>4582</v>
      </c>
      <c r="Z220" s="9" t="s">
        <v>4155</v>
      </c>
      <c r="AA220" s="6" t="s">
        <v>9904</v>
      </c>
      <c r="AB220">
        <v>3</v>
      </c>
      <c r="AC220">
        <v>3</v>
      </c>
      <c r="AE220" t="s">
        <v>82</v>
      </c>
      <c r="AF220" t="s">
        <v>8054</v>
      </c>
      <c r="AH220" t="s">
        <v>8058</v>
      </c>
      <c r="AJ220" t="s">
        <v>8056</v>
      </c>
      <c r="AK220" t="s">
        <v>8051</v>
      </c>
      <c r="AL220" t="s">
        <v>1607</v>
      </c>
      <c r="AM220" t="s">
        <v>1607</v>
      </c>
      <c r="AO220">
        <v>155</v>
      </c>
      <c r="AP220">
        <v>2</v>
      </c>
      <c r="AS220" t="s">
        <v>7322</v>
      </c>
      <c r="AT220">
        <v>1537306</v>
      </c>
      <c r="AV220" s="11">
        <v>342367</v>
      </c>
      <c r="AZ220" t="s">
        <v>8665</v>
      </c>
    </row>
    <row r="221" spans="1:60" x14ac:dyDescent="0.3">
      <c r="A221">
        <v>1761</v>
      </c>
      <c r="B221" t="s">
        <v>7653</v>
      </c>
      <c r="C221">
        <v>2317639</v>
      </c>
      <c r="Q221" t="s">
        <v>3572</v>
      </c>
      <c r="R221" t="s">
        <v>3572</v>
      </c>
      <c r="S221" t="s">
        <v>135</v>
      </c>
      <c r="T221" t="s">
        <v>52</v>
      </c>
      <c r="U221" t="s">
        <v>146</v>
      </c>
      <c r="V221" s="9" t="s">
        <v>4154</v>
      </c>
      <c r="Z221" s="9" t="s">
        <v>4155</v>
      </c>
      <c r="AA221" s="6" t="s">
        <v>9183</v>
      </c>
      <c r="AB221">
        <v>2</v>
      </c>
      <c r="AC221">
        <v>2</v>
      </c>
      <c r="AE221" t="s">
        <v>82</v>
      </c>
      <c r="AH221" t="s">
        <v>8057</v>
      </c>
      <c r="AJ221" t="s">
        <v>8056</v>
      </c>
      <c r="AL221" t="s">
        <v>1607</v>
      </c>
      <c r="AM221" t="s">
        <v>1607</v>
      </c>
      <c r="AO221">
        <v>156</v>
      </c>
      <c r="AP221">
        <v>2</v>
      </c>
      <c r="AS221" t="s">
        <v>7322</v>
      </c>
      <c r="AT221">
        <v>1537306</v>
      </c>
      <c r="AV221" s="11">
        <v>342367</v>
      </c>
      <c r="AZ221" t="s">
        <v>8692</v>
      </c>
    </row>
    <row r="222" spans="1:60" x14ac:dyDescent="0.3">
      <c r="A222">
        <v>1976</v>
      </c>
      <c r="B222" t="s">
        <v>11606</v>
      </c>
      <c r="C222">
        <v>1613651</v>
      </c>
      <c r="Q222" t="s">
        <v>11607</v>
      </c>
      <c r="R222" t="s">
        <v>11607</v>
      </c>
      <c r="S222" t="s">
        <v>135</v>
      </c>
      <c r="T222" t="s">
        <v>52</v>
      </c>
      <c r="U222" t="s">
        <v>146</v>
      </c>
      <c r="V222" s="9" t="s">
        <v>4185</v>
      </c>
      <c r="Z222" s="9" t="s">
        <v>3084</v>
      </c>
      <c r="AA222" s="6" t="s">
        <v>11608</v>
      </c>
      <c r="AB222">
        <v>16</v>
      </c>
      <c r="AC222">
        <v>16</v>
      </c>
      <c r="AE222" t="s">
        <v>8055</v>
      </c>
      <c r="AH222" t="s">
        <v>11610</v>
      </c>
      <c r="AJ222" t="s">
        <v>8056</v>
      </c>
      <c r="AK222" t="s">
        <v>8051</v>
      </c>
      <c r="AL222" t="s">
        <v>3011</v>
      </c>
      <c r="AM222" t="s">
        <v>3011</v>
      </c>
      <c r="AO222">
        <v>58</v>
      </c>
      <c r="AP222">
        <v>3</v>
      </c>
      <c r="AZ222" t="s">
        <v>11609</v>
      </c>
    </row>
    <row r="223" spans="1:60" x14ac:dyDescent="0.3">
      <c r="A223">
        <v>756</v>
      </c>
      <c r="B223" t="s">
        <v>2181</v>
      </c>
      <c r="C223">
        <v>4713823</v>
      </c>
      <c r="Q223" t="s">
        <v>2183</v>
      </c>
      <c r="R223" t="s">
        <v>2183</v>
      </c>
      <c r="S223" t="s">
        <v>135</v>
      </c>
      <c r="T223" t="s">
        <v>52</v>
      </c>
      <c r="U223" t="s">
        <v>6583</v>
      </c>
      <c r="V223" s="9" t="s">
        <v>2177</v>
      </c>
      <c r="AA223" s="6" t="s">
        <v>2187</v>
      </c>
      <c r="AB223">
        <v>3</v>
      </c>
      <c r="AC223">
        <v>3</v>
      </c>
      <c r="AE223" t="s">
        <v>8054</v>
      </c>
      <c r="AF223" t="s">
        <v>82</v>
      </c>
      <c r="AH223" t="s">
        <v>12471</v>
      </c>
      <c r="AJ223" t="s">
        <v>8056</v>
      </c>
      <c r="AL223" t="s">
        <v>686</v>
      </c>
      <c r="AM223" t="s">
        <v>686</v>
      </c>
      <c r="AO223">
        <v>52</v>
      </c>
      <c r="AS223" t="s">
        <v>7271</v>
      </c>
      <c r="AT223">
        <v>43718717</v>
      </c>
      <c r="AU223">
        <v>677613</v>
      </c>
      <c r="AV223" s="11">
        <v>1306050</v>
      </c>
      <c r="AZ223" t="s">
        <v>2193</v>
      </c>
    </row>
    <row r="224" spans="1:60" x14ac:dyDescent="0.3">
      <c r="A224">
        <v>1220</v>
      </c>
      <c r="B224" t="s">
        <v>7384</v>
      </c>
      <c r="C224">
        <v>7447685</v>
      </c>
      <c r="Q224" t="s">
        <v>3132</v>
      </c>
      <c r="R224" t="s">
        <v>3132</v>
      </c>
      <c r="S224" t="s">
        <v>135</v>
      </c>
      <c r="T224" t="s">
        <v>52</v>
      </c>
      <c r="U224" t="s">
        <v>6583</v>
      </c>
      <c r="V224" s="9" t="s">
        <v>4394</v>
      </c>
      <c r="AA224" s="6" t="s">
        <v>9621</v>
      </c>
      <c r="AB224">
        <v>6</v>
      </c>
      <c r="AC224">
        <v>6</v>
      </c>
      <c r="AE224" t="s">
        <v>8054</v>
      </c>
      <c r="AH224" t="s">
        <v>12398</v>
      </c>
      <c r="AJ224" t="s">
        <v>8056</v>
      </c>
      <c r="AL224" t="s">
        <v>2084</v>
      </c>
      <c r="AM224" t="s">
        <v>2084</v>
      </c>
      <c r="AO224">
        <v>9</v>
      </c>
      <c r="AP224">
        <v>5</v>
      </c>
      <c r="AS224" t="s">
        <v>7309</v>
      </c>
      <c r="AT224">
        <v>38435996</v>
      </c>
      <c r="AU224">
        <v>640644</v>
      </c>
      <c r="AV224" s="11">
        <v>1273516</v>
      </c>
      <c r="AZ224" t="s">
        <v>8365</v>
      </c>
      <c r="BF224" t="s">
        <v>10456</v>
      </c>
      <c r="BG224" t="s">
        <v>10455</v>
      </c>
    </row>
    <row r="225" spans="1:59" x14ac:dyDescent="0.3">
      <c r="A225">
        <v>569</v>
      </c>
      <c r="B225" t="s">
        <v>1562</v>
      </c>
      <c r="C225">
        <v>4951592</v>
      </c>
      <c r="Q225" t="s">
        <v>1561</v>
      </c>
      <c r="R225" t="s">
        <v>1561</v>
      </c>
      <c r="S225" t="s">
        <v>135</v>
      </c>
      <c r="T225" t="s">
        <v>52</v>
      </c>
      <c r="V225" s="9" t="s">
        <v>1563</v>
      </c>
      <c r="Z225" s="9" t="s">
        <v>1545</v>
      </c>
      <c r="AA225" s="6" t="s">
        <v>1564</v>
      </c>
      <c r="AB225">
        <v>2</v>
      </c>
      <c r="AC225">
        <v>2</v>
      </c>
      <c r="AE225" t="s">
        <v>82</v>
      </c>
      <c r="AH225" t="s">
        <v>1398</v>
      </c>
      <c r="AJ225" t="s">
        <v>8056</v>
      </c>
      <c r="AL225" t="s">
        <v>1544</v>
      </c>
      <c r="AM225" t="s">
        <v>1544</v>
      </c>
      <c r="AO225">
        <v>124</v>
      </c>
      <c r="AP225">
        <v>2</v>
      </c>
      <c r="AS225" t="s">
        <v>7283</v>
      </c>
      <c r="AT225">
        <v>1058062637</v>
      </c>
      <c r="AV225" s="11">
        <v>370512</v>
      </c>
      <c r="AZ225" t="s">
        <v>1565</v>
      </c>
      <c r="BA225" t="s">
        <v>4977</v>
      </c>
      <c r="BB225">
        <v>74866802</v>
      </c>
      <c r="BC225" t="s">
        <v>4978</v>
      </c>
    </row>
    <row r="226" spans="1:59" x14ac:dyDescent="0.3">
      <c r="A226">
        <v>953</v>
      </c>
      <c r="B226" t="s">
        <v>2564</v>
      </c>
      <c r="C226">
        <v>836142</v>
      </c>
      <c r="Q226" t="s">
        <v>2570</v>
      </c>
      <c r="R226" t="s">
        <v>2570</v>
      </c>
      <c r="S226" t="s">
        <v>135</v>
      </c>
      <c r="T226" t="s">
        <v>52</v>
      </c>
      <c r="V226" s="9" t="s">
        <v>2572</v>
      </c>
      <c r="AA226" s="6" t="s">
        <v>2575</v>
      </c>
      <c r="AB226">
        <v>8</v>
      </c>
      <c r="AC226">
        <v>8</v>
      </c>
      <c r="AE226" t="s">
        <v>82</v>
      </c>
      <c r="AH226" t="s">
        <v>8057</v>
      </c>
      <c r="AJ226" t="s">
        <v>8056</v>
      </c>
      <c r="AL226" t="s">
        <v>2084</v>
      </c>
      <c r="AM226" t="s">
        <v>2084</v>
      </c>
      <c r="AO226">
        <v>6</v>
      </c>
      <c r="AP226">
        <v>1</v>
      </c>
      <c r="AS226" t="s">
        <v>7309</v>
      </c>
      <c r="AT226">
        <v>38435996</v>
      </c>
      <c r="AU226">
        <v>640644</v>
      </c>
      <c r="AV226" s="11">
        <v>1273516</v>
      </c>
      <c r="AZ226" t="s">
        <v>2584</v>
      </c>
      <c r="BF226" t="s">
        <v>10456</v>
      </c>
      <c r="BG226" t="s">
        <v>10455</v>
      </c>
    </row>
    <row r="227" spans="1:59" x14ac:dyDescent="0.3">
      <c r="A227">
        <v>1249</v>
      </c>
      <c r="B227" t="s">
        <v>7397</v>
      </c>
      <c r="C227">
        <v>6942831</v>
      </c>
      <c r="Q227" t="s">
        <v>3157</v>
      </c>
      <c r="R227" t="s">
        <v>3157</v>
      </c>
      <c r="S227" t="s">
        <v>135</v>
      </c>
      <c r="T227" t="s">
        <v>52</v>
      </c>
      <c r="V227" s="9" t="s">
        <v>4405</v>
      </c>
      <c r="AA227" s="6" t="s">
        <v>9635</v>
      </c>
      <c r="AB227">
        <v>5</v>
      </c>
      <c r="AC227">
        <v>5</v>
      </c>
      <c r="AE227" t="s">
        <v>82</v>
      </c>
      <c r="AH227" t="s">
        <v>12406</v>
      </c>
      <c r="AJ227" t="s">
        <v>8056</v>
      </c>
      <c r="AK227" t="s">
        <v>8175</v>
      </c>
      <c r="AL227" t="s">
        <v>2624</v>
      </c>
      <c r="AM227" t="s">
        <v>2624</v>
      </c>
      <c r="AO227">
        <v>15</v>
      </c>
      <c r="AP227">
        <v>1</v>
      </c>
      <c r="AZ227" t="s">
        <v>8384</v>
      </c>
    </row>
    <row r="228" spans="1:59" x14ac:dyDescent="0.3">
      <c r="A228">
        <v>1317</v>
      </c>
      <c r="B228" t="s">
        <v>7438</v>
      </c>
      <c r="C228">
        <v>7125885</v>
      </c>
      <c r="Q228" t="s">
        <v>3216</v>
      </c>
      <c r="R228" t="s">
        <v>3216</v>
      </c>
      <c r="S228" t="s">
        <v>135</v>
      </c>
      <c r="T228" t="s">
        <v>52</v>
      </c>
      <c r="V228" s="9" t="s">
        <v>4425</v>
      </c>
      <c r="AA228" s="6" t="s">
        <v>9680</v>
      </c>
      <c r="AB228">
        <v>23</v>
      </c>
      <c r="AC228">
        <v>23</v>
      </c>
      <c r="AE228" t="s">
        <v>164</v>
      </c>
      <c r="AF228" t="s">
        <v>8055</v>
      </c>
      <c r="AH228" t="s">
        <v>12430</v>
      </c>
      <c r="AJ228" t="s">
        <v>8056</v>
      </c>
      <c r="AK228" t="s">
        <v>8175</v>
      </c>
      <c r="AL228" t="s">
        <v>2084</v>
      </c>
      <c r="AM228" t="s">
        <v>2084</v>
      </c>
      <c r="AO228">
        <v>11</v>
      </c>
      <c r="AP228">
        <v>2</v>
      </c>
      <c r="AS228" t="s">
        <v>7309</v>
      </c>
      <c r="AT228">
        <v>38435996</v>
      </c>
      <c r="AU228">
        <v>640644</v>
      </c>
      <c r="AV228" s="11">
        <v>1273516</v>
      </c>
      <c r="AZ228" t="s">
        <v>8429</v>
      </c>
      <c r="BF228" t="s">
        <v>10456</v>
      </c>
      <c r="BG228" t="s">
        <v>10455</v>
      </c>
    </row>
    <row r="229" spans="1:59" x14ac:dyDescent="0.3">
      <c r="A229">
        <v>1670</v>
      </c>
      <c r="B229" t="s">
        <v>5862</v>
      </c>
      <c r="C229">
        <v>3292192</v>
      </c>
      <c r="Q229" t="s">
        <v>3505</v>
      </c>
      <c r="R229" t="s">
        <v>3507</v>
      </c>
      <c r="S229" t="s">
        <v>51</v>
      </c>
      <c r="T229" t="s">
        <v>52</v>
      </c>
      <c r="V229" s="9" t="s">
        <v>4559</v>
      </c>
      <c r="AA229" s="6" t="s">
        <v>5863</v>
      </c>
      <c r="AB229">
        <v>4</v>
      </c>
      <c r="AC229">
        <v>4</v>
      </c>
      <c r="AE229" t="s">
        <v>8055</v>
      </c>
      <c r="AF229" t="s">
        <v>8169</v>
      </c>
      <c r="AG229" t="s">
        <v>8210</v>
      </c>
      <c r="AH229" t="s">
        <v>12496</v>
      </c>
      <c r="AJ229" t="s">
        <v>8056</v>
      </c>
      <c r="AL229" t="s">
        <v>5255</v>
      </c>
      <c r="AM229" t="s">
        <v>5256</v>
      </c>
      <c r="AO229">
        <v>113</v>
      </c>
      <c r="AP229" s="11" t="s">
        <v>5864</v>
      </c>
      <c r="AZ229" t="s">
        <v>5865</v>
      </c>
    </row>
    <row r="230" spans="1:59" x14ac:dyDescent="0.3">
      <c r="A230">
        <v>1813</v>
      </c>
      <c r="Q230" t="s">
        <v>3596</v>
      </c>
      <c r="R230" t="s">
        <v>3604</v>
      </c>
      <c r="S230" t="s">
        <v>65</v>
      </c>
      <c r="T230" t="s">
        <v>52</v>
      </c>
      <c r="V230" s="9" t="s">
        <v>4165</v>
      </c>
      <c r="AA230" s="6" t="s">
        <v>9203</v>
      </c>
      <c r="AB230">
        <v>4</v>
      </c>
      <c r="AC230">
        <v>4</v>
      </c>
      <c r="AE230" t="s">
        <v>164</v>
      </c>
      <c r="AF230" t="s">
        <v>8055</v>
      </c>
      <c r="AH230" t="s">
        <v>1174</v>
      </c>
      <c r="AJ230" t="s">
        <v>8056</v>
      </c>
      <c r="AL230" t="s">
        <v>5275</v>
      </c>
      <c r="AM230" t="s">
        <v>5276</v>
      </c>
      <c r="AO230">
        <v>16</v>
      </c>
      <c r="AP230">
        <v>101</v>
      </c>
      <c r="AZ230" t="s">
        <v>6927</v>
      </c>
    </row>
    <row r="231" spans="1:59" x14ac:dyDescent="0.3">
      <c r="A231">
        <v>2576</v>
      </c>
      <c r="C231">
        <v>21584049</v>
      </c>
      <c r="D231" t="s">
        <v>7915</v>
      </c>
      <c r="Q231" t="s">
        <v>8132</v>
      </c>
      <c r="R231" t="s">
        <v>8132</v>
      </c>
      <c r="S231" t="s">
        <v>135</v>
      </c>
      <c r="T231" t="s">
        <v>52</v>
      </c>
      <c r="V231" s="9" t="s">
        <v>4285</v>
      </c>
      <c r="AA231" s="6" t="s">
        <v>9454</v>
      </c>
      <c r="AB231">
        <v>3</v>
      </c>
      <c r="AC231">
        <v>3</v>
      </c>
      <c r="AE231" t="s">
        <v>82</v>
      </c>
      <c r="AH231" t="s">
        <v>1174</v>
      </c>
      <c r="AJ231" t="s">
        <v>8056</v>
      </c>
      <c r="AL231" t="s">
        <v>5222</v>
      </c>
      <c r="AM231" t="s">
        <v>5222</v>
      </c>
      <c r="AO231">
        <v>39</v>
      </c>
      <c r="AP231">
        <v>1</v>
      </c>
      <c r="AZ231" t="s">
        <v>9001</v>
      </c>
    </row>
    <row r="232" spans="1:59" x14ac:dyDescent="0.3">
      <c r="A232">
        <v>1356</v>
      </c>
      <c r="I232">
        <v>802903217</v>
      </c>
      <c r="O232" s="9" t="s">
        <v>9698</v>
      </c>
      <c r="P232" s="9" t="s">
        <v>7453</v>
      </c>
      <c r="Q232" t="s">
        <v>3245</v>
      </c>
      <c r="R232" t="s">
        <v>3248</v>
      </c>
      <c r="S232" t="s">
        <v>51</v>
      </c>
      <c r="T232" t="s">
        <v>13</v>
      </c>
      <c r="V232" s="9" t="s">
        <v>4437</v>
      </c>
      <c r="AB232">
        <v>146</v>
      </c>
      <c r="AC232">
        <v>146</v>
      </c>
      <c r="AE232" t="s">
        <v>8055</v>
      </c>
      <c r="AH232" t="s">
        <v>1174</v>
      </c>
      <c r="AJ232" t="s">
        <v>12439</v>
      </c>
      <c r="AK232" t="s">
        <v>8051</v>
      </c>
      <c r="AZ232" t="s">
        <v>8373</v>
      </c>
      <c r="BF232" t="s">
        <v>8450</v>
      </c>
    </row>
    <row r="233" spans="1:59" x14ac:dyDescent="0.3">
      <c r="A233">
        <v>713</v>
      </c>
      <c r="B233" t="s">
        <v>2057</v>
      </c>
      <c r="C233">
        <v>24179059</v>
      </c>
      <c r="Q233" t="s">
        <v>2048</v>
      </c>
      <c r="R233" t="s">
        <v>2048</v>
      </c>
      <c r="S233" t="s">
        <v>135</v>
      </c>
      <c r="T233" t="s">
        <v>52</v>
      </c>
      <c r="V233" s="9" t="s">
        <v>2076</v>
      </c>
      <c r="AA233" s="6" t="s">
        <v>2081</v>
      </c>
      <c r="AB233">
        <v>3</v>
      </c>
      <c r="AC233">
        <v>3</v>
      </c>
      <c r="AE233" t="s">
        <v>8054</v>
      </c>
      <c r="AF233" t="s">
        <v>82</v>
      </c>
      <c r="AG233" t="s">
        <v>8098</v>
      </c>
      <c r="AH233" t="s">
        <v>12466</v>
      </c>
      <c r="AI233" t="s">
        <v>8119</v>
      </c>
      <c r="AJ233" t="s">
        <v>12467</v>
      </c>
      <c r="AK233" t="s">
        <v>8175</v>
      </c>
      <c r="AL233" t="s">
        <v>2084</v>
      </c>
      <c r="AM233" t="s">
        <v>2084</v>
      </c>
      <c r="AO233">
        <v>1</v>
      </c>
      <c r="AP233">
        <v>2</v>
      </c>
      <c r="AS233" t="s">
        <v>7309</v>
      </c>
      <c r="AT233">
        <v>38435996</v>
      </c>
      <c r="AU233">
        <v>640644</v>
      </c>
      <c r="AV233" s="11">
        <v>1273516</v>
      </c>
      <c r="AZ233" t="s">
        <v>1582</v>
      </c>
      <c r="BA233" t="s">
        <v>4958</v>
      </c>
      <c r="BB233">
        <v>17325475</v>
      </c>
      <c r="BC233" t="s">
        <v>4960</v>
      </c>
      <c r="BF233" t="s">
        <v>10456</v>
      </c>
      <c r="BG233" t="s">
        <v>10455</v>
      </c>
    </row>
    <row r="234" spans="1:59" x14ac:dyDescent="0.3">
      <c r="A234">
        <v>1266</v>
      </c>
      <c r="B234" t="s">
        <v>7411</v>
      </c>
      <c r="C234">
        <v>7345156</v>
      </c>
      <c r="Q234" t="s">
        <v>3171</v>
      </c>
      <c r="R234" t="s">
        <v>3171</v>
      </c>
      <c r="S234" t="s">
        <v>135</v>
      </c>
      <c r="T234" t="s">
        <v>52</v>
      </c>
      <c r="U234" t="s">
        <v>146</v>
      </c>
      <c r="V234" s="9" t="s">
        <v>4411</v>
      </c>
      <c r="Z234" s="9" t="s">
        <v>3085</v>
      </c>
      <c r="AA234" s="6" t="s">
        <v>9648</v>
      </c>
      <c r="AB234">
        <v>29</v>
      </c>
      <c r="AC234">
        <v>29</v>
      </c>
      <c r="AE234" t="s">
        <v>8055</v>
      </c>
      <c r="AF234" t="s">
        <v>8054</v>
      </c>
      <c r="AH234" t="s">
        <v>12412</v>
      </c>
      <c r="AJ234" t="s">
        <v>12411</v>
      </c>
      <c r="AK234" t="s">
        <v>8123</v>
      </c>
      <c r="AL234" t="s">
        <v>3013</v>
      </c>
      <c r="AM234" t="s">
        <v>3013</v>
      </c>
      <c r="AO234">
        <v>7</v>
      </c>
      <c r="AP234">
        <v>2</v>
      </c>
      <c r="AZ234" t="s">
        <v>8396</v>
      </c>
    </row>
    <row r="235" spans="1:59" x14ac:dyDescent="0.3">
      <c r="A235">
        <v>2002</v>
      </c>
      <c r="C235">
        <v>1364185</v>
      </c>
      <c r="Q235" t="s">
        <v>3674</v>
      </c>
      <c r="R235" t="s">
        <v>3674</v>
      </c>
      <c r="S235" t="s">
        <v>135</v>
      </c>
      <c r="T235" t="s">
        <v>52</v>
      </c>
      <c r="U235" t="s">
        <v>146</v>
      </c>
      <c r="V235" s="9" t="s">
        <v>4195</v>
      </c>
      <c r="AA235" s="6" t="s">
        <v>9266</v>
      </c>
      <c r="AB235">
        <v>8</v>
      </c>
      <c r="AC235">
        <v>8</v>
      </c>
      <c r="AE235" t="s">
        <v>8055</v>
      </c>
      <c r="AH235" t="s">
        <v>12468</v>
      </c>
      <c r="AJ235" t="s">
        <v>12640</v>
      </c>
      <c r="AK235" t="s">
        <v>8051</v>
      </c>
      <c r="AL235" t="s">
        <v>5300</v>
      </c>
      <c r="AM235" t="s">
        <v>5300</v>
      </c>
      <c r="AO235">
        <v>17</v>
      </c>
      <c r="AP235" s="9" t="s">
        <v>2368</v>
      </c>
      <c r="AZ235" t="s">
        <v>8787</v>
      </c>
    </row>
    <row r="236" spans="1:59" x14ac:dyDescent="0.3">
      <c r="A236">
        <v>1169</v>
      </c>
      <c r="B236" t="s">
        <v>11934</v>
      </c>
      <c r="C236">
        <v>7359307</v>
      </c>
      <c r="Q236" t="s">
        <v>11935</v>
      </c>
      <c r="R236" t="s">
        <v>11935</v>
      </c>
      <c r="S236" t="s">
        <v>135</v>
      </c>
      <c r="T236" t="s">
        <v>52</v>
      </c>
      <c r="U236" t="s">
        <v>146</v>
      </c>
      <c r="V236" s="9" t="s">
        <v>4376</v>
      </c>
      <c r="Z236" s="9" t="s">
        <v>3084</v>
      </c>
      <c r="AA236" s="6" t="s">
        <v>11936</v>
      </c>
      <c r="AB236">
        <v>49</v>
      </c>
      <c r="AC236">
        <v>49</v>
      </c>
      <c r="AE236" t="s">
        <v>8055</v>
      </c>
      <c r="AF236" t="s">
        <v>8054</v>
      </c>
      <c r="AG236" t="s">
        <v>8098</v>
      </c>
      <c r="AH236" t="s">
        <v>8162</v>
      </c>
      <c r="AJ236" t="s">
        <v>8080</v>
      </c>
      <c r="AK236" t="s">
        <v>8051</v>
      </c>
      <c r="AL236" t="s">
        <v>3011</v>
      </c>
      <c r="AM236" t="s">
        <v>3011</v>
      </c>
      <c r="AO236">
        <v>44</v>
      </c>
      <c r="AP236">
        <v>1</v>
      </c>
      <c r="AS236" t="s">
        <v>11777</v>
      </c>
      <c r="AV236" s="11">
        <v>1260201</v>
      </c>
      <c r="AZ236" t="s">
        <v>11937</v>
      </c>
    </row>
    <row r="237" spans="1:59" x14ac:dyDescent="0.3">
      <c r="A237">
        <v>1269</v>
      </c>
      <c r="B237" t="s">
        <v>7414</v>
      </c>
      <c r="C237">
        <v>7259427</v>
      </c>
      <c r="Q237" t="s">
        <v>3174</v>
      </c>
      <c r="R237" t="s">
        <v>3174</v>
      </c>
      <c r="S237" t="s">
        <v>135</v>
      </c>
      <c r="T237" t="s">
        <v>52</v>
      </c>
      <c r="U237" t="s">
        <v>146</v>
      </c>
      <c r="V237" s="9" t="s">
        <v>4414</v>
      </c>
      <c r="AA237" s="6" t="s">
        <v>9651</v>
      </c>
      <c r="AB237">
        <v>6</v>
      </c>
      <c r="AC237">
        <v>6</v>
      </c>
      <c r="AE237" t="s">
        <v>8055</v>
      </c>
      <c r="AF237" t="s">
        <v>82</v>
      </c>
      <c r="AH237" t="s">
        <v>12417</v>
      </c>
      <c r="AJ237" t="s">
        <v>8080</v>
      </c>
      <c r="AK237" t="s">
        <v>8051</v>
      </c>
      <c r="AL237" t="s">
        <v>1373</v>
      </c>
      <c r="AM237" t="s">
        <v>1373</v>
      </c>
      <c r="AO237">
        <v>38</v>
      </c>
      <c r="AP237">
        <v>8</v>
      </c>
      <c r="AS237" t="s">
        <v>7298</v>
      </c>
      <c r="AT237">
        <v>1513870</v>
      </c>
      <c r="AV237" s="11">
        <v>372435</v>
      </c>
      <c r="AZ237" t="s">
        <v>8398</v>
      </c>
    </row>
    <row r="238" spans="1:59" x14ac:dyDescent="0.3">
      <c r="A238">
        <v>1311</v>
      </c>
      <c r="B238" t="s">
        <v>7434</v>
      </c>
      <c r="C238">
        <v>7102842</v>
      </c>
      <c r="Q238" t="s">
        <v>3210</v>
      </c>
      <c r="R238" t="s">
        <v>3210</v>
      </c>
      <c r="S238" t="s">
        <v>135</v>
      </c>
      <c r="T238" t="s">
        <v>52</v>
      </c>
      <c r="U238" t="s">
        <v>146</v>
      </c>
      <c r="V238" s="9" t="s">
        <v>4425</v>
      </c>
      <c r="Z238" s="9" t="s">
        <v>790</v>
      </c>
      <c r="AA238" s="6" t="s">
        <v>9674</v>
      </c>
      <c r="AB238">
        <v>6</v>
      </c>
      <c r="AC238">
        <v>6</v>
      </c>
      <c r="AE238" t="s">
        <v>8055</v>
      </c>
      <c r="AH238" t="s">
        <v>12428</v>
      </c>
      <c r="AJ238" t="s">
        <v>8080</v>
      </c>
      <c r="AK238" t="s">
        <v>8123</v>
      </c>
      <c r="AL238" t="s">
        <v>792</v>
      </c>
      <c r="AM238" t="s">
        <v>792</v>
      </c>
      <c r="AO238">
        <v>36</v>
      </c>
      <c r="AP238">
        <v>2</v>
      </c>
      <c r="AS238" t="s">
        <v>7273</v>
      </c>
      <c r="AT238">
        <v>655960862</v>
      </c>
      <c r="AU238">
        <v>520693</v>
      </c>
      <c r="AV238" s="11">
        <v>110672</v>
      </c>
      <c r="AZ238" t="s">
        <v>8427</v>
      </c>
    </row>
    <row r="239" spans="1:59" x14ac:dyDescent="0.3">
      <c r="A239">
        <v>1443</v>
      </c>
      <c r="B239" t="s">
        <v>7504</v>
      </c>
      <c r="C239">
        <v>6481347</v>
      </c>
      <c r="Q239" t="s">
        <v>3321</v>
      </c>
      <c r="R239" t="s">
        <v>3321</v>
      </c>
      <c r="S239" t="s">
        <v>135</v>
      </c>
      <c r="T239" t="s">
        <v>52</v>
      </c>
      <c r="U239" t="s">
        <v>146</v>
      </c>
      <c r="V239" s="9" t="s">
        <v>4474</v>
      </c>
      <c r="AA239" s="6" t="s">
        <v>9749</v>
      </c>
      <c r="AB239">
        <v>7</v>
      </c>
      <c r="AC239">
        <v>7</v>
      </c>
      <c r="AE239" t="s">
        <v>8055</v>
      </c>
      <c r="AF239" t="s">
        <v>8278</v>
      </c>
      <c r="AG239" t="s">
        <v>8155</v>
      </c>
      <c r="AH239" t="s">
        <v>8135</v>
      </c>
      <c r="AJ239" t="s">
        <v>8080</v>
      </c>
      <c r="AK239" t="s">
        <v>8051</v>
      </c>
      <c r="AL239" t="s">
        <v>347</v>
      </c>
      <c r="AM239" t="s">
        <v>347</v>
      </c>
      <c r="AO239">
        <v>172</v>
      </c>
      <c r="AP239">
        <v>10</v>
      </c>
      <c r="AS239" t="s">
        <v>7244</v>
      </c>
      <c r="AT239">
        <v>1754691</v>
      </c>
      <c r="AU239">
        <v>6707054</v>
      </c>
      <c r="AV239" s="11">
        <v>375402</v>
      </c>
      <c r="AZ239" t="s">
        <v>8512</v>
      </c>
    </row>
    <row r="240" spans="1:59" x14ac:dyDescent="0.3">
      <c r="A240">
        <v>1576</v>
      </c>
      <c r="B240" t="s">
        <v>7559</v>
      </c>
      <c r="C240">
        <v>3782580</v>
      </c>
      <c r="Q240" t="s">
        <v>3427</v>
      </c>
      <c r="R240" t="s">
        <v>3427</v>
      </c>
      <c r="S240" t="s">
        <v>135</v>
      </c>
      <c r="T240" t="s">
        <v>52</v>
      </c>
      <c r="U240" t="s">
        <v>146</v>
      </c>
      <c r="V240" s="9" t="s">
        <v>4531</v>
      </c>
      <c r="Z240" s="9" t="s">
        <v>4532</v>
      </c>
      <c r="AA240" s="6" t="s">
        <v>9817</v>
      </c>
      <c r="AB240">
        <v>15</v>
      </c>
      <c r="AC240">
        <v>15</v>
      </c>
      <c r="AE240" t="s">
        <v>8226</v>
      </c>
      <c r="AF240" t="s">
        <v>8055</v>
      </c>
      <c r="AH240" t="s">
        <v>8135</v>
      </c>
      <c r="AJ240" t="s">
        <v>8080</v>
      </c>
      <c r="AK240" t="s">
        <v>8051</v>
      </c>
      <c r="AL240" t="s">
        <v>5176</v>
      </c>
      <c r="AM240" t="s">
        <v>5176</v>
      </c>
      <c r="AO240">
        <v>9</v>
      </c>
      <c r="AP240">
        <v>3</v>
      </c>
      <c r="AZ240" t="s">
        <v>8574</v>
      </c>
    </row>
    <row r="241" spans="1:59" x14ac:dyDescent="0.3">
      <c r="A241">
        <v>2963</v>
      </c>
      <c r="C241">
        <v>10494979</v>
      </c>
      <c r="Q241" t="s">
        <v>4127</v>
      </c>
      <c r="R241" t="s">
        <v>4127</v>
      </c>
      <c r="S241" t="s">
        <v>135</v>
      </c>
      <c r="T241" t="s">
        <v>52</v>
      </c>
      <c r="U241" t="s">
        <v>146</v>
      </c>
      <c r="V241" s="9" t="s">
        <v>4359</v>
      </c>
      <c r="AA241" s="6" t="s">
        <v>9570</v>
      </c>
      <c r="AB241">
        <v>9</v>
      </c>
      <c r="AC241">
        <v>9</v>
      </c>
      <c r="AE241" t="s">
        <v>8226</v>
      </c>
      <c r="AF241" t="s">
        <v>8055</v>
      </c>
      <c r="AH241" t="s">
        <v>12313</v>
      </c>
      <c r="AJ241" t="s">
        <v>8080</v>
      </c>
      <c r="AL241" t="s">
        <v>5195</v>
      </c>
      <c r="AM241" t="s">
        <v>5195</v>
      </c>
      <c r="AO241">
        <v>34</v>
      </c>
      <c r="AP241">
        <v>134</v>
      </c>
      <c r="AS241" t="s">
        <v>11710</v>
      </c>
      <c r="AV241" s="11">
        <v>123667</v>
      </c>
      <c r="AZ241" t="s">
        <v>9155</v>
      </c>
    </row>
    <row r="242" spans="1:59" x14ac:dyDescent="0.3">
      <c r="A242">
        <v>1558</v>
      </c>
      <c r="B242" t="s">
        <v>7544</v>
      </c>
      <c r="C242">
        <v>3700805</v>
      </c>
      <c r="Q242" t="s">
        <v>3412</v>
      </c>
      <c r="R242" t="s">
        <v>3412</v>
      </c>
      <c r="S242" t="s">
        <v>135</v>
      </c>
      <c r="T242" t="s">
        <v>52</v>
      </c>
      <c r="U242" t="s">
        <v>3704</v>
      </c>
      <c r="V242" s="9" t="s">
        <v>4523</v>
      </c>
      <c r="AA242" s="6" t="s">
        <v>9626</v>
      </c>
      <c r="AB242">
        <v>7</v>
      </c>
      <c r="AC242">
        <v>7</v>
      </c>
      <c r="AE242" t="s">
        <v>8055</v>
      </c>
      <c r="AF242" t="s">
        <v>8054</v>
      </c>
      <c r="AH242" t="s">
        <v>12479</v>
      </c>
      <c r="AJ242" t="s">
        <v>8080</v>
      </c>
      <c r="AK242" t="s">
        <v>8175</v>
      </c>
      <c r="AL242" t="s">
        <v>5187</v>
      </c>
      <c r="AM242" t="s">
        <v>5187</v>
      </c>
      <c r="AO242">
        <v>54</v>
      </c>
      <c r="AP242">
        <v>2</v>
      </c>
      <c r="AZ242" t="s">
        <v>8562</v>
      </c>
    </row>
    <row r="243" spans="1:59" x14ac:dyDescent="0.3">
      <c r="A243">
        <v>1760</v>
      </c>
      <c r="C243">
        <v>2404963</v>
      </c>
      <c r="Q243" t="s">
        <v>3571</v>
      </c>
      <c r="R243" t="s">
        <v>3571</v>
      </c>
      <c r="S243" t="s">
        <v>135</v>
      </c>
      <c r="T243" t="s">
        <v>52</v>
      </c>
      <c r="U243" t="s">
        <v>3704</v>
      </c>
      <c r="V243" s="9" t="s">
        <v>4154</v>
      </c>
      <c r="AA243" s="6" t="s">
        <v>9182</v>
      </c>
      <c r="AB243">
        <v>8</v>
      </c>
      <c r="AC243">
        <v>8</v>
      </c>
      <c r="AE243" t="s">
        <v>82</v>
      </c>
      <c r="AH243" t="s">
        <v>12621</v>
      </c>
      <c r="AJ243" t="s">
        <v>8080</v>
      </c>
      <c r="AL243" t="s">
        <v>5188</v>
      </c>
      <c r="AM243" t="s">
        <v>5188</v>
      </c>
      <c r="AO243">
        <v>51</v>
      </c>
      <c r="AP243">
        <v>2</v>
      </c>
      <c r="AZ243" t="s">
        <v>8691</v>
      </c>
    </row>
    <row r="244" spans="1:59" x14ac:dyDescent="0.3">
      <c r="A244">
        <v>623</v>
      </c>
      <c r="B244" t="s">
        <v>11654</v>
      </c>
      <c r="C244">
        <v>5404502</v>
      </c>
      <c r="Q244" t="s">
        <v>11655</v>
      </c>
      <c r="R244" t="s">
        <v>11655</v>
      </c>
      <c r="S244" t="s">
        <v>135</v>
      </c>
      <c r="T244" t="s">
        <v>52</v>
      </c>
      <c r="V244" s="9" t="s">
        <v>1693</v>
      </c>
      <c r="AA244" s="6" t="s">
        <v>11656</v>
      </c>
      <c r="AB244">
        <v>19</v>
      </c>
      <c r="AC244">
        <v>19</v>
      </c>
      <c r="AE244" t="s">
        <v>8055</v>
      </c>
      <c r="AH244" t="s">
        <v>1174</v>
      </c>
      <c r="AJ244" t="s">
        <v>8080</v>
      </c>
      <c r="AL244" t="s">
        <v>5331</v>
      </c>
      <c r="AM244" t="s">
        <v>5331</v>
      </c>
      <c r="AO244">
        <v>17</v>
      </c>
      <c r="AP244">
        <v>2</v>
      </c>
      <c r="AZ244" t="s">
        <v>11657</v>
      </c>
    </row>
    <row r="245" spans="1:59" x14ac:dyDescent="0.3">
      <c r="A245">
        <v>672</v>
      </c>
      <c r="B245" t="s">
        <v>1851</v>
      </c>
      <c r="C245">
        <v>4902840</v>
      </c>
      <c r="Q245" t="s">
        <v>1846</v>
      </c>
      <c r="R245" t="s">
        <v>1846</v>
      </c>
      <c r="S245" t="s">
        <v>135</v>
      </c>
      <c r="T245" t="s">
        <v>52</v>
      </c>
      <c r="V245" s="9" t="s">
        <v>1820</v>
      </c>
      <c r="AA245" s="6" t="s">
        <v>1854</v>
      </c>
      <c r="AB245">
        <v>9</v>
      </c>
      <c r="AC245">
        <v>9</v>
      </c>
      <c r="AE245" t="s">
        <v>8054</v>
      </c>
      <c r="AF245" t="s">
        <v>8202</v>
      </c>
      <c r="AH245" t="s">
        <v>12462</v>
      </c>
      <c r="AI245" t="s">
        <v>12461</v>
      </c>
      <c r="AJ245" t="s">
        <v>8080</v>
      </c>
      <c r="AK245" t="s">
        <v>8175</v>
      </c>
      <c r="AL245" t="s">
        <v>686</v>
      </c>
      <c r="AM245" t="s">
        <v>686</v>
      </c>
      <c r="AO245">
        <v>45</v>
      </c>
      <c r="AP245">
        <v>1</v>
      </c>
      <c r="AS245" t="s">
        <v>7271</v>
      </c>
      <c r="AT245">
        <v>43718717</v>
      </c>
      <c r="AU245">
        <v>677613</v>
      </c>
      <c r="AV245" s="11">
        <v>1306050</v>
      </c>
      <c r="AZ245" t="s">
        <v>1888</v>
      </c>
    </row>
    <row r="246" spans="1:59" x14ac:dyDescent="0.3">
      <c r="A246">
        <v>742</v>
      </c>
      <c r="B246" t="s">
        <v>11631</v>
      </c>
      <c r="C246">
        <v>5054381</v>
      </c>
      <c r="Q246" t="s">
        <v>11632</v>
      </c>
      <c r="R246" t="s">
        <v>11632</v>
      </c>
      <c r="S246" t="s">
        <v>135</v>
      </c>
      <c r="T246" t="s">
        <v>52</v>
      </c>
      <c r="V246" s="9" t="s">
        <v>11630</v>
      </c>
      <c r="Z246" s="9" t="s">
        <v>4395</v>
      </c>
      <c r="AA246" s="6" t="s">
        <v>11633</v>
      </c>
      <c r="AB246">
        <v>9</v>
      </c>
      <c r="AC246">
        <v>9</v>
      </c>
      <c r="AE246" t="s">
        <v>8055</v>
      </c>
      <c r="AH246" t="s">
        <v>8256</v>
      </c>
      <c r="AJ246" t="s">
        <v>8080</v>
      </c>
      <c r="AL246" t="s">
        <v>5161</v>
      </c>
      <c r="AM246" t="s">
        <v>5161</v>
      </c>
      <c r="AO246">
        <v>22</v>
      </c>
      <c r="AP246">
        <v>3</v>
      </c>
      <c r="AZ246" t="s">
        <v>11634</v>
      </c>
    </row>
    <row r="247" spans="1:59" x14ac:dyDescent="0.3">
      <c r="A247">
        <v>920</v>
      </c>
      <c r="B247" t="s">
        <v>2520</v>
      </c>
      <c r="C247">
        <v>970491</v>
      </c>
      <c r="Q247" t="s">
        <v>2521</v>
      </c>
      <c r="R247" t="s">
        <v>2521</v>
      </c>
      <c r="S247" t="s">
        <v>135</v>
      </c>
      <c r="T247" t="s">
        <v>52</v>
      </c>
      <c r="V247" s="9" t="s">
        <v>2522</v>
      </c>
      <c r="Z247" s="9" t="s">
        <v>1545</v>
      </c>
      <c r="AA247" s="6" t="s">
        <v>2523</v>
      </c>
      <c r="AB247">
        <v>3</v>
      </c>
      <c r="AC247">
        <v>3</v>
      </c>
      <c r="AE247" t="s">
        <v>8055</v>
      </c>
      <c r="AF247" t="s">
        <v>8054</v>
      </c>
      <c r="AH247" t="s">
        <v>1398</v>
      </c>
      <c r="AJ247" t="s">
        <v>8080</v>
      </c>
      <c r="AL247" t="s">
        <v>1544</v>
      </c>
      <c r="AM247" t="s">
        <v>1544</v>
      </c>
      <c r="AO247">
        <v>133</v>
      </c>
      <c r="AP247">
        <v>10</v>
      </c>
      <c r="AS247" t="s">
        <v>7283</v>
      </c>
      <c r="AT247">
        <v>1058062637</v>
      </c>
      <c r="AV247" s="11">
        <v>370512</v>
      </c>
      <c r="AZ247" t="s">
        <v>5051</v>
      </c>
      <c r="BC247" t="s">
        <v>5052</v>
      </c>
    </row>
    <row r="248" spans="1:59" x14ac:dyDescent="0.3">
      <c r="A248">
        <v>947</v>
      </c>
      <c r="B248" t="s">
        <v>2561</v>
      </c>
      <c r="Q248" t="s">
        <v>2566</v>
      </c>
      <c r="R248" t="s">
        <v>2566</v>
      </c>
      <c r="S248" t="s">
        <v>135</v>
      </c>
      <c r="T248" t="s">
        <v>52</v>
      </c>
      <c r="V248" s="9" t="s">
        <v>2572</v>
      </c>
      <c r="AA248" s="6" t="s">
        <v>2573</v>
      </c>
      <c r="AB248">
        <v>11</v>
      </c>
      <c r="AC248">
        <v>11</v>
      </c>
      <c r="AE248" t="s">
        <v>8055</v>
      </c>
      <c r="AH248" t="s">
        <v>8106</v>
      </c>
      <c r="AJ248" t="s">
        <v>8080</v>
      </c>
      <c r="AL248" t="s">
        <v>2577</v>
      </c>
      <c r="AM248" t="s">
        <v>2577</v>
      </c>
      <c r="AO248">
        <v>14</v>
      </c>
      <c r="AP248">
        <v>1</v>
      </c>
      <c r="AZ248" t="s">
        <v>2580</v>
      </c>
    </row>
    <row r="249" spans="1:59" x14ac:dyDescent="0.3">
      <c r="A249">
        <v>954</v>
      </c>
      <c r="B249" t="s">
        <v>2565</v>
      </c>
      <c r="C249">
        <v>831529</v>
      </c>
      <c r="Q249" t="s">
        <v>2571</v>
      </c>
      <c r="R249" t="s">
        <v>2571</v>
      </c>
      <c r="S249" t="s">
        <v>135</v>
      </c>
      <c r="T249" t="s">
        <v>52</v>
      </c>
      <c r="V249" s="9" t="s">
        <v>2572</v>
      </c>
      <c r="AA249" s="6" t="s">
        <v>2576</v>
      </c>
      <c r="AB249">
        <v>9</v>
      </c>
      <c r="AC249">
        <v>9</v>
      </c>
      <c r="AE249" t="s">
        <v>8055</v>
      </c>
      <c r="AH249" t="s">
        <v>8180</v>
      </c>
      <c r="AJ249" t="s">
        <v>8080</v>
      </c>
      <c r="AL249" t="s">
        <v>2579</v>
      </c>
      <c r="AM249" t="s">
        <v>2579</v>
      </c>
      <c r="AO249">
        <v>47</v>
      </c>
      <c r="AP249">
        <v>1</v>
      </c>
      <c r="AZ249" t="s">
        <v>2585</v>
      </c>
    </row>
    <row r="250" spans="1:59" x14ac:dyDescent="0.3">
      <c r="A250">
        <v>1000</v>
      </c>
      <c r="C250">
        <v>588788</v>
      </c>
      <c r="Q250" t="s">
        <v>2669</v>
      </c>
      <c r="R250" t="s">
        <v>2669</v>
      </c>
      <c r="S250" t="s">
        <v>135</v>
      </c>
      <c r="T250" t="s">
        <v>52</v>
      </c>
      <c r="V250" s="9" t="s">
        <v>2672</v>
      </c>
      <c r="AA250" s="6" t="s">
        <v>2677</v>
      </c>
      <c r="AB250">
        <v>20</v>
      </c>
      <c r="AC250">
        <v>20</v>
      </c>
      <c r="AE250" t="s">
        <v>8055</v>
      </c>
      <c r="AH250" t="s">
        <v>8137</v>
      </c>
      <c r="AJ250" t="s">
        <v>8080</v>
      </c>
      <c r="AL250" t="s">
        <v>2679</v>
      </c>
      <c r="AM250" t="s">
        <v>2679</v>
      </c>
      <c r="AO250">
        <v>41</v>
      </c>
      <c r="AP250">
        <v>6</v>
      </c>
      <c r="AS250" t="s">
        <v>11874</v>
      </c>
      <c r="AV250" s="11">
        <v>7507032</v>
      </c>
      <c r="AZ250" t="s">
        <v>2580</v>
      </c>
    </row>
    <row r="251" spans="1:59" x14ac:dyDescent="0.3">
      <c r="A251">
        <v>1051</v>
      </c>
      <c r="B251" t="s">
        <v>2783</v>
      </c>
      <c r="C251">
        <v>697564</v>
      </c>
      <c r="Q251" t="s">
        <v>2774</v>
      </c>
      <c r="R251" t="s">
        <v>2774</v>
      </c>
      <c r="S251" t="s">
        <v>135</v>
      </c>
      <c r="T251" t="s">
        <v>52</v>
      </c>
      <c r="V251" s="9" t="s">
        <v>2728</v>
      </c>
      <c r="AA251" s="6" t="s">
        <v>2765</v>
      </c>
      <c r="AB251">
        <v>11</v>
      </c>
      <c r="AC251">
        <v>11</v>
      </c>
      <c r="AE251" t="s">
        <v>8055</v>
      </c>
      <c r="AF251" t="s">
        <v>8054</v>
      </c>
      <c r="AH251" t="s">
        <v>8057</v>
      </c>
      <c r="AJ251" t="s">
        <v>8080</v>
      </c>
      <c r="AL251" t="s">
        <v>2084</v>
      </c>
      <c r="AM251" t="s">
        <v>2084</v>
      </c>
      <c r="AO251">
        <v>7</v>
      </c>
      <c r="AP251">
        <v>4</v>
      </c>
      <c r="AS251" t="s">
        <v>7309</v>
      </c>
      <c r="AT251">
        <v>38435996</v>
      </c>
      <c r="AU251">
        <v>640644</v>
      </c>
      <c r="AV251" s="11">
        <v>1273516</v>
      </c>
      <c r="AZ251" t="s">
        <v>2757</v>
      </c>
      <c r="BF251" t="s">
        <v>10456</v>
      </c>
      <c r="BG251" t="s">
        <v>10455</v>
      </c>
    </row>
    <row r="252" spans="1:59" x14ac:dyDescent="0.3">
      <c r="A252">
        <v>1093</v>
      </c>
      <c r="B252" t="s">
        <v>2850</v>
      </c>
      <c r="C252">
        <v>464168</v>
      </c>
      <c r="Q252" t="s">
        <v>2858</v>
      </c>
      <c r="R252" t="s">
        <v>2858</v>
      </c>
      <c r="S252" t="s">
        <v>135</v>
      </c>
      <c r="T252" t="s">
        <v>52</v>
      </c>
      <c r="V252" s="9" t="s">
        <v>2830</v>
      </c>
      <c r="Z252" s="9" t="s">
        <v>790</v>
      </c>
      <c r="AA252" s="6" t="s">
        <v>2962</v>
      </c>
      <c r="AB252">
        <v>15</v>
      </c>
      <c r="AC252">
        <v>15</v>
      </c>
      <c r="AE252" t="s">
        <v>8055</v>
      </c>
      <c r="AH252" t="s">
        <v>8106</v>
      </c>
      <c r="AJ252" t="s">
        <v>8080</v>
      </c>
      <c r="AL252" t="s">
        <v>792</v>
      </c>
      <c r="AM252" t="s">
        <v>792</v>
      </c>
      <c r="AO252">
        <v>33</v>
      </c>
      <c r="AP252">
        <v>1</v>
      </c>
      <c r="AS252" t="s">
        <v>7273</v>
      </c>
      <c r="AT252">
        <v>655960862</v>
      </c>
      <c r="AU252">
        <v>520693</v>
      </c>
      <c r="AV252" s="11">
        <v>110672</v>
      </c>
      <c r="AZ252" t="s">
        <v>2580</v>
      </c>
    </row>
    <row r="253" spans="1:59" x14ac:dyDescent="0.3">
      <c r="A253">
        <v>1191</v>
      </c>
      <c r="C253">
        <v>7406406</v>
      </c>
      <c r="Q253" t="s">
        <v>3110</v>
      </c>
      <c r="R253" t="s">
        <v>3112</v>
      </c>
      <c r="S253" t="s">
        <v>65</v>
      </c>
      <c r="T253" t="s">
        <v>52</v>
      </c>
      <c r="V253" s="9" t="s">
        <v>4382</v>
      </c>
      <c r="AA253" s="6" t="s">
        <v>9603</v>
      </c>
      <c r="AB253">
        <v>7</v>
      </c>
      <c r="AC253">
        <v>7</v>
      </c>
      <c r="AE253" t="s">
        <v>8055</v>
      </c>
      <c r="AF253" t="s">
        <v>8054</v>
      </c>
      <c r="AH253" t="s">
        <v>12389</v>
      </c>
      <c r="AJ253" t="s">
        <v>8080</v>
      </c>
      <c r="AL253" t="s">
        <v>5156</v>
      </c>
      <c r="AM253" t="s">
        <v>132</v>
      </c>
      <c r="AN253">
        <v>28</v>
      </c>
      <c r="AO253">
        <v>138</v>
      </c>
      <c r="AP253">
        <v>4</v>
      </c>
      <c r="AZ253" t="s">
        <v>8352</v>
      </c>
    </row>
    <row r="254" spans="1:59" x14ac:dyDescent="0.3">
      <c r="A254">
        <v>1219</v>
      </c>
      <c r="B254" t="s">
        <v>7383</v>
      </c>
      <c r="C254">
        <v>7440032</v>
      </c>
      <c r="Q254" t="s">
        <v>3131</v>
      </c>
      <c r="R254" t="s">
        <v>3131</v>
      </c>
      <c r="S254" t="s">
        <v>135</v>
      </c>
      <c r="T254" t="s">
        <v>52</v>
      </c>
      <c r="V254" s="9" t="s">
        <v>4394</v>
      </c>
      <c r="Z254" s="9" t="s">
        <v>4395</v>
      </c>
      <c r="AA254" s="6" t="s">
        <v>9620</v>
      </c>
      <c r="AB254">
        <v>9</v>
      </c>
      <c r="AC254">
        <v>9</v>
      </c>
      <c r="AE254" t="s">
        <v>8055</v>
      </c>
      <c r="AH254" t="s">
        <v>12397</v>
      </c>
      <c r="AJ254" t="s">
        <v>8080</v>
      </c>
      <c r="AK254" t="s">
        <v>8175</v>
      </c>
      <c r="AL254" t="s">
        <v>5161</v>
      </c>
      <c r="AM254" t="s">
        <v>5161</v>
      </c>
      <c r="AO254">
        <v>30</v>
      </c>
      <c r="AP254">
        <v>4</v>
      </c>
      <c r="AZ254" t="s">
        <v>8364</v>
      </c>
    </row>
    <row r="255" spans="1:59" x14ac:dyDescent="0.3">
      <c r="A255">
        <v>1248</v>
      </c>
      <c r="B255" t="s">
        <v>5790</v>
      </c>
      <c r="C255">
        <v>7341667</v>
      </c>
      <c r="Q255" t="s">
        <v>3156</v>
      </c>
      <c r="R255" t="s">
        <v>3156</v>
      </c>
      <c r="S255" t="s">
        <v>135</v>
      </c>
      <c r="T255" t="s">
        <v>52</v>
      </c>
      <c r="V255" s="9" t="s">
        <v>4405</v>
      </c>
      <c r="Z255" s="9" t="s">
        <v>4406</v>
      </c>
      <c r="AA255" s="6" t="s">
        <v>5788</v>
      </c>
      <c r="AB255">
        <v>6</v>
      </c>
      <c r="AC255">
        <v>6</v>
      </c>
      <c r="AE255" t="s">
        <v>8055</v>
      </c>
      <c r="AH255" t="s">
        <v>12405</v>
      </c>
      <c r="AJ255" t="s">
        <v>8080</v>
      </c>
      <c r="AK255" t="s">
        <v>8052</v>
      </c>
      <c r="AL255" t="s">
        <v>5171</v>
      </c>
      <c r="AM255" t="s">
        <v>5171</v>
      </c>
      <c r="AO255">
        <v>6</v>
      </c>
      <c r="AP255">
        <v>3</v>
      </c>
      <c r="AS255" t="s">
        <v>7368</v>
      </c>
      <c r="AT255">
        <v>609193383</v>
      </c>
      <c r="AV255" s="11">
        <v>7502386</v>
      </c>
      <c r="AZ255" t="s">
        <v>5789</v>
      </c>
    </row>
    <row r="256" spans="1:59" x14ac:dyDescent="0.3">
      <c r="A256">
        <v>1251</v>
      </c>
      <c r="B256" t="s">
        <v>7399</v>
      </c>
      <c r="C256">
        <v>6942832</v>
      </c>
      <c r="Q256" t="s">
        <v>3159</v>
      </c>
      <c r="R256" t="s">
        <v>3159</v>
      </c>
      <c r="S256" t="s">
        <v>135</v>
      </c>
      <c r="T256" t="s">
        <v>52</v>
      </c>
      <c r="V256" s="9" t="s">
        <v>4405</v>
      </c>
      <c r="AA256" s="6" t="s">
        <v>9637</v>
      </c>
      <c r="AB256">
        <v>7</v>
      </c>
      <c r="AC256">
        <v>7</v>
      </c>
      <c r="AE256" t="s">
        <v>8054</v>
      </c>
      <c r="AF256" t="s">
        <v>82</v>
      </c>
      <c r="AH256" t="s">
        <v>11807</v>
      </c>
      <c r="AJ256" t="s">
        <v>8080</v>
      </c>
      <c r="AK256" t="s">
        <v>8175</v>
      </c>
      <c r="AL256" t="s">
        <v>2624</v>
      </c>
      <c r="AM256" t="s">
        <v>2624</v>
      </c>
      <c r="AO256">
        <v>15</v>
      </c>
      <c r="AP256">
        <v>1</v>
      </c>
      <c r="AZ256" t="s">
        <v>1284</v>
      </c>
    </row>
    <row r="257" spans="1:59" x14ac:dyDescent="0.3">
      <c r="A257">
        <v>1331</v>
      </c>
      <c r="B257" t="s">
        <v>11904</v>
      </c>
      <c r="C257">
        <v>6809123</v>
      </c>
      <c r="D257" t="s">
        <v>11905</v>
      </c>
      <c r="Q257" t="s">
        <v>11901</v>
      </c>
      <c r="R257" t="s">
        <v>11901</v>
      </c>
      <c r="S257" t="s">
        <v>135</v>
      </c>
      <c r="T257" t="s">
        <v>52</v>
      </c>
      <c r="V257" s="9" t="s">
        <v>11902</v>
      </c>
      <c r="AA257" s="6" t="s">
        <v>11903</v>
      </c>
      <c r="AB257">
        <v>1</v>
      </c>
      <c r="AC257">
        <v>1</v>
      </c>
      <c r="AE257" t="s">
        <v>8054</v>
      </c>
      <c r="AF257" t="s">
        <v>2462</v>
      </c>
      <c r="AG257" t="s">
        <v>82</v>
      </c>
      <c r="AH257" t="s">
        <v>11907</v>
      </c>
      <c r="AJ257" t="s">
        <v>8080</v>
      </c>
      <c r="AK257" t="s">
        <v>8051</v>
      </c>
      <c r="AL257" t="s">
        <v>11793</v>
      </c>
      <c r="AM257" t="s">
        <v>11793</v>
      </c>
      <c r="AO257">
        <v>285</v>
      </c>
      <c r="AP257">
        <v>6340</v>
      </c>
      <c r="AS257" t="s">
        <v>11794</v>
      </c>
      <c r="AV257" s="11">
        <v>8302911</v>
      </c>
      <c r="AZ257" t="s">
        <v>11906</v>
      </c>
    </row>
    <row r="258" spans="1:59" x14ac:dyDescent="0.3">
      <c r="A258">
        <v>1387</v>
      </c>
      <c r="C258">
        <v>6635145</v>
      </c>
      <c r="Q258" t="s">
        <v>6834</v>
      </c>
      <c r="R258" t="s">
        <v>6835</v>
      </c>
      <c r="S258" t="s">
        <v>51</v>
      </c>
      <c r="T258" t="s">
        <v>52</v>
      </c>
      <c r="V258" s="9" t="s">
        <v>4451</v>
      </c>
      <c r="AA258" s="6" t="s">
        <v>6836</v>
      </c>
      <c r="AB258">
        <v>4</v>
      </c>
      <c r="AC258">
        <v>4</v>
      </c>
      <c r="AE258" t="s">
        <v>8055</v>
      </c>
      <c r="AH258" t="s">
        <v>8057</v>
      </c>
      <c r="AJ258" t="s">
        <v>8080</v>
      </c>
      <c r="AL258" t="s">
        <v>6837</v>
      </c>
      <c r="AM258" t="s">
        <v>6838</v>
      </c>
      <c r="AO258">
        <v>33</v>
      </c>
      <c r="AP258" s="11" t="s">
        <v>6839</v>
      </c>
      <c r="AZ258" t="s">
        <v>6840</v>
      </c>
    </row>
    <row r="259" spans="1:59" x14ac:dyDescent="0.3">
      <c r="A259">
        <v>1431</v>
      </c>
      <c r="B259" t="s">
        <v>7495</v>
      </c>
      <c r="C259">
        <v>6544807</v>
      </c>
      <c r="Q259" t="s">
        <v>3310</v>
      </c>
      <c r="R259" t="s">
        <v>3310</v>
      </c>
      <c r="S259" t="s">
        <v>135</v>
      </c>
      <c r="T259" t="s">
        <v>52</v>
      </c>
      <c r="V259" s="9" t="s">
        <v>4469</v>
      </c>
      <c r="AA259" s="6" t="s">
        <v>9741</v>
      </c>
      <c r="AB259">
        <v>6</v>
      </c>
      <c r="AC259">
        <v>6</v>
      </c>
      <c r="AE259" t="s">
        <v>8055</v>
      </c>
      <c r="AH259" t="s">
        <v>12620</v>
      </c>
      <c r="AJ259" t="s">
        <v>8080</v>
      </c>
      <c r="AK259" t="s">
        <v>8052</v>
      </c>
      <c r="AL259" t="s">
        <v>347</v>
      </c>
      <c r="AM259" t="s">
        <v>347</v>
      </c>
      <c r="AS259" t="s">
        <v>7244</v>
      </c>
      <c r="AT259">
        <v>1754691</v>
      </c>
      <c r="AU259">
        <v>6707054</v>
      </c>
      <c r="AV259" s="11">
        <v>375402</v>
      </c>
      <c r="AZ259" t="s">
        <v>8502</v>
      </c>
    </row>
    <row r="260" spans="1:59" x14ac:dyDescent="0.3">
      <c r="A260">
        <v>1598</v>
      </c>
      <c r="B260" t="s">
        <v>7571</v>
      </c>
      <c r="C260">
        <v>3565062</v>
      </c>
      <c r="Q260" t="s">
        <v>3447</v>
      </c>
      <c r="R260" t="s">
        <v>3447</v>
      </c>
      <c r="S260" t="s">
        <v>135</v>
      </c>
      <c r="T260" t="s">
        <v>52</v>
      </c>
      <c r="V260" s="9" t="s">
        <v>4536</v>
      </c>
      <c r="AA260" s="6" t="s">
        <v>9832</v>
      </c>
      <c r="AB260">
        <v>7</v>
      </c>
      <c r="AC260">
        <v>7</v>
      </c>
      <c r="AE260" t="s">
        <v>8054</v>
      </c>
      <c r="AH260" t="s">
        <v>12484</v>
      </c>
      <c r="AJ260" t="s">
        <v>8080</v>
      </c>
      <c r="AK260" t="s">
        <v>8175</v>
      </c>
      <c r="AL260" t="s">
        <v>1255</v>
      </c>
      <c r="AM260" t="s">
        <v>1255</v>
      </c>
      <c r="AO260">
        <v>75</v>
      </c>
      <c r="AP260">
        <v>2</v>
      </c>
      <c r="AS260" t="s">
        <v>7304</v>
      </c>
      <c r="AT260">
        <v>825431</v>
      </c>
      <c r="AV260" s="11">
        <v>370364</v>
      </c>
      <c r="AZ260" t="s">
        <v>8592</v>
      </c>
    </row>
    <row r="261" spans="1:59" x14ac:dyDescent="0.3">
      <c r="A261">
        <v>1613</v>
      </c>
      <c r="C261">
        <v>3676546</v>
      </c>
      <c r="Q261" t="s">
        <v>3461</v>
      </c>
      <c r="R261" t="s">
        <v>3461</v>
      </c>
      <c r="S261" t="s">
        <v>135</v>
      </c>
      <c r="T261" t="s">
        <v>52</v>
      </c>
      <c r="V261" s="9" t="s">
        <v>4542</v>
      </c>
      <c r="AA261" s="6" t="s">
        <v>9841</v>
      </c>
      <c r="AB261">
        <v>5</v>
      </c>
      <c r="AC261">
        <v>5</v>
      </c>
      <c r="AE261" t="s">
        <v>8054</v>
      </c>
      <c r="AH261" t="s">
        <v>8111</v>
      </c>
      <c r="AJ261" t="s">
        <v>8080</v>
      </c>
      <c r="AL261" t="s">
        <v>3009</v>
      </c>
      <c r="AM261" t="s">
        <v>3009</v>
      </c>
      <c r="AO261">
        <v>38</v>
      </c>
      <c r="AP261">
        <v>3</v>
      </c>
      <c r="AZ261" t="s">
        <v>8599</v>
      </c>
    </row>
    <row r="262" spans="1:59" x14ac:dyDescent="0.3">
      <c r="A262">
        <v>1624</v>
      </c>
      <c r="B262" t="s">
        <v>7578</v>
      </c>
      <c r="C262">
        <v>3426393</v>
      </c>
      <c r="Q262" t="s">
        <v>3467</v>
      </c>
      <c r="R262" t="s">
        <v>3467</v>
      </c>
      <c r="S262" t="s">
        <v>135</v>
      </c>
      <c r="T262" t="s">
        <v>52</v>
      </c>
      <c r="V262" s="9" t="s">
        <v>4545</v>
      </c>
      <c r="AA262" s="6" t="s">
        <v>9846</v>
      </c>
      <c r="AB262">
        <v>12</v>
      </c>
      <c r="AC262">
        <v>12</v>
      </c>
      <c r="AE262" t="s">
        <v>164</v>
      </c>
      <c r="AF262" t="s">
        <v>8055</v>
      </c>
      <c r="AH262" t="s">
        <v>12490</v>
      </c>
      <c r="AJ262" t="s">
        <v>8080</v>
      </c>
      <c r="AL262" t="s">
        <v>2084</v>
      </c>
      <c r="AM262" t="s">
        <v>2084</v>
      </c>
      <c r="AO262">
        <v>16</v>
      </c>
      <c r="AP262">
        <v>6</v>
      </c>
      <c r="AS262" t="s">
        <v>7309</v>
      </c>
      <c r="AT262">
        <v>38435996</v>
      </c>
      <c r="AU262">
        <v>640644</v>
      </c>
      <c r="AV262" s="11">
        <v>1273516</v>
      </c>
      <c r="AZ262" t="s">
        <v>8604</v>
      </c>
      <c r="BF262" t="s">
        <v>10456</v>
      </c>
      <c r="BG262" t="s">
        <v>10455</v>
      </c>
    </row>
    <row r="263" spans="1:59" x14ac:dyDescent="0.3">
      <c r="A263">
        <v>1736</v>
      </c>
      <c r="B263" t="s">
        <v>11756</v>
      </c>
      <c r="C263">
        <v>2812982</v>
      </c>
      <c r="Q263" t="s">
        <v>11757</v>
      </c>
      <c r="R263" t="s">
        <v>11757</v>
      </c>
      <c r="S263" t="s">
        <v>135</v>
      </c>
      <c r="T263" t="s">
        <v>52</v>
      </c>
      <c r="V263" s="9" t="s">
        <v>4584</v>
      </c>
      <c r="AA263" s="6" t="s">
        <v>11758</v>
      </c>
      <c r="AB263">
        <v>8</v>
      </c>
      <c r="AC263">
        <v>8</v>
      </c>
      <c r="AE263" t="s">
        <v>8055</v>
      </c>
      <c r="AF263" t="s">
        <v>8226</v>
      </c>
      <c r="AH263" t="s">
        <v>11753</v>
      </c>
      <c r="AJ263" t="s">
        <v>8080</v>
      </c>
      <c r="AK263" t="s">
        <v>8051</v>
      </c>
      <c r="AL263" t="s">
        <v>5406</v>
      </c>
      <c r="AM263" t="s">
        <v>5406</v>
      </c>
      <c r="AO263">
        <v>69</v>
      </c>
      <c r="AP263">
        <v>2</v>
      </c>
      <c r="AS263" t="s">
        <v>11759</v>
      </c>
      <c r="AV263" s="11">
        <v>401131</v>
      </c>
      <c r="AZ263" t="s">
        <v>11744</v>
      </c>
    </row>
    <row r="264" spans="1:59" x14ac:dyDescent="0.3">
      <c r="A264">
        <v>1885</v>
      </c>
      <c r="B264" t="s">
        <v>11617</v>
      </c>
      <c r="C264">
        <v>1815091</v>
      </c>
      <c r="Q264" t="s">
        <v>11618</v>
      </c>
      <c r="R264" t="s">
        <v>11618</v>
      </c>
      <c r="S264" t="s">
        <v>135</v>
      </c>
      <c r="T264" t="s">
        <v>52</v>
      </c>
      <c r="V264" s="9" t="s">
        <v>4178</v>
      </c>
      <c r="Z264" s="9" t="s">
        <v>3085</v>
      </c>
      <c r="AA264" s="6" t="s">
        <v>9480</v>
      </c>
      <c r="AB264">
        <v>7</v>
      </c>
      <c r="AC264">
        <v>7</v>
      </c>
      <c r="AE264" t="s">
        <v>8055</v>
      </c>
      <c r="AF264" t="s">
        <v>82</v>
      </c>
      <c r="AH264" t="s">
        <v>8106</v>
      </c>
      <c r="AJ264" t="s">
        <v>8080</v>
      </c>
      <c r="AK264" t="s">
        <v>8051</v>
      </c>
      <c r="AL264" t="s">
        <v>3013</v>
      </c>
      <c r="AM264" t="s">
        <v>3013</v>
      </c>
      <c r="AO264">
        <v>17</v>
      </c>
      <c r="AP264">
        <v>4</v>
      </c>
      <c r="AZ264" t="s">
        <v>11619</v>
      </c>
    </row>
    <row r="265" spans="1:59" x14ac:dyDescent="0.3">
      <c r="A265">
        <v>1894</v>
      </c>
      <c r="Q265" t="s">
        <v>10743</v>
      </c>
      <c r="R265" t="s">
        <v>10743</v>
      </c>
      <c r="S265" t="s">
        <v>135</v>
      </c>
      <c r="T265" t="s">
        <v>52</v>
      </c>
      <c r="V265" s="9" t="s">
        <v>3641</v>
      </c>
      <c r="AA265" s="6" t="s">
        <v>10744</v>
      </c>
      <c r="AB265">
        <v>9</v>
      </c>
      <c r="AC265">
        <v>9</v>
      </c>
      <c r="AE265" t="s">
        <v>8055</v>
      </c>
      <c r="AF265" t="s">
        <v>164</v>
      </c>
      <c r="AH265" t="s">
        <v>8057</v>
      </c>
      <c r="AJ265" t="s">
        <v>8080</v>
      </c>
      <c r="AL265" t="s">
        <v>10745</v>
      </c>
      <c r="AM265" t="s">
        <v>10746</v>
      </c>
      <c r="AO265">
        <v>10</v>
      </c>
      <c r="AP265">
        <v>4</v>
      </c>
      <c r="AZ265" t="s">
        <v>10747</v>
      </c>
    </row>
    <row r="266" spans="1:59" x14ac:dyDescent="0.3">
      <c r="A266">
        <v>2559</v>
      </c>
      <c r="Q266" t="s">
        <v>3914</v>
      </c>
      <c r="R266" t="s">
        <v>3923</v>
      </c>
      <c r="S266" t="s">
        <v>65</v>
      </c>
      <c r="T266" t="s">
        <v>52</v>
      </c>
      <c r="V266" s="9" t="s">
        <v>4285</v>
      </c>
      <c r="AA266" s="6" t="s">
        <v>9448</v>
      </c>
      <c r="AB266">
        <v>7</v>
      </c>
      <c r="AC266">
        <v>7</v>
      </c>
      <c r="AE266" t="s">
        <v>8055</v>
      </c>
      <c r="AH266" t="s">
        <v>1389</v>
      </c>
      <c r="AJ266" t="s">
        <v>8080</v>
      </c>
      <c r="AL266" t="s">
        <v>5364</v>
      </c>
      <c r="AM266" t="s">
        <v>5364</v>
      </c>
      <c r="AO266">
        <v>36</v>
      </c>
      <c r="AP266">
        <v>4</v>
      </c>
      <c r="AZ266" t="s">
        <v>8993</v>
      </c>
    </row>
    <row r="267" spans="1:59" x14ac:dyDescent="0.3">
      <c r="A267">
        <v>2571</v>
      </c>
      <c r="Q267" t="s">
        <v>3919</v>
      </c>
      <c r="R267" t="s">
        <v>3925</v>
      </c>
      <c r="S267" t="s">
        <v>65</v>
      </c>
      <c r="T267" t="s">
        <v>52</v>
      </c>
      <c r="V267" s="9" t="s">
        <v>4285</v>
      </c>
      <c r="AA267" s="6" t="s">
        <v>9452</v>
      </c>
      <c r="AB267">
        <v>16</v>
      </c>
      <c r="AC267">
        <v>16</v>
      </c>
      <c r="AE267" t="s">
        <v>8055</v>
      </c>
      <c r="AH267" t="s">
        <v>1174</v>
      </c>
      <c r="AJ267" t="s">
        <v>8080</v>
      </c>
      <c r="AL267" t="s">
        <v>5364</v>
      </c>
      <c r="AM267" t="s">
        <v>5364</v>
      </c>
      <c r="AO267">
        <v>36</v>
      </c>
      <c r="AP267">
        <v>4</v>
      </c>
      <c r="AZ267" t="s">
        <v>2580</v>
      </c>
    </row>
    <row r="268" spans="1:59" x14ac:dyDescent="0.3">
      <c r="A268">
        <v>1112</v>
      </c>
      <c r="B268" t="s">
        <v>2950</v>
      </c>
      <c r="C268">
        <v>495836</v>
      </c>
      <c r="Q268" t="s">
        <v>2877</v>
      </c>
      <c r="R268" t="s">
        <v>2877</v>
      </c>
      <c r="S268" t="s">
        <v>135</v>
      </c>
      <c r="T268" t="s">
        <v>52</v>
      </c>
      <c r="U268" t="s">
        <v>146</v>
      </c>
      <c r="V268" s="9" t="s">
        <v>2920</v>
      </c>
      <c r="Z268" s="9" t="s">
        <v>790</v>
      </c>
      <c r="AA268" s="6" t="s">
        <v>2975</v>
      </c>
      <c r="AB268">
        <v>11</v>
      </c>
      <c r="AC268">
        <v>11</v>
      </c>
      <c r="AE268" t="s">
        <v>8055</v>
      </c>
      <c r="AF268" t="s">
        <v>8226</v>
      </c>
      <c r="AH268" t="s">
        <v>8180</v>
      </c>
      <c r="AJ268" t="s">
        <v>12304</v>
      </c>
      <c r="AK268" t="s">
        <v>8051</v>
      </c>
      <c r="AL268" t="s">
        <v>792</v>
      </c>
      <c r="AM268" t="s">
        <v>792</v>
      </c>
      <c r="AO268">
        <v>33</v>
      </c>
      <c r="AP268">
        <v>3</v>
      </c>
      <c r="AS268" t="s">
        <v>7273</v>
      </c>
      <c r="AT268">
        <v>655960862</v>
      </c>
      <c r="AU268">
        <v>520693</v>
      </c>
      <c r="AV268" s="11">
        <v>110672</v>
      </c>
      <c r="AZ268" t="s">
        <v>3047</v>
      </c>
    </row>
    <row r="269" spans="1:59" x14ac:dyDescent="0.3">
      <c r="A269">
        <v>3036</v>
      </c>
      <c r="C269">
        <v>10776032</v>
      </c>
      <c r="Q269" t="s">
        <v>7177</v>
      </c>
      <c r="R269" t="s">
        <v>7178</v>
      </c>
      <c r="S269" t="s">
        <v>6622</v>
      </c>
      <c r="T269" t="s">
        <v>52</v>
      </c>
      <c r="U269" t="s">
        <v>3704</v>
      </c>
      <c r="V269" s="9" t="s">
        <v>4369</v>
      </c>
      <c r="AA269" s="6" t="s">
        <v>7179</v>
      </c>
      <c r="AB269">
        <v>9</v>
      </c>
      <c r="AC269">
        <v>9</v>
      </c>
      <c r="AE269" t="s">
        <v>8054</v>
      </c>
      <c r="AF269" t="s">
        <v>8055</v>
      </c>
      <c r="AH269" t="s">
        <v>12305</v>
      </c>
      <c r="AJ269" t="s">
        <v>12304</v>
      </c>
      <c r="AL269" t="s">
        <v>6625</v>
      </c>
      <c r="AM269" t="s">
        <v>6626</v>
      </c>
      <c r="AO269">
        <v>33</v>
      </c>
      <c r="AP269">
        <v>6</v>
      </c>
      <c r="AS269" t="s">
        <v>7335</v>
      </c>
      <c r="AT269">
        <v>609515439</v>
      </c>
      <c r="AV269" s="11">
        <v>103314</v>
      </c>
      <c r="AZ269" t="s">
        <v>7170</v>
      </c>
    </row>
    <row r="270" spans="1:59" x14ac:dyDescent="0.3">
      <c r="A270">
        <v>1257</v>
      </c>
      <c r="B270" t="s">
        <v>7404</v>
      </c>
      <c r="C270">
        <v>7239826</v>
      </c>
      <c r="Q270" t="s">
        <v>3164</v>
      </c>
      <c r="R270" t="s">
        <v>3164</v>
      </c>
      <c r="S270" t="s">
        <v>135</v>
      </c>
      <c r="T270" t="s">
        <v>52</v>
      </c>
      <c r="V270" s="9" t="s">
        <v>4409</v>
      </c>
      <c r="AA270" s="6" t="s">
        <v>9642</v>
      </c>
      <c r="AB270">
        <v>9</v>
      </c>
      <c r="AC270">
        <v>9</v>
      </c>
      <c r="AE270" t="s">
        <v>82</v>
      </c>
      <c r="AH270" t="s">
        <v>12409</v>
      </c>
      <c r="AJ270" t="s">
        <v>12304</v>
      </c>
      <c r="AK270" t="s">
        <v>8175</v>
      </c>
      <c r="AL270" t="s">
        <v>5175</v>
      </c>
      <c r="AM270" t="s">
        <v>5175</v>
      </c>
      <c r="AO270">
        <v>27</v>
      </c>
      <c r="AP270">
        <v>1</v>
      </c>
      <c r="AZ270" t="s">
        <v>8391</v>
      </c>
    </row>
    <row r="271" spans="1:59" x14ac:dyDescent="0.3">
      <c r="A271">
        <v>1256</v>
      </c>
      <c r="C271">
        <v>7266325</v>
      </c>
      <c r="Q271" t="s">
        <v>6810</v>
      </c>
      <c r="R271" t="s">
        <v>6811</v>
      </c>
      <c r="S271" t="s">
        <v>1004</v>
      </c>
      <c r="T271" t="s">
        <v>52</v>
      </c>
      <c r="U271" t="s">
        <v>146</v>
      </c>
      <c r="V271" s="9" t="s">
        <v>4409</v>
      </c>
      <c r="AA271" s="6" t="s">
        <v>6812</v>
      </c>
      <c r="AB271">
        <v>5</v>
      </c>
      <c r="AC271">
        <v>5</v>
      </c>
      <c r="AE271" t="s">
        <v>82</v>
      </c>
      <c r="AH271" t="s">
        <v>8057</v>
      </c>
      <c r="AJ271" t="s">
        <v>8126</v>
      </c>
      <c r="AL271" t="s">
        <v>6813</v>
      </c>
      <c r="AM271" t="s">
        <v>6813</v>
      </c>
      <c r="AO271">
        <v>22</v>
      </c>
      <c r="AP271">
        <v>2</v>
      </c>
      <c r="AZ271" t="s">
        <v>6814</v>
      </c>
    </row>
    <row r="272" spans="1:59" x14ac:dyDescent="0.3">
      <c r="A272">
        <v>1774</v>
      </c>
      <c r="B272" t="s">
        <v>7659</v>
      </c>
      <c r="C272">
        <v>2207525</v>
      </c>
      <c r="Q272" t="s">
        <v>3577</v>
      </c>
      <c r="R272" t="s">
        <v>3577</v>
      </c>
      <c r="S272" t="s">
        <v>135</v>
      </c>
      <c r="T272" t="s">
        <v>52</v>
      </c>
      <c r="U272" t="s">
        <v>146</v>
      </c>
      <c r="V272" s="9" t="s">
        <v>4041</v>
      </c>
      <c r="Z272" s="9" t="s">
        <v>4155</v>
      </c>
      <c r="AA272" s="6" t="s">
        <v>9187</v>
      </c>
      <c r="AB272">
        <v>3</v>
      </c>
      <c r="AC272">
        <v>3</v>
      </c>
      <c r="AE272" t="s">
        <v>82</v>
      </c>
      <c r="AH272" t="s">
        <v>8125</v>
      </c>
      <c r="AJ272" t="s">
        <v>8126</v>
      </c>
      <c r="AK272" t="s">
        <v>8051</v>
      </c>
      <c r="AL272" t="s">
        <v>1607</v>
      </c>
      <c r="AM272" t="s">
        <v>1607</v>
      </c>
      <c r="AO272">
        <v>156</v>
      </c>
      <c r="AP272">
        <v>6</v>
      </c>
      <c r="AS272" t="s">
        <v>7322</v>
      </c>
      <c r="AT272">
        <v>1537306</v>
      </c>
      <c r="AV272" s="11">
        <v>342367</v>
      </c>
      <c r="AZ272" t="s">
        <v>8697</v>
      </c>
    </row>
    <row r="273" spans="1:59" x14ac:dyDescent="0.3">
      <c r="A273">
        <v>2763</v>
      </c>
      <c r="C273">
        <v>21494467</v>
      </c>
      <c r="D273" t="s">
        <v>7978</v>
      </c>
      <c r="Q273" t="s">
        <v>4034</v>
      </c>
      <c r="R273" t="s">
        <v>4034</v>
      </c>
      <c r="S273" t="s">
        <v>135</v>
      </c>
      <c r="T273" t="s">
        <v>52</v>
      </c>
      <c r="U273" t="s">
        <v>146</v>
      </c>
      <c r="V273" s="9" t="s">
        <v>4043</v>
      </c>
      <c r="AA273" s="6" t="s">
        <v>9510</v>
      </c>
      <c r="AB273">
        <v>3</v>
      </c>
      <c r="AC273">
        <v>3</v>
      </c>
      <c r="AE273" t="s">
        <v>82</v>
      </c>
      <c r="AH273" t="s">
        <v>8125</v>
      </c>
      <c r="AJ273" t="s">
        <v>8126</v>
      </c>
      <c r="AL273" t="s">
        <v>5222</v>
      </c>
      <c r="AM273" t="s">
        <v>5222</v>
      </c>
      <c r="AO273">
        <v>40</v>
      </c>
      <c r="AP273">
        <v>2</v>
      </c>
      <c r="AZ273" t="s">
        <v>9082</v>
      </c>
    </row>
    <row r="274" spans="1:59" x14ac:dyDescent="0.3">
      <c r="A274">
        <v>508</v>
      </c>
      <c r="C274">
        <v>20722190</v>
      </c>
      <c r="D274" t="s">
        <v>1388</v>
      </c>
      <c r="E274">
        <v>25407345</v>
      </c>
      <c r="Q274" t="s">
        <v>1389</v>
      </c>
      <c r="R274" t="s">
        <v>1389</v>
      </c>
      <c r="S274" t="s">
        <v>135</v>
      </c>
      <c r="T274" t="s">
        <v>52</v>
      </c>
      <c r="V274" s="9" t="s">
        <v>1390</v>
      </c>
      <c r="AA274" s="6" t="s">
        <v>1391</v>
      </c>
      <c r="AB274">
        <v>2</v>
      </c>
      <c r="AC274">
        <v>2</v>
      </c>
      <c r="AE274" t="s">
        <v>8055</v>
      </c>
      <c r="AF274" t="s">
        <v>92</v>
      </c>
      <c r="AH274" t="s">
        <v>12614</v>
      </c>
      <c r="AJ274" t="s">
        <v>8126</v>
      </c>
      <c r="AK274" t="s">
        <v>8175</v>
      </c>
      <c r="AL274" t="s">
        <v>1392</v>
      </c>
      <c r="AM274" t="s">
        <v>1392</v>
      </c>
      <c r="AO274">
        <v>1</v>
      </c>
      <c r="AP274">
        <v>5492</v>
      </c>
      <c r="AS274" t="s">
        <v>7294</v>
      </c>
      <c r="AT274">
        <v>1537329</v>
      </c>
      <c r="AV274" s="11">
        <v>372673</v>
      </c>
    </row>
    <row r="275" spans="1:59" x14ac:dyDescent="0.3">
      <c r="A275">
        <v>859</v>
      </c>
      <c r="B275" t="s">
        <v>12739</v>
      </c>
      <c r="Q275" t="s">
        <v>12738</v>
      </c>
      <c r="R275" t="s">
        <v>12738</v>
      </c>
      <c r="S275" t="s">
        <v>135</v>
      </c>
      <c r="T275" t="s">
        <v>52</v>
      </c>
      <c r="V275" s="9" t="s">
        <v>2398</v>
      </c>
      <c r="AE275" t="s">
        <v>82</v>
      </c>
      <c r="AH275" t="s">
        <v>1174</v>
      </c>
      <c r="AJ275" t="s">
        <v>8126</v>
      </c>
      <c r="AK275" t="s">
        <v>8052</v>
      </c>
      <c r="AL275" t="s">
        <v>12740</v>
      </c>
      <c r="AM275" t="s">
        <v>12740</v>
      </c>
      <c r="AO275">
        <v>13</v>
      </c>
      <c r="AP275">
        <v>2</v>
      </c>
      <c r="AZ275" t="s">
        <v>12741</v>
      </c>
    </row>
    <row r="276" spans="1:59" x14ac:dyDescent="0.3">
      <c r="A276">
        <v>991</v>
      </c>
      <c r="B276" t="s">
        <v>2636</v>
      </c>
      <c r="C276">
        <v>562589</v>
      </c>
      <c r="Q276" t="s">
        <v>2642</v>
      </c>
      <c r="R276" t="s">
        <v>2642</v>
      </c>
      <c r="S276" t="s">
        <v>135</v>
      </c>
      <c r="T276" t="s">
        <v>52</v>
      </c>
      <c r="V276" s="9" t="s">
        <v>2646</v>
      </c>
      <c r="AA276" s="6" t="s">
        <v>2651</v>
      </c>
      <c r="AB276">
        <v>11</v>
      </c>
      <c r="AC276">
        <v>11</v>
      </c>
      <c r="AE276" t="s">
        <v>82</v>
      </c>
      <c r="AH276" t="s">
        <v>1174</v>
      </c>
      <c r="AJ276" t="s">
        <v>8126</v>
      </c>
      <c r="AL276" t="s">
        <v>1255</v>
      </c>
      <c r="AM276" t="s">
        <v>1255</v>
      </c>
      <c r="AO276">
        <v>56</v>
      </c>
      <c r="AP276">
        <v>4</v>
      </c>
      <c r="AS276" t="s">
        <v>7304</v>
      </c>
      <c r="AT276">
        <v>825431</v>
      </c>
      <c r="AV276" s="11">
        <v>370364</v>
      </c>
      <c r="AZ276" t="s">
        <v>2655</v>
      </c>
    </row>
    <row r="277" spans="1:59" x14ac:dyDescent="0.3">
      <c r="A277">
        <v>1215</v>
      </c>
      <c r="B277" t="s">
        <v>7381</v>
      </c>
      <c r="C277">
        <v>6927753</v>
      </c>
      <c r="Q277" t="s">
        <v>3127</v>
      </c>
      <c r="R277" t="s">
        <v>3127</v>
      </c>
      <c r="S277" t="s">
        <v>135</v>
      </c>
      <c r="T277" t="s">
        <v>52</v>
      </c>
      <c r="V277" s="9" t="s">
        <v>4392</v>
      </c>
      <c r="Z277" s="9" t="s">
        <v>3085</v>
      </c>
      <c r="AA277" s="6" t="s">
        <v>9616</v>
      </c>
      <c r="AB277">
        <v>10</v>
      </c>
      <c r="AC277">
        <v>10</v>
      </c>
      <c r="AE277" t="s">
        <v>82</v>
      </c>
      <c r="AF277" t="s">
        <v>8054</v>
      </c>
      <c r="AH277" t="s">
        <v>8184</v>
      </c>
      <c r="AJ277" t="s">
        <v>8126</v>
      </c>
      <c r="AK277" t="s">
        <v>8175</v>
      </c>
      <c r="AL277" t="s">
        <v>3013</v>
      </c>
      <c r="AM277" t="s">
        <v>3013</v>
      </c>
      <c r="AO277">
        <v>6</v>
      </c>
      <c r="AP277">
        <v>3</v>
      </c>
      <c r="AZ277" t="s">
        <v>8361</v>
      </c>
    </row>
    <row r="278" spans="1:59" x14ac:dyDescent="0.3">
      <c r="A278">
        <v>1437</v>
      </c>
      <c r="B278" t="s">
        <v>7500</v>
      </c>
      <c r="C278">
        <v>6487080</v>
      </c>
      <c r="Q278" t="s">
        <v>3316</v>
      </c>
      <c r="R278" t="s">
        <v>3316</v>
      </c>
      <c r="S278" t="s">
        <v>135</v>
      </c>
      <c r="T278" t="s">
        <v>52</v>
      </c>
      <c r="V278" s="9" t="s">
        <v>4472</v>
      </c>
      <c r="AA278" s="6" t="s">
        <v>9744</v>
      </c>
      <c r="AB278">
        <v>16</v>
      </c>
      <c r="AC278">
        <v>16</v>
      </c>
      <c r="AE278" t="s">
        <v>8055</v>
      </c>
      <c r="AH278" t="s">
        <v>8057</v>
      </c>
      <c r="AJ278" t="s">
        <v>8126</v>
      </c>
      <c r="AL278" t="s">
        <v>2084</v>
      </c>
      <c r="AM278" t="s">
        <v>2084</v>
      </c>
      <c r="AS278" t="s">
        <v>7309</v>
      </c>
      <c r="AT278">
        <v>38435996</v>
      </c>
      <c r="AU278">
        <v>640644</v>
      </c>
      <c r="AV278" s="11">
        <v>1273516</v>
      </c>
      <c r="AZ278" t="s">
        <v>8508</v>
      </c>
      <c r="BF278" t="s">
        <v>10456</v>
      </c>
      <c r="BG278" t="s">
        <v>10455</v>
      </c>
    </row>
    <row r="279" spans="1:59" x14ac:dyDescent="0.3">
      <c r="A279">
        <v>721</v>
      </c>
      <c r="B279" t="s">
        <v>11640</v>
      </c>
      <c r="C279">
        <v>5129277</v>
      </c>
      <c r="Q279" t="s">
        <v>11641</v>
      </c>
      <c r="R279" t="s">
        <v>11641</v>
      </c>
      <c r="S279" t="s">
        <v>135</v>
      </c>
      <c r="T279" t="s">
        <v>52</v>
      </c>
      <c r="V279" s="9" t="s">
        <v>2101</v>
      </c>
      <c r="Z279" s="9" t="s">
        <v>1608</v>
      </c>
      <c r="AA279" s="6" t="s">
        <v>11642</v>
      </c>
      <c r="AB279">
        <v>2</v>
      </c>
      <c r="AC279">
        <v>2</v>
      </c>
      <c r="AE279" t="s">
        <v>82</v>
      </c>
      <c r="AH279" t="s">
        <v>1398</v>
      </c>
      <c r="AJ279" t="s">
        <v>12605</v>
      </c>
      <c r="AL279" t="s">
        <v>1607</v>
      </c>
      <c r="AM279" t="s">
        <v>1607</v>
      </c>
      <c r="AO279">
        <v>119</v>
      </c>
      <c r="AP279">
        <v>551</v>
      </c>
      <c r="AZ279" t="s">
        <v>11643</v>
      </c>
    </row>
    <row r="280" spans="1:59" x14ac:dyDescent="0.3">
      <c r="A280">
        <v>2496</v>
      </c>
      <c r="C280">
        <v>8992520</v>
      </c>
      <c r="Q280" t="s">
        <v>7082</v>
      </c>
      <c r="R280" t="s">
        <v>7083</v>
      </c>
      <c r="S280" t="s">
        <v>51</v>
      </c>
      <c r="T280" t="s">
        <v>52</v>
      </c>
      <c r="U280" t="s">
        <v>146</v>
      </c>
      <c r="V280" s="9" t="s">
        <v>4277</v>
      </c>
      <c r="AA280" s="6" t="s">
        <v>7084</v>
      </c>
      <c r="AB280">
        <v>2</v>
      </c>
      <c r="AC280">
        <v>2</v>
      </c>
      <c r="AE280" t="s">
        <v>82</v>
      </c>
      <c r="AH280" t="s">
        <v>8134</v>
      </c>
      <c r="AJ280" t="s">
        <v>8291</v>
      </c>
      <c r="AL280" t="s">
        <v>7086</v>
      </c>
      <c r="AM280" t="s">
        <v>7087</v>
      </c>
      <c r="AO280">
        <v>23</v>
      </c>
      <c r="AP280">
        <v>5</v>
      </c>
      <c r="AZ280" t="s">
        <v>7085</v>
      </c>
    </row>
    <row r="281" spans="1:59" x14ac:dyDescent="0.3">
      <c r="A281">
        <v>1717</v>
      </c>
      <c r="C281">
        <v>2747826</v>
      </c>
      <c r="Q281" t="s">
        <v>6914</v>
      </c>
      <c r="R281" t="s">
        <v>6915</v>
      </c>
      <c r="S281" t="s">
        <v>51</v>
      </c>
      <c r="T281" t="s">
        <v>52</v>
      </c>
      <c r="U281" t="s">
        <v>146</v>
      </c>
      <c r="V281" s="9" t="s">
        <v>4579</v>
      </c>
      <c r="AA281" s="6" t="s">
        <v>6916</v>
      </c>
      <c r="AB281">
        <v>3</v>
      </c>
      <c r="AC281">
        <v>3</v>
      </c>
      <c r="AE281" t="s">
        <v>8054</v>
      </c>
      <c r="AF281" t="s">
        <v>82</v>
      </c>
      <c r="AH281" t="s">
        <v>8172</v>
      </c>
      <c r="AJ281" t="s">
        <v>8171</v>
      </c>
      <c r="AL281" t="s">
        <v>1337</v>
      </c>
      <c r="AM281" t="s">
        <v>1338</v>
      </c>
      <c r="AO281">
        <v>60</v>
      </c>
      <c r="AP281">
        <v>6</v>
      </c>
      <c r="AS281" t="s">
        <v>7293</v>
      </c>
      <c r="AT281">
        <v>742330120</v>
      </c>
      <c r="AV281" s="11">
        <v>400773</v>
      </c>
      <c r="AZ281" t="s">
        <v>6917</v>
      </c>
    </row>
    <row r="282" spans="1:59" x14ac:dyDescent="0.3">
      <c r="A282">
        <v>2923</v>
      </c>
      <c r="C282">
        <v>10226303</v>
      </c>
      <c r="Q282" t="s">
        <v>12327</v>
      </c>
      <c r="R282" t="s">
        <v>12328</v>
      </c>
      <c r="S282" t="s">
        <v>51</v>
      </c>
      <c r="T282" t="s">
        <v>52</v>
      </c>
      <c r="V282" s="9" t="s">
        <v>12326</v>
      </c>
      <c r="AA282" s="6" t="s">
        <v>6836</v>
      </c>
      <c r="AB282">
        <v>4</v>
      </c>
      <c r="AC282">
        <v>4</v>
      </c>
      <c r="AE282" t="s">
        <v>82</v>
      </c>
      <c r="AF282" t="s">
        <v>8053</v>
      </c>
      <c r="AH282" t="s">
        <v>12329</v>
      </c>
      <c r="AJ282" t="s">
        <v>8171</v>
      </c>
      <c r="AL282" t="s">
        <v>7086</v>
      </c>
      <c r="AM282" t="s">
        <v>7087</v>
      </c>
      <c r="AO282">
        <v>26</v>
      </c>
      <c r="AP282">
        <v>2</v>
      </c>
      <c r="AS282" t="s">
        <v>12330</v>
      </c>
      <c r="AV282" s="11">
        <v>423204</v>
      </c>
      <c r="AZ282" t="s">
        <v>12331</v>
      </c>
    </row>
    <row r="283" spans="1:59" x14ac:dyDescent="0.3">
      <c r="A283">
        <v>1849</v>
      </c>
      <c r="B283" t="s">
        <v>7684</v>
      </c>
      <c r="C283">
        <v>1678310</v>
      </c>
      <c r="Q283" t="s">
        <v>3613</v>
      </c>
      <c r="R283" t="s">
        <v>3613</v>
      </c>
      <c r="S283" t="s">
        <v>135</v>
      </c>
      <c r="T283" t="s">
        <v>52</v>
      </c>
      <c r="U283" t="s">
        <v>146</v>
      </c>
      <c r="V283" s="9" t="s">
        <v>4170</v>
      </c>
      <c r="AA283" s="6" t="s">
        <v>9217</v>
      </c>
      <c r="AB283">
        <v>2</v>
      </c>
      <c r="AC283">
        <v>2</v>
      </c>
      <c r="AE283" t="s">
        <v>82</v>
      </c>
      <c r="AH283" t="s">
        <v>8135</v>
      </c>
      <c r="AJ283" t="s">
        <v>12629</v>
      </c>
      <c r="AK283" t="s">
        <v>8051</v>
      </c>
      <c r="AL283" t="s">
        <v>5155</v>
      </c>
      <c r="AM283" t="s">
        <v>5155</v>
      </c>
      <c r="AO283">
        <v>36</v>
      </c>
      <c r="AP283">
        <v>4</v>
      </c>
      <c r="AZ283" t="s">
        <v>8727</v>
      </c>
    </row>
    <row r="284" spans="1:59" x14ac:dyDescent="0.3">
      <c r="A284">
        <v>980</v>
      </c>
      <c r="Q284" t="s">
        <v>2629</v>
      </c>
      <c r="R284" t="s">
        <v>2629</v>
      </c>
      <c r="S284" t="s">
        <v>135</v>
      </c>
      <c r="T284" t="s">
        <v>138</v>
      </c>
      <c r="V284" s="9" t="s">
        <v>2630</v>
      </c>
      <c r="AA284" s="6" t="s">
        <v>2631</v>
      </c>
      <c r="AB284">
        <v>1</v>
      </c>
      <c r="AC284">
        <v>1</v>
      </c>
      <c r="AH284" t="s">
        <v>8057</v>
      </c>
      <c r="AJ284" t="s">
        <v>8117</v>
      </c>
      <c r="AL284" t="s">
        <v>743</v>
      </c>
      <c r="AM284" t="s">
        <v>743</v>
      </c>
    </row>
    <row r="285" spans="1:59" x14ac:dyDescent="0.3">
      <c r="A285">
        <v>1438</v>
      </c>
      <c r="B285" t="s">
        <v>7501</v>
      </c>
      <c r="C285">
        <v>6487074</v>
      </c>
      <c r="Q285" t="s">
        <v>3317</v>
      </c>
      <c r="R285" t="s">
        <v>3317</v>
      </c>
      <c r="S285" t="s">
        <v>135</v>
      </c>
      <c r="T285" t="s">
        <v>52</v>
      </c>
      <c r="V285" s="9" t="s">
        <v>4472</v>
      </c>
      <c r="AA285" s="6" t="s">
        <v>9745</v>
      </c>
      <c r="AB285">
        <v>9</v>
      </c>
      <c r="AC285">
        <v>9</v>
      </c>
      <c r="AE285" t="s">
        <v>164</v>
      </c>
      <c r="AH285" t="s">
        <v>8057</v>
      </c>
      <c r="AJ285" t="s">
        <v>8117</v>
      </c>
      <c r="AL285" t="s">
        <v>2084</v>
      </c>
      <c r="AM285" t="s">
        <v>2084</v>
      </c>
      <c r="AS285" t="s">
        <v>7309</v>
      </c>
      <c r="AT285">
        <v>38435996</v>
      </c>
      <c r="AU285">
        <v>640644</v>
      </c>
      <c r="AV285" s="11">
        <v>1273516</v>
      </c>
      <c r="AZ285" t="s">
        <v>8509</v>
      </c>
      <c r="BF285" t="s">
        <v>10456</v>
      </c>
      <c r="BG285" t="s">
        <v>10455</v>
      </c>
    </row>
    <row r="286" spans="1:59" x14ac:dyDescent="0.3">
      <c r="A286">
        <v>1583</v>
      </c>
      <c r="B286" t="s">
        <v>7562</v>
      </c>
      <c r="C286">
        <v>3494441</v>
      </c>
      <c r="Q286" t="s">
        <v>3433</v>
      </c>
      <c r="R286" t="s">
        <v>3433</v>
      </c>
      <c r="S286" t="s">
        <v>135</v>
      </c>
      <c r="T286" t="s">
        <v>52</v>
      </c>
      <c r="V286" s="9" t="s">
        <v>4533</v>
      </c>
      <c r="AA286" s="6" t="s">
        <v>9823</v>
      </c>
      <c r="AB286">
        <v>4</v>
      </c>
      <c r="AC286">
        <v>4</v>
      </c>
      <c r="AE286" t="s">
        <v>12482</v>
      </c>
      <c r="AF286" t="s">
        <v>164</v>
      </c>
      <c r="AH286" t="s">
        <v>8057</v>
      </c>
      <c r="AJ286" t="s">
        <v>8117</v>
      </c>
      <c r="AK286" t="s">
        <v>8051</v>
      </c>
      <c r="AL286" t="s">
        <v>5232</v>
      </c>
      <c r="AM286" t="s">
        <v>5232</v>
      </c>
      <c r="AO286">
        <v>16</v>
      </c>
      <c r="AP286">
        <v>6</v>
      </c>
      <c r="AZ286" t="s">
        <v>8580</v>
      </c>
    </row>
    <row r="287" spans="1:59" x14ac:dyDescent="0.3">
      <c r="A287">
        <v>1972</v>
      </c>
      <c r="C287">
        <v>1621125</v>
      </c>
      <c r="Q287" t="s">
        <v>3654</v>
      </c>
      <c r="R287" t="s">
        <v>3654</v>
      </c>
      <c r="S287" t="s">
        <v>135</v>
      </c>
      <c r="T287" t="s">
        <v>52</v>
      </c>
      <c r="V287" s="9" t="s">
        <v>4182</v>
      </c>
      <c r="AA287" s="6" t="s">
        <v>9249</v>
      </c>
      <c r="AB287">
        <v>4</v>
      </c>
      <c r="AC287">
        <v>4</v>
      </c>
      <c r="AE287" t="s">
        <v>82</v>
      </c>
      <c r="AF287" t="s">
        <v>8169</v>
      </c>
      <c r="AG287" t="s">
        <v>164</v>
      </c>
      <c r="AH287" t="s">
        <v>8180</v>
      </c>
      <c r="AJ287" t="s">
        <v>8117</v>
      </c>
      <c r="AK287" t="s">
        <v>8123</v>
      </c>
      <c r="AL287" t="s">
        <v>5181</v>
      </c>
      <c r="AM287" t="s">
        <v>5181</v>
      </c>
      <c r="AO287">
        <v>33</v>
      </c>
      <c r="AP287">
        <v>2</v>
      </c>
      <c r="AZ287" t="s">
        <v>8708</v>
      </c>
    </row>
    <row r="288" spans="1:59" x14ac:dyDescent="0.3">
      <c r="A288">
        <v>2092</v>
      </c>
      <c r="B288" t="s">
        <v>7770</v>
      </c>
      <c r="C288">
        <v>8211542</v>
      </c>
      <c r="Q288" t="s">
        <v>3729</v>
      </c>
      <c r="R288" t="s">
        <v>3729</v>
      </c>
      <c r="S288" t="s">
        <v>135</v>
      </c>
      <c r="T288" t="s">
        <v>52</v>
      </c>
      <c r="V288" s="9" t="s">
        <v>4206</v>
      </c>
      <c r="AA288" s="6" t="s">
        <v>9304</v>
      </c>
      <c r="AB288">
        <v>1</v>
      </c>
      <c r="AC288">
        <v>1</v>
      </c>
      <c r="AE288" t="s">
        <v>8168</v>
      </c>
      <c r="AF288" t="s">
        <v>8211</v>
      </c>
      <c r="AG288" t="s">
        <v>164</v>
      </c>
      <c r="AJ288" t="s">
        <v>8117</v>
      </c>
      <c r="AL288" t="s">
        <v>5306</v>
      </c>
      <c r="AM288" t="s">
        <v>5306</v>
      </c>
      <c r="AO288">
        <v>20</v>
      </c>
      <c r="AP288">
        <v>4</v>
      </c>
      <c r="AZ288" t="s">
        <v>8830</v>
      </c>
    </row>
    <row r="289" spans="1:60" x14ac:dyDescent="0.3">
      <c r="A289">
        <v>2621</v>
      </c>
      <c r="B289" t="s">
        <v>7934</v>
      </c>
      <c r="C289">
        <v>9306909</v>
      </c>
      <c r="D289" t="s">
        <v>7935</v>
      </c>
      <c r="Q289" t="s">
        <v>3958</v>
      </c>
      <c r="R289" t="s">
        <v>3958</v>
      </c>
      <c r="S289" t="s">
        <v>135</v>
      </c>
      <c r="T289" t="s">
        <v>52</v>
      </c>
      <c r="V289" s="9" t="s">
        <v>4293</v>
      </c>
      <c r="AA289" s="6" t="s">
        <v>9471</v>
      </c>
      <c r="AB289">
        <v>2</v>
      </c>
      <c r="AC289">
        <v>2</v>
      </c>
      <c r="AE289" t="s">
        <v>8168</v>
      </c>
      <c r="AF289" t="s">
        <v>2232</v>
      </c>
      <c r="AG289" t="s">
        <v>164</v>
      </c>
      <c r="AH289" t="s">
        <v>8057</v>
      </c>
      <c r="AJ289" t="s">
        <v>8117</v>
      </c>
      <c r="AL289" t="s">
        <v>5378</v>
      </c>
      <c r="AM289" t="s">
        <v>5378</v>
      </c>
      <c r="AO289">
        <v>73</v>
      </c>
      <c r="AP289">
        <v>3</v>
      </c>
      <c r="AZ289" t="s">
        <v>9022</v>
      </c>
    </row>
    <row r="290" spans="1:60" x14ac:dyDescent="0.3">
      <c r="A290">
        <v>2650</v>
      </c>
      <c r="E290">
        <v>681744</v>
      </c>
      <c r="Q290" t="s">
        <v>5421</v>
      </c>
      <c r="R290" t="s">
        <v>5421</v>
      </c>
      <c r="S290" t="s">
        <v>135</v>
      </c>
      <c r="T290" t="s">
        <v>52</v>
      </c>
      <c r="V290" s="9" t="s">
        <v>4307</v>
      </c>
      <c r="AA290" s="6" t="s">
        <v>5422</v>
      </c>
      <c r="AB290">
        <v>12</v>
      </c>
      <c r="AC290">
        <v>12</v>
      </c>
      <c r="AE290" t="s">
        <v>8239</v>
      </c>
      <c r="AF290" t="s">
        <v>164</v>
      </c>
      <c r="AH290" t="s">
        <v>8083</v>
      </c>
      <c r="AJ290" t="s">
        <v>8117</v>
      </c>
      <c r="AL290" t="s">
        <v>5423</v>
      </c>
      <c r="AM290" t="s">
        <v>5423</v>
      </c>
      <c r="AO290">
        <v>99</v>
      </c>
      <c r="AP290">
        <v>3</v>
      </c>
      <c r="AZ290" t="s">
        <v>5424</v>
      </c>
    </row>
    <row r="291" spans="1:60" x14ac:dyDescent="0.3">
      <c r="A291">
        <v>2672</v>
      </c>
      <c r="B291" t="s">
        <v>7953</v>
      </c>
      <c r="C291">
        <v>9363544</v>
      </c>
      <c r="Q291" t="s">
        <v>3993</v>
      </c>
      <c r="R291" t="s">
        <v>3993</v>
      </c>
      <c r="S291" t="s">
        <v>135</v>
      </c>
      <c r="T291" t="s">
        <v>52</v>
      </c>
      <c r="V291" s="9" t="s">
        <v>4313</v>
      </c>
      <c r="AA291" s="6" t="s">
        <v>9487</v>
      </c>
      <c r="AB291">
        <v>3</v>
      </c>
      <c r="AC291">
        <v>3</v>
      </c>
      <c r="AE291" t="s">
        <v>8168</v>
      </c>
      <c r="AJ291" t="s">
        <v>8117</v>
      </c>
      <c r="AL291" t="s">
        <v>5317</v>
      </c>
      <c r="AM291" t="s">
        <v>5317</v>
      </c>
      <c r="AO291">
        <v>8</v>
      </c>
      <c r="AP291">
        <v>11</v>
      </c>
      <c r="AZ291" t="s">
        <v>9049</v>
      </c>
    </row>
    <row r="292" spans="1:60" x14ac:dyDescent="0.3">
      <c r="A292">
        <v>2697</v>
      </c>
      <c r="I292">
        <v>593295832</v>
      </c>
      <c r="O292" s="9" t="s">
        <v>10585</v>
      </c>
      <c r="P292" s="9" t="s">
        <v>10584</v>
      </c>
      <c r="Q292" t="s">
        <v>10586</v>
      </c>
      <c r="R292" t="s">
        <v>10586</v>
      </c>
      <c r="S292" t="s">
        <v>135</v>
      </c>
      <c r="T292" t="s">
        <v>13</v>
      </c>
      <c r="V292" s="9" t="s">
        <v>4010</v>
      </c>
      <c r="AB292">
        <v>269</v>
      </c>
      <c r="AC292">
        <v>269</v>
      </c>
      <c r="AH292" t="s">
        <v>8083</v>
      </c>
      <c r="AJ292" t="s">
        <v>8117</v>
      </c>
      <c r="AK292" t="s">
        <v>8051</v>
      </c>
      <c r="AZ292" t="s">
        <v>5424</v>
      </c>
    </row>
    <row r="293" spans="1:60" x14ac:dyDescent="0.3">
      <c r="A293">
        <v>3061</v>
      </c>
      <c r="B293" t="s">
        <v>8047</v>
      </c>
      <c r="C293">
        <v>10650438</v>
      </c>
      <c r="Q293" t="s">
        <v>4148</v>
      </c>
      <c r="R293" t="s">
        <v>4148</v>
      </c>
      <c r="S293" t="s">
        <v>135</v>
      </c>
      <c r="T293" t="s">
        <v>52</v>
      </c>
      <c r="V293" s="9" t="s">
        <v>4150</v>
      </c>
      <c r="AA293" s="6" t="s">
        <v>9174</v>
      </c>
      <c r="AB293">
        <v>19</v>
      </c>
      <c r="AC293">
        <v>19</v>
      </c>
      <c r="AE293" t="s">
        <v>164</v>
      </c>
      <c r="AH293" t="s">
        <v>8082</v>
      </c>
      <c r="AJ293" t="s">
        <v>8117</v>
      </c>
      <c r="AK293" t="s">
        <v>8051</v>
      </c>
      <c r="AL293" t="s">
        <v>2084</v>
      </c>
      <c r="AM293" t="s">
        <v>2084</v>
      </c>
      <c r="AO293">
        <v>28</v>
      </c>
      <c r="AP293">
        <v>6</v>
      </c>
      <c r="AS293" t="s">
        <v>7309</v>
      </c>
      <c r="AT293">
        <v>38435996</v>
      </c>
      <c r="AU293">
        <v>640644</v>
      </c>
      <c r="AV293" s="11">
        <v>1273516</v>
      </c>
      <c r="AZ293" t="s">
        <v>9173</v>
      </c>
      <c r="BF293" t="s">
        <v>10454</v>
      </c>
      <c r="BG293" t="s">
        <v>10455</v>
      </c>
    </row>
    <row r="294" spans="1:60" x14ac:dyDescent="0.3">
      <c r="A294">
        <v>2226</v>
      </c>
      <c r="C294">
        <v>7802974</v>
      </c>
      <c r="Q294" t="s">
        <v>3787</v>
      </c>
      <c r="R294" t="s">
        <v>3787</v>
      </c>
      <c r="S294" t="s">
        <v>135</v>
      </c>
      <c r="T294" t="s">
        <v>52</v>
      </c>
      <c r="V294" s="9" t="s">
        <v>4231</v>
      </c>
      <c r="AA294" s="6" t="s">
        <v>9352</v>
      </c>
      <c r="AB294">
        <v>12</v>
      </c>
      <c r="AC294">
        <v>12</v>
      </c>
      <c r="AE294" t="s">
        <v>8168</v>
      </c>
      <c r="AJ294" t="s">
        <v>8144</v>
      </c>
      <c r="AL294" t="s">
        <v>5324</v>
      </c>
      <c r="AM294" t="s">
        <v>5324</v>
      </c>
      <c r="AO294">
        <v>8</v>
      </c>
      <c r="AP294">
        <v>9</v>
      </c>
      <c r="AZ294" t="s">
        <v>8878</v>
      </c>
    </row>
    <row r="295" spans="1:60" x14ac:dyDescent="0.3">
      <c r="A295">
        <v>2708</v>
      </c>
      <c r="C295">
        <v>12295153</v>
      </c>
      <c r="Q295" t="s">
        <v>4000</v>
      </c>
      <c r="R295" t="s">
        <v>4000</v>
      </c>
      <c r="S295" t="s">
        <v>135</v>
      </c>
      <c r="T295" t="s">
        <v>52</v>
      </c>
      <c r="V295" s="9" t="s">
        <v>4010</v>
      </c>
      <c r="AA295" s="6" t="s">
        <v>9491</v>
      </c>
      <c r="AB295">
        <v>3</v>
      </c>
      <c r="AC295">
        <v>3</v>
      </c>
      <c r="AE295" t="s">
        <v>8274</v>
      </c>
      <c r="AF295" t="s">
        <v>8168</v>
      </c>
      <c r="AH295" t="s">
        <v>8082</v>
      </c>
      <c r="AJ295" t="s">
        <v>8144</v>
      </c>
      <c r="AL295" t="s">
        <v>5386</v>
      </c>
      <c r="AM295" t="s">
        <v>5386</v>
      </c>
      <c r="AO295">
        <v>4</v>
      </c>
      <c r="AZ295" t="s">
        <v>9055</v>
      </c>
    </row>
    <row r="296" spans="1:60" x14ac:dyDescent="0.3">
      <c r="A296">
        <v>3046</v>
      </c>
      <c r="B296" t="s">
        <v>8043</v>
      </c>
      <c r="C296">
        <v>10563725</v>
      </c>
      <c r="Q296" t="s">
        <v>4144</v>
      </c>
      <c r="R296" t="s">
        <v>4144</v>
      </c>
      <c r="S296" t="s">
        <v>135</v>
      </c>
      <c r="T296" t="s">
        <v>52</v>
      </c>
      <c r="V296" s="9" t="s">
        <v>4369</v>
      </c>
      <c r="AA296" s="6" t="s">
        <v>9586</v>
      </c>
      <c r="AB296">
        <v>2</v>
      </c>
      <c r="AC296">
        <v>2</v>
      </c>
      <c r="AE296" t="s">
        <v>2462</v>
      </c>
      <c r="AF296" t="s">
        <v>8168</v>
      </c>
      <c r="AG296" t="s">
        <v>164</v>
      </c>
      <c r="AH296" t="s">
        <v>12303</v>
      </c>
      <c r="AJ296" t="s">
        <v>12434</v>
      </c>
      <c r="AK296" t="s">
        <v>8051</v>
      </c>
      <c r="AL296" t="s">
        <v>5324</v>
      </c>
      <c r="AM296" t="s">
        <v>5324</v>
      </c>
      <c r="AO296">
        <v>13</v>
      </c>
      <c r="AP296">
        <v>16</v>
      </c>
      <c r="AS296" t="s">
        <v>11689</v>
      </c>
      <c r="AV296" s="11">
        <v>8710219</v>
      </c>
      <c r="AZ296" t="s">
        <v>9169</v>
      </c>
    </row>
    <row r="297" spans="1:60" x14ac:dyDescent="0.3">
      <c r="A297">
        <v>38</v>
      </c>
      <c r="Q297" t="s">
        <v>234</v>
      </c>
      <c r="R297" t="s">
        <v>234</v>
      </c>
      <c r="S297" t="s">
        <v>135</v>
      </c>
      <c r="T297" t="s">
        <v>52</v>
      </c>
      <c r="V297" s="9" t="s">
        <v>12525</v>
      </c>
      <c r="AA297" s="6" t="s">
        <v>12527</v>
      </c>
      <c r="AB297">
        <v>12</v>
      </c>
      <c r="AC297">
        <v>12</v>
      </c>
      <c r="AE297" t="s">
        <v>164</v>
      </c>
      <c r="AF297" t="s">
        <v>8055</v>
      </c>
      <c r="AH297" t="s">
        <v>12526</v>
      </c>
      <c r="AJ297" t="s">
        <v>8068</v>
      </c>
      <c r="AK297" t="s">
        <v>8123</v>
      </c>
      <c r="AL297" t="s">
        <v>149</v>
      </c>
      <c r="AM297" t="s">
        <v>149</v>
      </c>
      <c r="AO297">
        <v>34</v>
      </c>
      <c r="AP297">
        <v>2</v>
      </c>
      <c r="AS297" t="s">
        <v>7236</v>
      </c>
      <c r="AT297">
        <v>1479106</v>
      </c>
      <c r="AU297">
        <v>504306</v>
      </c>
      <c r="AV297" s="11" t="s">
        <v>7235</v>
      </c>
      <c r="AW297" t="s">
        <v>12592</v>
      </c>
      <c r="AZ297" t="s">
        <v>238</v>
      </c>
      <c r="BA297" t="s">
        <v>239</v>
      </c>
      <c r="BB297">
        <v>41861098</v>
      </c>
      <c r="BC297" t="s">
        <v>4905</v>
      </c>
      <c r="BG297" t="s">
        <v>12530</v>
      </c>
      <c r="BH297" t="s">
        <v>12528</v>
      </c>
    </row>
    <row r="298" spans="1:60" x14ac:dyDescent="0.3">
      <c r="A298">
        <v>712</v>
      </c>
      <c r="B298" t="s">
        <v>2058</v>
      </c>
      <c r="C298">
        <v>24179058</v>
      </c>
      <c r="Q298" t="s">
        <v>2047</v>
      </c>
      <c r="R298" t="s">
        <v>2047</v>
      </c>
      <c r="S298" t="s">
        <v>135</v>
      </c>
      <c r="T298" t="s">
        <v>52</v>
      </c>
      <c r="V298" s="9" t="s">
        <v>2076</v>
      </c>
      <c r="AA298" s="6" t="s">
        <v>2080</v>
      </c>
      <c r="AB298">
        <v>9</v>
      </c>
      <c r="AC298">
        <v>9</v>
      </c>
      <c r="AE298" t="s">
        <v>8054</v>
      </c>
      <c r="AF298" t="s">
        <v>82</v>
      </c>
      <c r="AH298" t="s">
        <v>12464</v>
      </c>
      <c r="AI298" t="s">
        <v>5945</v>
      </c>
      <c r="AJ298" t="s">
        <v>12465</v>
      </c>
      <c r="AK298" t="s">
        <v>8175</v>
      </c>
      <c r="AL298" t="s">
        <v>2084</v>
      </c>
      <c r="AM298" t="s">
        <v>2084</v>
      </c>
      <c r="AO298">
        <v>1</v>
      </c>
      <c r="AP298">
        <v>2</v>
      </c>
      <c r="AS298" t="s">
        <v>7309</v>
      </c>
      <c r="AT298">
        <v>38435996</v>
      </c>
      <c r="AU298">
        <v>640644</v>
      </c>
      <c r="AV298" s="11">
        <v>1273516</v>
      </c>
      <c r="AZ298" t="s">
        <v>2067</v>
      </c>
      <c r="BF298" t="s">
        <v>10456</v>
      </c>
      <c r="BG298" t="s">
        <v>10455</v>
      </c>
    </row>
    <row r="299" spans="1:60" x14ac:dyDescent="0.3">
      <c r="A299">
        <v>1335</v>
      </c>
      <c r="B299" t="s">
        <v>7445</v>
      </c>
      <c r="C299">
        <v>7108506</v>
      </c>
      <c r="Q299" t="s">
        <v>3230</v>
      </c>
      <c r="R299" t="s">
        <v>3230</v>
      </c>
      <c r="S299" t="s">
        <v>135</v>
      </c>
      <c r="T299" t="s">
        <v>52</v>
      </c>
      <c r="U299" t="s">
        <v>146</v>
      </c>
      <c r="V299" s="9" t="s">
        <v>4431</v>
      </c>
      <c r="AA299" s="6" t="s">
        <v>9689</v>
      </c>
      <c r="AB299">
        <v>4</v>
      </c>
      <c r="AC299">
        <v>4</v>
      </c>
      <c r="AE299" t="s">
        <v>8265</v>
      </c>
      <c r="AH299" t="s">
        <v>12329</v>
      </c>
      <c r="AJ299" t="s">
        <v>8264</v>
      </c>
      <c r="AK299" t="s">
        <v>8051</v>
      </c>
      <c r="AL299" t="s">
        <v>347</v>
      </c>
      <c r="AM299" t="s">
        <v>347</v>
      </c>
      <c r="AO299">
        <v>170</v>
      </c>
      <c r="AP299">
        <v>9</v>
      </c>
      <c r="AS299" t="s">
        <v>7244</v>
      </c>
      <c r="AT299">
        <v>1754691</v>
      </c>
      <c r="AU299">
        <v>6707054</v>
      </c>
      <c r="AV299" s="11">
        <v>375402</v>
      </c>
      <c r="AZ299" t="s">
        <v>2580</v>
      </c>
    </row>
    <row r="300" spans="1:60" x14ac:dyDescent="0.3">
      <c r="A300">
        <v>2003</v>
      </c>
      <c r="B300" t="s">
        <v>7731</v>
      </c>
      <c r="C300">
        <v>1476532</v>
      </c>
      <c r="Q300" t="s">
        <v>3675</v>
      </c>
      <c r="R300" t="s">
        <v>3675</v>
      </c>
      <c r="S300" t="s">
        <v>135</v>
      </c>
      <c r="T300" t="s">
        <v>52</v>
      </c>
      <c r="U300" t="s">
        <v>146</v>
      </c>
      <c r="V300" s="9" t="s">
        <v>4195</v>
      </c>
      <c r="AA300" s="6" t="s">
        <v>9267</v>
      </c>
      <c r="AB300">
        <v>5</v>
      </c>
      <c r="AC300">
        <v>5</v>
      </c>
      <c r="AE300" t="s">
        <v>82</v>
      </c>
      <c r="AH300" t="s">
        <v>8057</v>
      </c>
      <c r="AJ300" t="s">
        <v>8264</v>
      </c>
      <c r="AK300" t="s">
        <v>8052</v>
      </c>
      <c r="AL300" t="s">
        <v>2624</v>
      </c>
      <c r="AM300" t="s">
        <v>2624</v>
      </c>
      <c r="AO300">
        <v>26</v>
      </c>
      <c r="AP300">
        <v>4</v>
      </c>
      <c r="AZ300" t="s">
        <v>8788</v>
      </c>
    </row>
    <row r="301" spans="1:60" x14ac:dyDescent="0.3">
      <c r="A301">
        <v>1623</v>
      </c>
      <c r="B301" t="s">
        <v>5459</v>
      </c>
      <c r="C301">
        <v>3434559</v>
      </c>
      <c r="Q301" t="s">
        <v>3466</v>
      </c>
      <c r="R301" t="s">
        <v>3466</v>
      </c>
      <c r="S301" t="s">
        <v>135</v>
      </c>
      <c r="T301" t="s">
        <v>52</v>
      </c>
      <c r="V301" s="9" t="s">
        <v>4545</v>
      </c>
      <c r="AA301" s="6" t="s">
        <v>9845</v>
      </c>
      <c r="AB301">
        <v>4</v>
      </c>
      <c r="AC301">
        <v>4</v>
      </c>
      <c r="AE301" t="s">
        <v>12478</v>
      </c>
      <c r="AF301" t="s">
        <v>8212</v>
      </c>
      <c r="AG301" t="s">
        <v>8098</v>
      </c>
      <c r="AH301" t="s">
        <v>8057</v>
      </c>
      <c r="AJ301" t="s">
        <v>8264</v>
      </c>
      <c r="AL301" t="s">
        <v>5239</v>
      </c>
      <c r="AM301" t="s">
        <v>5239</v>
      </c>
      <c r="AO301">
        <v>8</v>
      </c>
      <c r="AP301">
        <v>4</v>
      </c>
      <c r="AZ301" t="s">
        <v>5460</v>
      </c>
    </row>
    <row r="302" spans="1:60" x14ac:dyDescent="0.3">
      <c r="A302">
        <v>1659</v>
      </c>
      <c r="B302" t="s">
        <v>7607</v>
      </c>
      <c r="C302">
        <v>3395226</v>
      </c>
      <c r="Q302" t="s">
        <v>3498</v>
      </c>
      <c r="R302" t="s">
        <v>3498</v>
      </c>
      <c r="S302" t="s">
        <v>135</v>
      </c>
      <c r="T302" t="s">
        <v>52</v>
      </c>
      <c r="V302" s="9" t="s">
        <v>4554</v>
      </c>
      <c r="AA302" s="6" t="s">
        <v>9866</v>
      </c>
      <c r="AB302">
        <v>6</v>
      </c>
      <c r="AC302">
        <v>6</v>
      </c>
      <c r="AE302" t="s">
        <v>8055</v>
      </c>
      <c r="AF302" t="s">
        <v>8169</v>
      </c>
      <c r="AG302" t="s">
        <v>8098</v>
      </c>
      <c r="AH302" t="s">
        <v>8057</v>
      </c>
      <c r="AJ302" t="s">
        <v>8264</v>
      </c>
      <c r="AK302" t="s">
        <v>8175</v>
      </c>
      <c r="AL302" t="s">
        <v>2084</v>
      </c>
      <c r="AM302" t="s">
        <v>2084</v>
      </c>
      <c r="AO302">
        <v>17</v>
      </c>
      <c r="AP302">
        <v>2</v>
      </c>
      <c r="AS302" t="s">
        <v>7309</v>
      </c>
      <c r="AT302">
        <v>38435996</v>
      </c>
      <c r="AU302">
        <v>640644</v>
      </c>
      <c r="AV302" s="11">
        <v>1273516</v>
      </c>
      <c r="AZ302" t="s">
        <v>8628</v>
      </c>
      <c r="BF302" t="s">
        <v>10456</v>
      </c>
      <c r="BG302" t="s">
        <v>10455</v>
      </c>
    </row>
    <row r="303" spans="1:60" x14ac:dyDescent="0.3">
      <c r="A303">
        <v>2187</v>
      </c>
      <c r="Q303" t="s">
        <v>6385</v>
      </c>
      <c r="R303" t="s">
        <v>6385</v>
      </c>
      <c r="S303" t="s">
        <v>135</v>
      </c>
      <c r="T303" t="s">
        <v>52</v>
      </c>
      <c r="V303" s="9" t="s">
        <v>4221</v>
      </c>
      <c r="AA303" s="6" t="s">
        <v>6386</v>
      </c>
      <c r="AB303">
        <v>4</v>
      </c>
      <c r="AC303">
        <v>4</v>
      </c>
      <c r="AE303" t="s">
        <v>8265</v>
      </c>
      <c r="AH303" t="s">
        <v>8057</v>
      </c>
      <c r="AJ303" t="s">
        <v>8264</v>
      </c>
      <c r="AL303" t="s">
        <v>6142</v>
      </c>
      <c r="AM303" t="s">
        <v>6142</v>
      </c>
      <c r="AO303">
        <v>1</v>
      </c>
      <c r="AP303">
        <v>7</v>
      </c>
      <c r="AS303" t="s">
        <v>7310</v>
      </c>
      <c r="AT303">
        <v>1117872832</v>
      </c>
      <c r="AU303">
        <v>4057166</v>
      </c>
      <c r="AY303" t="s">
        <v>12513</v>
      </c>
      <c r="AZ303" t="s">
        <v>6302</v>
      </c>
      <c r="BF303" t="s">
        <v>6144</v>
      </c>
      <c r="BG303" t="s">
        <v>10855</v>
      </c>
    </row>
    <row r="304" spans="1:60" x14ac:dyDescent="0.3">
      <c r="A304">
        <v>2049</v>
      </c>
      <c r="Q304" t="s">
        <v>6326</v>
      </c>
      <c r="R304" t="s">
        <v>6326</v>
      </c>
      <c r="S304" t="s">
        <v>135</v>
      </c>
      <c r="T304" t="s">
        <v>52</v>
      </c>
      <c r="U304" t="s">
        <v>1604</v>
      </c>
      <c r="V304" s="9" t="s">
        <v>4200</v>
      </c>
      <c r="AA304" s="6" t="s">
        <v>6267</v>
      </c>
      <c r="AB304">
        <v>1</v>
      </c>
      <c r="AC304">
        <v>1</v>
      </c>
      <c r="AH304" t="s">
        <v>1174</v>
      </c>
      <c r="AJ304" t="s">
        <v>8156</v>
      </c>
      <c r="AL304" t="s">
        <v>6142</v>
      </c>
      <c r="AM304" t="s">
        <v>6142</v>
      </c>
      <c r="AO304">
        <v>1</v>
      </c>
      <c r="AP304">
        <v>5</v>
      </c>
      <c r="AS304" t="s">
        <v>7310</v>
      </c>
      <c r="AT304">
        <v>1117872832</v>
      </c>
      <c r="AU304">
        <v>4057166</v>
      </c>
      <c r="AY304" t="s">
        <v>12515</v>
      </c>
      <c r="AZ304" t="s">
        <v>6327</v>
      </c>
      <c r="BF304" t="s">
        <v>6144</v>
      </c>
      <c r="BG304" t="s">
        <v>10855</v>
      </c>
    </row>
    <row r="305" spans="1:59" x14ac:dyDescent="0.3">
      <c r="A305">
        <v>1740</v>
      </c>
      <c r="B305" t="s">
        <v>7646</v>
      </c>
      <c r="C305">
        <v>2604544</v>
      </c>
      <c r="Q305" t="s">
        <v>3558</v>
      </c>
      <c r="R305" t="s">
        <v>3558</v>
      </c>
      <c r="S305" t="s">
        <v>135</v>
      </c>
      <c r="T305" t="s">
        <v>52</v>
      </c>
      <c r="U305" t="s">
        <v>146</v>
      </c>
      <c r="V305" s="9" t="s">
        <v>3562</v>
      </c>
      <c r="AA305" s="6" t="s">
        <v>9911</v>
      </c>
      <c r="AB305">
        <v>6</v>
      </c>
      <c r="AC305">
        <v>6</v>
      </c>
      <c r="AE305" t="s">
        <v>164</v>
      </c>
      <c r="AH305" t="s">
        <v>8057</v>
      </c>
      <c r="AJ305" t="s">
        <v>8156</v>
      </c>
      <c r="AL305" t="s">
        <v>2084</v>
      </c>
      <c r="AM305" t="s">
        <v>2084</v>
      </c>
      <c r="AO305">
        <v>18</v>
      </c>
      <c r="AP305">
        <v>6</v>
      </c>
      <c r="AS305" t="s">
        <v>7309</v>
      </c>
      <c r="AT305">
        <v>38435996</v>
      </c>
      <c r="AU305">
        <v>640644</v>
      </c>
      <c r="AV305" s="11">
        <v>1273516</v>
      </c>
      <c r="AZ305" t="s">
        <v>8675</v>
      </c>
      <c r="BF305" t="s">
        <v>10456</v>
      </c>
      <c r="BG305" t="s">
        <v>10455</v>
      </c>
    </row>
    <row r="306" spans="1:59" x14ac:dyDescent="0.3">
      <c r="A306">
        <v>1953</v>
      </c>
      <c r="K306" t="s">
        <v>7709</v>
      </c>
      <c r="P306" s="9" t="s">
        <v>7708</v>
      </c>
      <c r="Q306" t="s">
        <v>3636</v>
      </c>
      <c r="R306" t="s">
        <v>3636</v>
      </c>
      <c r="S306" t="s">
        <v>135</v>
      </c>
      <c r="T306" t="s">
        <v>13</v>
      </c>
      <c r="V306" s="9" t="s">
        <v>3641</v>
      </c>
      <c r="AB306">
        <v>292</v>
      </c>
      <c r="AC306">
        <v>292</v>
      </c>
      <c r="AH306" t="s">
        <v>1174</v>
      </c>
      <c r="AJ306" t="s">
        <v>8156</v>
      </c>
      <c r="AZ306" t="s">
        <v>8755</v>
      </c>
      <c r="BF306" t="s">
        <v>8756</v>
      </c>
    </row>
    <row r="307" spans="1:59" x14ac:dyDescent="0.3">
      <c r="A307">
        <v>1068</v>
      </c>
      <c r="B307" t="s">
        <v>11955</v>
      </c>
      <c r="C307">
        <v>730836</v>
      </c>
      <c r="Q307" t="s">
        <v>11956</v>
      </c>
      <c r="R307" t="s">
        <v>11956</v>
      </c>
      <c r="S307" t="s">
        <v>135</v>
      </c>
      <c r="T307" t="s">
        <v>52</v>
      </c>
      <c r="U307" t="s">
        <v>146</v>
      </c>
      <c r="V307" s="9" t="s">
        <v>11954</v>
      </c>
      <c r="Z307" s="9" t="s">
        <v>11958</v>
      </c>
      <c r="AA307" s="6" t="s">
        <v>11957</v>
      </c>
      <c r="AB307">
        <v>7</v>
      </c>
      <c r="AC307">
        <v>7</v>
      </c>
      <c r="AE307" t="s">
        <v>8273</v>
      </c>
      <c r="AH307" t="s">
        <v>8057</v>
      </c>
      <c r="AJ307" t="s">
        <v>8110</v>
      </c>
      <c r="AK307" t="s">
        <v>8051</v>
      </c>
      <c r="AL307" t="s">
        <v>5254</v>
      </c>
      <c r="AM307" t="s">
        <v>5254</v>
      </c>
      <c r="AO307">
        <v>11</v>
      </c>
      <c r="AP307">
        <v>5</v>
      </c>
      <c r="AS307" t="s">
        <v>11959</v>
      </c>
      <c r="AV307" s="11">
        <v>260316</v>
      </c>
      <c r="AZ307" t="s">
        <v>11960</v>
      </c>
    </row>
    <row r="308" spans="1:59" x14ac:dyDescent="0.3">
      <c r="A308">
        <v>1664</v>
      </c>
      <c r="B308" t="s">
        <v>7610</v>
      </c>
      <c r="C308">
        <v>3417881</v>
      </c>
      <c r="Q308" t="s">
        <v>3502</v>
      </c>
      <c r="R308" t="s">
        <v>3502</v>
      </c>
      <c r="S308" t="s">
        <v>135</v>
      </c>
      <c r="T308" t="s">
        <v>52</v>
      </c>
      <c r="U308" t="s">
        <v>146</v>
      </c>
      <c r="V308" s="9" t="s">
        <v>4557</v>
      </c>
      <c r="Z308" s="9" t="s">
        <v>2586</v>
      </c>
      <c r="AA308" s="6" t="s">
        <v>9869</v>
      </c>
      <c r="AB308">
        <v>10</v>
      </c>
      <c r="AC308">
        <v>10</v>
      </c>
      <c r="AE308" t="s">
        <v>8273</v>
      </c>
      <c r="AF308" t="s">
        <v>8054</v>
      </c>
      <c r="AH308" t="s">
        <v>8149</v>
      </c>
      <c r="AJ308" t="s">
        <v>8110</v>
      </c>
      <c r="AL308" t="s">
        <v>5254</v>
      </c>
      <c r="AM308" t="s">
        <v>5254</v>
      </c>
      <c r="AO308">
        <v>21</v>
      </c>
      <c r="AP308">
        <v>3</v>
      </c>
      <c r="AZ308" t="s">
        <v>8631</v>
      </c>
    </row>
    <row r="309" spans="1:59" x14ac:dyDescent="0.3">
      <c r="A309">
        <v>1737</v>
      </c>
      <c r="B309" t="s">
        <v>7645</v>
      </c>
      <c r="C309">
        <v>2590059</v>
      </c>
      <c r="Q309" t="s">
        <v>3557</v>
      </c>
      <c r="R309" t="s">
        <v>3557</v>
      </c>
      <c r="S309" t="s">
        <v>135</v>
      </c>
      <c r="T309" t="s">
        <v>52</v>
      </c>
      <c r="U309" t="s">
        <v>146</v>
      </c>
      <c r="V309" s="9" t="s">
        <v>4584</v>
      </c>
      <c r="AA309" s="6" t="s">
        <v>9909</v>
      </c>
      <c r="AB309">
        <v>6</v>
      </c>
      <c r="AC309">
        <v>6</v>
      </c>
      <c r="AE309" t="s">
        <v>8054</v>
      </c>
      <c r="AF309" t="s">
        <v>8273</v>
      </c>
      <c r="AH309" t="s">
        <v>8057</v>
      </c>
      <c r="AI309" t="s">
        <v>11734</v>
      </c>
      <c r="AJ309" t="s">
        <v>8110</v>
      </c>
      <c r="AL309" t="s">
        <v>5267</v>
      </c>
      <c r="AM309" t="s">
        <v>5267</v>
      </c>
      <c r="AO309">
        <v>246</v>
      </c>
      <c r="AP309">
        <v>5</v>
      </c>
      <c r="AS309" t="s">
        <v>11733</v>
      </c>
      <c r="AV309" s="11">
        <v>414105</v>
      </c>
      <c r="AZ309" t="s">
        <v>8673</v>
      </c>
    </row>
    <row r="310" spans="1:59" x14ac:dyDescent="0.3">
      <c r="A310">
        <v>2964</v>
      </c>
      <c r="B310" t="s">
        <v>8028</v>
      </c>
      <c r="C310">
        <v>10442755</v>
      </c>
      <c r="Q310" t="s">
        <v>4128</v>
      </c>
      <c r="R310" t="s">
        <v>4128</v>
      </c>
      <c r="S310" t="s">
        <v>135</v>
      </c>
      <c r="T310" t="s">
        <v>52</v>
      </c>
      <c r="U310" t="s">
        <v>146</v>
      </c>
      <c r="V310" s="9" t="s">
        <v>4359</v>
      </c>
      <c r="AA310" s="6" t="s">
        <v>9571</v>
      </c>
      <c r="AB310">
        <v>5</v>
      </c>
      <c r="AC310">
        <v>5</v>
      </c>
      <c r="AE310" t="s">
        <v>8054</v>
      </c>
      <c r="AF310" t="s">
        <v>8273</v>
      </c>
      <c r="AH310" t="s">
        <v>8057</v>
      </c>
      <c r="AI310" t="s">
        <v>11709</v>
      </c>
      <c r="AJ310" t="s">
        <v>8110</v>
      </c>
      <c r="AK310" t="s">
        <v>8051</v>
      </c>
      <c r="AL310" t="s">
        <v>5412</v>
      </c>
      <c r="AM310" t="s">
        <v>5412</v>
      </c>
      <c r="AO310">
        <v>13</v>
      </c>
      <c r="AP310">
        <v>2</v>
      </c>
      <c r="AS310" t="s">
        <v>11711</v>
      </c>
      <c r="AV310" s="11">
        <v>8712262</v>
      </c>
      <c r="AZ310" t="s">
        <v>9156</v>
      </c>
    </row>
    <row r="311" spans="1:59" x14ac:dyDescent="0.3">
      <c r="A311">
        <v>1319</v>
      </c>
      <c r="B311" t="s">
        <v>7439</v>
      </c>
      <c r="C311">
        <v>7096102</v>
      </c>
      <c r="Q311" t="s">
        <v>3217</v>
      </c>
      <c r="R311" t="s">
        <v>3217</v>
      </c>
      <c r="S311" t="s">
        <v>135</v>
      </c>
      <c r="T311" t="s">
        <v>52</v>
      </c>
      <c r="V311" s="9" t="s">
        <v>4426</v>
      </c>
      <c r="AA311" s="6" t="s">
        <v>292</v>
      </c>
      <c r="AB311">
        <v>5</v>
      </c>
      <c r="AC311">
        <v>5</v>
      </c>
      <c r="AE311" t="s">
        <v>8054</v>
      </c>
      <c r="AH311" t="s">
        <v>8149</v>
      </c>
      <c r="AI311" t="s">
        <v>11737</v>
      </c>
      <c r="AJ311" t="s">
        <v>8110</v>
      </c>
      <c r="AK311" t="s">
        <v>8051</v>
      </c>
      <c r="AL311" t="s">
        <v>5186</v>
      </c>
      <c r="AM311" t="s">
        <v>5186</v>
      </c>
      <c r="AO311">
        <v>4</v>
      </c>
      <c r="AP311">
        <v>5</v>
      </c>
      <c r="AZ311" t="s">
        <v>8431</v>
      </c>
    </row>
    <row r="312" spans="1:59" x14ac:dyDescent="0.3">
      <c r="A312">
        <v>1396</v>
      </c>
      <c r="B312" t="s">
        <v>7474</v>
      </c>
      <c r="C312">
        <v>6362706</v>
      </c>
      <c r="Q312" t="s">
        <v>3278</v>
      </c>
      <c r="R312" t="s">
        <v>3278</v>
      </c>
      <c r="S312" t="s">
        <v>135</v>
      </c>
      <c r="T312" t="s">
        <v>52</v>
      </c>
      <c r="V312" s="9" t="s">
        <v>4456</v>
      </c>
      <c r="AA312" s="6" t="s">
        <v>9718</v>
      </c>
      <c r="AB312">
        <v>13</v>
      </c>
      <c r="AC312">
        <v>13</v>
      </c>
      <c r="AE312" t="s">
        <v>8273</v>
      </c>
      <c r="AH312" t="s">
        <v>1174</v>
      </c>
      <c r="AJ312" t="s">
        <v>8110</v>
      </c>
      <c r="AL312" t="s">
        <v>5203</v>
      </c>
      <c r="AM312" t="s">
        <v>5203</v>
      </c>
      <c r="AO312">
        <v>18</v>
      </c>
      <c r="AP312">
        <v>3</v>
      </c>
      <c r="AZ312" t="s">
        <v>8475</v>
      </c>
    </row>
    <row r="313" spans="1:59" x14ac:dyDescent="0.3">
      <c r="A313">
        <v>1400</v>
      </c>
      <c r="C313">
        <v>6706694</v>
      </c>
      <c r="Q313" t="s">
        <v>6850</v>
      </c>
      <c r="R313" t="s">
        <v>6851</v>
      </c>
      <c r="S313" t="s">
        <v>51</v>
      </c>
      <c r="T313" t="s">
        <v>52</v>
      </c>
      <c r="V313" s="9" t="s">
        <v>4458</v>
      </c>
      <c r="AA313" s="6" t="s">
        <v>6852</v>
      </c>
      <c r="AB313">
        <v>4</v>
      </c>
      <c r="AC313">
        <v>4</v>
      </c>
      <c r="AE313" t="s">
        <v>8273</v>
      </c>
      <c r="AH313" t="s">
        <v>8057</v>
      </c>
      <c r="AJ313" t="s">
        <v>8110</v>
      </c>
      <c r="AL313" t="s">
        <v>6853</v>
      </c>
      <c r="AM313" t="s">
        <v>6853</v>
      </c>
      <c r="AO313">
        <v>32</v>
      </c>
      <c r="AP313">
        <v>1</v>
      </c>
      <c r="AZ313" t="s">
        <v>8478</v>
      </c>
    </row>
    <row r="314" spans="1:59" x14ac:dyDescent="0.3">
      <c r="A314">
        <v>1640</v>
      </c>
      <c r="B314" t="s">
        <v>7585</v>
      </c>
      <c r="C314">
        <v>3384379</v>
      </c>
      <c r="Q314" t="s">
        <v>3477</v>
      </c>
      <c r="R314" t="s">
        <v>3477</v>
      </c>
      <c r="S314" t="s">
        <v>135</v>
      </c>
      <c r="T314" t="s">
        <v>52</v>
      </c>
      <c r="V314" s="9" t="s">
        <v>4546</v>
      </c>
      <c r="Z314" s="9" t="s">
        <v>4549</v>
      </c>
      <c r="AA314" s="6" t="s">
        <v>9704</v>
      </c>
      <c r="AB314">
        <v>12</v>
      </c>
      <c r="AC314">
        <v>12</v>
      </c>
      <c r="AE314" t="s">
        <v>8273</v>
      </c>
      <c r="AH314" t="s">
        <v>12414</v>
      </c>
      <c r="AJ314" t="s">
        <v>8110</v>
      </c>
      <c r="AK314" t="s">
        <v>8051</v>
      </c>
      <c r="AL314" t="s">
        <v>5246</v>
      </c>
      <c r="AM314" t="s">
        <v>5246</v>
      </c>
      <c r="AO314">
        <v>40</v>
      </c>
      <c r="AP314">
        <v>1</v>
      </c>
      <c r="AZ314" t="s">
        <v>8611</v>
      </c>
    </row>
    <row r="315" spans="1:59" x14ac:dyDescent="0.3">
      <c r="A315">
        <v>1695</v>
      </c>
      <c r="B315" t="s">
        <v>7621</v>
      </c>
      <c r="C315">
        <v>21166618</v>
      </c>
      <c r="Q315" t="s">
        <v>3523</v>
      </c>
      <c r="R315" t="s">
        <v>3523</v>
      </c>
      <c r="S315" t="s">
        <v>135</v>
      </c>
      <c r="T315" t="s">
        <v>52</v>
      </c>
      <c r="V315" s="9" t="s">
        <v>4566</v>
      </c>
      <c r="W315" s="4">
        <v>32419</v>
      </c>
      <c r="Y315" s="9" t="s">
        <v>4567</v>
      </c>
      <c r="Z315" s="9" t="s">
        <v>4568</v>
      </c>
      <c r="AA315" s="6" t="s">
        <v>1878</v>
      </c>
      <c r="AB315">
        <v>10</v>
      </c>
      <c r="AC315">
        <v>10</v>
      </c>
      <c r="AE315" t="s">
        <v>8273</v>
      </c>
      <c r="AH315" t="s">
        <v>8057</v>
      </c>
      <c r="AJ315" t="s">
        <v>8110</v>
      </c>
      <c r="AL315" t="s">
        <v>5258</v>
      </c>
      <c r="AM315" t="s">
        <v>5258</v>
      </c>
      <c r="AO315">
        <v>3</v>
      </c>
      <c r="AP315">
        <v>2</v>
      </c>
      <c r="AZ315" t="s">
        <v>8647</v>
      </c>
    </row>
    <row r="316" spans="1:59" x14ac:dyDescent="0.3">
      <c r="A316">
        <v>1765</v>
      </c>
      <c r="B316" t="s">
        <v>7656</v>
      </c>
      <c r="C316">
        <v>2299839</v>
      </c>
      <c r="Q316" t="s">
        <v>3574</v>
      </c>
      <c r="R316" t="s">
        <v>3574</v>
      </c>
      <c r="S316" t="s">
        <v>135</v>
      </c>
      <c r="T316" t="s">
        <v>52</v>
      </c>
      <c r="V316" s="9" t="s">
        <v>4154</v>
      </c>
      <c r="AA316" s="6" t="s">
        <v>9185</v>
      </c>
      <c r="AB316">
        <v>8</v>
      </c>
      <c r="AC316">
        <v>8</v>
      </c>
      <c r="AE316" t="s">
        <v>8273</v>
      </c>
      <c r="AH316" t="s">
        <v>8057</v>
      </c>
      <c r="AJ316" t="s">
        <v>8110</v>
      </c>
      <c r="AK316" t="s">
        <v>8051</v>
      </c>
      <c r="AL316" t="s">
        <v>5270</v>
      </c>
      <c r="AM316" t="s">
        <v>5270</v>
      </c>
      <c r="AO316">
        <v>55</v>
      </c>
      <c r="AP316">
        <v>1</v>
      </c>
      <c r="AZ316" t="s">
        <v>8695</v>
      </c>
    </row>
    <row r="317" spans="1:59" x14ac:dyDescent="0.3">
      <c r="A317">
        <v>2027</v>
      </c>
      <c r="B317" t="s">
        <v>7746</v>
      </c>
      <c r="C317">
        <v>8400481</v>
      </c>
      <c r="Q317" t="s">
        <v>3694</v>
      </c>
      <c r="R317" t="s">
        <v>3694</v>
      </c>
      <c r="S317" t="s">
        <v>135</v>
      </c>
      <c r="T317" t="s">
        <v>52</v>
      </c>
      <c r="V317" s="9" t="s">
        <v>4196</v>
      </c>
      <c r="AA317" s="6" t="s">
        <v>9275</v>
      </c>
      <c r="AB317">
        <v>9</v>
      </c>
      <c r="AC317">
        <v>9</v>
      </c>
      <c r="AE317" t="s">
        <v>8273</v>
      </c>
      <c r="AH317" t="s">
        <v>8057</v>
      </c>
      <c r="AJ317" t="s">
        <v>8110</v>
      </c>
      <c r="AK317" t="s">
        <v>8051</v>
      </c>
      <c r="AL317" t="s">
        <v>5303</v>
      </c>
      <c r="AM317" t="s">
        <v>5303</v>
      </c>
      <c r="AO317">
        <v>28</v>
      </c>
      <c r="AP317">
        <v>1</v>
      </c>
      <c r="AZ317" t="s">
        <v>8804</v>
      </c>
    </row>
    <row r="318" spans="1:59" x14ac:dyDescent="0.3">
      <c r="A318">
        <v>2360</v>
      </c>
      <c r="B318" t="s">
        <v>7840</v>
      </c>
      <c r="C318">
        <v>7611850</v>
      </c>
      <c r="Q318" t="s">
        <v>3829</v>
      </c>
      <c r="R318" t="s">
        <v>3829</v>
      </c>
      <c r="S318" t="s">
        <v>135</v>
      </c>
      <c r="T318" t="s">
        <v>52</v>
      </c>
      <c r="V318" s="9" t="s">
        <v>4250</v>
      </c>
      <c r="AA318" s="6" t="s">
        <v>9384</v>
      </c>
      <c r="AB318">
        <v>10</v>
      </c>
      <c r="AC318">
        <v>10</v>
      </c>
      <c r="AE318" t="s">
        <v>8273</v>
      </c>
      <c r="AH318" t="s">
        <v>8057</v>
      </c>
      <c r="AJ318" t="s">
        <v>8110</v>
      </c>
      <c r="AL318" t="s">
        <v>2084</v>
      </c>
      <c r="AM318" t="s">
        <v>2084</v>
      </c>
      <c r="AO318">
        <v>24</v>
      </c>
      <c r="AP318">
        <v>3</v>
      </c>
      <c r="AS318" t="s">
        <v>7309</v>
      </c>
      <c r="AT318">
        <v>38435996</v>
      </c>
      <c r="AU318">
        <v>640644</v>
      </c>
      <c r="AV318" s="11">
        <v>1273516</v>
      </c>
      <c r="AZ318" t="s">
        <v>8804</v>
      </c>
      <c r="BF318" t="s">
        <v>10456</v>
      </c>
      <c r="BG318" t="s">
        <v>10455</v>
      </c>
    </row>
    <row r="319" spans="1:59" x14ac:dyDescent="0.3">
      <c r="A319">
        <v>2962</v>
      </c>
      <c r="B319" t="s">
        <v>7180</v>
      </c>
      <c r="C319">
        <v>10427526</v>
      </c>
      <c r="Q319" t="s">
        <v>7181</v>
      </c>
      <c r="R319" t="s">
        <v>7182</v>
      </c>
      <c r="S319" t="s">
        <v>51</v>
      </c>
      <c r="T319" t="s">
        <v>52</v>
      </c>
      <c r="V319" s="9" t="s">
        <v>4359</v>
      </c>
      <c r="W319" s="4">
        <v>36166</v>
      </c>
      <c r="Y319" s="9" t="s">
        <v>7183</v>
      </c>
      <c r="AA319" s="6" t="s">
        <v>7184</v>
      </c>
      <c r="AB319">
        <v>7</v>
      </c>
      <c r="AC319">
        <v>7</v>
      </c>
      <c r="AE319" t="s">
        <v>8273</v>
      </c>
      <c r="AH319" t="s">
        <v>1174</v>
      </c>
      <c r="AJ319" t="s">
        <v>8110</v>
      </c>
      <c r="AK319" t="s">
        <v>8051</v>
      </c>
      <c r="AL319" t="s">
        <v>6853</v>
      </c>
      <c r="AM319" t="s">
        <v>6853</v>
      </c>
      <c r="AO319">
        <v>47</v>
      </c>
      <c r="AP319">
        <v>6</v>
      </c>
      <c r="AS319" t="s">
        <v>11712</v>
      </c>
      <c r="AV319" s="11" t="s">
        <v>11713</v>
      </c>
      <c r="AZ319" t="s">
        <v>7185</v>
      </c>
    </row>
    <row r="320" spans="1:59" x14ac:dyDescent="0.3">
      <c r="A320">
        <v>1999</v>
      </c>
      <c r="B320" t="s">
        <v>7729</v>
      </c>
      <c r="C320">
        <v>1422623</v>
      </c>
      <c r="Q320" t="s">
        <v>3672</v>
      </c>
      <c r="R320" t="s">
        <v>3672</v>
      </c>
      <c r="S320" t="s">
        <v>135</v>
      </c>
      <c r="T320" t="s">
        <v>52</v>
      </c>
      <c r="U320" t="s">
        <v>146</v>
      </c>
      <c r="V320" s="9" t="s">
        <v>4194</v>
      </c>
      <c r="Z320" s="9" t="s">
        <v>4155</v>
      </c>
      <c r="AA320" s="6" t="s">
        <v>9264</v>
      </c>
      <c r="AB320">
        <v>2</v>
      </c>
      <c r="AC320">
        <v>2</v>
      </c>
      <c r="AE320" t="s">
        <v>8155</v>
      </c>
      <c r="AF320" t="s">
        <v>82</v>
      </c>
      <c r="AH320" t="s">
        <v>12639</v>
      </c>
      <c r="AJ320" t="s">
        <v>8160</v>
      </c>
      <c r="AK320" t="s">
        <v>8051</v>
      </c>
      <c r="AL320" t="s">
        <v>1607</v>
      </c>
      <c r="AM320" t="s">
        <v>1607</v>
      </c>
      <c r="AO320">
        <v>161</v>
      </c>
      <c r="AP320">
        <v>5</v>
      </c>
      <c r="AS320" t="s">
        <v>7322</v>
      </c>
      <c r="AT320">
        <v>1537306</v>
      </c>
      <c r="AV320" s="11">
        <v>342367</v>
      </c>
      <c r="AZ320" t="s">
        <v>8785</v>
      </c>
    </row>
    <row r="321" spans="1:59" x14ac:dyDescent="0.3">
      <c r="A321">
        <v>1848</v>
      </c>
      <c r="B321" t="s">
        <v>7683</v>
      </c>
      <c r="C321">
        <v>1671922</v>
      </c>
      <c r="Q321" t="s">
        <v>3612</v>
      </c>
      <c r="R321" t="s">
        <v>3612</v>
      </c>
      <c r="S321" t="s">
        <v>135</v>
      </c>
      <c r="T321" t="s">
        <v>52</v>
      </c>
      <c r="U321" t="s">
        <v>146</v>
      </c>
      <c r="V321" s="9" t="s">
        <v>4169</v>
      </c>
      <c r="AA321" s="6" t="s">
        <v>9216</v>
      </c>
      <c r="AB321">
        <v>2</v>
      </c>
      <c r="AC321">
        <v>2</v>
      </c>
      <c r="AE321" t="s">
        <v>8155</v>
      </c>
      <c r="AH321" t="s">
        <v>8057</v>
      </c>
      <c r="AJ321" t="s">
        <v>8166</v>
      </c>
      <c r="AK321" t="s">
        <v>8051</v>
      </c>
      <c r="AL321" t="s">
        <v>156</v>
      </c>
      <c r="AM321" t="s">
        <v>156</v>
      </c>
      <c r="AO321">
        <v>337</v>
      </c>
      <c r="AP321">
        <v>8740</v>
      </c>
      <c r="AZ321" t="s">
        <v>8726</v>
      </c>
    </row>
    <row r="322" spans="1:59" x14ac:dyDescent="0.3">
      <c r="A322">
        <v>838</v>
      </c>
      <c r="C322">
        <v>4459713</v>
      </c>
      <c r="Q322" t="s">
        <v>6614</v>
      </c>
      <c r="R322" t="s">
        <v>6615</v>
      </c>
      <c r="S322" t="s">
        <v>51</v>
      </c>
      <c r="T322" t="s">
        <v>52</v>
      </c>
      <c r="V322" s="9" t="s">
        <v>2342</v>
      </c>
      <c r="AA322" s="6" t="s">
        <v>6616</v>
      </c>
      <c r="AB322">
        <v>4</v>
      </c>
      <c r="AC322">
        <v>4</v>
      </c>
      <c r="AE322" t="s">
        <v>82</v>
      </c>
      <c r="AF322" t="s">
        <v>8155</v>
      </c>
      <c r="AH322" t="s">
        <v>8057</v>
      </c>
      <c r="AJ322" t="s">
        <v>8166</v>
      </c>
      <c r="AL322" t="s">
        <v>1337</v>
      </c>
      <c r="AM322" t="s">
        <v>1338</v>
      </c>
      <c r="AO322">
        <v>45</v>
      </c>
      <c r="AP322">
        <v>10</v>
      </c>
      <c r="AS322" t="s">
        <v>7293</v>
      </c>
      <c r="AT322">
        <v>742330120</v>
      </c>
      <c r="AV322" s="11">
        <v>400773</v>
      </c>
      <c r="AZ322" t="s">
        <v>6617</v>
      </c>
    </row>
    <row r="323" spans="1:59" x14ac:dyDescent="0.3">
      <c r="A323">
        <v>1048</v>
      </c>
      <c r="B323" t="s">
        <v>2724</v>
      </c>
      <c r="C323">
        <v>667511</v>
      </c>
      <c r="Q323" t="s">
        <v>2736</v>
      </c>
      <c r="R323" t="s">
        <v>2736</v>
      </c>
      <c r="S323" t="s">
        <v>135</v>
      </c>
      <c r="T323" t="s">
        <v>52</v>
      </c>
      <c r="V323" s="9" t="s">
        <v>2728</v>
      </c>
      <c r="Z323" s="9" t="s">
        <v>1608</v>
      </c>
      <c r="AA323" s="6" t="s">
        <v>2748</v>
      </c>
      <c r="AB323">
        <v>5</v>
      </c>
      <c r="AC323">
        <v>5</v>
      </c>
      <c r="AE323" t="s">
        <v>8155</v>
      </c>
      <c r="AF323" t="s">
        <v>82</v>
      </c>
      <c r="AH323" t="s">
        <v>8057</v>
      </c>
      <c r="AJ323" t="s">
        <v>8166</v>
      </c>
      <c r="AL323" t="s">
        <v>1607</v>
      </c>
      <c r="AM323" t="s">
        <v>1607</v>
      </c>
      <c r="AO323">
        <v>133</v>
      </c>
      <c r="AP323">
        <v>1</v>
      </c>
      <c r="AS323" t="s">
        <v>7322</v>
      </c>
      <c r="AT323">
        <v>1537306</v>
      </c>
      <c r="AV323" s="11">
        <v>342367</v>
      </c>
      <c r="AZ323" t="s">
        <v>2755</v>
      </c>
    </row>
    <row r="324" spans="1:59" x14ac:dyDescent="0.3">
      <c r="A324">
        <v>2303</v>
      </c>
      <c r="B324" t="s">
        <v>7826</v>
      </c>
      <c r="C324">
        <v>7809245</v>
      </c>
      <c r="Q324" t="s">
        <v>3812</v>
      </c>
      <c r="R324" t="s">
        <v>3812</v>
      </c>
      <c r="S324" t="s">
        <v>135</v>
      </c>
      <c r="T324" t="s">
        <v>52</v>
      </c>
      <c r="U324" t="s">
        <v>7825</v>
      </c>
      <c r="V324" s="9" t="s">
        <v>4239</v>
      </c>
      <c r="AA324" s="6" t="s">
        <v>9371</v>
      </c>
      <c r="AB324">
        <v>1</v>
      </c>
      <c r="AC324">
        <v>1</v>
      </c>
      <c r="AE324" t="s">
        <v>8054</v>
      </c>
      <c r="AH324" t="s">
        <v>8111</v>
      </c>
      <c r="AL324" t="s">
        <v>686</v>
      </c>
      <c r="AM324" t="s">
        <v>686</v>
      </c>
      <c r="AO324">
        <v>95</v>
      </c>
      <c r="AP324">
        <v>1</v>
      </c>
      <c r="AS324" t="s">
        <v>7271</v>
      </c>
      <c r="AT324">
        <v>43718717</v>
      </c>
      <c r="AU324">
        <v>677613</v>
      </c>
      <c r="AV324" s="11">
        <v>1306050</v>
      </c>
      <c r="AZ324" t="s">
        <v>8899</v>
      </c>
    </row>
    <row r="325" spans="1:59" x14ac:dyDescent="0.3">
      <c r="A325">
        <v>2611</v>
      </c>
      <c r="M325" t="s">
        <v>9960</v>
      </c>
      <c r="Q325" t="s">
        <v>9961</v>
      </c>
      <c r="R325" t="s">
        <v>9962</v>
      </c>
      <c r="S325" t="s">
        <v>9963</v>
      </c>
      <c r="T325" t="s">
        <v>464</v>
      </c>
      <c r="U325" t="s">
        <v>12454</v>
      </c>
      <c r="V325" s="9" t="s">
        <v>9964</v>
      </c>
      <c r="AD325" s="9" t="s">
        <v>9965</v>
      </c>
      <c r="AK325" t="s">
        <v>8051</v>
      </c>
    </row>
    <row r="326" spans="1:59" x14ac:dyDescent="0.3">
      <c r="A326">
        <v>8</v>
      </c>
      <c r="I326">
        <v>54271838</v>
      </c>
      <c r="K326" t="s">
        <v>4588</v>
      </c>
      <c r="Q326" t="s">
        <v>4585</v>
      </c>
      <c r="R326" t="s">
        <v>4585</v>
      </c>
      <c r="S326" t="s">
        <v>135</v>
      </c>
      <c r="T326" t="s">
        <v>13</v>
      </c>
      <c r="U326" t="s">
        <v>299</v>
      </c>
      <c r="V326" s="9" t="s">
        <v>4586</v>
      </c>
      <c r="AB326">
        <v>47</v>
      </c>
      <c r="AC326">
        <v>47</v>
      </c>
      <c r="AK326" t="s">
        <v>8052</v>
      </c>
      <c r="AZ326" t="s">
        <v>4587</v>
      </c>
      <c r="BB326">
        <v>12202501</v>
      </c>
      <c r="BF326" t="s">
        <v>4587</v>
      </c>
      <c r="BG326" t="s">
        <v>10455</v>
      </c>
    </row>
    <row r="327" spans="1:59" x14ac:dyDescent="0.3">
      <c r="A327">
        <v>62</v>
      </c>
      <c r="G327" t="s">
        <v>317</v>
      </c>
      <c r="J327" t="s">
        <v>316</v>
      </c>
      <c r="Q327" t="s">
        <v>298</v>
      </c>
      <c r="R327" t="s">
        <v>298</v>
      </c>
      <c r="S327" t="s">
        <v>135</v>
      </c>
      <c r="T327" t="s">
        <v>13</v>
      </c>
      <c r="U327" t="s">
        <v>299</v>
      </c>
      <c r="V327" s="9" t="s">
        <v>300</v>
      </c>
      <c r="W327" s="9" t="s">
        <v>8301</v>
      </c>
      <c r="AB327">
        <v>265</v>
      </c>
      <c r="AC327">
        <v>265</v>
      </c>
      <c r="AE327" t="s">
        <v>164</v>
      </c>
      <c r="AH327" t="s">
        <v>8075</v>
      </c>
      <c r="AK327" t="s">
        <v>8051</v>
      </c>
      <c r="AZ327" t="s">
        <v>301</v>
      </c>
      <c r="BA327" t="s">
        <v>4907</v>
      </c>
      <c r="BB327">
        <v>61507024</v>
      </c>
      <c r="BC327" t="s">
        <v>4908</v>
      </c>
      <c r="BD327" t="s">
        <v>302</v>
      </c>
      <c r="BF327" t="s">
        <v>303</v>
      </c>
      <c r="BG327" t="s">
        <v>10455</v>
      </c>
    </row>
    <row r="328" spans="1:59" x14ac:dyDescent="0.3">
      <c r="A328">
        <v>99</v>
      </c>
      <c r="K328" t="s">
        <v>425</v>
      </c>
      <c r="Q328" t="s">
        <v>418</v>
      </c>
      <c r="R328" t="s">
        <v>419</v>
      </c>
      <c r="S328" t="s">
        <v>51</v>
      </c>
      <c r="T328" t="s">
        <v>13</v>
      </c>
      <c r="U328" t="s">
        <v>299</v>
      </c>
      <c r="V328" s="9" t="s">
        <v>420</v>
      </c>
      <c r="AB328">
        <v>251</v>
      </c>
      <c r="AC328">
        <v>251</v>
      </c>
      <c r="AH328" t="s">
        <v>1398</v>
      </c>
      <c r="AK328" t="s">
        <v>8051</v>
      </c>
      <c r="AZ328" t="s">
        <v>421</v>
      </c>
      <c r="BA328" t="s">
        <v>4913</v>
      </c>
      <c r="BB328">
        <v>58988978</v>
      </c>
      <c r="BC328" t="s">
        <v>4914</v>
      </c>
      <c r="BE328" t="s">
        <v>423</v>
      </c>
      <c r="BF328" t="s">
        <v>422</v>
      </c>
      <c r="BG328" t="s">
        <v>12588</v>
      </c>
    </row>
    <row r="329" spans="1:59" x14ac:dyDescent="0.3">
      <c r="A329">
        <v>101</v>
      </c>
      <c r="K329" t="s">
        <v>436</v>
      </c>
      <c r="Q329" t="s">
        <v>430</v>
      </c>
      <c r="R329" t="s">
        <v>430</v>
      </c>
      <c r="S329" t="s">
        <v>135</v>
      </c>
      <c r="T329" t="s">
        <v>13</v>
      </c>
      <c r="U329" t="s">
        <v>299</v>
      </c>
      <c r="V329" s="9" t="s">
        <v>428</v>
      </c>
      <c r="AB329">
        <v>255</v>
      </c>
      <c r="AC329">
        <v>255</v>
      </c>
      <c r="AH329" t="s">
        <v>1398</v>
      </c>
      <c r="AK329" t="s">
        <v>8051</v>
      </c>
      <c r="AZ329" t="s">
        <v>421</v>
      </c>
      <c r="BA329" t="s">
        <v>4913</v>
      </c>
      <c r="BB329">
        <v>58988978</v>
      </c>
      <c r="BC329" t="s">
        <v>4914</v>
      </c>
      <c r="BD329" t="s">
        <v>431</v>
      </c>
      <c r="BE329" t="s">
        <v>432</v>
      </c>
      <c r="BF329" t="s">
        <v>433</v>
      </c>
      <c r="BG329" t="s">
        <v>10453</v>
      </c>
    </row>
    <row r="330" spans="1:59" x14ac:dyDescent="0.3">
      <c r="A330">
        <v>102</v>
      </c>
      <c r="K330" t="s">
        <v>437</v>
      </c>
      <c r="Q330" t="s">
        <v>430</v>
      </c>
      <c r="R330" t="s">
        <v>430</v>
      </c>
      <c r="S330" t="s">
        <v>135</v>
      </c>
      <c r="T330" t="s">
        <v>13</v>
      </c>
      <c r="U330" t="s">
        <v>299</v>
      </c>
      <c r="V330" s="9" t="s">
        <v>428</v>
      </c>
      <c r="AB330">
        <v>288</v>
      </c>
      <c r="AC330">
        <v>288</v>
      </c>
      <c r="AH330" t="s">
        <v>1398</v>
      </c>
      <c r="AK330" t="s">
        <v>8051</v>
      </c>
      <c r="AZ330" t="s">
        <v>421</v>
      </c>
      <c r="BA330" t="s">
        <v>4913</v>
      </c>
      <c r="BB330">
        <v>58988978</v>
      </c>
      <c r="BC330" t="s">
        <v>4914</v>
      </c>
      <c r="BD330" t="s">
        <v>431</v>
      </c>
      <c r="BE330" t="s">
        <v>432</v>
      </c>
      <c r="BF330" t="s">
        <v>434</v>
      </c>
      <c r="BG330" t="s">
        <v>10455</v>
      </c>
    </row>
    <row r="331" spans="1:59" x14ac:dyDescent="0.3">
      <c r="A331">
        <v>103</v>
      </c>
      <c r="K331" t="s">
        <v>438</v>
      </c>
      <c r="Q331" t="s">
        <v>430</v>
      </c>
      <c r="R331" t="s">
        <v>430</v>
      </c>
      <c r="S331" t="s">
        <v>135</v>
      </c>
      <c r="T331" t="s">
        <v>13</v>
      </c>
      <c r="U331" t="s">
        <v>299</v>
      </c>
      <c r="V331" s="9" t="s">
        <v>428</v>
      </c>
      <c r="AB331">
        <v>287</v>
      </c>
      <c r="AC331">
        <v>287</v>
      </c>
      <c r="AH331" t="s">
        <v>1398</v>
      </c>
      <c r="AK331" t="s">
        <v>8051</v>
      </c>
      <c r="AZ331" t="s">
        <v>421</v>
      </c>
      <c r="BA331" t="s">
        <v>4913</v>
      </c>
      <c r="BB331">
        <v>58988978</v>
      </c>
      <c r="BC331" t="s">
        <v>4914</v>
      </c>
      <c r="BD331" t="s">
        <v>431</v>
      </c>
      <c r="BE331" t="s">
        <v>432</v>
      </c>
      <c r="BF331" t="s">
        <v>435</v>
      </c>
      <c r="BG331" t="s">
        <v>10453</v>
      </c>
    </row>
    <row r="332" spans="1:59" x14ac:dyDescent="0.3">
      <c r="A332">
        <v>110</v>
      </c>
      <c r="F332">
        <v>10389226</v>
      </c>
      <c r="Q332" t="s">
        <v>430</v>
      </c>
      <c r="R332" t="s">
        <v>430</v>
      </c>
      <c r="S332" t="s">
        <v>135</v>
      </c>
      <c r="T332" t="s">
        <v>13</v>
      </c>
      <c r="U332" t="s">
        <v>299</v>
      </c>
      <c r="V332" s="9" t="s">
        <v>465</v>
      </c>
      <c r="AB332">
        <v>255</v>
      </c>
      <c r="AC332">
        <v>255</v>
      </c>
      <c r="AH332" t="s">
        <v>1398</v>
      </c>
      <c r="AK332" t="s">
        <v>8051</v>
      </c>
      <c r="AZ332" t="s">
        <v>421</v>
      </c>
      <c r="BA332" t="s">
        <v>4913</v>
      </c>
      <c r="BB332">
        <v>58988978</v>
      </c>
      <c r="BC332" t="s">
        <v>4914</v>
      </c>
      <c r="BE332" t="s">
        <v>467</v>
      </c>
      <c r="BF332" t="s">
        <v>435</v>
      </c>
      <c r="BG332" t="s">
        <v>10453</v>
      </c>
    </row>
    <row r="333" spans="1:59" x14ac:dyDescent="0.3">
      <c r="A333">
        <v>180</v>
      </c>
      <c r="I333">
        <v>44688360</v>
      </c>
      <c r="Q333" t="s">
        <v>606</v>
      </c>
      <c r="R333" t="s">
        <v>606</v>
      </c>
      <c r="S333" t="s">
        <v>135</v>
      </c>
      <c r="T333" t="s">
        <v>13</v>
      </c>
      <c r="U333" t="s">
        <v>299</v>
      </c>
      <c r="V333" s="9" t="s">
        <v>602</v>
      </c>
      <c r="AB333">
        <v>224</v>
      </c>
      <c r="AC333">
        <v>224</v>
      </c>
      <c r="AE333" t="s">
        <v>8054</v>
      </c>
      <c r="AH333" t="s">
        <v>1398</v>
      </c>
      <c r="AK333" t="s">
        <v>8051</v>
      </c>
      <c r="AZ333" t="s">
        <v>421</v>
      </c>
      <c r="BA333" t="s">
        <v>4913</v>
      </c>
      <c r="BB333">
        <v>58988978</v>
      </c>
      <c r="BC333" t="s">
        <v>4914</v>
      </c>
      <c r="BD333" t="s">
        <v>609</v>
      </c>
      <c r="BE333" t="s">
        <v>608</v>
      </c>
      <c r="BF333" t="s">
        <v>607</v>
      </c>
    </row>
    <row r="334" spans="1:59" x14ac:dyDescent="0.3">
      <c r="A334">
        <v>184</v>
      </c>
      <c r="Q334" t="s">
        <v>11411</v>
      </c>
      <c r="R334" t="s">
        <v>11411</v>
      </c>
      <c r="S334" t="s">
        <v>135</v>
      </c>
      <c r="T334" t="s">
        <v>469</v>
      </c>
      <c r="U334" t="s">
        <v>299</v>
      </c>
      <c r="V334" s="9" t="s">
        <v>11409</v>
      </c>
      <c r="AK334" t="s">
        <v>8051</v>
      </c>
      <c r="AL334" t="s">
        <v>11410</v>
      </c>
      <c r="AM334" t="s">
        <v>11410</v>
      </c>
      <c r="AZ334" t="s">
        <v>1484</v>
      </c>
    </row>
    <row r="335" spans="1:59" x14ac:dyDescent="0.3">
      <c r="A335">
        <v>209</v>
      </c>
      <c r="O335" s="9" t="s">
        <v>7211</v>
      </c>
      <c r="P335" s="9" t="s">
        <v>702</v>
      </c>
      <c r="Q335" t="s">
        <v>701</v>
      </c>
      <c r="R335" t="s">
        <v>701</v>
      </c>
      <c r="S335" t="s">
        <v>135</v>
      </c>
      <c r="T335" t="s">
        <v>13</v>
      </c>
      <c r="U335" t="s">
        <v>299</v>
      </c>
      <c r="V335" s="9" t="s">
        <v>699</v>
      </c>
      <c r="AB335">
        <v>159</v>
      </c>
      <c r="AC335">
        <v>159</v>
      </c>
      <c r="AK335" t="s">
        <v>8051</v>
      </c>
      <c r="AR335">
        <v>1</v>
      </c>
      <c r="AZ335" t="s">
        <v>703</v>
      </c>
      <c r="BA335" t="s">
        <v>4934</v>
      </c>
      <c r="BB335">
        <v>79493128</v>
      </c>
      <c r="BC335" t="s">
        <v>4935</v>
      </c>
      <c r="BF335" t="s">
        <v>507</v>
      </c>
    </row>
    <row r="336" spans="1:59" x14ac:dyDescent="0.3">
      <c r="A336">
        <v>210</v>
      </c>
      <c r="O336" s="9" t="s">
        <v>7211</v>
      </c>
      <c r="P336" s="9" t="s">
        <v>702</v>
      </c>
      <c r="Q336" t="s">
        <v>701</v>
      </c>
      <c r="R336" t="s">
        <v>701</v>
      </c>
      <c r="S336" t="s">
        <v>135</v>
      </c>
      <c r="T336" t="s">
        <v>13</v>
      </c>
      <c r="U336" t="s">
        <v>299</v>
      </c>
      <c r="V336" s="9" t="s">
        <v>699</v>
      </c>
      <c r="AB336">
        <v>208</v>
      </c>
      <c r="AC336">
        <v>208</v>
      </c>
      <c r="AK336" t="s">
        <v>8051</v>
      </c>
      <c r="AR336">
        <v>1</v>
      </c>
      <c r="AZ336" t="s">
        <v>703</v>
      </c>
      <c r="BA336" t="s">
        <v>4934</v>
      </c>
      <c r="BB336">
        <v>79493128</v>
      </c>
      <c r="BC336" t="s">
        <v>4935</v>
      </c>
      <c r="BF336" t="s">
        <v>704</v>
      </c>
    </row>
    <row r="337" spans="1:60" x14ac:dyDescent="0.3">
      <c r="A337">
        <v>211</v>
      </c>
      <c r="Q337" t="s">
        <v>705</v>
      </c>
      <c r="R337" t="s">
        <v>705</v>
      </c>
      <c r="S337" t="s">
        <v>135</v>
      </c>
      <c r="T337" t="s">
        <v>13</v>
      </c>
      <c r="U337" t="s">
        <v>299</v>
      </c>
      <c r="V337" s="9" t="s">
        <v>699</v>
      </c>
      <c r="AB337">
        <v>49</v>
      </c>
      <c r="AC337">
        <v>49</v>
      </c>
      <c r="AR337">
        <v>1</v>
      </c>
      <c r="AZ337" t="s">
        <v>706</v>
      </c>
      <c r="BF337" t="s">
        <v>707</v>
      </c>
      <c r="BG337" t="s">
        <v>159</v>
      </c>
    </row>
    <row r="338" spans="1:60" x14ac:dyDescent="0.3">
      <c r="A338">
        <v>212</v>
      </c>
      <c r="Q338" t="s">
        <v>708</v>
      </c>
      <c r="R338" t="s">
        <v>709</v>
      </c>
      <c r="S338" t="s">
        <v>65</v>
      </c>
      <c r="T338" t="s">
        <v>13</v>
      </c>
      <c r="U338" t="s">
        <v>299</v>
      </c>
      <c r="V338" s="9" t="s">
        <v>699</v>
      </c>
      <c r="AB338">
        <v>226</v>
      </c>
      <c r="AC338">
        <v>226</v>
      </c>
      <c r="AK338" t="s">
        <v>8051</v>
      </c>
      <c r="AZ338" t="s">
        <v>710</v>
      </c>
      <c r="BF338" t="s">
        <v>711</v>
      </c>
    </row>
    <row r="339" spans="1:60" x14ac:dyDescent="0.3">
      <c r="A339">
        <v>334</v>
      </c>
      <c r="N339" t="s">
        <v>7213</v>
      </c>
      <c r="Q339" t="s">
        <v>976</v>
      </c>
      <c r="R339" t="s">
        <v>976</v>
      </c>
      <c r="S339" t="s">
        <v>135</v>
      </c>
      <c r="T339" t="s">
        <v>13</v>
      </c>
      <c r="U339" t="s">
        <v>299</v>
      </c>
      <c r="V339" s="9" t="s">
        <v>977</v>
      </c>
      <c r="AB339">
        <v>58</v>
      </c>
      <c r="AC339">
        <v>58</v>
      </c>
      <c r="AK339" t="s">
        <v>8051</v>
      </c>
      <c r="AZ339" t="s">
        <v>978</v>
      </c>
    </row>
    <row r="340" spans="1:60" x14ac:dyDescent="0.3">
      <c r="A340">
        <v>376</v>
      </c>
      <c r="Q340" t="s">
        <v>4589</v>
      </c>
      <c r="R340" t="s">
        <v>4590</v>
      </c>
      <c r="S340" t="s">
        <v>65</v>
      </c>
      <c r="T340" t="s">
        <v>13</v>
      </c>
      <c r="U340" t="s">
        <v>299</v>
      </c>
      <c r="V340" s="9" t="s">
        <v>1086</v>
      </c>
      <c r="AB340">
        <v>78</v>
      </c>
      <c r="AC340">
        <v>78</v>
      </c>
      <c r="AH340" t="s">
        <v>8195</v>
      </c>
      <c r="AZ340" t="s">
        <v>4591</v>
      </c>
      <c r="BF340" t="s">
        <v>4592</v>
      </c>
    </row>
    <row r="341" spans="1:60" x14ac:dyDescent="0.3">
      <c r="A341">
        <v>481</v>
      </c>
      <c r="I341">
        <v>858658807</v>
      </c>
      <c r="Q341" t="s">
        <v>4608</v>
      </c>
      <c r="R341" t="s">
        <v>4608</v>
      </c>
      <c r="S341" t="s">
        <v>135</v>
      </c>
      <c r="T341" t="s">
        <v>13</v>
      </c>
      <c r="U341" t="s">
        <v>299</v>
      </c>
      <c r="V341" s="9" t="s">
        <v>1306</v>
      </c>
      <c r="AB341">
        <v>124</v>
      </c>
      <c r="AC341">
        <v>124</v>
      </c>
      <c r="AH341" t="s">
        <v>8076</v>
      </c>
      <c r="AZ341" t="s">
        <v>4609</v>
      </c>
      <c r="BF341" t="s">
        <v>1347</v>
      </c>
    </row>
    <row r="342" spans="1:60" x14ac:dyDescent="0.3">
      <c r="A342">
        <v>489</v>
      </c>
      <c r="I342">
        <v>971080886</v>
      </c>
      <c r="Q342" t="s">
        <v>1339</v>
      </c>
      <c r="R342" t="s">
        <v>1339</v>
      </c>
      <c r="S342" t="s">
        <v>135</v>
      </c>
      <c r="T342" t="s">
        <v>13</v>
      </c>
      <c r="U342" t="s">
        <v>299</v>
      </c>
      <c r="V342" s="9" t="s">
        <v>1340</v>
      </c>
      <c r="AB342">
        <v>128</v>
      </c>
      <c r="AC342">
        <v>128</v>
      </c>
      <c r="AH342" t="s">
        <v>1398</v>
      </c>
      <c r="AZ342" t="s">
        <v>1341</v>
      </c>
      <c r="BF342" t="s">
        <v>1347</v>
      </c>
    </row>
    <row r="343" spans="1:60" x14ac:dyDescent="0.3">
      <c r="A343">
        <v>491</v>
      </c>
      <c r="I343">
        <v>41914569</v>
      </c>
      <c r="Q343" t="s">
        <v>1345</v>
      </c>
      <c r="R343" t="s">
        <v>1345</v>
      </c>
      <c r="S343" t="s">
        <v>135</v>
      </c>
      <c r="T343" t="s">
        <v>13</v>
      </c>
      <c r="U343" t="s">
        <v>299</v>
      </c>
      <c r="V343" s="9" t="s">
        <v>1340</v>
      </c>
      <c r="AB343">
        <v>95</v>
      </c>
      <c r="AC343">
        <v>95</v>
      </c>
      <c r="AZ343" t="s">
        <v>1346</v>
      </c>
      <c r="BF343" t="s">
        <v>1347</v>
      </c>
    </row>
    <row r="344" spans="1:60" x14ac:dyDescent="0.3">
      <c r="A344">
        <v>493</v>
      </c>
      <c r="Q344" t="s">
        <v>1349</v>
      </c>
      <c r="R344" t="s">
        <v>1349</v>
      </c>
      <c r="S344" t="s">
        <v>135</v>
      </c>
      <c r="T344" t="s">
        <v>52</v>
      </c>
      <c r="U344" t="s">
        <v>299</v>
      </c>
      <c r="V344" s="9" t="s">
        <v>1340</v>
      </c>
      <c r="AB344">
        <v>1</v>
      </c>
      <c r="AC344">
        <v>1</v>
      </c>
      <c r="AE344" t="s">
        <v>164</v>
      </c>
      <c r="AL344" t="s">
        <v>1345</v>
      </c>
      <c r="AM344" t="s">
        <v>1345</v>
      </c>
      <c r="AZ344" t="s">
        <v>1351</v>
      </c>
      <c r="BF344" t="s">
        <v>1347</v>
      </c>
    </row>
    <row r="345" spans="1:60" x14ac:dyDescent="0.3">
      <c r="A345">
        <v>494</v>
      </c>
      <c r="I345">
        <v>65522501</v>
      </c>
      <c r="Q345" t="s">
        <v>4598</v>
      </c>
      <c r="R345" t="s">
        <v>4598</v>
      </c>
      <c r="S345" t="s">
        <v>135</v>
      </c>
      <c r="T345" t="s">
        <v>13</v>
      </c>
      <c r="U345" t="s">
        <v>299</v>
      </c>
      <c r="V345" s="9" t="s">
        <v>1340</v>
      </c>
      <c r="AB345">
        <v>128</v>
      </c>
      <c r="AC345">
        <v>128</v>
      </c>
      <c r="AZ345" t="s">
        <v>4601</v>
      </c>
      <c r="BF345" t="s">
        <v>1347</v>
      </c>
      <c r="BH345" t="s">
        <v>4602</v>
      </c>
    </row>
    <row r="346" spans="1:60" x14ac:dyDescent="0.3">
      <c r="A346">
        <v>495</v>
      </c>
      <c r="I346">
        <v>5399053</v>
      </c>
      <c r="Q346" t="s">
        <v>4599</v>
      </c>
      <c r="R346" t="s">
        <v>4599</v>
      </c>
      <c r="S346" t="s">
        <v>135</v>
      </c>
      <c r="T346" t="s">
        <v>13</v>
      </c>
      <c r="U346" t="s">
        <v>299</v>
      </c>
      <c r="V346" s="9" t="s">
        <v>1340</v>
      </c>
      <c r="AB346">
        <v>125</v>
      </c>
      <c r="AC346">
        <v>125</v>
      </c>
      <c r="AZ346" t="s">
        <v>4601</v>
      </c>
      <c r="BF346" t="s">
        <v>1347</v>
      </c>
      <c r="BH346" t="s">
        <v>4602</v>
      </c>
    </row>
    <row r="347" spans="1:60" x14ac:dyDescent="0.3">
      <c r="A347">
        <v>496</v>
      </c>
      <c r="I347">
        <v>150878485</v>
      </c>
      <c r="Q347" t="s">
        <v>4600</v>
      </c>
      <c r="R347" t="s">
        <v>4600</v>
      </c>
      <c r="S347" t="s">
        <v>135</v>
      </c>
      <c r="T347" t="s">
        <v>13</v>
      </c>
      <c r="U347" t="s">
        <v>299</v>
      </c>
      <c r="V347" s="9" t="s">
        <v>1340</v>
      </c>
      <c r="AB347">
        <v>246</v>
      </c>
      <c r="AC347">
        <v>246</v>
      </c>
      <c r="AZ347" t="s">
        <v>4601</v>
      </c>
      <c r="BF347" t="s">
        <v>4607</v>
      </c>
      <c r="BH347" t="s">
        <v>4602</v>
      </c>
    </row>
    <row r="348" spans="1:60" x14ac:dyDescent="0.3">
      <c r="A348">
        <v>504</v>
      </c>
      <c r="I348">
        <v>276936499</v>
      </c>
      <c r="Q348" t="s">
        <v>4603</v>
      </c>
      <c r="R348" t="s">
        <v>4603</v>
      </c>
      <c r="S348" t="s">
        <v>135</v>
      </c>
      <c r="T348" t="s">
        <v>13</v>
      </c>
      <c r="U348" t="s">
        <v>299</v>
      </c>
      <c r="V348" s="9" t="s">
        <v>1379</v>
      </c>
      <c r="AB348">
        <v>188</v>
      </c>
      <c r="AC348">
        <v>188</v>
      </c>
      <c r="AZ348" t="s">
        <v>4601</v>
      </c>
      <c r="BF348" t="s">
        <v>4606</v>
      </c>
      <c r="BH348" t="s">
        <v>4602</v>
      </c>
    </row>
    <row r="349" spans="1:60" x14ac:dyDescent="0.3">
      <c r="A349">
        <v>505</v>
      </c>
      <c r="I349">
        <v>29497588</v>
      </c>
      <c r="Q349" t="s">
        <v>4604</v>
      </c>
      <c r="R349" t="s">
        <v>4604</v>
      </c>
      <c r="S349" t="s">
        <v>135</v>
      </c>
      <c r="T349" t="s">
        <v>13</v>
      </c>
      <c r="U349" t="s">
        <v>299</v>
      </c>
      <c r="V349" s="9" t="s">
        <v>1379</v>
      </c>
      <c r="AB349">
        <v>50</v>
      </c>
      <c r="AC349">
        <v>50</v>
      </c>
      <c r="AZ349" t="s">
        <v>4601</v>
      </c>
      <c r="BF349" t="s">
        <v>4605</v>
      </c>
      <c r="BH349" t="s">
        <v>4602</v>
      </c>
    </row>
    <row r="350" spans="1:60" x14ac:dyDescent="0.3">
      <c r="A350">
        <v>544</v>
      </c>
      <c r="I350">
        <v>4053527</v>
      </c>
      <c r="Q350" t="s">
        <v>1485</v>
      </c>
      <c r="R350" t="s">
        <v>1485</v>
      </c>
      <c r="S350" t="s">
        <v>135</v>
      </c>
      <c r="T350" t="s">
        <v>13</v>
      </c>
      <c r="U350" t="s">
        <v>299</v>
      </c>
      <c r="V350" s="9" t="s">
        <v>1480</v>
      </c>
      <c r="AB350">
        <v>332</v>
      </c>
      <c r="AC350">
        <v>332</v>
      </c>
      <c r="AZ350" t="s">
        <v>1484</v>
      </c>
      <c r="BA350" t="s">
        <v>4971</v>
      </c>
      <c r="BB350">
        <v>52924112</v>
      </c>
      <c r="BC350" t="s">
        <v>4972</v>
      </c>
      <c r="BF350" t="s">
        <v>1483</v>
      </c>
    </row>
    <row r="351" spans="1:60" x14ac:dyDescent="0.3">
      <c r="A351">
        <v>560</v>
      </c>
      <c r="C351">
        <v>6024063</v>
      </c>
      <c r="Q351" t="s">
        <v>1532</v>
      </c>
      <c r="R351" t="s">
        <v>1532</v>
      </c>
      <c r="S351" t="s">
        <v>135</v>
      </c>
      <c r="T351" t="s">
        <v>52</v>
      </c>
      <c r="U351" t="s">
        <v>299</v>
      </c>
      <c r="V351" s="9" t="s">
        <v>1533</v>
      </c>
      <c r="AA351" s="6" t="s">
        <v>1534</v>
      </c>
      <c r="AB351">
        <v>5</v>
      </c>
      <c r="AC351">
        <v>5</v>
      </c>
      <c r="AE351" t="s">
        <v>164</v>
      </c>
      <c r="AF351" t="s">
        <v>82</v>
      </c>
      <c r="AH351" t="s">
        <v>8057</v>
      </c>
      <c r="AL351" t="s">
        <v>1535</v>
      </c>
      <c r="AM351" t="s">
        <v>1535</v>
      </c>
      <c r="AO351">
        <v>28</v>
      </c>
      <c r="AP351">
        <v>4</v>
      </c>
      <c r="AS351" t="s">
        <v>7320</v>
      </c>
      <c r="AT351">
        <v>6165712</v>
      </c>
      <c r="AV351" s="11">
        <v>370666</v>
      </c>
      <c r="AZ351" t="s">
        <v>1536</v>
      </c>
    </row>
    <row r="352" spans="1:60" x14ac:dyDescent="0.3">
      <c r="A352">
        <v>585</v>
      </c>
      <c r="K352" t="s">
        <v>4597</v>
      </c>
      <c r="Q352" t="s">
        <v>4593</v>
      </c>
      <c r="R352" t="s">
        <v>4593</v>
      </c>
      <c r="S352" t="s">
        <v>135</v>
      </c>
      <c r="T352" t="s">
        <v>13</v>
      </c>
      <c r="U352" t="s">
        <v>299</v>
      </c>
      <c r="V352" s="9" t="s">
        <v>1584</v>
      </c>
      <c r="AB352">
        <v>156</v>
      </c>
      <c r="AC352">
        <v>156</v>
      </c>
      <c r="AH352" t="s">
        <v>8057</v>
      </c>
      <c r="AZ352" t="s">
        <v>4594</v>
      </c>
      <c r="BE352" t="s">
        <v>4595</v>
      </c>
      <c r="BF352" t="s">
        <v>4596</v>
      </c>
    </row>
    <row r="353" spans="1:59" x14ac:dyDescent="0.3">
      <c r="A353">
        <v>691</v>
      </c>
      <c r="F353">
        <v>3514342</v>
      </c>
      <c r="K353" t="s">
        <v>4643</v>
      </c>
      <c r="O353" s="9" t="s">
        <v>4642</v>
      </c>
      <c r="Q353" t="s">
        <v>4638</v>
      </c>
      <c r="R353" t="s">
        <v>4638</v>
      </c>
      <c r="S353" t="s">
        <v>135</v>
      </c>
      <c r="T353" t="s">
        <v>13</v>
      </c>
      <c r="U353" t="s">
        <v>299</v>
      </c>
      <c r="V353" s="9" t="s">
        <v>4639</v>
      </c>
      <c r="AB353">
        <v>155</v>
      </c>
      <c r="AC353">
        <v>155</v>
      </c>
      <c r="AH353" t="s">
        <v>8057</v>
      </c>
      <c r="AZ353" t="s">
        <v>4640</v>
      </c>
      <c r="BA353" t="s">
        <v>4995</v>
      </c>
      <c r="BB353">
        <v>237337377</v>
      </c>
      <c r="BC353" t="s">
        <v>4996</v>
      </c>
      <c r="BF353" t="s">
        <v>4641</v>
      </c>
    </row>
    <row r="354" spans="1:59" x14ac:dyDescent="0.3">
      <c r="A354">
        <v>702</v>
      </c>
      <c r="I354">
        <v>25658675</v>
      </c>
      <c r="Q354" t="s">
        <v>2033</v>
      </c>
      <c r="R354" t="s">
        <v>2033</v>
      </c>
      <c r="S354" t="s">
        <v>135</v>
      </c>
      <c r="T354" t="s">
        <v>13</v>
      </c>
      <c r="U354" t="s">
        <v>299</v>
      </c>
      <c r="V354" s="9" t="s">
        <v>2073</v>
      </c>
      <c r="AB354">
        <v>160</v>
      </c>
      <c r="AC354">
        <v>160</v>
      </c>
      <c r="AH354" t="s">
        <v>8057</v>
      </c>
      <c r="AZ354" t="s">
        <v>2038</v>
      </c>
      <c r="BF354" t="s">
        <v>2039</v>
      </c>
    </row>
    <row r="355" spans="1:59" x14ac:dyDescent="0.3">
      <c r="A355">
        <v>730</v>
      </c>
      <c r="G355" t="s">
        <v>4624</v>
      </c>
      <c r="J355" t="s">
        <v>4623</v>
      </c>
      <c r="Q355" t="s">
        <v>4625</v>
      </c>
      <c r="R355" t="s">
        <v>4625</v>
      </c>
      <c r="S355" t="s">
        <v>135</v>
      </c>
      <c r="T355" t="s">
        <v>13</v>
      </c>
      <c r="U355" t="s">
        <v>299</v>
      </c>
      <c r="V355" s="9" t="s">
        <v>2114</v>
      </c>
      <c r="AB355">
        <v>208</v>
      </c>
      <c r="AC355">
        <v>208</v>
      </c>
      <c r="AZ355" t="s">
        <v>4626</v>
      </c>
      <c r="BF355" t="s">
        <v>4627</v>
      </c>
    </row>
    <row r="356" spans="1:59" x14ac:dyDescent="0.3">
      <c r="A356">
        <v>762</v>
      </c>
      <c r="F356">
        <v>3521646</v>
      </c>
      <c r="K356" t="s">
        <v>4637</v>
      </c>
      <c r="O356" s="9" t="s">
        <v>4636</v>
      </c>
      <c r="P356" s="9" t="s">
        <v>4635</v>
      </c>
      <c r="Q356" t="s">
        <v>4632</v>
      </c>
      <c r="R356" t="s">
        <v>4632</v>
      </c>
      <c r="S356" t="s">
        <v>135</v>
      </c>
      <c r="T356" t="s">
        <v>13</v>
      </c>
      <c r="U356" t="s">
        <v>299</v>
      </c>
      <c r="V356" s="9" t="s">
        <v>2177</v>
      </c>
      <c r="AB356">
        <v>123</v>
      </c>
      <c r="AC356">
        <v>123</v>
      </c>
      <c r="AK356" t="s">
        <v>8051</v>
      </c>
      <c r="AZ356" t="s">
        <v>4633</v>
      </c>
      <c r="BB356" s="9" t="s">
        <v>5019</v>
      </c>
      <c r="BC356" t="s">
        <v>5020</v>
      </c>
      <c r="BF356" t="s">
        <v>4634</v>
      </c>
      <c r="BG356" t="s">
        <v>12582</v>
      </c>
    </row>
    <row r="357" spans="1:59" x14ac:dyDescent="0.3">
      <c r="A357">
        <v>797</v>
      </c>
      <c r="K357" t="s">
        <v>4611</v>
      </c>
      <c r="O357" s="9" t="s">
        <v>4615</v>
      </c>
      <c r="P357" s="9" t="s">
        <v>4614</v>
      </c>
      <c r="Q357" t="s">
        <v>4610</v>
      </c>
      <c r="R357" t="s">
        <v>4610</v>
      </c>
      <c r="S357" t="s">
        <v>135</v>
      </c>
      <c r="T357" t="s">
        <v>13</v>
      </c>
      <c r="U357" t="s">
        <v>299</v>
      </c>
      <c r="V357" s="9" t="s">
        <v>2259</v>
      </c>
      <c r="AB357">
        <v>235</v>
      </c>
      <c r="AC357">
        <v>235</v>
      </c>
      <c r="AZ357" t="s">
        <v>4612</v>
      </c>
      <c r="BD357" t="s">
        <v>4616</v>
      </c>
      <c r="BF357" t="s">
        <v>4613</v>
      </c>
    </row>
    <row r="358" spans="1:59" x14ac:dyDescent="0.3">
      <c r="A358">
        <v>798</v>
      </c>
      <c r="K358" t="s">
        <v>2265</v>
      </c>
      <c r="Q358" t="s">
        <v>2268</v>
      </c>
      <c r="R358" t="s">
        <v>2268</v>
      </c>
      <c r="S358" t="s">
        <v>135</v>
      </c>
      <c r="T358" t="s">
        <v>13</v>
      </c>
      <c r="U358" t="s">
        <v>299</v>
      </c>
      <c r="V358" s="9" t="s">
        <v>2259</v>
      </c>
      <c r="AB358">
        <v>335</v>
      </c>
      <c r="AC358">
        <v>335</v>
      </c>
      <c r="AH358" t="s">
        <v>8057</v>
      </c>
      <c r="AZ358" t="s">
        <v>2273</v>
      </c>
      <c r="BA358" t="s">
        <v>5028</v>
      </c>
      <c r="BB358">
        <v>24514583</v>
      </c>
      <c r="BC358" t="s">
        <v>5029</v>
      </c>
      <c r="BF358" t="s">
        <v>2280</v>
      </c>
      <c r="BG358" t="s">
        <v>11388</v>
      </c>
    </row>
    <row r="359" spans="1:59" x14ac:dyDescent="0.3">
      <c r="A359">
        <v>887</v>
      </c>
      <c r="K359" t="s">
        <v>4619</v>
      </c>
      <c r="Q359" t="s">
        <v>4617</v>
      </c>
      <c r="R359" t="s">
        <v>4618</v>
      </c>
      <c r="S359" t="s">
        <v>1004</v>
      </c>
      <c r="T359" t="s">
        <v>13</v>
      </c>
      <c r="U359" t="s">
        <v>299</v>
      </c>
      <c r="V359" s="9" t="s">
        <v>2442</v>
      </c>
      <c r="AB359">
        <v>243</v>
      </c>
      <c r="AC359">
        <v>243</v>
      </c>
      <c r="AZ359" t="s">
        <v>4620</v>
      </c>
      <c r="BF359" t="s">
        <v>4621</v>
      </c>
    </row>
    <row r="360" spans="1:59" x14ac:dyDescent="0.3">
      <c r="A360">
        <v>948</v>
      </c>
      <c r="K360" t="s">
        <v>2562</v>
      </c>
      <c r="Q360" t="s">
        <v>2567</v>
      </c>
      <c r="R360" t="s">
        <v>2567</v>
      </c>
      <c r="S360" t="s">
        <v>135</v>
      </c>
      <c r="T360" t="s">
        <v>13</v>
      </c>
      <c r="U360" t="s">
        <v>299</v>
      </c>
      <c r="V360" s="9" t="s">
        <v>2572</v>
      </c>
      <c r="AB360">
        <v>273</v>
      </c>
      <c r="AC360">
        <v>273</v>
      </c>
      <c r="AH360" t="s">
        <v>8057</v>
      </c>
      <c r="AZ360" t="s">
        <v>2581</v>
      </c>
      <c r="BF360" t="s">
        <v>2587</v>
      </c>
    </row>
    <row r="361" spans="1:59" x14ac:dyDescent="0.3">
      <c r="A361">
        <v>1018</v>
      </c>
      <c r="F361">
        <v>3521856</v>
      </c>
      <c r="Q361" t="s">
        <v>2683</v>
      </c>
      <c r="R361" t="s">
        <v>2683</v>
      </c>
      <c r="S361" t="s">
        <v>135</v>
      </c>
      <c r="T361" t="s">
        <v>13</v>
      </c>
      <c r="U361" t="s">
        <v>299</v>
      </c>
      <c r="V361" s="9" t="s">
        <v>2684</v>
      </c>
      <c r="AB361">
        <v>137</v>
      </c>
      <c r="AC361">
        <v>137</v>
      </c>
      <c r="AH361" t="s">
        <v>8057</v>
      </c>
      <c r="AZ361" t="s">
        <v>2687</v>
      </c>
      <c r="BF361" t="s">
        <v>2688</v>
      </c>
    </row>
    <row r="362" spans="1:59" x14ac:dyDescent="0.3">
      <c r="A362">
        <v>1020</v>
      </c>
      <c r="K362" t="s">
        <v>2700</v>
      </c>
      <c r="P362" s="9" t="s">
        <v>2705</v>
      </c>
      <c r="Q362" t="s">
        <v>2690</v>
      </c>
      <c r="R362" t="s">
        <v>2690</v>
      </c>
      <c r="S362" t="s">
        <v>135</v>
      </c>
      <c r="T362" t="s">
        <v>13</v>
      </c>
      <c r="U362" t="s">
        <v>299</v>
      </c>
      <c r="V362" s="9" t="s">
        <v>2684</v>
      </c>
      <c r="AB362">
        <v>263</v>
      </c>
      <c r="AC362">
        <v>263</v>
      </c>
      <c r="AZ362" t="s">
        <v>2715</v>
      </c>
      <c r="BF362" t="s">
        <v>2719</v>
      </c>
    </row>
    <row r="363" spans="1:59" x14ac:dyDescent="0.3">
      <c r="A363">
        <v>1082</v>
      </c>
      <c r="I363">
        <v>19859541</v>
      </c>
      <c r="O363" s="9" t="s">
        <v>7227</v>
      </c>
      <c r="P363" s="9" t="s">
        <v>7226</v>
      </c>
      <c r="Q363" t="s">
        <v>4644</v>
      </c>
      <c r="R363" t="s">
        <v>4644</v>
      </c>
      <c r="S363" t="s">
        <v>135</v>
      </c>
      <c r="T363" t="s">
        <v>13</v>
      </c>
      <c r="U363" t="s">
        <v>299</v>
      </c>
      <c r="V363" s="9" t="s">
        <v>2830</v>
      </c>
      <c r="AB363">
        <v>122</v>
      </c>
      <c r="AC363">
        <v>122</v>
      </c>
      <c r="AZ363" t="s">
        <v>4645</v>
      </c>
      <c r="BF363" t="s">
        <v>4645</v>
      </c>
      <c r="BG363" t="s">
        <v>4646</v>
      </c>
    </row>
    <row r="364" spans="1:59" x14ac:dyDescent="0.3">
      <c r="A364">
        <v>1148</v>
      </c>
      <c r="I364">
        <v>15685981</v>
      </c>
      <c r="O364" s="9" t="s">
        <v>7228</v>
      </c>
      <c r="P364" s="9" t="s">
        <v>3061</v>
      </c>
      <c r="Q364" t="s">
        <v>3062</v>
      </c>
      <c r="R364" t="s">
        <v>3062</v>
      </c>
      <c r="S364" t="s">
        <v>135</v>
      </c>
      <c r="T364" t="s">
        <v>13</v>
      </c>
      <c r="U364" t="s">
        <v>299</v>
      </c>
      <c r="V364" s="9" t="s">
        <v>3059</v>
      </c>
      <c r="AB364">
        <v>21</v>
      </c>
      <c r="AC364">
        <v>21</v>
      </c>
      <c r="AH364" t="s">
        <v>8057</v>
      </c>
      <c r="AZ364" t="s">
        <v>3063</v>
      </c>
      <c r="BA364" t="s">
        <v>5103</v>
      </c>
      <c r="BB364">
        <v>52773341</v>
      </c>
      <c r="BC364" t="s">
        <v>5104</v>
      </c>
      <c r="BF364" t="s">
        <v>3068</v>
      </c>
    </row>
    <row r="365" spans="1:59" x14ac:dyDescent="0.3">
      <c r="A365">
        <v>1205</v>
      </c>
      <c r="B365" t="s">
        <v>5877</v>
      </c>
      <c r="C365">
        <v>7420375</v>
      </c>
      <c r="D365" t="s">
        <v>5878</v>
      </c>
      <c r="E365">
        <v>27715862</v>
      </c>
      <c r="Q365" t="s">
        <v>3120</v>
      </c>
      <c r="R365" t="s">
        <v>3120</v>
      </c>
      <c r="S365" t="s">
        <v>135</v>
      </c>
      <c r="T365" t="s">
        <v>52</v>
      </c>
      <c r="U365" t="s">
        <v>299</v>
      </c>
      <c r="V365" s="9" t="s">
        <v>4389</v>
      </c>
      <c r="AA365" s="6" t="s">
        <v>9609</v>
      </c>
      <c r="AB365">
        <v>5</v>
      </c>
      <c r="AC365">
        <v>5</v>
      </c>
      <c r="AE365" t="s">
        <v>92</v>
      </c>
      <c r="AH365" t="s">
        <v>12390</v>
      </c>
      <c r="AK365" t="s">
        <v>8052</v>
      </c>
      <c r="AL365" t="s">
        <v>5157</v>
      </c>
      <c r="AM365" t="s">
        <v>5157</v>
      </c>
      <c r="AO365">
        <v>6</v>
      </c>
      <c r="AP365">
        <v>2</v>
      </c>
      <c r="AZ365" t="s">
        <v>8357</v>
      </c>
    </row>
    <row r="366" spans="1:59" x14ac:dyDescent="0.3">
      <c r="A366">
        <v>1227</v>
      </c>
      <c r="M366" t="s">
        <v>10439</v>
      </c>
      <c r="Q366" t="s">
        <v>10438</v>
      </c>
      <c r="R366" t="s">
        <v>10440</v>
      </c>
      <c r="S366" t="s">
        <v>7012</v>
      </c>
      <c r="T366" t="s">
        <v>464</v>
      </c>
      <c r="U366" t="s">
        <v>299</v>
      </c>
      <c r="V366" s="9" t="s">
        <v>4398</v>
      </c>
      <c r="AD366" s="9" t="s">
        <v>10441</v>
      </c>
      <c r="AK366" t="s">
        <v>8051</v>
      </c>
    </row>
    <row r="367" spans="1:59" x14ac:dyDescent="0.3">
      <c r="A367">
        <v>1291</v>
      </c>
      <c r="K367" t="s">
        <v>7424</v>
      </c>
      <c r="Q367" t="s">
        <v>3194</v>
      </c>
      <c r="R367" t="s">
        <v>3196</v>
      </c>
      <c r="S367" t="s">
        <v>65</v>
      </c>
      <c r="T367" t="s">
        <v>13</v>
      </c>
      <c r="U367" t="s">
        <v>299</v>
      </c>
      <c r="V367" s="9" t="s">
        <v>4421</v>
      </c>
      <c r="AB367">
        <v>149</v>
      </c>
      <c r="AC367">
        <v>149</v>
      </c>
      <c r="AH367" t="s">
        <v>8057</v>
      </c>
      <c r="AK367" t="s">
        <v>8051</v>
      </c>
      <c r="AZ367" t="s">
        <v>8413</v>
      </c>
    </row>
    <row r="368" spans="1:59" x14ac:dyDescent="0.3">
      <c r="A368">
        <v>1292</v>
      </c>
      <c r="K368" t="s">
        <v>7425</v>
      </c>
      <c r="Q368" t="s">
        <v>3195</v>
      </c>
      <c r="R368" t="s">
        <v>3197</v>
      </c>
      <c r="S368" t="s">
        <v>65</v>
      </c>
      <c r="T368" t="s">
        <v>13</v>
      </c>
      <c r="U368" t="s">
        <v>299</v>
      </c>
      <c r="V368" s="9" t="s">
        <v>4421</v>
      </c>
      <c r="AB368">
        <v>120</v>
      </c>
      <c r="AC368">
        <v>120</v>
      </c>
      <c r="AH368" t="s">
        <v>8057</v>
      </c>
      <c r="AK368" t="s">
        <v>8051</v>
      </c>
      <c r="AZ368" t="s">
        <v>8414</v>
      </c>
    </row>
    <row r="369" spans="1:60" x14ac:dyDescent="0.3">
      <c r="A369">
        <v>1293</v>
      </c>
      <c r="K369" t="s">
        <v>4656</v>
      </c>
      <c r="O369" s="9" t="s">
        <v>4655</v>
      </c>
      <c r="P369" s="9" t="s">
        <v>4654</v>
      </c>
      <c r="Q369" t="s">
        <v>4653</v>
      </c>
      <c r="R369" t="s">
        <v>4653</v>
      </c>
      <c r="S369" t="s">
        <v>135</v>
      </c>
      <c r="T369" t="s">
        <v>13</v>
      </c>
      <c r="U369" t="s">
        <v>299</v>
      </c>
      <c r="V369" s="9" t="s">
        <v>4421</v>
      </c>
      <c r="AB369">
        <v>287</v>
      </c>
      <c r="AC369">
        <v>287</v>
      </c>
      <c r="AK369" t="s">
        <v>8051</v>
      </c>
      <c r="AZ369" t="s">
        <v>4657</v>
      </c>
      <c r="BF369" t="s">
        <v>4658</v>
      </c>
      <c r="BG369" t="s">
        <v>159</v>
      </c>
    </row>
    <row r="370" spans="1:60" x14ac:dyDescent="0.3">
      <c r="A370">
        <v>1294</v>
      </c>
      <c r="K370" t="s">
        <v>4662</v>
      </c>
      <c r="O370" s="9" t="s">
        <v>4661</v>
      </c>
      <c r="P370" s="9" t="s">
        <v>4660</v>
      </c>
      <c r="Q370" t="s">
        <v>4659</v>
      </c>
      <c r="R370" t="s">
        <v>4659</v>
      </c>
      <c r="S370" t="s">
        <v>135</v>
      </c>
      <c r="T370" t="s">
        <v>13</v>
      </c>
      <c r="U370" t="s">
        <v>299</v>
      </c>
      <c r="V370" s="9" t="s">
        <v>4421</v>
      </c>
      <c r="AB370">
        <v>167</v>
      </c>
      <c r="AC370">
        <v>167</v>
      </c>
      <c r="AK370" t="s">
        <v>8051</v>
      </c>
      <c r="AZ370" t="s">
        <v>4663</v>
      </c>
      <c r="BF370" t="s">
        <v>4664</v>
      </c>
      <c r="BG370" t="s">
        <v>159</v>
      </c>
    </row>
    <row r="371" spans="1:60" x14ac:dyDescent="0.3">
      <c r="A371">
        <v>1353</v>
      </c>
      <c r="I371">
        <v>417245636</v>
      </c>
      <c r="O371" s="9" t="s">
        <v>9696</v>
      </c>
      <c r="P371" s="9" t="s">
        <v>4679</v>
      </c>
      <c r="Q371" t="s">
        <v>3242</v>
      </c>
      <c r="R371" t="s">
        <v>3250</v>
      </c>
      <c r="S371" t="s">
        <v>65</v>
      </c>
      <c r="T371" t="s">
        <v>13</v>
      </c>
      <c r="U371" t="s">
        <v>299</v>
      </c>
      <c r="V371" s="9" t="s">
        <v>4437</v>
      </c>
      <c r="AB371">
        <v>210</v>
      </c>
      <c r="AC371">
        <v>210</v>
      </c>
      <c r="AH371" t="s">
        <v>8057</v>
      </c>
      <c r="AK371" t="s">
        <v>8051</v>
      </c>
      <c r="AZ371" t="s">
        <v>4680</v>
      </c>
      <c r="BF371" t="s">
        <v>4681</v>
      </c>
    </row>
    <row r="372" spans="1:60" x14ac:dyDescent="0.3">
      <c r="A372">
        <v>1361</v>
      </c>
      <c r="K372" t="s">
        <v>7457</v>
      </c>
      <c r="P372" s="9" t="s">
        <v>7456</v>
      </c>
      <c r="Q372" t="s">
        <v>3252</v>
      </c>
      <c r="R372" t="s">
        <v>3252</v>
      </c>
      <c r="S372" t="s">
        <v>135</v>
      </c>
      <c r="T372" t="s">
        <v>13</v>
      </c>
      <c r="U372" t="s">
        <v>299</v>
      </c>
      <c r="V372" s="9" t="s">
        <v>4437</v>
      </c>
      <c r="AB372">
        <v>373</v>
      </c>
      <c r="AC372">
        <v>373</v>
      </c>
      <c r="AK372" t="s">
        <v>8051</v>
      </c>
      <c r="AZ372" t="s">
        <v>8454</v>
      </c>
      <c r="BF372" t="s">
        <v>8455</v>
      </c>
    </row>
    <row r="373" spans="1:60" x14ac:dyDescent="0.3">
      <c r="A373">
        <v>1362</v>
      </c>
      <c r="Q373" t="s">
        <v>4677</v>
      </c>
      <c r="R373" t="s">
        <v>4677</v>
      </c>
      <c r="S373" t="s">
        <v>135</v>
      </c>
      <c r="T373" t="s">
        <v>13</v>
      </c>
      <c r="U373" t="s">
        <v>299</v>
      </c>
      <c r="V373" s="9" t="s">
        <v>4437</v>
      </c>
      <c r="AK373" t="s">
        <v>8051</v>
      </c>
      <c r="AZ373" t="s">
        <v>4678</v>
      </c>
      <c r="BF373" t="s">
        <v>4678</v>
      </c>
      <c r="BH373" t="s">
        <v>9700</v>
      </c>
    </row>
    <row r="374" spans="1:60" x14ac:dyDescent="0.3">
      <c r="A374">
        <v>1363</v>
      </c>
      <c r="K374" t="s">
        <v>4688</v>
      </c>
      <c r="O374" s="9" t="s">
        <v>4687</v>
      </c>
      <c r="P374" s="9" t="s">
        <v>4686</v>
      </c>
      <c r="Q374" t="s">
        <v>4685</v>
      </c>
      <c r="R374" t="s">
        <v>4685</v>
      </c>
      <c r="S374" t="s">
        <v>135</v>
      </c>
      <c r="T374" t="s">
        <v>13</v>
      </c>
      <c r="U374" t="s">
        <v>299</v>
      </c>
      <c r="V374" s="9" t="s">
        <v>4437</v>
      </c>
      <c r="AB374">
        <v>288</v>
      </c>
      <c r="AC374">
        <v>288</v>
      </c>
      <c r="AZ374" t="s">
        <v>4689</v>
      </c>
      <c r="BF374" t="s">
        <v>4690</v>
      </c>
      <c r="BG374" t="s">
        <v>4622</v>
      </c>
    </row>
    <row r="375" spans="1:60" x14ac:dyDescent="0.3">
      <c r="A375">
        <v>1407</v>
      </c>
      <c r="K375" t="s">
        <v>4666</v>
      </c>
      <c r="Q375" t="s">
        <v>4665</v>
      </c>
      <c r="R375" t="s">
        <v>4665</v>
      </c>
      <c r="S375" t="s">
        <v>135</v>
      </c>
      <c r="T375" t="s">
        <v>13</v>
      </c>
      <c r="U375" t="s">
        <v>299</v>
      </c>
      <c r="V375" s="9" t="s">
        <v>4458</v>
      </c>
      <c r="AB375">
        <v>98</v>
      </c>
      <c r="AC375">
        <v>98</v>
      </c>
      <c r="AH375" t="s">
        <v>8057</v>
      </c>
      <c r="AZ375" t="s">
        <v>4667</v>
      </c>
      <c r="BF375" t="s">
        <v>4668</v>
      </c>
    </row>
    <row r="376" spans="1:60" x14ac:dyDescent="0.3">
      <c r="A376">
        <v>1458</v>
      </c>
      <c r="I376">
        <v>253900399</v>
      </c>
      <c r="Q376" t="s">
        <v>4647</v>
      </c>
      <c r="R376" t="s">
        <v>4648</v>
      </c>
      <c r="S376" t="s">
        <v>4649</v>
      </c>
      <c r="T376" t="s">
        <v>13</v>
      </c>
      <c r="U376" t="s">
        <v>299</v>
      </c>
      <c r="V376" s="9" t="s">
        <v>4478</v>
      </c>
      <c r="AB376">
        <v>139</v>
      </c>
      <c r="AC376">
        <v>139</v>
      </c>
      <c r="AH376" t="s">
        <v>8057</v>
      </c>
      <c r="AZ376" t="s">
        <v>4650</v>
      </c>
      <c r="BF376" t="s">
        <v>4651</v>
      </c>
      <c r="BG376" t="s">
        <v>4652</v>
      </c>
    </row>
    <row r="377" spans="1:60" x14ac:dyDescent="0.3">
      <c r="A377">
        <v>1464</v>
      </c>
      <c r="I377">
        <v>606561527</v>
      </c>
      <c r="Q377" t="s">
        <v>4669</v>
      </c>
      <c r="R377" t="s">
        <v>4669</v>
      </c>
      <c r="S377" t="s">
        <v>135</v>
      </c>
      <c r="T377" t="s">
        <v>13</v>
      </c>
      <c r="U377" t="s">
        <v>299</v>
      </c>
      <c r="V377" s="9" t="s">
        <v>4478</v>
      </c>
      <c r="AB377">
        <v>51</v>
      </c>
      <c r="AC377">
        <v>51</v>
      </c>
      <c r="AH377" t="s">
        <v>8057</v>
      </c>
      <c r="AK377" t="s">
        <v>8051</v>
      </c>
      <c r="AZ377" t="s">
        <v>4670</v>
      </c>
      <c r="BF377" t="s">
        <v>4668</v>
      </c>
    </row>
    <row r="378" spans="1:60" x14ac:dyDescent="0.3">
      <c r="A378">
        <v>1586</v>
      </c>
      <c r="I378">
        <v>22764300</v>
      </c>
      <c r="O378" s="9" t="s">
        <v>9824</v>
      </c>
      <c r="P378" s="9" t="s">
        <v>7563</v>
      </c>
      <c r="Q378" t="s">
        <v>3434</v>
      </c>
      <c r="R378" t="s">
        <v>3434</v>
      </c>
      <c r="S378" t="s">
        <v>65</v>
      </c>
      <c r="T378" t="s">
        <v>13</v>
      </c>
      <c r="U378" t="s">
        <v>299</v>
      </c>
      <c r="V378" s="9" t="s">
        <v>4534</v>
      </c>
      <c r="AB378">
        <v>245</v>
      </c>
      <c r="AC378">
        <v>245</v>
      </c>
      <c r="AZ378" t="s">
        <v>8581</v>
      </c>
      <c r="BF378" t="s">
        <v>8582</v>
      </c>
    </row>
    <row r="379" spans="1:60" x14ac:dyDescent="0.3">
      <c r="A379">
        <v>1587</v>
      </c>
      <c r="I379">
        <v>22541670</v>
      </c>
      <c r="O379" s="9" t="s">
        <v>4672</v>
      </c>
      <c r="P379" s="9" t="s">
        <v>4673</v>
      </c>
      <c r="Q379" t="s">
        <v>4671</v>
      </c>
      <c r="R379" t="s">
        <v>4676</v>
      </c>
      <c r="S379" t="s">
        <v>65</v>
      </c>
      <c r="T379" t="s">
        <v>13</v>
      </c>
      <c r="U379" t="s">
        <v>299</v>
      </c>
      <c r="V379" s="9" t="s">
        <v>4534</v>
      </c>
      <c r="AB379">
        <v>249</v>
      </c>
      <c r="AC379">
        <v>249</v>
      </c>
      <c r="AZ379" t="s">
        <v>4674</v>
      </c>
      <c r="BF379" t="s">
        <v>4675</v>
      </c>
    </row>
    <row r="380" spans="1:60" x14ac:dyDescent="0.3">
      <c r="A380">
        <v>1591</v>
      </c>
      <c r="I380">
        <v>145032573</v>
      </c>
      <c r="P380" s="9" t="s">
        <v>7567</v>
      </c>
      <c r="Q380" t="s">
        <v>3438</v>
      </c>
      <c r="R380" t="s">
        <v>3444</v>
      </c>
      <c r="S380" t="s">
        <v>65</v>
      </c>
      <c r="T380" t="s">
        <v>13</v>
      </c>
      <c r="U380" t="s">
        <v>299</v>
      </c>
      <c r="V380" s="9" t="s">
        <v>4534</v>
      </c>
      <c r="AB380">
        <v>285</v>
      </c>
      <c r="AC380">
        <v>285</v>
      </c>
      <c r="AK380" t="s">
        <v>8051</v>
      </c>
      <c r="AZ380" t="s">
        <v>8587</v>
      </c>
      <c r="BF380" t="s">
        <v>8588</v>
      </c>
    </row>
    <row r="381" spans="1:60" x14ac:dyDescent="0.3">
      <c r="A381">
        <v>1686</v>
      </c>
      <c r="I381">
        <v>27575094</v>
      </c>
      <c r="O381" s="9" t="s">
        <v>4692</v>
      </c>
      <c r="Q381" t="s">
        <v>4691</v>
      </c>
      <c r="R381" t="s">
        <v>4691</v>
      </c>
      <c r="S381" t="s">
        <v>135</v>
      </c>
      <c r="T381" t="s">
        <v>13</v>
      </c>
      <c r="U381" t="s">
        <v>299</v>
      </c>
      <c r="V381" s="9" t="s">
        <v>4566</v>
      </c>
      <c r="AB381">
        <v>256</v>
      </c>
      <c r="AC381">
        <v>256</v>
      </c>
      <c r="AZ381" t="s">
        <v>4693</v>
      </c>
      <c r="BF381" t="s">
        <v>4694</v>
      </c>
    </row>
    <row r="382" spans="1:60" x14ac:dyDescent="0.3">
      <c r="A382">
        <v>1687</v>
      </c>
      <c r="F382">
        <v>1949183</v>
      </c>
      <c r="I382">
        <v>20724487</v>
      </c>
      <c r="O382" s="9" t="s">
        <v>4683</v>
      </c>
      <c r="Q382" t="s">
        <v>4682</v>
      </c>
      <c r="R382" t="s">
        <v>4682</v>
      </c>
      <c r="S382" t="s">
        <v>135</v>
      </c>
      <c r="T382" t="s">
        <v>13</v>
      </c>
      <c r="U382" t="s">
        <v>299</v>
      </c>
      <c r="V382" s="9" t="s">
        <v>4566</v>
      </c>
      <c r="AB382">
        <v>207</v>
      </c>
      <c r="AC382">
        <v>207</v>
      </c>
      <c r="AZ382" t="s">
        <v>2275</v>
      </c>
      <c r="BF382" t="s">
        <v>4684</v>
      </c>
    </row>
    <row r="383" spans="1:60" x14ac:dyDescent="0.3">
      <c r="A383">
        <v>1702</v>
      </c>
      <c r="B383" t="s">
        <v>7625</v>
      </c>
      <c r="C383">
        <v>2647985</v>
      </c>
      <c r="D383" t="s">
        <v>7626</v>
      </c>
      <c r="Q383" t="s">
        <v>3533</v>
      </c>
      <c r="R383" t="s">
        <v>3533</v>
      </c>
      <c r="S383" t="s">
        <v>135</v>
      </c>
      <c r="T383" t="s">
        <v>52</v>
      </c>
      <c r="U383" t="s">
        <v>299</v>
      </c>
      <c r="V383" s="9" t="s">
        <v>4571</v>
      </c>
      <c r="AA383" s="6" t="s">
        <v>9893</v>
      </c>
      <c r="AB383">
        <v>4</v>
      </c>
      <c r="AC383">
        <v>4</v>
      </c>
      <c r="AE383" t="s">
        <v>2462</v>
      </c>
      <c r="AF383" t="s">
        <v>8053</v>
      </c>
      <c r="AG383" t="s">
        <v>8055</v>
      </c>
      <c r="AH383" t="s">
        <v>8180</v>
      </c>
      <c r="AL383" t="s">
        <v>5259</v>
      </c>
      <c r="AM383" t="s">
        <v>5259</v>
      </c>
      <c r="AO383">
        <v>82</v>
      </c>
      <c r="AP383">
        <v>2</v>
      </c>
      <c r="AZ383" t="s">
        <v>8354</v>
      </c>
    </row>
    <row r="384" spans="1:60" x14ac:dyDescent="0.3">
      <c r="A384">
        <v>1817</v>
      </c>
      <c r="K384" t="s">
        <v>4734</v>
      </c>
      <c r="O384" s="9" t="s">
        <v>4733</v>
      </c>
      <c r="P384" s="9" t="s">
        <v>4732</v>
      </c>
      <c r="Q384" t="s">
        <v>4731</v>
      </c>
      <c r="R384" t="s">
        <v>4731</v>
      </c>
      <c r="S384" t="s">
        <v>135</v>
      </c>
      <c r="T384" t="s">
        <v>13</v>
      </c>
      <c r="U384" t="s">
        <v>299</v>
      </c>
      <c r="V384" s="9" t="s">
        <v>4165</v>
      </c>
      <c r="AB384">
        <v>225</v>
      </c>
      <c r="AC384">
        <v>225</v>
      </c>
      <c r="AZ384" t="s">
        <v>4735</v>
      </c>
      <c r="BF384" t="s">
        <v>4736</v>
      </c>
    </row>
    <row r="385" spans="1:58" x14ac:dyDescent="0.3">
      <c r="A385">
        <v>1818</v>
      </c>
      <c r="K385" t="s">
        <v>4831</v>
      </c>
      <c r="O385" s="9" t="s">
        <v>4832</v>
      </c>
      <c r="P385" s="9" t="s">
        <v>4833</v>
      </c>
      <c r="Q385" t="s">
        <v>4830</v>
      </c>
      <c r="R385" t="s">
        <v>4830</v>
      </c>
      <c r="S385" t="s">
        <v>135</v>
      </c>
      <c r="T385" t="s">
        <v>13</v>
      </c>
      <c r="U385" t="s">
        <v>299</v>
      </c>
      <c r="V385" s="9" t="s">
        <v>4165</v>
      </c>
      <c r="AB385">
        <v>192</v>
      </c>
      <c r="AC385">
        <v>192</v>
      </c>
      <c r="AZ385" t="s">
        <v>4834</v>
      </c>
      <c r="BF385" t="s">
        <v>4835</v>
      </c>
    </row>
    <row r="386" spans="1:58" x14ac:dyDescent="0.3">
      <c r="A386">
        <v>1936</v>
      </c>
      <c r="I386">
        <v>45882128</v>
      </c>
      <c r="O386" s="9" t="s">
        <v>4779</v>
      </c>
      <c r="P386" s="9" t="s">
        <v>4778</v>
      </c>
      <c r="Q386" t="s">
        <v>4777</v>
      </c>
      <c r="R386" t="s">
        <v>4777</v>
      </c>
      <c r="S386" t="s">
        <v>135</v>
      </c>
      <c r="T386" t="s">
        <v>13</v>
      </c>
      <c r="U386" t="s">
        <v>299</v>
      </c>
      <c r="V386" s="9" t="s">
        <v>3641</v>
      </c>
      <c r="AB386">
        <v>99</v>
      </c>
      <c r="AC386">
        <v>99</v>
      </c>
      <c r="AZ386" t="s">
        <v>4780</v>
      </c>
      <c r="BF386" t="s">
        <v>4781</v>
      </c>
    </row>
    <row r="387" spans="1:58" x14ac:dyDescent="0.3">
      <c r="A387">
        <v>1938</v>
      </c>
      <c r="I387">
        <v>75337487</v>
      </c>
      <c r="O387" s="9" t="s">
        <v>4696</v>
      </c>
      <c r="P387" s="9" t="s">
        <v>4697</v>
      </c>
      <c r="Q387" t="s">
        <v>4698</v>
      </c>
      <c r="R387" t="s">
        <v>4699</v>
      </c>
      <c r="S387" t="s">
        <v>51</v>
      </c>
      <c r="T387" t="s">
        <v>13</v>
      </c>
      <c r="U387" t="s">
        <v>299</v>
      </c>
      <c r="V387" s="9" t="s">
        <v>3641</v>
      </c>
      <c r="AB387">
        <v>208</v>
      </c>
      <c r="AC387">
        <v>208</v>
      </c>
      <c r="AH387" t="s">
        <v>8057</v>
      </c>
      <c r="AZ387" t="s">
        <v>4700</v>
      </c>
    </row>
    <row r="388" spans="1:58" x14ac:dyDescent="0.3">
      <c r="A388">
        <v>1939</v>
      </c>
      <c r="K388" t="s">
        <v>4887</v>
      </c>
      <c r="O388" s="9" t="s">
        <v>4888</v>
      </c>
      <c r="P388" s="9" t="s">
        <v>4889</v>
      </c>
      <c r="Q388" t="s">
        <v>4890</v>
      </c>
      <c r="R388" t="s">
        <v>4890</v>
      </c>
      <c r="S388" t="s">
        <v>135</v>
      </c>
      <c r="T388" t="s">
        <v>13</v>
      </c>
      <c r="U388" t="s">
        <v>299</v>
      </c>
      <c r="V388" s="9" t="s">
        <v>3641</v>
      </c>
      <c r="AB388">
        <v>305</v>
      </c>
      <c r="AC388">
        <v>305</v>
      </c>
      <c r="AZ388" t="s">
        <v>4891</v>
      </c>
      <c r="BF388" t="s">
        <v>4892</v>
      </c>
    </row>
    <row r="389" spans="1:58" x14ac:dyDescent="0.3">
      <c r="A389">
        <v>1943</v>
      </c>
      <c r="I389">
        <v>891955486</v>
      </c>
      <c r="O389" s="9" t="s">
        <v>4813</v>
      </c>
      <c r="P389" s="9" t="s">
        <v>4812</v>
      </c>
      <c r="Q389" t="s">
        <v>4814</v>
      </c>
      <c r="R389" t="s">
        <v>4815</v>
      </c>
      <c r="S389" t="s">
        <v>1220</v>
      </c>
      <c r="T389" t="s">
        <v>13</v>
      </c>
      <c r="U389" t="s">
        <v>299</v>
      </c>
      <c r="V389" s="9" t="s">
        <v>3641</v>
      </c>
      <c r="AB389">
        <v>213</v>
      </c>
      <c r="AC389">
        <v>213</v>
      </c>
      <c r="AZ389" t="s">
        <v>4816</v>
      </c>
      <c r="BF389" t="s">
        <v>4817</v>
      </c>
    </row>
    <row r="390" spans="1:58" x14ac:dyDescent="0.3">
      <c r="A390">
        <v>1980</v>
      </c>
      <c r="I390">
        <v>26962167</v>
      </c>
      <c r="O390" s="9" t="s">
        <v>4749</v>
      </c>
      <c r="P390" s="9" t="s">
        <v>4748</v>
      </c>
      <c r="Q390" t="s">
        <v>4750</v>
      </c>
      <c r="R390" t="s">
        <v>4750</v>
      </c>
      <c r="S390" t="s">
        <v>135</v>
      </c>
      <c r="T390" t="s">
        <v>13</v>
      </c>
      <c r="U390" t="s">
        <v>299</v>
      </c>
      <c r="V390" s="9" t="s">
        <v>4185</v>
      </c>
      <c r="AB390">
        <v>144</v>
      </c>
      <c r="AC390">
        <v>144</v>
      </c>
      <c r="AR390">
        <v>1</v>
      </c>
      <c r="AZ390" t="s">
        <v>4750</v>
      </c>
      <c r="BF390" t="s">
        <v>4751</v>
      </c>
    </row>
    <row r="391" spans="1:58" x14ac:dyDescent="0.3">
      <c r="A391">
        <v>1981</v>
      </c>
      <c r="K391" t="s">
        <v>4745</v>
      </c>
      <c r="O391" s="9" t="s">
        <v>4744</v>
      </c>
      <c r="P391" s="9" t="s">
        <v>4743</v>
      </c>
      <c r="Q391" t="s">
        <v>4742</v>
      </c>
      <c r="R391" t="s">
        <v>4742</v>
      </c>
      <c r="S391" t="s">
        <v>135</v>
      </c>
      <c r="T391" t="s">
        <v>13</v>
      </c>
      <c r="U391" t="s">
        <v>299</v>
      </c>
      <c r="V391" s="9" t="s">
        <v>4185</v>
      </c>
      <c r="AB391">
        <v>240</v>
      </c>
      <c r="AC391">
        <v>240</v>
      </c>
      <c r="AH391" t="s">
        <v>8057</v>
      </c>
      <c r="AZ391" t="s">
        <v>4746</v>
      </c>
      <c r="BF391" t="s">
        <v>4747</v>
      </c>
    </row>
    <row r="392" spans="1:58" x14ac:dyDescent="0.3">
      <c r="A392">
        <v>2016</v>
      </c>
      <c r="Q392" t="s">
        <v>4763</v>
      </c>
      <c r="R392" t="s">
        <v>4763</v>
      </c>
      <c r="S392" t="s">
        <v>135</v>
      </c>
      <c r="T392" t="s">
        <v>13</v>
      </c>
      <c r="U392" t="s">
        <v>299</v>
      </c>
      <c r="V392" s="9" t="s">
        <v>4196</v>
      </c>
      <c r="AB392">
        <v>67</v>
      </c>
      <c r="AC392">
        <v>67</v>
      </c>
      <c r="AZ392" t="s">
        <v>4764</v>
      </c>
      <c r="BF392" t="s">
        <v>4764</v>
      </c>
    </row>
    <row r="393" spans="1:58" x14ac:dyDescent="0.3">
      <c r="A393">
        <v>2017</v>
      </c>
      <c r="K393" t="s">
        <v>4787</v>
      </c>
      <c r="O393" s="9" t="s">
        <v>4783</v>
      </c>
      <c r="P393" s="9" t="s">
        <v>4782</v>
      </c>
      <c r="Q393" t="s">
        <v>4784</v>
      </c>
      <c r="R393" t="s">
        <v>4784</v>
      </c>
      <c r="S393" t="s">
        <v>135</v>
      </c>
      <c r="T393" t="s">
        <v>13</v>
      </c>
      <c r="U393" t="s">
        <v>299</v>
      </c>
      <c r="V393" s="9" t="s">
        <v>4196</v>
      </c>
      <c r="AB393">
        <v>393</v>
      </c>
      <c r="AC393">
        <v>393</v>
      </c>
      <c r="AZ393" t="s">
        <v>4785</v>
      </c>
      <c r="BF393" t="s">
        <v>4786</v>
      </c>
    </row>
    <row r="394" spans="1:58" x14ac:dyDescent="0.3">
      <c r="A394">
        <v>2018</v>
      </c>
      <c r="K394" t="s">
        <v>4843</v>
      </c>
      <c r="O394" s="9" t="s">
        <v>4844</v>
      </c>
      <c r="P394" s="9" t="s">
        <v>4845</v>
      </c>
      <c r="Q394" t="s">
        <v>4846</v>
      </c>
      <c r="R394" t="s">
        <v>4846</v>
      </c>
      <c r="S394" t="s">
        <v>135</v>
      </c>
      <c r="T394" t="s">
        <v>13</v>
      </c>
      <c r="U394" t="s">
        <v>299</v>
      </c>
      <c r="V394" s="9" t="s">
        <v>4196</v>
      </c>
      <c r="AB394">
        <v>145</v>
      </c>
      <c r="AC394">
        <v>145</v>
      </c>
      <c r="AH394" t="s">
        <v>8158</v>
      </c>
      <c r="AZ394" t="s">
        <v>4847</v>
      </c>
      <c r="BF394" t="s">
        <v>4848</v>
      </c>
    </row>
    <row r="395" spans="1:58" x14ac:dyDescent="0.3">
      <c r="A395">
        <v>2019</v>
      </c>
      <c r="K395" t="s">
        <v>4862</v>
      </c>
      <c r="O395" s="9" t="s">
        <v>4859</v>
      </c>
      <c r="P395" s="9" t="s">
        <v>4860</v>
      </c>
      <c r="Q395" t="s">
        <v>4861</v>
      </c>
      <c r="R395" t="s">
        <v>4861</v>
      </c>
      <c r="S395" t="s">
        <v>135</v>
      </c>
      <c r="T395" t="s">
        <v>13</v>
      </c>
      <c r="U395" t="s">
        <v>299</v>
      </c>
      <c r="V395" s="9" t="s">
        <v>4196</v>
      </c>
      <c r="AB395">
        <v>243</v>
      </c>
      <c r="AC395">
        <v>243</v>
      </c>
      <c r="AZ395" t="s">
        <v>4863</v>
      </c>
      <c r="BF395" t="s">
        <v>4864</v>
      </c>
    </row>
    <row r="396" spans="1:58" x14ac:dyDescent="0.3">
      <c r="A396">
        <v>2200</v>
      </c>
      <c r="I396">
        <v>1055421347</v>
      </c>
      <c r="O396" s="9" t="s">
        <v>4760</v>
      </c>
      <c r="P396" s="9" t="s">
        <v>4759</v>
      </c>
      <c r="Q396" t="s">
        <v>4757</v>
      </c>
      <c r="R396" t="s">
        <v>4757</v>
      </c>
      <c r="S396" t="s">
        <v>135</v>
      </c>
      <c r="T396" t="s">
        <v>13</v>
      </c>
      <c r="U396" t="s">
        <v>299</v>
      </c>
      <c r="V396" s="9" t="s">
        <v>4758</v>
      </c>
      <c r="AB396">
        <v>272</v>
      </c>
      <c r="AC396">
        <v>272</v>
      </c>
      <c r="AZ396" t="s">
        <v>4761</v>
      </c>
      <c r="BF396" t="s">
        <v>4762</v>
      </c>
    </row>
    <row r="397" spans="1:58" x14ac:dyDescent="0.3">
      <c r="A397">
        <v>2284</v>
      </c>
      <c r="I397">
        <v>37114978</v>
      </c>
      <c r="O397" s="9" t="s">
        <v>4728</v>
      </c>
      <c r="P397" s="9" t="s">
        <v>4727</v>
      </c>
      <c r="Q397" t="s">
        <v>4726</v>
      </c>
      <c r="R397" t="s">
        <v>4726</v>
      </c>
      <c r="S397" t="s">
        <v>135</v>
      </c>
      <c r="T397" t="s">
        <v>13</v>
      </c>
      <c r="U397" t="s">
        <v>299</v>
      </c>
      <c r="V397" s="9" t="s">
        <v>4239</v>
      </c>
      <c r="AB397">
        <v>298</v>
      </c>
      <c r="AC397">
        <v>298</v>
      </c>
      <c r="AZ397" t="s">
        <v>4729</v>
      </c>
      <c r="BF397" t="s">
        <v>4730</v>
      </c>
    </row>
    <row r="398" spans="1:58" x14ac:dyDescent="0.3">
      <c r="A398">
        <v>2285</v>
      </c>
      <c r="I398">
        <v>35865279</v>
      </c>
      <c r="O398" s="9" t="s">
        <v>4737</v>
      </c>
      <c r="P398" s="9" t="s">
        <v>4738</v>
      </c>
      <c r="Q398" t="s">
        <v>4739</v>
      </c>
      <c r="R398" t="s">
        <v>4739</v>
      </c>
      <c r="S398" t="s">
        <v>135</v>
      </c>
      <c r="T398" t="s">
        <v>13</v>
      </c>
      <c r="U398" t="s">
        <v>299</v>
      </c>
      <c r="V398" s="9" t="s">
        <v>4239</v>
      </c>
      <c r="AB398">
        <v>184</v>
      </c>
      <c r="AC398">
        <v>184</v>
      </c>
      <c r="AZ398" t="s">
        <v>4740</v>
      </c>
      <c r="BF398" t="s">
        <v>4741</v>
      </c>
    </row>
    <row r="399" spans="1:58" x14ac:dyDescent="0.3">
      <c r="A399">
        <v>2286</v>
      </c>
      <c r="Q399" t="s">
        <v>4765</v>
      </c>
      <c r="R399" t="s">
        <v>4765</v>
      </c>
      <c r="S399" t="s">
        <v>135</v>
      </c>
      <c r="T399" t="s">
        <v>2155</v>
      </c>
      <c r="U399" t="s">
        <v>299</v>
      </c>
      <c r="V399" s="9" t="s">
        <v>4239</v>
      </c>
      <c r="AH399" t="s">
        <v>8057</v>
      </c>
      <c r="AZ399" t="s">
        <v>4766</v>
      </c>
    </row>
    <row r="400" spans="1:58" x14ac:dyDescent="0.3">
      <c r="A400">
        <v>2287</v>
      </c>
      <c r="F400">
        <v>3437512</v>
      </c>
      <c r="I400">
        <v>863281047</v>
      </c>
      <c r="O400" s="9" t="s">
        <v>4849</v>
      </c>
      <c r="P400" s="9" t="s">
        <v>9360</v>
      </c>
      <c r="Q400" t="s">
        <v>4850</v>
      </c>
      <c r="R400" t="s">
        <v>4850</v>
      </c>
      <c r="S400" t="s">
        <v>135</v>
      </c>
      <c r="T400" t="s">
        <v>13</v>
      </c>
      <c r="U400" t="s">
        <v>299</v>
      </c>
      <c r="V400" s="9" t="s">
        <v>4239</v>
      </c>
      <c r="AB400">
        <v>336</v>
      </c>
      <c r="AC400">
        <v>336</v>
      </c>
      <c r="AH400" t="s">
        <v>8057</v>
      </c>
      <c r="AZ400" t="s">
        <v>4851</v>
      </c>
      <c r="BF400" t="s">
        <v>4852</v>
      </c>
    </row>
    <row r="401" spans="1:58" x14ac:dyDescent="0.3">
      <c r="A401">
        <v>2288</v>
      </c>
      <c r="K401" t="s">
        <v>4854</v>
      </c>
      <c r="O401" s="9" t="s">
        <v>4856</v>
      </c>
      <c r="P401" s="9" t="s">
        <v>4855</v>
      </c>
      <c r="Q401" t="s">
        <v>4853</v>
      </c>
      <c r="R401" t="s">
        <v>4853</v>
      </c>
      <c r="S401" t="s">
        <v>135</v>
      </c>
      <c r="T401" t="s">
        <v>13</v>
      </c>
      <c r="U401" t="s">
        <v>299</v>
      </c>
      <c r="V401" s="9" t="s">
        <v>4239</v>
      </c>
      <c r="AB401">
        <v>189</v>
      </c>
      <c r="AC401">
        <v>189</v>
      </c>
      <c r="AZ401" t="s">
        <v>4857</v>
      </c>
      <c r="BF401" t="s">
        <v>4858</v>
      </c>
    </row>
    <row r="402" spans="1:58" x14ac:dyDescent="0.3">
      <c r="A402">
        <v>2289</v>
      </c>
      <c r="K402" t="s">
        <v>4871</v>
      </c>
      <c r="O402" s="9" t="s">
        <v>4873</v>
      </c>
      <c r="P402" s="9" t="s">
        <v>4872</v>
      </c>
      <c r="Q402" t="s">
        <v>4874</v>
      </c>
      <c r="R402" t="s">
        <v>4874</v>
      </c>
      <c r="S402" t="s">
        <v>135</v>
      </c>
      <c r="T402" t="s">
        <v>13</v>
      </c>
      <c r="U402" t="s">
        <v>299</v>
      </c>
      <c r="V402" s="9" t="s">
        <v>4239</v>
      </c>
      <c r="AB402">
        <v>191</v>
      </c>
      <c r="AC402">
        <v>191</v>
      </c>
      <c r="AZ402" t="s">
        <v>4640</v>
      </c>
      <c r="BF402" t="s">
        <v>4875</v>
      </c>
    </row>
    <row r="403" spans="1:58" x14ac:dyDescent="0.3">
      <c r="A403">
        <v>2290</v>
      </c>
      <c r="K403" t="s">
        <v>4876</v>
      </c>
      <c r="O403" s="9" t="s">
        <v>4878</v>
      </c>
      <c r="P403" s="9" t="s">
        <v>4877</v>
      </c>
      <c r="Q403" t="s">
        <v>4879</v>
      </c>
      <c r="R403" t="s">
        <v>4879</v>
      </c>
      <c r="S403" t="s">
        <v>135</v>
      </c>
      <c r="T403" t="s">
        <v>13</v>
      </c>
      <c r="U403" t="s">
        <v>299</v>
      </c>
      <c r="V403" s="9" t="s">
        <v>4239</v>
      </c>
      <c r="AB403">
        <v>317</v>
      </c>
      <c r="AC403">
        <v>317</v>
      </c>
      <c r="AZ403" t="s">
        <v>4880</v>
      </c>
      <c r="BF403" t="s">
        <v>4881</v>
      </c>
    </row>
    <row r="404" spans="1:58" x14ac:dyDescent="0.3">
      <c r="A404">
        <v>2385</v>
      </c>
      <c r="I404">
        <v>32970351</v>
      </c>
      <c r="O404" s="9" t="s">
        <v>4768</v>
      </c>
      <c r="P404" s="9" t="s">
        <v>4767</v>
      </c>
      <c r="Q404" t="s">
        <v>4769</v>
      </c>
      <c r="R404" t="s">
        <v>4769</v>
      </c>
      <c r="S404" t="s">
        <v>135</v>
      </c>
      <c r="T404" t="s">
        <v>13</v>
      </c>
      <c r="U404" t="s">
        <v>299</v>
      </c>
      <c r="V404" s="9" t="s">
        <v>4258</v>
      </c>
      <c r="AB404">
        <v>216</v>
      </c>
      <c r="AC404">
        <v>216</v>
      </c>
      <c r="AH404" t="s">
        <v>1398</v>
      </c>
      <c r="AR404">
        <v>1</v>
      </c>
      <c r="AZ404" t="s">
        <v>4770</v>
      </c>
      <c r="BF404" t="s">
        <v>4771</v>
      </c>
    </row>
    <row r="405" spans="1:58" x14ac:dyDescent="0.3">
      <c r="A405">
        <v>2428</v>
      </c>
      <c r="K405" t="s">
        <v>7872</v>
      </c>
      <c r="P405" s="9" t="s">
        <v>7871</v>
      </c>
      <c r="Q405" t="s">
        <v>3865</v>
      </c>
      <c r="R405" t="s">
        <v>3865</v>
      </c>
      <c r="S405" t="s">
        <v>135</v>
      </c>
      <c r="T405" t="s">
        <v>13</v>
      </c>
      <c r="U405" t="s">
        <v>299</v>
      </c>
      <c r="V405" s="9" t="s">
        <v>4262</v>
      </c>
      <c r="AB405">
        <v>184</v>
      </c>
      <c r="AC405">
        <v>184</v>
      </c>
      <c r="AH405" t="s">
        <v>8057</v>
      </c>
      <c r="AK405" t="s">
        <v>8052</v>
      </c>
      <c r="AZ405" t="s">
        <v>8947</v>
      </c>
      <c r="BF405" t="s">
        <v>8948</v>
      </c>
    </row>
    <row r="406" spans="1:58" x14ac:dyDescent="0.3">
      <c r="A406">
        <v>2429</v>
      </c>
      <c r="K406" t="s">
        <v>4821</v>
      </c>
      <c r="O406" s="9" t="s">
        <v>4820</v>
      </c>
      <c r="P406" s="9" t="s">
        <v>4819</v>
      </c>
      <c r="Q406" t="s">
        <v>4818</v>
      </c>
      <c r="R406" t="s">
        <v>4818</v>
      </c>
      <c r="S406" t="s">
        <v>135</v>
      </c>
      <c r="T406" t="s">
        <v>13</v>
      </c>
      <c r="U406" t="s">
        <v>299</v>
      </c>
      <c r="V406" s="9" t="s">
        <v>4262</v>
      </c>
      <c r="AB406">
        <v>207</v>
      </c>
      <c r="AC406">
        <v>207</v>
      </c>
      <c r="AZ406" t="s">
        <v>4822</v>
      </c>
      <c r="BF406" t="s">
        <v>4823</v>
      </c>
    </row>
    <row r="407" spans="1:58" x14ac:dyDescent="0.3">
      <c r="A407">
        <v>2430</v>
      </c>
      <c r="I407">
        <v>34618232</v>
      </c>
      <c r="K407" t="s">
        <v>4825</v>
      </c>
      <c r="O407" s="9" t="s">
        <v>4827</v>
      </c>
      <c r="P407" s="9" t="s">
        <v>4826</v>
      </c>
      <c r="Q407" t="s">
        <v>4824</v>
      </c>
      <c r="R407" t="s">
        <v>4824</v>
      </c>
      <c r="S407" t="s">
        <v>135</v>
      </c>
      <c r="T407" t="s">
        <v>13</v>
      </c>
      <c r="U407" t="s">
        <v>299</v>
      </c>
      <c r="V407" s="9" t="s">
        <v>4262</v>
      </c>
      <c r="AB407">
        <v>157</v>
      </c>
      <c r="AC407">
        <v>157</v>
      </c>
      <c r="AZ407" t="s">
        <v>4828</v>
      </c>
      <c r="BF407" t="s">
        <v>4829</v>
      </c>
    </row>
    <row r="408" spans="1:58" x14ac:dyDescent="0.3">
      <c r="A408">
        <v>2553</v>
      </c>
      <c r="I408">
        <v>60270603</v>
      </c>
      <c r="O408" s="9" t="s">
        <v>4774</v>
      </c>
      <c r="P408" s="9" t="s">
        <v>4773</v>
      </c>
      <c r="Q408" t="s">
        <v>4772</v>
      </c>
      <c r="R408" t="s">
        <v>4772</v>
      </c>
      <c r="S408" t="s">
        <v>135</v>
      </c>
      <c r="T408" t="s">
        <v>13</v>
      </c>
      <c r="U408" t="s">
        <v>299</v>
      </c>
      <c r="V408" s="9" t="s">
        <v>4285</v>
      </c>
      <c r="AB408">
        <v>305</v>
      </c>
      <c r="AC408">
        <v>305</v>
      </c>
      <c r="AK408" t="s">
        <v>8052</v>
      </c>
      <c r="AZ408" t="s">
        <v>4776</v>
      </c>
      <c r="BF408" t="s">
        <v>4775</v>
      </c>
    </row>
    <row r="409" spans="1:58" x14ac:dyDescent="0.3">
      <c r="A409">
        <v>2566</v>
      </c>
      <c r="I409">
        <v>1059034945</v>
      </c>
      <c r="O409" s="9" t="s">
        <v>4723</v>
      </c>
      <c r="P409" s="9" t="s">
        <v>4722</v>
      </c>
      <c r="Q409" t="s">
        <v>4721</v>
      </c>
      <c r="R409" t="s">
        <v>4721</v>
      </c>
      <c r="S409" t="s">
        <v>135</v>
      </c>
      <c r="T409" t="s">
        <v>13</v>
      </c>
      <c r="U409" t="s">
        <v>299</v>
      </c>
      <c r="V409" s="9" t="s">
        <v>4285</v>
      </c>
      <c r="AB409">
        <v>146</v>
      </c>
      <c r="AC409">
        <v>146</v>
      </c>
      <c r="AR409">
        <v>1</v>
      </c>
      <c r="AZ409" t="s">
        <v>4724</v>
      </c>
      <c r="BF409" t="s">
        <v>4725</v>
      </c>
    </row>
    <row r="410" spans="1:58" x14ac:dyDescent="0.3">
      <c r="A410">
        <v>2567</v>
      </c>
      <c r="K410" t="s">
        <v>4809</v>
      </c>
      <c r="O410" s="9" t="s">
        <v>4807</v>
      </c>
      <c r="P410" s="9" t="s">
        <v>4806</v>
      </c>
      <c r="Q410" t="s">
        <v>4808</v>
      </c>
      <c r="R410" t="s">
        <v>4808</v>
      </c>
      <c r="S410" t="s">
        <v>135</v>
      </c>
      <c r="T410" t="s">
        <v>13</v>
      </c>
      <c r="U410" t="s">
        <v>299</v>
      </c>
      <c r="V410" s="9" t="s">
        <v>4285</v>
      </c>
      <c r="AB410">
        <v>115</v>
      </c>
      <c r="AC410">
        <v>115</v>
      </c>
      <c r="AK410" t="s">
        <v>8052</v>
      </c>
      <c r="AZ410" t="s">
        <v>4810</v>
      </c>
      <c r="BF410" t="s">
        <v>4811</v>
      </c>
    </row>
    <row r="411" spans="1:58" x14ac:dyDescent="0.3">
      <c r="A411">
        <v>2568</v>
      </c>
      <c r="K411" t="s">
        <v>4865</v>
      </c>
      <c r="O411" s="9" t="s">
        <v>4866</v>
      </c>
      <c r="P411" s="9" t="s">
        <v>4867</v>
      </c>
      <c r="Q411" t="s">
        <v>4868</v>
      </c>
      <c r="R411" t="s">
        <v>4868</v>
      </c>
      <c r="S411" t="s">
        <v>135</v>
      </c>
      <c r="T411" t="s">
        <v>13</v>
      </c>
      <c r="U411" t="s">
        <v>299</v>
      </c>
      <c r="V411" s="9" t="s">
        <v>4285</v>
      </c>
      <c r="AB411">
        <v>211</v>
      </c>
      <c r="AC411">
        <v>211</v>
      </c>
      <c r="AZ411" t="s">
        <v>4869</v>
      </c>
      <c r="BF411" t="s">
        <v>4870</v>
      </c>
    </row>
    <row r="412" spans="1:58" x14ac:dyDescent="0.3">
      <c r="A412">
        <v>2640</v>
      </c>
      <c r="O412" s="9" t="s">
        <v>4883</v>
      </c>
      <c r="P412" s="9" t="s">
        <v>4882</v>
      </c>
      <c r="Q412" t="s">
        <v>4884</v>
      </c>
      <c r="R412" t="s">
        <v>4884</v>
      </c>
      <c r="S412" t="s">
        <v>135</v>
      </c>
      <c r="T412" t="s">
        <v>13</v>
      </c>
      <c r="U412" t="s">
        <v>299</v>
      </c>
      <c r="V412" s="9" t="s">
        <v>4306</v>
      </c>
      <c r="AB412">
        <v>384</v>
      </c>
      <c r="AC412">
        <v>384</v>
      </c>
      <c r="AH412" t="s">
        <v>8057</v>
      </c>
      <c r="AZ412" t="s">
        <v>4885</v>
      </c>
      <c r="BF412" t="s">
        <v>4886</v>
      </c>
    </row>
    <row r="413" spans="1:58" x14ac:dyDescent="0.3">
      <c r="A413">
        <v>2641</v>
      </c>
      <c r="I413">
        <v>1102111795</v>
      </c>
      <c r="O413" s="9" t="s">
        <v>4753</v>
      </c>
      <c r="P413" s="9" t="s">
        <v>4752</v>
      </c>
      <c r="Q413" t="s">
        <v>4754</v>
      </c>
      <c r="R413" t="s">
        <v>4754</v>
      </c>
      <c r="S413" t="s">
        <v>135</v>
      </c>
      <c r="T413" t="s">
        <v>13</v>
      </c>
      <c r="U413" t="s">
        <v>299</v>
      </c>
      <c r="V413" s="9" t="s">
        <v>4306</v>
      </c>
      <c r="AB413">
        <v>127</v>
      </c>
      <c r="AC413">
        <v>127</v>
      </c>
      <c r="AR413">
        <v>1</v>
      </c>
      <c r="AZ413" t="s">
        <v>4750</v>
      </c>
      <c r="BD413" t="s">
        <v>4755</v>
      </c>
      <c r="BF413" t="s">
        <v>4756</v>
      </c>
    </row>
    <row r="414" spans="1:58" x14ac:dyDescent="0.3">
      <c r="A414">
        <v>2649</v>
      </c>
      <c r="F414">
        <v>3352821</v>
      </c>
      <c r="I414">
        <v>1079854207</v>
      </c>
      <c r="O414" s="9" t="s">
        <v>4797</v>
      </c>
      <c r="P414" s="9" t="s">
        <v>4796</v>
      </c>
      <c r="Q414" t="s">
        <v>4795</v>
      </c>
      <c r="R414" t="s">
        <v>4795</v>
      </c>
      <c r="S414" t="s">
        <v>135</v>
      </c>
      <c r="T414" t="s">
        <v>13</v>
      </c>
      <c r="U414" t="s">
        <v>299</v>
      </c>
      <c r="V414" s="9" t="s">
        <v>4307</v>
      </c>
      <c r="AB414">
        <v>248</v>
      </c>
      <c r="AC414">
        <v>248</v>
      </c>
      <c r="AH414" t="s">
        <v>8057</v>
      </c>
      <c r="AZ414" t="s">
        <v>4798</v>
      </c>
      <c r="BF414" t="s">
        <v>4719</v>
      </c>
    </row>
    <row r="415" spans="1:58" x14ac:dyDescent="0.3">
      <c r="A415">
        <v>2711</v>
      </c>
      <c r="I415">
        <v>46768996</v>
      </c>
      <c r="Q415" t="s">
        <v>4701</v>
      </c>
      <c r="R415" t="s">
        <v>4701</v>
      </c>
      <c r="S415" t="s">
        <v>135</v>
      </c>
      <c r="T415" t="s">
        <v>13</v>
      </c>
      <c r="U415" t="s">
        <v>299</v>
      </c>
      <c r="V415" s="9" t="s">
        <v>4010</v>
      </c>
      <c r="AB415">
        <v>103</v>
      </c>
      <c r="AC415">
        <v>103</v>
      </c>
      <c r="AZ415" t="s">
        <v>4702</v>
      </c>
      <c r="BF415" t="s">
        <v>4703</v>
      </c>
    </row>
    <row r="416" spans="1:58" x14ac:dyDescent="0.3">
      <c r="A416">
        <v>2770</v>
      </c>
      <c r="I416">
        <v>606559306</v>
      </c>
      <c r="N416" t="s">
        <v>11382</v>
      </c>
      <c r="O416" s="9" t="s">
        <v>4801</v>
      </c>
      <c r="P416" s="9" t="s">
        <v>4800</v>
      </c>
      <c r="Q416" t="s">
        <v>4799</v>
      </c>
      <c r="R416" t="s">
        <v>4799</v>
      </c>
      <c r="S416" t="s">
        <v>135</v>
      </c>
      <c r="T416" t="s">
        <v>13</v>
      </c>
      <c r="U416" t="s">
        <v>299</v>
      </c>
      <c r="V416" s="9" t="s">
        <v>4802</v>
      </c>
      <c r="AB416">
        <v>116</v>
      </c>
      <c r="AC416">
        <v>116</v>
      </c>
      <c r="AK416" t="s">
        <v>8123</v>
      </c>
      <c r="AZ416" t="s">
        <v>4803</v>
      </c>
      <c r="BD416" t="s">
        <v>4804</v>
      </c>
      <c r="BF416" t="s">
        <v>4805</v>
      </c>
    </row>
    <row r="417" spans="1:59" x14ac:dyDescent="0.3">
      <c r="A417">
        <v>2869</v>
      </c>
      <c r="K417" t="s">
        <v>4707</v>
      </c>
      <c r="O417" s="9" t="s">
        <v>4706</v>
      </c>
      <c r="P417" s="9" t="s">
        <v>4705</v>
      </c>
      <c r="Q417" t="s">
        <v>4704</v>
      </c>
      <c r="R417" t="s">
        <v>4704</v>
      </c>
      <c r="S417" t="s">
        <v>135</v>
      </c>
      <c r="T417" t="s">
        <v>13</v>
      </c>
      <c r="U417" t="s">
        <v>299</v>
      </c>
      <c r="V417" s="9" t="s">
        <v>4346</v>
      </c>
      <c r="AB417">
        <v>163</v>
      </c>
      <c r="AC417">
        <v>163</v>
      </c>
      <c r="AZ417" t="s">
        <v>4708</v>
      </c>
      <c r="BF417" t="s">
        <v>4709</v>
      </c>
    </row>
    <row r="418" spans="1:59" x14ac:dyDescent="0.3">
      <c r="A418">
        <v>2870</v>
      </c>
      <c r="K418" t="s">
        <v>4794</v>
      </c>
      <c r="O418" s="9" t="s">
        <v>4790</v>
      </c>
      <c r="P418" s="9" t="s">
        <v>4789</v>
      </c>
      <c r="Q418" t="s">
        <v>4788</v>
      </c>
      <c r="R418" t="s">
        <v>4788</v>
      </c>
      <c r="S418" t="s">
        <v>135</v>
      </c>
      <c r="T418" t="s">
        <v>13</v>
      </c>
      <c r="U418" t="s">
        <v>299</v>
      </c>
      <c r="V418" s="9" t="s">
        <v>4346</v>
      </c>
      <c r="AB418">
        <v>308</v>
      </c>
      <c r="AC418">
        <v>308</v>
      </c>
      <c r="AZ418" t="s">
        <v>4791</v>
      </c>
      <c r="BD418" t="s">
        <v>4792</v>
      </c>
      <c r="BF418" t="s">
        <v>4793</v>
      </c>
    </row>
    <row r="419" spans="1:59" x14ac:dyDescent="0.3">
      <c r="A419">
        <v>2908</v>
      </c>
      <c r="N419" t="s">
        <v>11270</v>
      </c>
      <c r="Q419" t="s">
        <v>11267</v>
      </c>
      <c r="R419" t="s">
        <v>11267</v>
      </c>
      <c r="S419" t="s">
        <v>135</v>
      </c>
      <c r="T419" t="s">
        <v>52</v>
      </c>
      <c r="U419" t="s">
        <v>299</v>
      </c>
      <c r="V419" s="9" t="s">
        <v>4351</v>
      </c>
      <c r="AL419" t="s">
        <v>11199</v>
      </c>
      <c r="AM419" t="s">
        <v>11199</v>
      </c>
      <c r="AO419">
        <v>5</v>
      </c>
      <c r="AT419">
        <v>456181794</v>
      </c>
      <c r="AZ419" t="s">
        <v>11242</v>
      </c>
    </row>
    <row r="420" spans="1:59" x14ac:dyDescent="0.3">
      <c r="A420">
        <v>3050</v>
      </c>
      <c r="K420" t="s">
        <v>4840</v>
      </c>
      <c r="O420" s="9" t="s">
        <v>4839</v>
      </c>
      <c r="P420" s="9" t="s">
        <v>4838</v>
      </c>
      <c r="Q420" t="s">
        <v>4836</v>
      </c>
      <c r="R420" t="s">
        <v>4836</v>
      </c>
      <c r="S420" t="s">
        <v>135</v>
      </c>
      <c r="T420" t="s">
        <v>13</v>
      </c>
      <c r="U420" t="s">
        <v>299</v>
      </c>
      <c r="V420" s="9" t="s">
        <v>4837</v>
      </c>
      <c r="AB420">
        <v>266</v>
      </c>
      <c r="AC420">
        <v>266</v>
      </c>
      <c r="AZ420" t="s">
        <v>4841</v>
      </c>
      <c r="BF420" t="s">
        <v>4842</v>
      </c>
    </row>
    <row r="421" spans="1:59" x14ac:dyDescent="0.3">
      <c r="A421">
        <v>4</v>
      </c>
      <c r="K421" t="s">
        <v>58</v>
      </c>
      <c r="Q421" t="s">
        <v>63</v>
      </c>
      <c r="R421" t="s">
        <v>55</v>
      </c>
      <c r="S421" t="s">
        <v>51</v>
      </c>
      <c r="T421" t="s">
        <v>13</v>
      </c>
      <c r="U421" t="s">
        <v>56</v>
      </c>
      <c r="V421" s="9" t="s">
        <v>57</v>
      </c>
      <c r="AA421" s="6" t="s">
        <v>62</v>
      </c>
      <c r="AB421">
        <v>655</v>
      </c>
      <c r="AC421">
        <v>9</v>
      </c>
      <c r="AE421" t="s">
        <v>8055</v>
      </c>
      <c r="AF421" t="s">
        <v>8212</v>
      </c>
      <c r="AH421" t="s">
        <v>8069</v>
      </c>
      <c r="AK421" t="s">
        <v>8051</v>
      </c>
      <c r="AZ421" t="s">
        <v>59</v>
      </c>
      <c r="BB421">
        <v>69728753</v>
      </c>
      <c r="BC421" t="s">
        <v>60</v>
      </c>
      <c r="BF421" t="s">
        <v>64</v>
      </c>
      <c r="BG421" t="s">
        <v>12532</v>
      </c>
    </row>
    <row r="422" spans="1:59" x14ac:dyDescent="0.3">
      <c r="A422">
        <v>403</v>
      </c>
      <c r="F422">
        <v>5666858</v>
      </c>
      <c r="Q422" t="s">
        <v>1147</v>
      </c>
      <c r="R422" t="s">
        <v>1147</v>
      </c>
      <c r="S422" t="s">
        <v>135</v>
      </c>
      <c r="T422" t="s">
        <v>13</v>
      </c>
      <c r="U422" t="s">
        <v>1148</v>
      </c>
      <c r="V422" s="9" t="s">
        <v>1149</v>
      </c>
      <c r="AB422">
        <v>124</v>
      </c>
      <c r="AC422">
        <v>124</v>
      </c>
      <c r="AK422" t="s">
        <v>8052</v>
      </c>
      <c r="AZ422" t="s">
        <v>1151</v>
      </c>
      <c r="BF422" t="s">
        <v>1152</v>
      </c>
    </row>
    <row r="423" spans="1:59" x14ac:dyDescent="0.3">
      <c r="A423">
        <v>1339</v>
      </c>
      <c r="Q423" t="s">
        <v>10916</v>
      </c>
      <c r="R423" t="s">
        <v>10916</v>
      </c>
      <c r="S423" t="s">
        <v>135</v>
      </c>
      <c r="T423" t="s">
        <v>469</v>
      </c>
      <c r="U423" t="s">
        <v>1148</v>
      </c>
      <c r="V423" s="9" t="s">
        <v>10915</v>
      </c>
      <c r="AA423" s="6" t="s">
        <v>10917</v>
      </c>
      <c r="AB423">
        <v>2</v>
      </c>
      <c r="AC423">
        <v>2</v>
      </c>
      <c r="AH423" t="s">
        <v>8057</v>
      </c>
      <c r="AL423" t="s">
        <v>10918</v>
      </c>
      <c r="AM423" t="s">
        <v>10918</v>
      </c>
      <c r="AZ423" t="s">
        <v>10919</v>
      </c>
    </row>
    <row r="424" spans="1:59" x14ac:dyDescent="0.3">
      <c r="A424">
        <v>1561</v>
      </c>
      <c r="M424" t="s">
        <v>7547</v>
      </c>
      <c r="Q424" t="s">
        <v>3415</v>
      </c>
      <c r="R424" t="s">
        <v>3415</v>
      </c>
      <c r="S424" t="s">
        <v>135</v>
      </c>
      <c r="T424" t="s">
        <v>464</v>
      </c>
      <c r="U424" t="s">
        <v>1148</v>
      </c>
      <c r="V424" s="9" t="s">
        <v>4524</v>
      </c>
      <c r="AD424" s="9" t="s">
        <v>9807</v>
      </c>
      <c r="AK424" t="s">
        <v>8051</v>
      </c>
    </row>
    <row r="425" spans="1:59" x14ac:dyDescent="0.3">
      <c r="A425">
        <v>1649</v>
      </c>
      <c r="B425" t="s">
        <v>7600</v>
      </c>
      <c r="C425">
        <v>3282488</v>
      </c>
      <c r="Q425" t="s">
        <v>3488</v>
      </c>
      <c r="R425" t="s">
        <v>3488</v>
      </c>
      <c r="S425" t="s">
        <v>135</v>
      </c>
      <c r="T425" t="s">
        <v>52</v>
      </c>
      <c r="U425" t="s">
        <v>1148</v>
      </c>
      <c r="V425" s="9" t="s">
        <v>4552</v>
      </c>
      <c r="AA425" s="6" t="s">
        <v>9863</v>
      </c>
      <c r="AB425">
        <v>30</v>
      </c>
      <c r="AC425">
        <v>30</v>
      </c>
      <c r="AE425" t="s">
        <v>8202</v>
      </c>
      <c r="AF425" t="s">
        <v>164</v>
      </c>
      <c r="AL425" t="s">
        <v>2084</v>
      </c>
      <c r="AM425" t="s">
        <v>2084</v>
      </c>
      <c r="AO425">
        <v>17</v>
      </c>
      <c r="AP425">
        <v>1</v>
      </c>
      <c r="AS425" t="s">
        <v>7309</v>
      </c>
      <c r="AT425">
        <v>38435996</v>
      </c>
      <c r="AU425">
        <v>640644</v>
      </c>
      <c r="AV425" s="11">
        <v>1273516</v>
      </c>
      <c r="AZ425" t="s">
        <v>8619</v>
      </c>
      <c r="BF425" t="s">
        <v>10456</v>
      </c>
      <c r="BG425" t="s">
        <v>10455</v>
      </c>
    </row>
    <row r="426" spans="1:59" x14ac:dyDescent="0.3">
      <c r="A426">
        <v>3032</v>
      </c>
      <c r="M426" t="s">
        <v>8001</v>
      </c>
      <c r="Q426" t="s">
        <v>4078</v>
      </c>
      <c r="R426" t="s">
        <v>4078</v>
      </c>
      <c r="S426" t="s">
        <v>135</v>
      </c>
      <c r="T426" t="s">
        <v>464</v>
      </c>
      <c r="U426" t="s">
        <v>1148</v>
      </c>
      <c r="V426" s="9" t="s">
        <v>4338</v>
      </c>
      <c r="AD426" s="9" t="s">
        <v>9582</v>
      </c>
      <c r="AK426" t="s">
        <v>8052</v>
      </c>
    </row>
    <row r="427" spans="1:59" x14ac:dyDescent="0.3">
      <c r="A427">
        <v>480</v>
      </c>
      <c r="Q427" t="s">
        <v>6013</v>
      </c>
      <c r="R427" t="s">
        <v>6013</v>
      </c>
      <c r="S427" t="s">
        <v>135</v>
      </c>
      <c r="T427" t="s">
        <v>2176</v>
      </c>
      <c r="V427" s="9" t="s">
        <v>1306</v>
      </c>
      <c r="AA427" s="6" t="s">
        <v>5719</v>
      </c>
      <c r="AB427">
        <v>2</v>
      </c>
      <c r="AC427">
        <v>2</v>
      </c>
      <c r="AH427" t="s">
        <v>670</v>
      </c>
      <c r="AL427" t="s">
        <v>6014</v>
      </c>
      <c r="AM427" t="s">
        <v>6014</v>
      </c>
      <c r="AT427">
        <v>504781798</v>
      </c>
      <c r="AV427" s="11">
        <v>25252</v>
      </c>
      <c r="AZ427" t="s">
        <v>6015</v>
      </c>
      <c r="BD427" t="s">
        <v>7308</v>
      </c>
      <c r="BF427" t="s">
        <v>6016</v>
      </c>
    </row>
    <row r="428" spans="1:59" x14ac:dyDescent="0.3">
      <c r="A428">
        <v>559</v>
      </c>
      <c r="E428">
        <v>25411725</v>
      </c>
      <c r="Q428" t="s">
        <v>1927</v>
      </c>
      <c r="R428" t="s">
        <v>1927</v>
      </c>
      <c r="S428" t="s">
        <v>135</v>
      </c>
      <c r="T428" t="s">
        <v>52</v>
      </c>
      <c r="U428" t="s">
        <v>1604</v>
      </c>
      <c r="V428" s="9" t="s">
        <v>1533</v>
      </c>
      <c r="AA428" s="6" t="s">
        <v>1928</v>
      </c>
      <c r="AB428">
        <v>2</v>
      </c>
      <c r="AC428">
        <v>2</v>
      </c>
      <c r="AE428" t="s">
        <v>92</v>
      </c>
      <c r="AF428" t="s">
        <v>164</v>
      </c>
      <c r="AH428" t="s">
        <v>8057</v>
      </c>
      <c r="AL428" t="s">
        <v>1392</v>
      </c>
      <c r="AM428" t="s">
        <v>1392</v>
      </c>
      <c r="AO428">
        <v>1</v>
      </c>
      <c r="AP428">
        <v>5543</v>
      </c>
      <c r="AS428" t="s">
        <v>7294</v>
      </c>
      <c r="AT428">
        <v>1537329</v>
      </c>
      <c r="AV428" s="11">
        <v>372673</v>
      </c>
      <c r="AZ428" t="s">
        <v>1609</v>
      </c>
    </row>
    <row r="429" spans="1:59" x14ac:dyDescent="0.3">
      <c r="A429">
        <v>586</v>
      </c>
      <c r="Q429" t="s">
        <v>1603</v>
      </c>
      <c r="R429" t="s">
        <v>1603</v>
      </c>
      <c r="S429" t="s">
        <v>135</v>
      </c>
      <c r="T429" t="s">
        <v>52</v>
      </c>
      <c r="U429" t="s">
        <v>1604</v>
      </c>
      <c r="V429" s="9" t="s">
        <v>1605</v>
      </c>
      <c r="Z429" s="9" t="s">
        <v>1608</v>
      </c>
      <c r="AA429" s="6" t="s">
        <v>1606</v>
      </c>
      <c r="AB429">
        <v>2</v>
      </c>
      <c r="AC429">
        <v>2</v>
      </c>
      <c r="AE429" t="s">
        <v>82</v>
      </c>
      <c r="AH429" t="s">
        <v>8057</v>
      </c>
      <c r="AL429" t="s">
        <v>1607</v>
      </c>
      <c r="AM429" t="s">
        <v>1607</v>
      </c>
      <c r="AO429">
        <v>114</v>
      </c>
      <c r="AP429">
        <v>507</v>
      </c>
      <c r="AS429" t="s">
        <v>7322</v>
      </c>
      <c r="AT429">
        <v>1537306</v>
      </c>
      <c r="AV429" s="11">
        <v>342367</v>
      </c>
      <c r="AZ429" t="s">
        <v>1609</v>
      </c>
    </row>
    <row r="430" spans="1:59" x14ac:dyDescent="0.3">
      <c r="A430">
        <v>732</v>
      </c>
      <c r="B430" t="s">
        <v>5716</v>
      </c>
      <c r="E430">
        <v>349654</v>
      </c>
      <c r="Q430" t="s">
        <v>5717</v>
      </c>
      <c r="R430" t="s">
        <v>5717</v>
      </c>
      <c r="S430" t="s">
        <v>135</v>
      </c>
      <c r="T430" t="s">
        <v>52</v>
      </c>
      <c r="U430" t="s">
        <v>1604</v>
      </c>
      <c r="V430" s="9" t="s">
        <v>5718</v>
      </c>
      <c r="AA430" s="6" t="s">
        <v>5719</v>
      </c>
      <c r="AB430">
        <v>2</v>
      </c>
      <c r="AC430">
        <v>2</v>
      </c>
      <c r="AE430" t="s">
        <v>8054</v>
      </c>
      <c r="AH430" t="s">
        <v>8064</v>
      </c>
      <c r="AL430" t="s">
        <v>5720</v>
      </c>
      <c r="AM430" t="s">
        <v>5720</v>
      </c>
      <c r="AO430">
        <v>34</v>
      </c>
      <c r="AP430">
        <v>1</v>
      </c>
      <c r="AS430" t="s">
        <v>7348</v>
      </c>
      <c r="AT430">
        <v>655922702</v>
      </c>
      <c r="AV430" s="11">
        <v>375376</v>
      </c>
      <c r="AZ430" t="s">
        <v>5721</v>
      </c>
    </row>
    <row r="431" spans="1:59" x14ac:dyDescent="0.3">
      <c r="A431">
        <v>905</v>
      </c>
      <c r="Q431" t="s">
        <v>2486</v>
      </c>
      <c r="R431" t="s">
        <v>2486</v>
      </c>
      <c r="S431" t="s">
        <v>135</v>
      </c>
      <c r="T431" t="s">
        <v>52</v>
      </c>
      <c r="U431" t="s">
        <v>1604</v>
      </c>
      <c r="V431" s="9" t="s">
        <v>2491</v>
      </c>
      <c r="Z431" s="9" t="s">
        <v>1608</v>
      </c>
      <c r="AA431" s="6" t="s">
        <v>2487</v>
      </c>
      <c r="AB431">
        <v>2</v>
      </c>
      <c r="AC431">
        <v>2</v>
      </c>
      <c r="AE431" t="s">
        <v>82</v>
      </c>
      <c r="AH431" t="s">
        <v>8057</v>
      </c>
      <c r="AL431" t="s">
        <v>1607</v>
      </c>
      <c r="AM431" t="s">
        <v>1607</v>
      </c>
      <c r="AO431">
        <v>128</v>
      </c>
      <c r="AP431">
        <v>6</v>
      </c>
      <c r="AS431" t="s">
        <v>7322</v>
      </c>
      <c r="AT431">
        <v>1537306</v>
      </c>
      <c r="AV431" s="11">
        <v>342367</v>
      </c>
      <c r="AZ431" t="s">
        <v>2488</v>
      </c>
      <c r="BA431" t="s">
        <v>5049</v>
      </c>
      <c r="BB431">
        <v>117358619</v>
      </c>
      <c r="BC431" t="s">
        <v>5050</v>
      </c>
    </row>
    <row r="432" spans="1:59" x14ac:dyDescent="0.3">
      <c r="A432">
        <v>1021</v>
      </c>
      <c r="B432" t="s">
        <v>5727</v>
      </c>
      <c r="E432">
        <v>2065949</v>
      </c>
      <c r="Q432" t="s">
        <v>5728</v>
      </c>
      <c r="R432" t="s">
        <v>5728</v>
      </c>
      <c r="S432" t="s">
        <v>135</v>
      </c>
      <c r="T432" t="s">
        <v>52</v>
      </c>
      <c r="U432" t="s">
        <v>1604</v>
      </c>
      <c r="V432" s="9" t="s">
        <v>2684</v>
      </c>
      <c r="AA432" s="6" t="s">
        <v>5729</v>
      </c>
      <c r="AB432">
        <v>2</v>
      </c>
      <c r="AC432">
        <v>2</v>
      </c>
      <c r="AE432" t="s">
        <v>8169</v>
      </c>
      <c r="AF432" t="s">
        <v>8055</v>
      </c>
      <c r="AG432" t="s">
        <v>8054</v>
      </c>
      <c r="AH432" t="s">
        <v>8120</v>
      </c>
      <c r="AK432" t="s">
        <v>8051</v>
      </c>
      <c r="AL432" t="s">
        <v>5730</v>
      </c>
      <c r="AM432" t="s">
        <v>5730</v>
      </c>
      <c r="AO432">
        <v>7</v>
      </c>
      <c r="AP432">
        <v>1</v>
      </c>
      <c r="AZ432" t="s">
        <v>5731</v>
      </c>
    </row>
    <row r="433" spans="1:59" x14ac:dyDescent="0.3">
      <c r="A433">
        <v>1044</v>
      </c>
      <c r="B433" t="s">
        <v>5732</v>
      </c>
      <c r="E433">
        <v>2064367</v>
      </c>
      <c r="Q433" t="s">
        <v>5733</v>
      </c>
      <c r="R433" t="s">
        <v>5733</v>
      </c>
      <c r="S433" t="s">
        <v>135</v>
      </c>
      <c r="T433" t="s">
        <v>52</v>
      </c>
      <c r="U433" t="s">
        <v>1604</v>
      </c>
      <c r="V433" s="9" t="s">
        <v>2728</v>
      </c>
      <c r="AA433" s="6" t="s">
        <v>5734</v>
      </c>
      <c r="AB433">
        <v>2</v>
      </c>
      <c r="AC433">
        <v>2</v>
      </c>
      <c r="AE433" t="s">
        <v>8169</v>
      </c>
      <c r="AH433" t="s">
        <v>8061</v>
      </c>
      <c r="AL433" t="s">
        <v>5730</v>
      </c>
      <c r="AM433" t="s">
        <v>5730</v>
      </c>
      <c r="AO433">
        <v>7</v>
      </c>
      <c r="AP433">
        <v>4</v>
      </c>
      <c r="AZ433" t="s">
        <v>5735</v>
      </c>
    </row>
    <row r="434" spans="1:59" x14ac:dyDescent="0.3">
      <c r="A434">
        <v>1181</v>
      </c>
      <c r="E434">
        <v>3173595</v>
      </c>
      <c r="Q434" t="s">
        <v>5582</v>
      </c>
      <c r="R434" t="s">
        <v>5582</v>
      </c>
      <c r="S434" t="s">
        <v>135</v>
      </c>
      <c r="T434" t="s">
        <v>52</v>
      </c>
      <c r="U434" t="s">
        <v>1604</v>
      </c>
      <c r="V434" s="9" t="s">
        <v>4380</v>
      </c>
      <c r="AA434" s="6" t="s">
        <v>5583</v>
      </c>
      <c r="AB434">
        <v>2</v>
      </c>
      <c r="AC434">
        <v>2</v>
      </c>
      <c r="AE434" t="s">
        <v>12306</v>
      </c>
      <c r="AH434" t="s">
        <v>8148</v>
      </c>
      <c r="AK434" t="s">
        <v>8051</v>
      </c>
      <c r="AL434" t="s">
        <v>5584</v>
      </c>
      <c r="AM434" t="s">
        <v>5584</v>
      </c>
      <c r="AO434">
        <v>5</v>
      </c>
      <c r="AP434">
        <v>3</v>
      </c>
      <c r="AZ434" t="s">
        <v>5585</v>
      </c>
    </row>
    <row r="435" spans="1:59" x14ac:dyDescent="0.3">
      <c r="A435">
        <v>1210</v>
      </c>
      <c r="Q435" t="s">
        <v>3124</v>
      </c>
      <c r="R435" t="s">
        <v>3124</v>
      </c>
      <c r="S435" t="s">
        <v>135</v>
      </c>
      <c r="T435" t="s">
        <v>52</v>
      </c>
      <c r="U435" t="s">
        <v>1604</v>
      </c>
      <c r="V435" s="9" t="s">
        <v>4391</v>
      </c>
      <c r="Z435" s="9" t="s">
        <v>1608</v>
      </c>
      <c r="AA435" s="6" t="s">
        <v>9613</v>
      </c>
      <c r="AB435">
        <v>1</v>
      </c>
      <c r="AC435">
        <v>1</v>
      </c>
      <c r="AE435" t="s">
        <v>82</v>
      </c>
      <c r="AH435" t="s">
        <v>8223</v>
      </c>
      <c r="AK435" t="s">
        <v>8051</v>
      </c>
      <c r="AL435" t="s">
        <v>1607</v>
      </c>
      <c r="AM435" t="s">
        <v>1607</v>
      </c>
      <c r="AO435">
        <v>137</v>
      </c>
      <c r="AP435">
        <v>2</v>
      </c>
      <c r="AS435" t="s">
        <v>7322</v>
      </c>
      <c r="AT435">
        <v>1537306</v>
      </c>
      <c r="AV435" s="11">
        <v>342367</v>
      </c>
    </row>
    <row r="436" spans="1:59" x14ac:dyDescent="0.3">
      <c r="A436">
        <v>1435</v>
      </c>
      <c r="Q436" t="s">
        <v>3314</v>
      </c>
      <c r="R436" t="s">
        <v>3314</v>
      </c>
      <c r="S436" t="s">
        <v>135</v>
      </c>
      <c r="T436" t="s">
        <v>52</v>
      </c>
      <c r="U436" t="s">
        <v>1604</v>
      </c>
      <c r="V436" s="9" t="s">
        <v>4470</v>
      </c>
      <c r="AA436" s="6" t="s">
        <v>9743</v>
      </c>
      <c r="AB436">
        <v>1</v>
      </c>
      <c r="AC436">
        <v>1</v>
      </c>
      <c r="AE436" t="s">
        <v>8202</v>
      </c>
      <c r="AH436" t="s">
        <v>1174</v>
      </c>
      <c r="AK436" t="s">
        <v>8052</v>
      </c>
      <c r="AL436" t="s">
        <v>1607</v>
      </c>
      <c r="AM436" t="s">
        <v>1607</v>
      </c>
      <c r="AS436" t="s">
        <v>7322</v>
      </c>
      <c r="AT436">
        <v>1537306</v>
      </c>
      <c r="AV436" s="11">
        <v>342367</v>
      </c>
      <c r="AZ436" t="s">
        <v>8506</v>
      </c>
    </row>
    <row r="437" spans="1:59" x14ac:dyDescent="0.3">
      <c r="A437">
        <v>1607</v>
      </c>
      <c r="Q437" t="s">
        <v>3454</v>
      </c>
      <c r="R437" t="s">
        <v>3454</v>
      </c>
      <c r="S437" t="s">
        <v>135</v>
      </c>
      <c r="T437" t="s">
        <v>52</v>
      </c>
      <c r="U437" t="s">
        <v>1604</v>
      </c>
      <c r="V437" s="9" t="s">
        <v>4540</v>
      </c>
      <c r="Z437" s="9" t="s">
        <v>4155</v>
      </c>
      <c r="AA437" s="6" t="s">
        <v>9837</v>
      </c>
      <c r="AB437">
        <v>2</v>
      </c>
      <c r="AC437">
        <v>2</v>
      </c>
      <c r="AE437" t="s">
        <v>8054</v>
      </c>
      <c r="AF437" t="s">
        <v>82</v>
      </c>
      <c r="AH437" t="s">
        <v>8064</v>
      </c>
      <c r="AL437" t="s">
        <v>1607</v>
      </c>
      <c r="AM437" t="s">
        <v>1607</v>
      </c>
      <c r="AO437">
        <v>150</v>
      </c>
      <c r="AP437">
        <v>5</v>
      </c>
      <c r="AS437" t="s">
        <v>7322</v>
      </c>
      <c r="AT437">
        <v>1537306</v>
      </c>
      <c r="AV437" s="11">
        <v>342367</v>
      </c>
      <c r="AZ437" t="s">
        <v>8506</v>
      </c>
    </row>
    <row r="438" spans="1:59" x14ac:dyDescent="0.3">
      <c r="A438">
        <v>1655</v>
      </c>
      <c r="E438">
        <v>27716669</v>
      </c>
      <c r="Q438" t="s">
        <v>5889</v>
      </c>
      <c r="R438" t="s">
        <v>5889</v>
      </c>
      <c r="S438" t="s">
        <v>135</v>
      </c>
      <c r="T438" t="s">
        <v>52</v>
      </c>
      <c r="U438" t="s">
        <v>1604</v>
      </c>
      <c r="V438" s="9" t="s">
        <v>4553</v>
      </c>
      <c r="AA438" s="6" t="s">
        <v>5890</v>
      </c>
      <c r="AB438">
        <v>2</v>
      </c>
      <c r="AC438">
        <v>2</v>
      </c>
      <c r="AE438" t="s">
        <v>92</v>
      </c>
      <c r="AF438" t="s">
        <v>8170</v>
      </c>
      <c r="AG438" t="s">
        <v>8054</v>
      </c>
      <c r="AH438" t="s">
        <v>8064</v>
      </c>
      <c r="AL438" t="s">
        <v>5157</v>
      </c>
      <c r="AM438" t="s">
        <v>5157</v>
      </c>
      <c r="AO438">
        <v>14</v>
      </c>
      <c r="AP438">
        <v>1</v>
      </c>
      <c r="AZ438" t="s">
        <v>5891</v>
      </c>
    </row>
    <row r="439" spans="1:59" x14ac:dyDescent="0.3">
      <c r="A439">
        <v>1864</v>
      </c>
      <c r="Q439" t="s">
        <v>6195</v>
      </c>
      <c r="R439" t="s">
        <v>6195</v>
      </c>
      <c r="S439" t="s">
        <v>135</v>
      </c>
      <c r="T439" t="s">
        <v>52</v>
      </c>
      <c r="U439" t="s">
        <v>1604</v>
      </c>
      <c r="V439" s="9" t="s">
        <v>4171</v>
      </c>
      <c r="AA439" s="6" t="s">
        <v>6196</v>
      </c>
      <c r="AB439">
        <v>1</v>
      </c>
      <c r="AC439">
        <v>1</v>
      </c>
      <c r="AL439" t="s">
        <v>6142</v>
      </c>
      <c r="AM439" t="s">
        <v>6142</v>
      </c>
      <c r="AO439">
        <v>1</v>
      </c>
      <c r="AP439">
        <v>2</v>
      </c>
      <c r="AS439" t="s">
        <v>7310</v>
      </c>
      <c r="AT439">
        <v>1117872832</v>
      </c>
      <c r="AU439">
        <v>4057166</v>
      </c>
      <c r="AY439" t="s">
        <v>12517</v>
      </c>
      <c r="AZ439" t="s">
        <v>6197</v>
      </c>
      <c r="BF439" t="s">
        <v>6144</v>
      </c>
      <c r="BG439" t="s">
        <v>10855</v>
      </c>
    </row>
    <row r="440" spans="1:59" x14ac:dyDescent="0.3">
      <c r="A440">
        <v>1905</v>
      </c>
      <c r="Q440" t="s">
        <v>6222</v>
      </c>
      <c r="R440" t="s">
        <v>6222</v>
      </c>
      <c r="S440" t="s">
        <v>135</v>
      </c>
      <c r="T440" t="s">
        <v>52</v>
      </c>
      <c r="U440" t="s">
        <v>1604</v>
      </c>
      <c r="V440" s="9" t="s">
        <v>3641</v>
      </c>
      <c r="AA440" s="6" t="s">
        <v>6225</v>
      </c>
      <c r="AB440">
        <v>3</v>
      </c>
      <c r="AC440">
        <v>3</v>
      </c>
      <c r="AE440" t="s">
        <v>8055</v>
      </c>
      <c r="AH440" t="s">
        <v>8108</v>
      </c>
      <c r="AL440" t="s">
        <v>6142</v>
      </c>
      <c r="AM440" t="s">
        <v>6142</v>
      </c>
      <c r="AO440">
        <v>1</v>
      </c>
      <c r="AP440">
        <v>3</v>
      </c>
      <c r="AS440" t="s">
        <v>7310</v>
      </c>
      <c r="AT440">
        <v>1117872832</v>
      </c>
      <c r="AU440">
        <v>4057166</v>
      </c>
      <c r="AY440" t="s">
        <v>12516</v>
      </c>
      <c r="AZ440" t="s">
        <v>6223</v>
      </c>
      <c r="BF440" t="s">
        <v>6144</v>
      </c>
      <c r="BG440" t="s">
        <v>10855</v>
      </c>
    </row>
    <row r="441" spans="1:59" x14ac:dyDescent="0.3">
      <c r="A441">
        <v>1923</v>
      </c>
      <c r="Q441" t="s">
        <v>6262</v>
      </c>
      <c r="R441" t="s">
        <v>6262</v>
      </c>
      <c r="S441" t="s">
        <v>135</v>
      </c>
      <c r="T441" t="s">
        <v>52</v>
      </c>
      <c r="U441" t="s">
        <v>1604</v>
      </c>
      <c r="V441" s="9" t="s">
        <v>3641</v>
      </c>
      <c r="AA441" s="6" t="s">
        <v>1928</v>
      </c>
      <c r="AB441">
        <v>2</v>
      </c>
      <c r="AC441">
        <v>2</v>
      </c>
      <c r="AE441" t="s">
        <v>164</v>
      </c>
      <c r="AH441" t="s">
        <v>8060</v>
      </c>
      <c r="AL441" t="s">
        <v>6142</v>
      </c>
      <c r="AM441" t="s">
        <v>6142</v>
      </c>
      <c r="AO441">
        <v>1</v>
      </c>
      <c r="AP441">
        <v>4</v>
      </c>
      <c r="AS441" t="s">
        <v>7310</v>
      </c>
      <c r="AT441">
        <v>1117872832</v>
      </c>
      <c r="AU441">
        <v>4057166</v>
      </c>
      <c r="AY441" t="s">
        <v>12508</v>
      </c>
      <c r="AZ441" t="s">
        <v>6223</v>
      </c>
      <c r="BF441" t="s">
        <v>6144</v>
      </c>
      <c r="BG441" t="s">
        <v>10855</v>
      </c>
    </row>
    <row r="442" spans="1:59" x14ac:dyDescent="0.3">
      <c r="A442">
        <v>2048</v>
      </c>
      <c r="Q442" t="s">
        <v>6325</v>
      </c>
      <c r="R442" t="s">
        <v>6325</v>
      </c>
      <c r="S442" t="s">
        <v>135</v>
      </c>
      <c r="T442" t="s">
        <v>52</v>
      </c>
      <c r="U442" t="s">
        <v>1604</v>
      </c>
      <c r="V442" s="9" t="s">
        <v>4200</v>
      </c>
      <c r="AA442" s="6" t="s">
        <v>6324</v>
      </c>
      <c r="AB442">
        <v>2</v>
      </c>
      <c r="AC442">
        <v>2</v>
      </c>
      <c r="AL442" t="s">
        <v>6142</v>
      </c>
      <c r="AM442" t="s">
        <v>6142</v>
      </c>
      <c r="AO442">
        <v>1</v>
      </c>
      <c r="AP442">
        <v>5</v>
      </c>
      <c r="AS442" t="s">
        <v>7310</v>
      </c>
      <c r="AT442">
        <v>1117872832</v>
      </c>
      <c r="AU442">
        <v>4057166</v>
      </c>
      <c r="AY442" t="s">
        <v>12515</v>
      </c>
      <c r="AZ442" t="s">
        <v>6323</v>
      </c>
      <c r="BF442" t="s">
        <v>6144</v>
      </c>
      <c r="BG442" t="s">
        <v>10855</v>
      </c>
    </row>
    <row r="443" spans="1:59" x14ac:dyDescent="0.3">
      <c r="A443">
        <v>2234</v>
      </c>
      <c r="B443" t="s">
        <v>5736</v>
      </c>
      <c r="E443">
        <v>2076115</v>
      </c>
      <c r="Q443" t="s">
        <v>5737</v>
      </c>
      <c r="R443" t="s">
        <v>5737</v>
      </c>
      <c r="S443" t="s">
        <v>135</v>
      </c>
      <c r="T443" t="s">
        <v>52</v>
      </c>
      <c r="U443" t="s">
        <v>1604</v>
      </c>
      <c r="V443" s="9" t="s">
        <v>4234</v>
      </c>
      <c r="AA443" s="6" t="s">
        <v>5738</v>
      </c>
      <c r="AB443">
        <v>1</v>
      </c>
      <c r="AC443">
        <v>1</v>
      </c>
      <c r="AE443" t="s">
        <v>8169</v>
      </c>
      <c r="AH443" t="s">
        <v>8061</v>
      </c>
      <c r="AL443" t="s">
        <v>5730</v>
      </c>
      <c r="AM443" t="s">
        <v>5730</v>
      </c>
      <c r="AO443">
        <v>23</v>
      </c>
      <c r="AP443">
        <v>6</v>
      </c>
      <c r="AZ443" t="s">
        <v>5739</v>
      </c>
    </row>
    <row r="444" spans="1:59" x14ac:dyDescent="0.3">
      <c r="A444">
        <v>2235</v>
      </c>
      <c r="B444" t="s">
        <v>5586</v>
      </c>
      <c r="E444">
        <v>4022664</v>
      </c>
      <c r="Q444" t="s">
        <v>5588</v>
      </c>
      <c r="R444" t="s">
        <v>5588</v>
      </c>
      <c r="S444" t="s">
        <v>135</v>
      </c>
      <c r="T444" t="s">
        <v>52</v>
      </c>
      <c r="U444" t="s">
        <v>1604</v>
      </c>
      <c r="V444" s="9" t="s">
        <v>4234</v>
      </c>
      <c r="AA444" s="6" t="s">
        <v>5589</v>
      </c>
      <c r="AB444">
        <v>3</v>
      </c>
      <c r="AC444">
        <v>3</v>
      </c>
      <c r="AE444" t="s">
        <v>12457</v>
      </c>
      <c r="AL444" t="s">
        <v>5591</v>
      </c>
      <c r="AM444" t="s">
        <v>5591</v>
      </c>
      <c r="AO444">
        <v>12</v>
      </c>
      <c r="AP444">
        <v>2</v>
      </c>
      <c r="AZ444" t="s">
        <v>5592</v>
      </c>
    </row>
    <row r="445" spans="1:59" x14ac:dyDescent="0.3">
      <c r="A445">
        <v>2236</v>
      </c>
      <c r="B445" t="s">
        <v>5587</v>
      </c>
      <c r="E445">
        <v>4021994</v>
      </c>
      <c r="Q445" t="s">
        <v>5588</v>
      </c>
      <c r="R445" t="s">
        <v>5588</v>
      </c>
      <c r="S445" t="s">
        <v>135</v>
      </c>
      <c r="T445" t="s">
        <v>52</v>
      </c>
      <c r="U445" t="s">
        <v>1604</v>
      </c>
      <c r="V445" s="9" t="s">
        <v>4234</v>
      </c>
      <c r="AA445" s="6" t="s">
        <v>5590</v>
      </c>
      <c r="AB445">
        <v>2</v>
      </c>
      <c r="AC445">
        <v>2</v>
      </c>
      <c r="AE445" t="s">
        <v>12457</v>
      </c>
      <c r="AL445" t="s">
        <v>5591</v>
      </c>
      <c r="AM445" t="s">
        <v>5591</v>
      </c>
      <c r="AO445">
        <v>12</v>
      </c>
      <c r="AP445">
        <v>2</v>
      </c>
      <c r="AZ445" t="s">
        <v>5593</v>
      </c>
    </row>
    <row r="446" spans="1:59" x14ac:dyDescent="0.3">
      <c r="A446">
        <v>2241</v>
      </c>
      <c r="E446">
        <v>20835002</v>
      </c>
      <c r="Q446" t="s">
        <v>5568</v>
      </c>
      <c r="R446" t="s">
        <v>5568</v>
      </c>
      <c r="S446" t="s">
        <v>135</v>
      </c>
      <c r="T446" t="s">
        <v>52</v>
      </c>
      <c r="U446" t="s">
        <v>1604</v>
      </c>
      <c r="V446" s="9" t="s">
        <v>3794</v>
      </c>
      <c r="AA446" s="6" t="s">
        <v>5571</v>
      </c>
      <c r="AB446">
        <v>2</v>
      </c>
      <c r="AC446">
        <v>2</v>
      </c>
      <c r="AE446" t="s">
        <v>12306</v>
      </c>
      <c r="AL446" t="s">
        <v>5531</v>
      </c>
      <c r="AM446" t="s">
        <v>5531</v>
      </c>
      <c r="AO446">
        <v>24</v>
      </c>
      <c r="AP446">
        <v>11</v>
      </c>
      <c r="AS446" t="s">
        <v>7313</v>
      </c>
      <c r="AT446">
        <v>818922538</v>
      </c>
      <c r="AV446" s="11">
        <v>101088275</v>
      </c>
      <c r="AZ446" t="s">
        <v>5572</v>
      </c>
    </row>
    <row r="447" spans="1:59" x14ac:dyDescent="0.3">
      <c r="A447">
        <v>2276</v>
      </c>
      <c r="Q447" t="s">
        <v>6446</v>
      </c>
      <c r="R447" t="s">
        <v>6446</v>
      </c>
      <c r="S447" t="s">
        <v>135</v>
      </c>
      <c r="T447" t="s">
        <v>52</v>
      </c>
      <c r="U447" t="s">
        <v>1604</v>
      </c>
      <c r="V447" s="9" t="s">
        <v>4239</v>
      </c>
      <c r="AA447" s="6" t="s">
        <v>6447</v>
      </c>
      <c r="AB447">
        <v>3</v>
      </c>
      <c r="AC447">
        <v>3</v>
      </c>
      <c r="AL447" t="s">
        <v>5332</v>
      </c>
      <c r="AM447" t="s">
        <v>5332</v>
      </c>
      <c r="AO447">
        <v>2</v>
      </c>
      <c r="AP447">
        <v>1</v>
      </c>
      <c r="AS447" t="s">
        <v>7311</v>
      </c>
      <c r="AT447">
        <v>33996527</v>
      </c>
      <c r="AU447">
        <v>3451090</v>
      </c>
      <c r="AY447" t="s">
        <v>12512</v>
      </c>
      <c r="AZ447" t="s">
        <v>6378</v>
      </c>
      <c r="BF447" t="s">
        <v>6144</v>
      </c>
      <c r="BG447" t="s">
        <v>10855</v>
      </c>
    </row>
    <row r="448" spans="1:59" x14ac:dyDescent="0.3">
      <c r="A448">
        <v>2364</v>
      </c>
      <c r="E448">
        <v>2744266</v>
      </c>
      <c r="Q448" t="s">
        <v>5425</v>
      </c>
      <c r="R448" t="s">
        <v>5425</v>
      </c>
      <c r="S448" t="s">
        <v>135</v>
      </c>
      <c r="T448" t="s">
        <v>52</v>
      </c>
      <c r="U448" t="s">
        <v>1604</v>
      </c>
      <c r="V448" s="9" t="s">
        <v>4254</v>
      </c>
      <c r="AA448" s="6" t="s">
        <v>5428</v>
      </c>
      <c r="AB448">
        <v>3</v>
      </c>
      <c r="AC448">
        <v>3</v>
      </c>
      <c r="AE448" t="s">
        <v>8202</v>
      </c>
      <c r="AF448" t="s">
        <v>8239</v>
      </c>
      <c r="AH448" t="s">
        <v>8081</v>
      </c>
      <c r="AL448" t="s">
        <v>5426</v>
      </c>
      <c r="AM448" t="s">
        <v>5426</v>
      </c>
      <c r="AO448">
        <v>36</v>
      </c>
      <c r="AP448">
        <v>4</v>
      </c>
      <c r="AZ448" t="s">
        <v>5427</v>
      </c>
    </row>
    <row r="449" spans="1:59" x14ac:dyDescent="0.3">
      <c r="A449">
        <v>2713</v>
      </c>
      <c r="B449" t="s">
        <v>5503</v>
      </c>
      <c r="E449">
        <v>3107039</v>
      </c>
      <c r="Q449" t="s">
        <v>5504</v>
      </c>
      <c r="R449" t="s">
        <v>5504</v>
      </c>
      <c r="S449" t="s">
        <v>135</v>
      </c>
      <c r="T449" t="s">
        <v>52</v>
      </c>
      <c r="U449" t="s">
        <v>1604</v>
      </c>
      <c r="V449" s="9" t="s">
        <v>4010</v>
      </c>
      <c r="AA449" s="6" t="s">
        <v>5505</v>
      </c>
      <c r="AB449">
        <v>3</v>
      </c>
      <c r="AC449">
        <v>3</v>
      </c>
      <c r="AE449" t="s">
        <v>12306</v>
      </c>
      <c r="AH449" t="s">
        <v>8107</v>
      </c>
      <c r="AL449" t="s">
        <v>5506</v>
      </c>
      <c r="AM449" t="s">
        <v>5506</v>
      </c>
      <c r="AO449">
        <v>39</v>
      </c>
      <c r="AP449">
        <v>1</v>
      </c>
      <c r="AZ449" t="s">
        <v>5507</v>
      </c>
    </row>
    <row r="450" spans="1:59" x14ac:dyDescent="0.3">
      <c r="A450">
        <v>2739</v>
      </c>
      <c r="E450">
        <v>40837228</v>
      </c>
      <c r="Q450" t="s">
        <v>5683</v>
      </c>
      <c r="R450" t="s">
        <v>5683</v>
      </c>
      <c r="S450" t="s">
        <v>135</v>
      </c>
      <c r="T450" t="s">
        <v>52</v>
      </c>
      <c r="U450" t="s">
        <v>1604</v>
      </c>
      <c r="V450" s="9" t="s">
        <v>4320</v>
      </c>
      <c r="AA450" s="6" t="s">
        <v>5684</v>
      </c>
      <c r="AB450">
        <v>3</v>
      </c>
      <c r="AC450">
        <v>3</v>
      </c>
      <c r="AE450" t="s">
        <v>8054</v>
      </c>
      <c r="AH450" t="s">
        <v>1389</v>
      </c>
      <c r="AL450" t="s">
        <v>5685</v>
      </c>
      <c r="AM450" t="s">
        <v>5685</v>
      </c>
      <c r="AO450">
        <v>42</v>
      </c>
      <c r="AZ450" t="s">
        <v>5686</v>
      </c>
    </row>
    <row r="451" spans="1:59" x14ac:dyDescent="0.3">
      <c r="A451">
        <v>2740</v>
      </c>
      <c r="E451">
        <v>1395683</v>
      </c>
      <c r="Q451" t="s">
        <v>5504</v>
      </c>
      <c r="R451" t="s">
        <v>5504</v>
      </c>
      <c r="S451" t="s">
        <v>135</v>
      </c>
      <c r="T451" t="s">
        <v>52</v>
      </c>
      <c r="U451" t="s">
        <v>1604</v>
      </c>
      <c r="V451" s="9" t="s">
        <v>4320</v>
      </c>
      <c r="AA451" s="6" t="s">
        <v>5517</v>
      </c>
      <c r="AB451">
        <v>4</v>
      </c>
      <c r="AC451">
        <v>4</v>
      </c>
      <c r="AE451" t="s">
        <v>12306</v>
      </c>
      <c r="AH451" t="s">
        <v>1174</v>
      </c>
      <c r="AL451" t="s">
        <v>5518</v>
      </c>
      <c r="AM451" t="s">
        <v>5518</v>
      </c>
      <c r="AO451">
        <v>58</v>
      </c>
      <c r="AZ451" t="s">
        <v>5519</v>
      </c>
    </row>
    <row r="452" spans="1:59" x14ac:dyDescent="0.3">
      <c r="A452">
        <v>2772</v>
      </c>
      <c r="Q452" t="s">
        <v>11213</v>
      </c>
      <c r="R452" t="s">
        <v>11213</v>
      </c>
      <c r="S452" t="s">
        <v>135</v>
      </c>
      <c r="T452" t="s">
        <v>52</v>
      </c>
      <c r="U452" t="s">
        <v>1604</v>
      </c>
      <c r="V452" s="9" t="s">
        <v>4049</v>
      </c>
      <c r="AE452" t="s">
        <v>8169</v>
      </c>
      <c r="AH452" t="s">
        <v>8057</v>
      </c>
      <c r="AL452" t="s">
        <v>11199</v>
      </c>
      <c r="AM452" t="s">
        <v>11199</v>
      </c>
      <c r="AO452">
        <v>2</v>
      </c>
      <c r="AT452">
        <v>456181794</v>
      </c>
      <c r="AZ452" t="s">
        <v>11214</v>
      </c>
    </row>
    <row r="453" spans="1:59" x14ac:dyDescent="0.3">
      <c r="A453">
        <v>2773</v>
      </c>
      <c r="Q453" t="s">
        <v>11215</v>
      </c>
      <c r="R453" t="s">
        <v>11215</v>
      </c>
      <c r="S453" t="s">
        <v>135</v>
      </c>
      <c r="T453" t="s">
        <v>52</v>
      </c>
      <c r="U453" t="s">
        <v>1604</v>
      </c>
      <c r="V453" s="9" t="s">
        <v>4049</v>
      </c>
      <c r="AE453" t="s">
        <v>8053</v>
      </c>
      <c r="AF453" t="s">
        <v>92</v>
      </c>
      <c r="AH453" t="s">
        <v>8057</v>
      </c>
      <c r="AL453" t="s">
        <v>11199</v>
      </c>
      <c r="AM453" t="s">
        <v>11199</v>
      </c>
      <c r="AO453">
        <v>2</v>
      </c>
      <c r="AT453">
        <v>456181794</v>
      </c>
      <c r="AZ453" t="s">
        <v>11209</v>
      </c>
    </row>
    <row r="454" spans="1:59" x14ac:dyDescent="0.3">
      <c r="A454">
        <v>2835</v>
      </c>
      <c r="N454" t="s">
        <v>11254</v>
      </c>
      <c r="Q454" t="s">
        <v>11249</v>
      </c>
      <c r="R454" t="s">
        <v>11249</v>
      </c>
      <c r="S454" t="s">
        <v>135</v>
      </c>
      <c r="T454" t="s">
        <v>52</v>
      </c>
      <c r="U454" t="s">
        <v>1604</v>
      </c>
      <c r="V454" s="9" t="s">
        <v>4340</v>
      </c>
      <c r="AL454" t="s">
        <v>11199</v>
      </c>
      <c r="AM454" t="s">
        <v>11199</v>
      </c>
      <c r="AO454">
        <v>4</v>
      </c>
      <c r="AT454">
        <v>456181794</v>
      </c>
      <c r="AZ454" t="s">
        <v>11214</v>
      </c>
    </row>
    <row r="455" spans="1:59" x14ac:dyDescent="0.3">
      <c r="A455">
        <v>2839</v>
      </c>
      <c r="B455" t="s">
        <v>5744</v>
      </c>
      <c r="E455">
        <v>2654234</v>
      </c>
      <c r="Q455" t="s">
        <v>5745</v>
      </c>
      <c r="R455" t="s">
        <v>5745</v>
      </c>
      <c r="S455" t="s">
        <v>135</v>
      </c>
      <c r="T455" t="s">
        <v>52</v>
      </c>
      <c r="U455" t="s">
        <v>1604</v>
      </c>
      <c r="V455" s="9" t="s">
        <v>4340</v>
      </c>
      <c r="AA455" s="6" t="s">
        <v>5746</v>
      </c>
      <c r="AB455">
        <v>2</v>
      </c>
      <c r="AC455">
        <v>2</v>
      </c>
      <c r="AE455" t="s">
        <v>8169</v>
      </c>
      <c r="AH455" t="s">
        <v>8120</v>
      </c>
      <c r="AK455" t="s">
        <v>8051</v>
      </c>
      <c r="AL455" t="s">
        <v>5730</v>
      </c>
      <c r="AM455" t="s">
        <v>5730</v>
      </c>
      <c r="AO455">
        <v>27</v>
      </c>
      <c r="AP455">
        <v>6</v>
      </c>
      <c r="AZ455" t="s">
        <v>5755</v>
      </c>
    </row>
    <row r="456" spans="1:59" x14ac:dyDescent="0.3">
      <c r="A456">
        <v>2875</v>
      </c>
      <c r="B456" t="s">
        <v>5697</v>
      </c>
      <c r="E456" t="s">
        <v>5697</v>
      </c>
      <c r="Q456" t="s">
        <v>5698</v>
      </c>
      <c r="R456" t="s">
        <v>5698</v>
      </c>
      <c r="S456" t="s">
        <v>135</v>
      </c>
      <c r="T456" t="s">
        <v>52</v>
      </c>
      <c r="U456" t="s">
        <v>1604</v>
      </c>
      <c r="V456" s="9" t="s">
        <v>4346</v>
      </c>
      <c r="AA456" s="6" t="s">
        <v>5699</v>
      </c>
      <c r="AB456">
        <v>3</v>
      </c>
      <c r="AC456">
        <v>3</v>
      </c>
      <c r="AE456" t="s">
        <v>8169</v>
      </c>
      <c r="AH456" t="s">
        <v>1398</v>
      </c>
      <c r="AK456" t="s">
        <v>8051</v>
      </c>
      <c r="AL456" t="s">
        <v>5700</v>
      </c>
      <c r="AM456" t="s">
        <v>5700</v>
      </c>
      <c r="AO456">
        <v>104</v>
      </c>
      <c r="AP456">
        <v>4</v>
      </c>
      <c r="AZ456" t="s">
        <v>5701</v>
      </c>
    </row>
    <row r="457" spans="1:59" x14ac:dyDescent="0.3">
      <c r="A457">
        <v>2905</v>
      </c>
      <c r="N457" t="s">
        <v>11272</v>
      </c>
      <c r="Q457" t="s">
        <v>11264</v>
      </c>
      <c r="R457" t="s">
        <v>11264</v>
      </c>
      <c r="S457" t="s">
        <v>135</v>
      </c>
      <c r="T457" t="s">
        <v>52</v>
      </c>
      <c r="U457" t="s">
        <v>1604</v>
      </c>
      <c r="V457" s="9" t="s">
        <v>4351</v>
      </c>
      <c r="AL457" t="s">
        <v>11199</v>
      </c>
      <c r="AM457" t="s">
        <v>11199</v>
      </c>
      <c r="AO457">
        <v>5</v>
      </c>
      <c r="AT457">
        <v>456181794</v>
      </c>
      <c r="AZ457" t="s">
        <v>11214</v>
      </c>
    </row>
    <row r="458" spans="1:59" x14ac:dyDescent="0.3">
      <c r="A458">
        <v>2906</v>
      </c>
      <c r="N458" t="s">
        <v>11271</v>
      </c>
      <c r="Q458" t="s">
        <v>11265</v>
      </c>
      <c r="R458" t="s">
        <v>11265</v>
      </c>
      <c r="S458" t="s">
        <v>135</v>
      </c>
      <c r="T458" t="s">
        <v>52</v>
      </c>
      <c r="U458" t="s">
        <v>1604</v>
      </c>
      <c r="V458" s="9" t="s">
        <v>4351</v>
      </c>
      <c r="AE458" t="s">
        <v>12306</v>
      </c>
      <c r="AL458" t="s">
        <v>11199</v>
      </c>
      <c r="AM458" t="s">
        <v>11199</v>
      </c>
      <c r="AO458">
        <v>5</v>
      </c>
      <c r="AT458">
        <v>456181794</v>
      </c>
      <c r="AZ458" t="s">
        <v>11176</v>
      </c>
    </row>
    <row r="459" spans="1:59" x14ac:dyDescent="0.3">
      <c r="A459">
        <v>3038</v>
      </c>
      <c r="N459" s="14" t="s">
        <v>11312</v>
      </c>
      <c r="Q459" t="s">
        <v>11308</v>
      </c>
      <c r="R459" t="s">
        <v>11308</v>
      </c>
      <c r="S459" t="s">
        <v>135</v>
      </c>
      <c r="T459" t="s">
        <v>52</v>
      </c>
      <c r="U459" t="s">
        <v>1604</v>
      </c>
      <c r="V459" s="9" t="s">
        <v>4369</v>
      </c>
      <c r="AH459" t="s">
        <v>8083</v>
      </c>
      <c r="AL459" t="s">
        <v>11199</v>
      </c>
      <c r="AM459" t="s">
        <v>11199</v>
      </c>
      <c r="AO459">
        <v>8</v>
      </c>
      <c r="AZ459" t="s">
        <v>11214</v>
      </c>
    </row>
    <row r="460" spans="1:59" x14ac:dyDescent="0.3">
      <c r="A460">
        <v>3039</v>
      </c>
      <c r="N460" t="s">
        <v>11313</v>
      </c>
      <c r="Q460" t="s">
        <v>11307</v>
      </c>
      <c r="R460" t="s">
        <v>11307</v>
      </c>
      <c r="S460" t="s">
        <v>135</v>
      </c>
      <c r="T460" t="s">
        <v>52</v>
      </c>
      <c r="U460" t="s">
        <v>1604</v>
      </c>
      <c r="V460" s="9" t="s">
        <v>4369</v>
      </c>
      <c r="AH460" t="s">
        <v>8057</v>
      </c>
      <c r="AK460" t="s">
        <v>8051</v>
      </c>
      <c r="AL460" t="s">
        <v>11199</v>
      </c>
      <c r="AM460" t="s">
        <v>11199</v>
      </c>
      <c r="AO460">
        <v>8</v>
      </c>
      <c r="AZ460" t="s">
        <v>11214</v>
      </c>
    </row>
    <row r="461" spans="1:59" x14ac:dyDescent="0.3">
      <c r="A461">
        <v>5</v>
      </c>
      <c r="C461">
        <v>30495875</v>
      </c>
      <c r="D461" t="s">
        <v>10511</v>
      </c>
      <c r="Q461" t="s">
        <v>10512</v>
      </c>
      <c r="R461" t="s">
        <v>10512</v>
      </c>
      <c r="S461" t="s">
        <v>135</v>
      </c>
      <c r="T461" t="s">
        <v>52</v>
      </c>
      <c r="U461" t="s">
        <v>146</v>
      </c>
      <c r="V461" s="9" t="s">
        <v>10513</v>
      </c>
      <c r="AA461" s="6" t="s">
        <v>10514</v>
      </c>
      <c r="AB461">
        <v>3</v>
      </c>
      <c r="AC461">
        <v>3</v>
      </c>
      <c r="AE461" t="s">
        <v>92</v>
      </c>
      <c r="AK461" t="s">
        <v>8051</v>
      </c>
      <c r="AL461" t="s">
        <v>10515</v>
      </c>
      <c r="AM461" t="s">
        <v>10515</v>
      </c>
      <c r="AO461">
        <v>14</v>
      </c>
      <c r="AP461">
        <v>80</v>
      </c>
      <c r="AS461" t="s">
        <v>10516</v>
      </c>
      <c r="AT461">
        <v>558637645</v>
      </c>
      <c r="AV461" s="11">
        <v>15363</v>
      </c>
      <c r="BF461" t="s">
        <v>12533</v>
      </c>
      <c r="BG461" t="s">
        <v>10453</v>
      </c>
    </row>
    <row r="462" spans="1:59" x14ac:dyDescent="0.3">
      <c r="A462">
        <v>16</v>
      </c>
      <c r="Q462" t="s">
        <v>10521</v>
      </c>
      <c r="R462" t="s">
        <v>10522</v>
      </c>
      <c r="S462" t="s">
        <v>1004</v>
      </c>
      <c r="T462" t="s">
        <v>52</v>
      </c>
      <c r="U462" t="s">
        <v>146</v>
      </c>
      <c r="V462" s="9" t="s">
        <v>10526</v>
      </c>
      <c r="AA462" s="6" t="s">
        <v>10525</v>
      </c>
      <c r="AB462">
        <v>21</v>
      </c>
      <c r="AC462">
        <v>21</v>
      </c>
      <c r="AE462" t="s">
        <v>82</v>
      </c>
      <c r="AF462" t="s">
        <v>164</v>
      </c>
      <c r="AH462" t="s">
        <v>12543</v>
      </c>
      <c r="AL462" t="s">
        <v>1007</v>
      </c>
      <c r="AM462" t="s">
        <v>1008</v>
      </c>
      <c r="AO462">
        <v>4</v>
      </c>
      <c r="AS462" t="s">
        <v>7276</v>
      </c>
      <c r="AT462">
        <v>656480560</v>
      </c>
      <c r="AV462" s="11">
        <v>9811063</v>
      </c>
      <c r="AZ462" t="s">
        <v>10523</v>
      </c>
      <c r="BF462" t="s">
        <v>10524</v>
      </c>
      <c r="BG462" t="s">
        <v>12542</v>
      </c>
    </row>
    <row r="463" spans="1:59" x14ac:dyDescent="0.3">
      <c r="A463">
        <v>20</v>
      </c>
      <c r="Q463" t="s">
        <v>145</v>
      </c>
      <c r="R463" t="s">
        <v>145</v>
      </c>
      <c r="S463" t="s">
        <v>135</v>
      </c>
      <c r="T463" t="s">
        <v>52</v>
      </c>
      <c r="U463" t="s">
        <v>146</v>
      </c>
      <c r="V463" s="9" t="s">
        <v>147</v>
      </c>
      <c r="AA463" s="6" t="s">
        <v>148</v>
      </c>
      <c r="AB463">
        <v>5</v>
      </c>
      <c r="AC463">
        <v>5</v>
      </c>
      <c r="AE463" t="s">
        <v>82</v>
      </c>
      <c r="AH463" t="s">
        <v>8068</v>
      </c>
      <c r="AK463" t="s">
        <v>8052</v>
      </c>
      <c r="AL463" t="s">
        <v>149</v>
      </c>
      <c r="AM463" t="s">
        <v>149</v>
      </c>
      <c r="AO463">
        <v>4</v>
      </c>
      <c r="AP463">
        <v>1</v>
      </c>
      <c r="AS463" t="s">
        <v>7236</v>
      </c>
      <c r="AT463">
        <v>1479106</v>
      </c>
      <c r="AU463">
        <v>504306</v>
      </c>
      <c r="AV463" s="11" t="s">
        <v>7235</v>
      </c>
      <c r="AZ463" t="s">
        <v>150</v>
      </c>
      <c r="BF463" t="s">
        <v>151</v>
      </c>
      <c r="BG463" t="s">
        <v>12530</v>
      </c>
    </row>
    <row r="464" spans="1:59" x14ac:dyDescent="0.3">
      <c r="A464">
        <v>24</v>
      </c>
      <c r="Q464" t="s">
        <v>171</v>
      </c>
      <c r="R464" t="s">
        <v>171</v>
      </c>
      <c r="S464" t="s">
        <v>135</v>
      </c>
      <c r="T464" t="s">
        <v>52</v>
      </c>
      <c r="U464" t="s">
        <v>146</v>
      </c>
      <c r="V464" s="9" t="s">
        <v>172</v>
      </c>
      <c r="AA464" s="6" t="s">
        <v>173</v>
      </c>
      <c r="AB464">
        <v>8</v>
      </c>
      <c r="AC464">
        <v>8</v>
      </c>
      <c r="AE464" t="s">
        <v>8055</v>
      </c>
      <c r="AF464" t="s">
        <v>164</v>
      </c>
      <c r="AH464" t="s">
        <v>12521</v>
      </c>
      <c r="AK464" t="s">
        <v>8051</v>
      </c>
      <c r="AL464" t="s">
        <v>149</v>
      </c>
      <c r="AM464" t="s">
        <v>149</v>
      </c>
      <c r="AO464">
        <v>18</v>
      </c>
      <c r="AP464">
        <v>2</v>
      </c>
      <c r="AS464" t="s">
        <v>7236</v>
      </c>
      <c r="AT464">
        <v>1479106</v>
      </c>
      <c r="AU464">
        <v>504306</v>
      </c>
      <c r="AV464" s="11" t="s">
        <v>7235</v>
      </c>
      <c r="AZ464" t="s">
        <v>174</v>
      </c>
      <c r="BC464" t="s">
        <v>4903</v>
      </c>
      <c r="BF464" t="s">
        <v>175</v>
      </c>
      <c r="BG464" t="s">
        <v>12530</v>
      </c>
    </row>
    <row r="465" spans="1:59" x14ac:dyDescent="0.3">
      <c r="A465">
        <v>55</v>
      </c>
      <c r="Q465" t="s">
        <v>269</v>
      </c>
      <c r="R465" t="s">
        <v>270</v>
      </c>
      <c r="S465" t="s">
        <v>51</v>
      </c>
      <c r="T465" t="s">
        <v>52</v>
      </c>
      <c r="U465" t="s">
        <v>146</v>
      </c>
      <c r="V465" s="9" t="s">
        <v>271</v>
      </c>
      <c r="AA465" s="6" t="s">
        <v>276</v>
      </c>
      <c r="AB465">
        <v>17</v>
      </c>
      <c r="AC465">
        <v>17</v>
      </c>
      <c r="AE465" t="s">
        <v>164</v>
      </c>
      <c r="AF465" t="s">
        <v>8055</v>
      </c>
      <c r="AH465" t="s">
        <v>1398</v>
      </c>
      <c r="AI465" t="s">
        <v>8080</v>
      </c>
      <c r="AK465" t="s">
        <v>8051</v>
      </c>
      <c r="AL465" t="s">
        <v>272</v>
      </c>
      <c r="AM465" t="s">
        <v>273</v>
      </c>
      <c r="AO465">
        <v>6</v>
      </c>
      <c r="AT465">
        <v>1624205</v>
      </c>
      <c r="AU465">
        <v>9030450</v>
      </c>
      <c r="AV465" s="11">
        <v>33350</v>
      </c>
      <c r="AZ465" t="s">
        <v>274</v>
      </c>
      <c r="BA465" t="s">
        <v>275</v>
      </c>
      <c r="BB465">
        <v>32756909</v>
      </c>
      <c r="BC465" t="s">
        <v>4906</v>
      </c>
      <c r="BG465" t="s">
        <v>12561</v>
      </c>
    </row>
    <row r="466" spans="1:59" x14ac:dyDescent="0.3">
      <c r="A466">
        <v>104</v>
      </c>
      <c r="Q466" t="s">
        <v>439</v>
      </c>
      <c r="R466" t="s">
        <v>440</v>
      </c>
      <c r="S466" t="s">
        <v>65</v>
      </c>
      <c r="T466" t="s">
        <v>52</v>
      </c>
      <c r="U466" t="s">
        <v>146</v>
      </c>
      <c r="V466" s="9" t="s">
        <v>428</v>
      </c>
      <c r="AA466" s="6" t="s">
        <v>441</v>
      </c>
      <c r="AB466">
        <v>2</v>
      </c>
      <c r="AC466">
        <v>2</v>
      </c>
      <c r="AE466" t="s">
        <v>8054</v>
      </c>
      <c r="AH466" t="s">
        <v>8085</v>
      </c>
      <c r="AL466" t="s">
        <v>442</v>
      </c>
      <c r="AM466" t="s">
        <v>443</v>
      </c>
      <c r="AO466">
        <v>40</v>
      </c>
      <c r="AP466">
        <v>2</v>
      </c>
      <c r="AS466" t="s">
        <v>7249</v>
      </c>
      <c r="AT466">
        <v>655197783</v>
      </c>
      <c r="AV466" s="11" t="s">
        <v>7248</v>
      </c>
      <c r="AZ466" t="s">
        <v>444</v>
      </c>
      <c r="BG466" t="s">
        <v>10969</v>
      </c>
    </row>
    <row r="467" spans="1:59" x14ac:dyDescent="0.3">
      <c r="A467">
        <v>155</v>
      </c>
      <c r="Q467" t="s">
        <v>558</v>
      </c>
      <c r="R467" t="s">
        <v>559</v>
      </c>
      <c r="S467" t="s">
        <v>51</v>
      </c>
      <c r="T467" t="s">
        <v>52</v>
      </c>
      <c r="U467" t="s">
        <v>146</v>
      </c>
      <c r="V467" s="9" t="s">
        <v>551</v>
      </c>
      <c r="AA467" s="6" t="s">
        <v>560</v>
      </c>
      <c r="AB467">
        <v>2</v>
      </c>
      <c r="AC467">
        <v>2</v>
      </c>
      <c r="AE467" t="s">
        <v>562</v>
      </c>
      <c r="AF467" t="s">
        <v>8055</v>
      </c>
      <c r="AH467" t="s">
        <v>8060</v>
      </c>
      <c r="AK467" t="s">
        <v>8051</v>
      </c>
      <c r="AL467" t="s">
        <v>561</v>
      </c>
      <c r="AM467" t="s">
        <v>562</v>
      </c>
      <c r="AO467">
        <v>3</v>
      </c>
      <c r="AS467" t="s">
        <v>7256</v>
      </c>
      <c r="AT467">
        <v>715199691</v>
      </c>
      <c r="AZ467" t="s">
        <v>563</v>
      </c>
    </row>
    <row r="468" spans="1:59" x14ac:dyDescent="0.3">
      <c r="A468">
        <v>156</v>
      </c>
      <c r="C468">
        <v>18138352</v>
      </c>
      <c r="Q468" t="s">
        <v>5952</v>
      </c>
      <c r="R468" t="s">
        <v>5953</v>
      </c>
      <c r="S468" t="s">
        <v>65</v>
      </c>
      <c r="T468" t="s">
        <v>52</v>
      </c>
      <c r="U468" t="s">
        <v>146</v>
      </c>
      <c r="V468" s="9" t="s">
        <v>5951</v>
      </c>
      <c r="AA468" s="6" t="s">
        <v>2574</v>
      </c>
      <c r="AB468">
        <v>4</v>
      </c>
      <c r="AC468">
        <v>4</v>
      </c>
      <c r="AE468" t="s">
        <v>562</v>
      </c>
      <c r="AF468" t="s">
        <v>8055</v>
      </c>
      <c r="AH468" t="s">
        <v>8102</v>
      </c>
      <c r="AL468" t="s">
        <v>5949</v>
      </c>
      <c r="AM468" t="s">
        <v>5950</v>
      </c>
      <c r="AO468">
        <v>29</v>
      </c>
      <c r="AP468">
        <v>4</v>
      </c>
      <c r="AT468">
        <v>50368130</v>
      </c>
      <c r="AV468" s="11" t="s">
        <v>7257</v>
      </c>
      <c r="AZ468" t="s">
        <v>5954</v>
      </c>
    </row>
    <row r="469" spans="1:59" x14ac:dyDescent="0.3">
      <c r="A469">
        <v>206</v>
      </c>
      <c r="C469">
        <v>13231816</v>
      </c>
      <c r="Q469" t="s">
        <v>11673</v>
      </c>
      <c r="R469" t="s">
        <v>11674</v>
      </c>
      <c r="S469" t="s">
        <v>65</v>
      </c>
      <c r="T469" t="s">
        <v>52</v>
      </c>
      <c r="U469" t="s">
        <v>146</v>
      </c>
      <c r="V469" s="9" t="s">
        <v>699</v>
      </c>
      <c r="AA469" s="6" t="s">
        <v>11675</v>
      </c>
      <c r="AB469">
        <v>14</v>
      </c>
      <c r="AC469">
        <v>14</v>
      </c>
      <c r="AE469" t="s">
        <v>8055</v>
      </c>
      <c r="AH469" t="s">
        <v>11677</v>
      </c>
      <c r="AL469" t="s">
        <v>1078</v>
      </c>
      <c r="AM469" t="s">
        <v>1079</v>
      </c>
      <c r="AO469">
        <v>43</v>
      </c>
      <c r="AP469">
        <v>5</v>
      </c>
      <c r="AZ469" t="s">
        <v>11676</v>
      </c>
    </row>
    <row r="470" spans="1:59" x14ac:dyDescent="0.3">
      <c r="A470">
        <v>251</v>
      </c>
      <c r="B470" t="s">
        <v>799</v>
      </c>
      <c r="C470">
        <v>13148378</v>
      </c>
      <c r="Q470" t="s">
        <v>797</v>
      </c>
      <c r="R470" t="s">
        <v>797</v>
      </c>
      <c r="S470" t="s">
        <v>135</v>
      </c>
      <c r="T470" t="s">
        <v>52</v>
      </c>
      <c r="U470" t="s">
        <v>146</v>
      </c>
      <c r="V470" s="9" t="s">
        <v>788</v>
      </c>
      <c r="Z470" s="9" t="s">
        <v>790</v>
      </c>
      <c r="AA470" s="6" t="s">
        <v>801</v>
      </c>
      <c r="AB470">
        <v>4</v>
      </c>
      <c r="AC470">
        <v>4</v>
      </c>
      <c r="AE470" t="s">
        <v>8055</v>
      </c>
      <c r="AH470" t="s">
        <v>8096</v>
      </c>
      <c r="AL470" t="s">
        <v>792</v>
      </c>
      <c r="AM470" t="s">
        <v>792</v>
      </c>
      <c r="AO470">
        <v>8</v>
      </c>
      <c r="AP470">
        <v>2</v>
      </c>
      <c r="AS470" t="s">
        <v>7273</v>
      </c>
      <c r="AT470">
        <v>655960862</v>
      </c>
      <c r="AU470">
        <v>520693</v>
      </c>
      <c r="AV470" s="11">
        <v>110672</v>
      </c>
      <c r="AZ470" t="s">
        <v>803</v>
      </c>
    </row>
    <row r="471" spans="1:59" x14ac:dyDescent="0.3">
      <c r="A471">
        <v>333</v>
      </c>
      <c r="Q471" t="s">
        <v>6053</v>
      </c>
      <c r="R471" t="s">
        <v>6054</v>
      </c>
      <c r="S471" t="s">
        <v>65</v>
      </c>
      <c r="T471" t="s">
        <v>538</v>
      </c>
      <c r="U471" t="s">
        <v>146</v>
      </c>
      <c r="V471" s="9" t="s">
        <v>977</v>
      </c>
      <c r="AB471">
        <v>82</v>
      </c>
      <c r="AC471">
        <v>82</v>
      </c>
      <c r="AE471" t="s">
        <v>8055</v>
      </c>
      <c r="AH471" t="s">
        <v>8103</v>
      </c>
      <c r="AK471" t="s">
        <v>8051</v>
      </c>
      <c r="AZ471" t="s">
        <v>6055</v>
      </c>
      <c r="BF471" t="s">
        <v>6056</v>
      </c>
      <c r="BG471" t="s">
        <v>6057</v>
      </c>
    </row>
    <row r="472" spans="1:59" x14ac:dyDescent="0.3">
      <c r="A472">
        <v>389</v>
      </c>
      <c r="C472">
        <v>13498971</v>
      </c>
      <c r="Q472" t="s">
        <v>5987</v>
      </c>
      <c r="R472" t="s">
        <v>5988</v>
      </c>
      <c r="S472" t="s">
        <v>1004</v>
      </c>
      <c r="T472" t="s">
        <v>52</v>
      </c>
      <c r="U472" t="s">
        <v>146</v>
      </c>
      <c r="V472" s="9" t="s">
        <v>1120</v>
      </c>
      <c r="AA472" s="6" t="s">
        <v>5989</v>
      </c>
      <c r="AB472">
        <v>16</v>
      </c>
      <c r="AC472">
        <v>16</v>
      </c>
      <c r="AE472" t="s">
        <v>8055</v>
      </c>
      <c r="AF472" t="s">
        <v>164</v>
      </c>
      <c r="AH472" t="s">
        <v>8189</v>
      </c>
      <c r="AL472" t="s">
        <v>5990</v>
      </c>
      <c r="AM472" t="s">
        <v>5991</v>
      </c>
      <c r="AO472">
        <v>29</v>
      </c>
      <c r="AP472">
        <v>1</v>
      </c>
      <c r="AT472">
        <v>1778628</v>
      </c>
      <c r="AV472" s="11" t="s">
        <v>7282</v>
      </c>
      <c r="AZ472" t="s">
        <v>5992</v>
      </c>
    </row>
    <row r="473" spans="1:59" x14ac:dyDescent="0.3">
      <c r="A473">
        <v>423</v>
      </c>
      <c r="B473" t="s">
        <v>1188</v>
      </c>
      <c r="C473">
        <v>14427679</v>
      </c>
      <c r="Q473" t="s">
        <v>1189</v>
      </c>
      <c r="R473" t="s">
        <v>1189</v>
      </c>
      <c r="S473" t="s">
        <v>135</v>
      </c>
      <c r="T473" t="s">
        <v>52</v>
      </c>
      <c r="U473" t="s">
        <v>146</v>
      </c>
      <c r="V473" s="9" t="s">
        <v>1190</v>
      </c>
      <c r="AA473" s="6" t="s">
        <v>1191</v>
      </c>
      <c r="AB473">
        <v>6</v>
      </c>
      <c r="AC473">
        <v>6</v>
      </c>
      <c r="AE473" t="s">
        <v>82</v>
      </c>
      <c r="AH473" t="s">
        <v>1174</v>
      </c>
      <c r="AL473" t="s">
        <v>1192</v>
      </c>
      <c r="AM473" t="s">
        <v>1192</v>
      </c>
      <c r="AO473">
        <v>1</v>
      </c>
      <c r="AP473">
        <v>3</v>
      </c>
      <c r="AS473" t="s">
        <v>7291</v>
      </c>
      <c r="AT473">
        <v>527796575</v>
      </c>
      <c r="AV473" s="11" t="s">
        <v>7290</v>
      </c>
      <c r="AZ473" t="s">
        <v>1193</v>
      </c>
    </row>
    <row r="474" spans="1:59" x14ac:dyDescent="0.3">
      <c r="A474">
        <v>424</v>
      </c>
      <c r="C474">
        <v>14442292</v>
      </c>
      <c r="Q474" t="s">
        <v>1194</v>
      </c>
      <c r="R474" t="s">
        <v>1195</v>
      </c>
      <c r="S474" t="s">
        <v>65</v>
      </c>
      <c r="T474" t="s">
        <v>52</v>
      </c>
      <c r="U474" t="s">
        <v>146</v>
      </c>
      <c r="V474" s="9" t="s">
        <v>1196</v>
      </c>
      <c r="AA474" s="6" t="s">
        <v>1197</v>
      </c>
      <c r="AB474">
        <v>11</v>
      </c>
      <c r="AC474">
        <v>11</v>
      </c>
      <c r="AE474" t="s">
        <v>8055</v>
      </c>
      <c r="AH474" t="s">
        <v>1174</v>
      </c>
      <c r="AL474" t="s">
        <v>1198</v>
      </c>
      <c r="AM474" t="s">
        <v>1198</v>
      </c>
      <c r="AO474">
        <v>62</v>
      </c>
      <c r="AT474">
        <v>1778984</v>
      </c>
      <c r="AU474">
        <v>10049198</v>
      </c>
      <c r="AV474" s="11" t="s">
        <v>7292</v>
      </c>
      <c r="AZ474" t="s">
        <v>1199</v>
      </c>
    </row>
    <row r="475" spans="1:59" x14ac:dyDescent="0.3">
      <c r="A475">
        <v>428</v>
      </c>
      <c r="C475">
        <v>14413668</v>
      </c>
      <c r="Q475" t="s">
        <v>5981</v>
      </c>
      <c r="R475" t="s">
        <v>1994</v>
      </c>
      <c r="S475" t="s">
        <v>51</v>
      </c>
      <c r="T475" t="s">
        <v>52</v>
      </c>
      <c r="U475" t="s">
        <v>146</v>
      </c>
      <c r="V475" s="9" t="s">
        <v>1995</v>
      </c>
      <c r="AA475" s="6" t="s">
        <v>1996</v>
      </c>
      <c r="AB475">
        <v>8</v>
      </c>
      <c r="AC475">
        <v>8</v>
      </c>
      <c r="AE475" t="s">
        <v>82</v>
      </c>
      <c r="AH475" t="s">
        <v>8060</v>
      </c>
      <c r="AL475" t="s">
        <v>1337</v>
      </c>
      <c r="AM475" t="s">
        <v>1338</v>
      </c>
      <c r="AO475">
        <v>30</v>
      </c>
      <c r="AS475" t="s">
        <v>7293</v>
      </c>
      <c r="AT475">
        <v>742330120</v>
      </c>
      <c r="AV475" s="11">
        <v>400773</v>
      </c>
      <c r="AZ475" t="s">
        <v>1997</v>
      </c>
    </row>
    <row r="476" spans="1:59" x14ac:dyDescent="0.3">
      <c r="A476">
        <v>458</v>
      </c>
      <c r="C476">
        <v>13756409</v>
      </c>
      <c r="Q476" t="s">
        <v>1238</v>
      </c>
      <c r="R476" t="s">
        <v>1239</v>
      </c>
      <c r="S476" t="s">
        <v>65</v>
      </c>
      <c r="T476" t="s">
        <v>52</v>
      </c>
      <c r="U476" t="s">
        <v>146</v>
      </c>
      <c r="V476" s="9" t="s">
        <v>1234</v>
      </c>
      <c r="AA476" s="6" t="s">
        <v>1249</v>
      </c>
      <c r="AB476">
        <v>11</v>
      </c>
      <c r="AC476">
        <v>11</v>
      </c>
      <c r="AE476" t="s">
        <v>82</v>
      </c>
      <c r="AH476" t="s">
        <v>8125</v>
      </c>
      <c r="AL476" t="s">
        <v>1240</v>
      </c>
      <c r="AM476" t="s">
        <v>1241</v>
      </c>
      <c r="AO476">
        <v>86</v>
      </c>
      <c r="AT476">
        <v>815639989</v>
      </c>
      <c r="AV476" s="11">
        <v>204063</v>
      </c>
      <c r="AZ476" t="s">
        <v>1242</v>
      </c>
    </row>
    <row r="477" spans="1:59" x14ac:dyDescent="0.3">
      <c r="A477">
        <v>462</v>
      </c>
      <c r="B477" t="s">
        <v>1252</v>
      </c>
      <c r="C477">
        <v>13906928</v>
      </c>
      <c r="Q477" t="s">
        <v>1253</v>
      </c>
      <c r="R477" t="s">
        <v>1253</v>
      </c>
      <c r="S477" t="s">
        <v>135</v>
      </c>
      <c r="T477" t="s">
        <v>52</v>
      </c>
      <c r="U477" t="s">
        <v>146</v>
      </c>
      <c r="V477" s="9" t="s">
        <v>1254</v>
      </c>
      <c r="AA477" s="6" t="s">
        <v>1259</v>
      </c>
      <c r="AB477">
        <v>12</v>
      </c>
      <c r="AC477">
        <v>12</v>
      </c>
      <c r="AE477" s="14" t="s">
        <v>8054</v>
      </c>
      <c r="AF477" s="16" t="s">
        <v>2462</v>
      </c>
      <c r="AG477" s="16"/>
      <c r="AH477" t="s">
        <v>8089</v>
      </c>
      <c r="AL477" t="s">
        <v>1255</v>
      </c>
      <c r="AM477" t="s">
        <v>1255</v>
      </c>
      <c r="AO477">
        <v>37</v>
      </c>
      <c r="AP477">
        <v>4</v>
      </c>
      <c r="AS477" t="s">
        <v>7304</v>
      </c>
      <c r="AT477">
        <v>825431</v>
      </c>
      <c r="AV477" s="11">
        <v>370364</v>
      </c>
      <c r="AZ477" t="s">
        <v>1256</v>
      </c>
    </row>
    <row r="478" spans="1:59" x14ac:dyDescent="0.3">
      <c r="A478">
        <v>466</v>
      </c>
      <c r="Q478" t="s">
        <v>6110</v>
      </c>
      <c r="R478" t="s">
        <v>6111</v>
      </c>
      <c r="S478" t="s">
        <v>65</v>
      </c>
      <c r="T478" t="s">
        <v>52</v>
      </c>
      <c r="U478" t="s">
        <v>146</v>
      </c>
      <c r="V478" s="9" t="s">
        <v>1261</v>
      </c>
      <c r="AA478" s="6" t="s">
        <v>6112</v>
      </c>
      <c r="AB478">
        <v>51</v>
      </c>
      <c r="AC478">
        <v>51</v>
      </c>
      <c r="AE478" t="s">
        <v>82</v>
      </c>
      <c r="AH478" t="s">
        <v>670</v>
      </c>
      <c r="AL478" t="s">
        <v>6104</v>
      </c>
      <c r="AM478" t="s">
        <v>6105</v>
      </c>
      <c r="AO478">
        <v>90</v>
      </c>
      <c r="AS478" t="s">
        <v>7297</v>
      </c>
      <c r="AT478">
        <v>1765164</v>
      </c>
      <c r="AV478" s="11">
        <v>8709012</v>
      </c>
      <c r="AZ478" t="s">
        <v>6113</v>
      </c>
    </row>
    <row r="479" spans="1:59" x14ac:dyDescent="0.3">
      <c r="A479">
        <v>474</v>
      </c>
      <c r="C479">
        <v>14028560</v>
      </c>
      <c r="N479" t="s">
        <v>1285</v>
      </c>
      <c r="Q479" t="s">
        <v>1287</v>
      </c>
      <c r="R479" t="s">
        <v>1287</v>
      </c>
      <c r="S479" t="s">
        <v>135</v>
      </c>
      <c r="T479" t="s">
        <v>52</v>
      </c>
      <c r="U479" t="s">
        <v>146</v>
      </c>
      <c r="V479" s="9" t="s">
        <v>1288</v>
      </c>
      <c r="AA479" s="6" t="s">
        <v>1289</v>
      </c>
      <c r="AB479">
        <v>7</v>
      </c>
      <c r="AC479">
        <v>7</v>
      </c>
      <c r="AE479" t="s">
        <v>8055</v>
      </c>
      <c r="AH479" t="s">
        <v>8092</v>
      </c>
      <c r="AL479" t="s">
        <v>1290</v>
      </c>
      <c r="AM479" t="s">
        <v>1290</v>
      </c>
      <c r="AO479">
        <v>37</v>
      </c>
      <c r="AP479">
        <v>18</v>
      </c>
      <c r="AS479" t="s">
        <v>7306</v>
      </c>
      <c r="AT479">
        <v>753432477</v>
      </c>
      <c r="AV479" s="11">
        <v>404520</v>
      </c>
      <c r="AZ479" t="s">
        <v>1291</v>
      </c>
    </row>
    <row r="480" spans="1:59" x14ac:dyDescent="0.3">
      <c r="A480">
        <v>477</v>
      </c>
      <c r="B480" t="s">
        <v>1296</v>
      </c>
      <c r="C480">
        <v>14083251</v>
      </c>
      <c r="Q480" t="s">
        <v>1297</v>
      </c>
      <c r="R480" t="s">
        <v>1297</v>
      </c>
      <c r="S480" t="s">
        <v>135</v>
      </c>
      <c r="T480" t="s">
        <v>52</v>
      </c>
      <c r="U480" t="s">
        <v>146</v>
      </c>
      <c r="V480" s="9" t="s">
        <v>1298</v>
      </c>
      <c r="AA480" s="6" t="s">
        <v>1299</v>
      </c>
      <c r="AB480">
        <v>11</v>
      </c>
      <c r="AC480">
        <v>11</v>
      </c>
      <c r="AE480" t="s">
        <v>8055</v>
      </c>
      <c r="AH480" t="s">
        <v>1174</v>
      </c>
      <c r="AL480" t="s">
        <v>1300</v>
      </c>
      <c r="AM480" t="s">
        <v>1300</v>
      </c>
      <c r="AO480">
        <v>27</v>
      </c>
      <c r="AP480">
        <v>4</v>
      </c>
      <c r="AS480" t="s">
        <v>7307</v>
      </c>
      <c r="AT480">
        <v>1754755</v>
      </c>
      <c r="AV480" s="11">
        <v>1260202</v>
      </c>
      <c r="AZ480" t="s">
        <v>1301</v>
      </c>
    </row>
    <row r="481" spans="1:59" x14ac:dyDescent="0.3">
      <c r="A481">
        <v>563</v>
      </c>
      <c r="B481" t="s">
        <v>1540</v>
      </c>
      <c r="C481">
        <v>6025196</v>
      </c>
      <c r="Q481" t="s">
        <v>1541</v>
      </c>
      <c r="R481" t="s">
        <v>1541</v>
      </c>
      <c r="S481" t="s">
        <v>135</v>
      </c>
      <c r="T481" t="s">
        <v>52</v>
      </c>
      <c r="U481" t="s">
        <v>146</v>
      </c>
      <c r="V481" s="9" t="s">
        <v>1542</v>
      </c>
      <c r="Z481" s="9" t="s">
        <v>1545</v>
      </c>
      <c r="AA481" s="6" t="s">
        <v>1543</v>
      </c>
      <c r="AB481">
        <v>4</v>
      </c>
      <c r="AC481">
        <v>4</v>
      </c>
      <c r="AE481" t="s">
        <v>82</v>
      </c>
      <c r="AH481" t="s">
        <v>1174</v>
      </c>
      <c r="AL481" t="s">
        <v>1544</v>
      </c>
      <c r="AM481" t="s">
        <v>1544</v>
      </c>
      <c r="AO481">
        <v>123</v>
      </c>
      <c r="AP481">
        <v>12</v>
      </c>
      <c r="AS481" t="s">
        <v>7283</v>
      </c>
      <c r="AT481">
        <v>1058062637</v>
      </c>
      <c r="AV481" s="11">
        <v>370512</v>
      </c>
      <c r="AZ481" t="s">
        <v>1546</v>
      </c>
    </row>
    <row r="482" spans="1:59" x14ac:dyDescent="0.3">
      <c r="A482">
        <v>609</v>
      </c>
      <c r="B482" t="s">
        <v>1929</v>
      </c>
      <c r="C482">
        <v>5683585</v>
      </c>
      <c r="D482" t="s">
        <v>1930</v>
      </c>
      <c r="Q482" t="s">
        <v>1931</v>
      </c>
      <c r="R482" t="s">
        <v>1931</v>
      </c>
      <c r="S482" t="s">
        <v>135</v>
      </c>
      <c r="T482" t="s">
        <v>52</v>
      </c>
      <c r="U482" t="s">
        <v>146</v>
      </c>
      <c r="V482" s="9" t="s">
        <v>1932</v>
      </c>
      <c r="AA482" s="6" t="s">
        <v>1933</v>
      </c>
      <c r="AB482">
        <v>2</v>
      </c>
      <c r="AC482">
        <v>2</v>
      </c>
      <c r="AE482" t="s">
        <v>8233</v>
      </c>
      <c r="AL482" t="s">
        <v>1392</v>
      </c>
      <c r="AM482" t="s">
        <v>1392</v>
      </c>
      <c r="AO482">
        <v>1</v>
      </c>
      <c r="AP482">
        <v>5627</v>
      </c>
      <c r="AS482" t="s">
        <v>7294</v>
      </c>
      <c r="AT482">
        <v>1537329</v>
      </c>
      <c r="AV482" s="11">
        <v>372673</v>
      </c>
      <c r="AZ482" t="s">
        <v>1934</v>
      </c>
    </row>
    <row r="483" spans="1:59" x14ac:dyDescent="0.3">
      <c r="A483">
        <v>629</v>
      </c>
      <c r="C483">
        <v>5780081</v>
      </c>
      <c r="Q483" t="s">
        <v>1919</v>
      </c>
      <c r="R483" t="s">
        <v>1541</v>
      </c>
      <c r="S483" t="s">
        <v>65</v>
      </c>
      <c r="T483" t="s">
        <v>52</v>
      </c>
      <c r="U483" t="s">
        <v>146</v>
      </c>
      <c r="V483" s="9" t="s">
        <v>1693</v>
      </c>
      <c r="AA483" s="6" t="s">
        <v>1920</v>
      </c>
      <c r="AB483">
        <v>9</v>
      </c>
      <c r="AC483">
        <v>9</v>
      </c>
      <c r="AE483" t="s">
        <v>8055</v>
      </c>
      <c r="AH483" t="s">
        <v>1174</v>
      </c>
      <c r="AL483" t="s">
        <v>125</v>
      </c>
      <c r="AM483" t="s">
        <v>1912</v>
      </c>
      <c r="AN483">
        <v>17</v>
      </c>
      <c r="AO483">
        <v>1</v>
      </c>
      <c r="AP483">
        <v>1</v>
      </c>
      <c r="AS483" t="s">
        <v>1913</v>
      </c>
      <c r="AT483">
        <v>471520985</v>
      </c>
      <c r="AU483">
        <v>7833358</v>
      </c>
      <c r="AV483" s="11" t="s">
        <v>130</v>
      </c>
      <c r="AZ483" t="s">
        <v>1921</v>
      </c>
    </row>
    <row r="484" spans="1:59" x14ac:dyDescent="0.3">
      <c r="A484">
        <v>674</v>
      </c>
      <c r="C484">
        <v>5426763</v>
      </c>
      <c r="Q484" t="s">
        <v>6725</v>
      </c>
      <c r="R484" t="s">
        <v>6726</v>
      </c>
      <c r="S484" t="s">
        <v>51</v>
      </c>
      <c r="T484" t="s">
        <v>52</v>
      </c>
      <c r="U484" t="s">
        <v>146</v>
      </c>
      <c r="V484" s="9" t="s">
        <v>6727</v>
      </c>
      <c r="AA484" s="6" t="s">
        <v>6728</v>
      </c>
      <c r="AB484">
        <v>11</v>
      </c>
      <c r="AC484">
        <v>11</v>
      </c>
      <c r="AE484" t="s">
        <v>8212</v>
      </c>
      <c r="AH484" t="s">
        <v>1174</v>
      </c>
      <c r="AL484" t="s">
        <v>6729</v>
      </c>
      <c r="AM484" t="s">
        <v>6730</v>
      </c>
      <c r="AO484">
        <v>22</v>
      </c>
      <c r="AP484">
        <v>3</v>
      </c>
      <c r="AS484" t="s">
        <v>7333</v>
      </c>
      <c r="AT484">
        <v>1643487</v>
      </c>
      <c r="AV484" s="11">
        <v>376467</v>
      </c>
      <c r="AZ484" t="s">
        <v>6599</v>
      </c>
    </row>
    <row r="485" spans="1:59" x14ac:dyDescent="0.3">
      <c r="A485">
        <v>697</v>
      </c>
      <c r="B485" t="s">
        <v>1867</v>
      </c>
      <c r="C485">
        <v>5514897</v>
      </c>
      <c r="Q485" t="s">
        <v>1874</v>
      </c>
      <c r="R485" t="s">
        <v>1874</v>
      </c>
      <c r="S485" t="s">
        <v>135</v>
      </c>
      <c r="T485" t="s">
        <v>52</v>
      </c>
      <c r="U485" t="s">
        <v>146</v>
      </c>
      <c r="V485" s="9" t="s">
        <v>1877</v>
      </c>
      <c r="AA485" s="6" t="s">
        <v>1883</v>
      </c>
      <c r="AB485">
        <v>11</v>
      </c>
      <c r="AC485">
        <v>11</v>
      </c>
      <c r="AE485" t="s">
        <v>82</v>
      </c>
      <c r="AH485" t="s">
        <v>1174</v>
      </c>
      <c r="AK485" t="s">
        <v>8052</v>
      </c>
      <c r="AL485" t="s">
        <v>5984</v>
      </c>
      <c r="AM485" t="s">
        <v>5984</v>
      </c>
      <c r="AO485">
        <v>44</v>
      </c>
      <c r="AP485" s="9" t="s">
        <v>1885</v>
      </c>
      <c r="AS485" t="s">
        <v>7267</v>
      </c>
      <c r="AT485">
        <v>44514079</v>
      </c>
      <c r="AV485" s="11">
        <v>376465</v>
      </c>
      <c r="AZ485" t="s">
        <v>1886</v>
      </c>
    </row>
    <row r="486" spans="1:59" x14ac:dyDescent="0.3">
      <c r="A486">
        <v>717</v>
      </c>
      <c r="C486">
        <v>5142738</v>
      </c>
      <c r="Q486" t="s">
        <v>6714</v>
      </c>
      <c r="R486" t="s">
        <v>6715</v>
      </c>
      <c r="S486" t="s">
        <v>65</v>
      </c>
      <c r="T486" t="s">
        <v>52</v>
      </c>
      <c r="U486" t="s">
        <v>146</v>
      </c>
      <c r="V486" s="9" t="s">
        <v>2078</v>
      </c>
      <c r="AA486" s="6" t="s">
        <v>6716</v>
      </c>
      <c r="AB486">
        <v>15</v>
      </c>
      <c r="AC486">
        <v>15</v>
      </c>
      <c r="AE486" t="s">
        <v>82</v>
      </c>
      <c r="AH486" t="s">
        <v>1174</v>
      </c>
      <c r="AL486" t="s">
        <v>2444</v>
      </c>
      <c r="AM486" t="s">
        <v>2444</v>
      </c>
      <c r="AO486">
        <v>11</v>
      </c>
      <c r="AP486">
        <v>5</v>
      </c>
      <c r="AS486" t="s">
        <v>7345</v>
      </c>
      <c r="AT486">
        <v>742487331</v>
      </c>
      <c r="AV486" s="11">
        <v>247037</v>
      </c>
      <c r="AZ486" t="s">
        <v>6717</v>
      </c>
    </row>
    <row r="487" spans="1:59" x14ac:dyDescent="0.3">
      <c r="A487">
        <v>740</v>
      </c>
      <c r="B487" t="s">
        <v>2144</v>
      </c>
      <c r="C487">
        <v>4668538</v>
      </c>
      <c r="Q487" t="s">
        <v>2145</v>
      </c>
      <c r="R487" t="s">
        <v>2145</v>
      </c>
      <c r="S487" t="s">
        <v>135</v>
      </c>
      <c r="T487" t="s">
        <v>52</v>
      </c>
      <c r="U487" t="s">
        <v>146</v>
      </c>
      <c r="V487" s="9" t="s">
        <v>2146</v>
      </c>
      <c r="AA487" s="6" t="s">
        <v>2147</v>
      </c>
      <c r="AB487">
        <v>8</v>
      </c>
      <c r="AC487">
        <v>8</v>
      </c>
      <c r="AE487" t="s">
        <v>8210</v>
      </c>
      <c r="AF487" t="s">
        <v>8055</v>
      </c>
      <c r="AH487" t="s">
        <v>12329</v>
      </c>
      <c r="AK487" t="s">
        <v>8052</v>
      </c>
      <c r="AL487" t="s">
        <v>2084</v>
      </c>
      <c r="AM487" t="s">
        <v>2084</v>
      </c>
      <c r="AO487">
        <v>2</v>
      </c>
      <c r="AP487">
        <v>1</v>
      </c>
      <c r="AS487" t="s">
        <v>7309</v>
      </c>
      <c r="AT487">
        <v>38435996</v>
      </c>
      <c r="AU487">
        <v>640644</v>
      </c>
      <c r="AV487" s="11">
        <v>1273516</v>
      </c>
      <c r="AZ487" t="s">
        <v>1519</v>
      </c>
      <c r="BA487" t="s">
        <v>4946</v>
      </c>
      <c r="BB487">
        <v>54154615</v>
      </c>
      <c r="BC487" t="s">
        <v>4973</v>
      </c>
      <c r="BF487" t="s">
        <v>10456</v>
      </c>
      <c r="BG487" t="s">
        <v>10455</v>
      </c>
    </row>
    <row r="488" spans="1:59" x14ac:dyDescent="0.3">
      <c r="A488">
        <v>741</v>
      </c>
      <c r="B488" t="s">
        <v>11635</v>
      </c>
      <c r="C488">
        <v>5039552</v>
      </c>
      <c r="D488" t="s">
        <v>11636</v>
      </c>
      <c r="Q488" t="s">
        <v>11637</v>
      </c>
      <c r="R488" t="s">
        <v>11637</v>
      </c>
      <c r="S488" t="s">
        <v>135</v>
      </c>
      <c r="T488" t="s">
        <v>52</v>
      </c>
      <c r="U488" t="s">
        <v>146</v>
      </c>
      <c r="V488" s="9" t="s">
        <v>11630</v>
      </c>
      <c r="AA488" s="6" t="s">
        <v>9785</v>
      </c>
      <c r="AB488">
        <v>1</v>
      </c>
      <c r="AC488">
        <v>1</v>
      </c>
      <c r="AE488" t="s">
        <v>8155</v>
      </c>
      <c r="AF488" t="s">
        <v>8055</v>
      </c>
      <c r="AG488" t="s">
        <v>82</v>
      </c>
      <c r="AH488" t="s">
        <v>8135</v>
      </c>
      <c r="AK488" t="s">
        <v>8052</v>
      </c>
      <c r="AL488" t="s">
        <v>11638</v>
      </c>
      <c r="AM488" t="s">
        <v>11638</v>
      </c>
      <c r="AO488">
        <v>3</v>
      </c>
      <c r="AP488">
        <v>5817</v>
      </c>
      <c r="AZ488" t="s">
        <v>11639</v>
      </c>
    </row>
    <row r="489" spans="1:59" x14ac:dyDescent="0.3">
      <c r="A489">
        <v>753</v>
      </c>
      <c r="C489">
        <v>4653998</v>
      </c>
      <c r="Q489" t="s">
        <v>2168</v>
      </c>
      <c r="R489" t="s">
        <v>2168</v>
      </c>
      <c r="S489" t="s">
        <v>135</v>
      </c>
      <c r="T489" t="s">
        <v>52</v>
      </c>
      <c r="U489" t="s">
        <v>146</v>
      </c>
      <c r="V489" s="9" t="s">
        <v>2170</v>
      </c>
      <c r="AA489" s="6" t="s">
        <v>2172</v>
      </c>
      <c r="AB489">
        <v>2</v>
      </c>
      <c r="AC489">
        <v>2</v>
      </c>
      <c r="AE489" t="s">
        <v>8226</v>
      </c>
      <c r="AH489" t="s">
        <v>1174</v>
      </c>
      <c r="AK489" t="s">
        <v>8051</v>
      </c>
      <c r="AL489" t="s">
        <v>1290</v>
      </c>
      <c r="AM489" t="s">
        <v>1290</v>
      </c>
      <c r="AO489">
        <v>46</v>
      </c>
      <c r="AP489">
        <v>4</v>
      </c>
      <c r="AS489" t="s">
        <v>7306</v>
      </c>
      <c r="AT489">
        <v>753432477</v>
      </c>
      <c r="AV489" s="11">
        <v>404520</v>
      </c>
      <c r="AZ489" t="s">
        <v>2174</v>
      </c>
    </row>
    <row r="490" spans="1:59" x14ac:dyDescent="0.3">
      <c r="A490">
        <v>809</v>
      </c>
      <c r="B490" t="s">
        <v>6659</v>
      </c>
      <c r="C490">
        <v>4812972</v>
      </c>
      <c r="Q490" t="s">
        <v>6660</v>
      </c>
      <c r="R490" t="s">
        <v>6661</v>
      </c>
      <c r="S490" t="s">
        <v>65</v>
      </c>
      <c r="T490" t="s">
        <v>52</v>
      </c>
      <c r="U490" t="s">
        <v>146</v>
      </c>
      <c r="V490" s="9" t="s">
        <v>2291</v>
      </c>
      <c r="AA490" s="6" t="s">
        <v>6519</v>
      </c>
      <c r="AB490">
        <v>4</v>
      </c>
      <c r="AC490">
        <v>4</v>
      </c>
      <c r="AE490" t="s">
        <v>8054</v>
      </c>
      <c r="AF490" t="s">
        <v>8098</v>
      </c>
      <c r="AH490" t="s">
        <v>8057</v>
      </c>
      <c r="AK490" t="s">
        <v>8051</v>
      </c>
      <c r="AL490" t="s">
        <v>2108</v>
      </c>
      <c r="AM490" t="s">
        <v>2108</v>
      </c>
      <c r="AO490">
        <v>19</v>
      </c>
      <c r="AP490">
        <v>1</v>
      </c>
      <c r="AS490" t="s">
        <v>7346</v>
      </c>
      <c r="AT490">
        <v>604924551</v>
      </c>
      <c r="AV490" s="11">
        <v>414266</v>
      </c>
      <c r="AZ490" t="s">
        <v>6662</v>
      </c>
    </row>
    <row r="491" spans="1:59" x14ac:dyDescent="0.3">
      <c r="A491">
        <v>825</v>
      </c>
      <c r="C491">
        <v>4839482</v>
      </c>
      <c r="D491" t="s">
        <v>12219</v>
      </c>
      <c r="Q491" t="s">
        <v>6629</v>
      </c>
      <c r="R491" t="s">
        <v>6629</v>
      </c>
      <c r="S491" t="s">
        <v>135</v>
      </c>
      <c r="T491" t="s">
        <v>52</v>
      </c>
      <c r="U491" t="s">
        <v>146</v>
      </c>
      <c r="V491" s="9" t="s">
        <v>2312</v>
      </c>
      <c r="AA491" s="6" t="s">
        <v>12220</v>
      </c>
      <c r="AB491">
        <v>11</v>
      </c>
      <c r="AC491">
        <v>11</v>
      </c>
      <c r="AE491" t="s">
        <v>8054</v>
      </c>
      <c r="AF491" t="s">
        <v>2462</v>
      </c>
      <c r="AG491" t="s">
        <v>82</v>
      </c>
      <c r="AH491" t="s">
        <v>12223</v>
      </c>
      <c r="AK491" t="s">
        <v>8051</v>
      </c>
      <c r="AL491" t="s">
        <v>2320</v>
      </c>
      <c r="AM491" t="s">
        <v>2320</v>
      </c>
      <c r="AO491">
        <v>120</v>
      </c>
      <c r="AP491">
        <v>5</v>
      </c>
      <c r="AS491" t="s">
        <v>7358</v>
      </c>
      <c r="AT491">
        <v>1799362</v>
      </c>
      <c r="AV491" s="11">
        <v>410504</v>
      </c>
      <c r="AZ491" t="s">
        <v>12221</v>
      </c>
      <c r="BD491" t="s">
        <v>12222</v>
      </c>
    </row>
    <row r="492" spans="1:59" x14ac:dyDescent="0.3">
      <c r="A492">
        <v>878</v>
      </c>
      <c r="B492" t="s">
        <v>2426</v>
      </c>
      <c r="C492">
        <v>1200778</v>
      </c>
      <c r="Q492" t="s">
        <v>2430</v>
      </c>
      <c r="R492" t="s">
        <v>2430</v>
      </c>
      <c r="S492" t="s">
        <v>135</v>
      </c>
      <c r="T492" t="s">
        <v>52</v>
      </c>
      <c r="U492" t="s">
        <v>146</v>
      </c>
      <c r="V492" s="9" t="s">
        <v>2431</v>
      </c>
      <c r="AA492" s="6" t="s">
        <v>2435</v>
      </c>
      <c r="AB492">
        <v>2</v>
      </c>
      <c r="AC492">
        <v>2</v>
      </c>
      <c r="AE492" t="s">
        <v>8155</v>
      </c>
      <c r="AF492" t="s">
        <v>82</v>
      </c>
      <c r="AH492" t="s">
        <v>1174</v>
      </c>
      <c r="AK492" t="s">
        <v>8051</v>
      </c>
      <c r="AL492" t="s">
        <v>1373</v>
      </c>
      <c r="AM492" t="s">
        <v>1373</v>
      </c>
      <c r="AO492">
        <v>32</v>
      </c>
      <c r="AP492">
        <v>12</v>
      </c>
      <c r="AS492" t="s">
        <v>7298</v>
      </c>
      <c r="AT492">
        <v>1513870</v>
      </c>
      <c r="AV492" s="11">
        <v>372435</v>
      </c>
      <c r="AZ492" t="s">
        <v>1731</v>
      </c>
    </row>
    <row r="493" spans="1:59" x14ac:dyDescent="0.3">
      <c r="A493">
        <v>880</v>
      </c>
      <c r="B493" t="s">
        <v>12151</v>
      </c>
      <c r="C493">
        <v>1019364</v>
      </c>
      <c r="Q493" t="s">
        <v>12152</v>
      </c>
      <c r="R493" t="s">
        <v>12152</v>
      </c>
      <c r="S493" t="s">
        <v>135</v>
      </c>
      <c r="T493" t="s">
        <v>52</v>
      </c>
      <c r="U493" t="s">
        <v>146</v>
      </c>
      <c r="V493" s="9" t="s">
        <v>2442</v>
      </c>
      <c r="AA493" s="6" t="s">
        <v>6388</v>
      </c>
      <c r="AB493">
        <v>7</v>
      </c>
      <c r="AC493">
        <v>7</v>
      </c>
      <c r="AE493" t="s">
        <v>82</v>
      </c>
      <c r="AF493" t="s">
        <v>8210</v>
      </c>
      <c r="AG493" t="s">
        <v>8169</v>
      </c>
      <c r="AH493" t="s">
        <v>1174</v>
      </c>
      <c r="AK493" t="s">
        <v>8051</v>
      </c>
      <c r="AL493" t="s">
        <v>1841</v>
      </c>
      <c r="AM493" t="s">
        <v>1841</v>
      </c>
      <c r="AO493">
        <v>9</v>
      </c>
      <c r="AP493">
        <v>1</v>
      </c>
      <c r="AS493" t="s">
        <v>7331</v>
      </c>
      <c r="AV493" s="11">
        <v>150761</v>
      </c>
      <c r="AZ493" t="s">
        <v>12153</v>
      </c>
    </row>
    <row r="494" spans="1:59" x14ac:dyDescent="0.3">
      <c r="A494">
        <v>884</v>
      </c>
      <c r="B494" t="s">
        <v>5757</v>
      </c>
      <c r="C494">
        <v>1018110</v>
      </c>
      <c r="Q494" t="s">
        <v>5759</v>
      </c>
      <c r="R494" t="s">
        <v>5759</v>
      </c>
      <c r="S494" t="s">
        <v>135</v>
      </c>
      <c r="T494" t="s">
        <v>52</v>
      </c>
      <c r="U494" t="s">
        <v>146</v>
      </c>
      <c r="V494" s="9" t="s">
        <v>2442</v>
      </c>
      <c r="Z494" s="9" t="s">
        <v>4179</v>
      </c>
      <c r="AA494" s="6" t="s">
        <v>5761</v>
      </c>
      <c r="AB494">
        <v>14</v>
      </c>
      <c r="AC494">
        <v>14</v>
      </c>
      <c r="AE494" t="s">
        <v>164</v>
      </c>
      <c r="AH494" t="s">
        <v>8057</v>
      </c>
      <c r="AK494" t="s">
        <v>8051</v>
      </c>
      <c r="AL494" t="s">
        <v>5171</v>
      </c>
      <c r="AM494" t="s">
        <v>5171</v>
      </c>
      <c r="AO494">
        <v>2</v>
      </c>
      <c r="AP494">
        <v>1</v>
      </c>
      <c r="AS494" t="s">
        <v>7368</v>
      </c>
      <c r="AT494">
        <v>609193383</v>
      </c>
      <c r="AV494" s="11">
        <v>7502386</v>
      </c>
      <c r="AZ494" t="s">
        <v>5763</v>
      </c>
    </row>
    <row r="495" spans="1:59" x14ac:dyDescent="0.3">
      <c r="A495">
        <v>896</v>
      </c>
      <c r="B495" t="s">
        <v>12139</v>
      </c>
      <c r="C495">
        <v>943956</v>
      </c>
      <c r="Q495" t="s">
        <v>12140</v>
      </c>
      <c r="R495" t="s">
        <v>12140</v>
      </c>
      <c r="S495" t="s">
        <v>135</v>
      </c>
      <c r="T495" t="s">
        <v>52</v>
      </c>
      <c r="U495" t="s">
        <v>146</v>
      </c>
      <c r="V495" s="9" t="s">
        <v>2456</v>
      </c>
      <c r="Z495" s="9" t="s">
        <v>1545</v>
      </c>
      <c r="AA495" s="6" t="s">
        <v>12141</v>
      </c>
      <c r="AB495">
        <v>7</v>
      </c>
      <c r="AC495">
        <v>7</v>
      </c>
      <c r="AE495" t="s">
        <v>82</v>
      </c>
      <c r="AH495" t="s">
        <v>12142</v>
      </c>
      <c r="AK495" t="s">
        <v>8051</v>
      </c>
      <c r="AL495" t="s">
        <v>1544</v>
      </c>
      <c r="AM495" t="s">
        <v>1544</v>
      </c>
      <c r="AO495">
        <v>133</v>
      </c>
      <c r="AP495">
        <v>3</v>
      </c>
      <c r="AS495" t="s">
        <v>7283</v>
      </c>
      <c r="AV495" s="11">
        <v>370512</v>
      </c>
      <c r="AZ495" t="s">
        <v>12143</v>
      </c>
    </row>
    <row r="496" spans="1:59" x14ac:dyDescent="0.3">
      <c r="A496">
        <v>907</v>
      </c>
      <c r="C496">
        <v>967482</v>
      </c>
      <c r="Q496" t="s">
        <v>12135</v>
      </c>
      <c r="R496" t="s">
        <v>12135</v>
      </c>
      <c r="S496" t="s">
        <v>135</v>
      </c>
      <c r="T496" t="s">
        <v>52</v>
      </c>
      <c r="U496" t="s">
        <v>146</v>
      </c>
      <c r="V496" s="9" t="s">
        <v>2491</v>
      </c>
      <c r="AA496" s="6" t="s">
        <v>6499</v>
      </c>
      <c r="AB496">
        <v>2</v>
      </c>
      <c r="AC496">
        <v>2</v>
      </c>
      <c r="AE496" t="s">
        <v>92</v>
      </c>
      <c r="AH496" t="s">
        <v>8066</v>
      </c>
      <c r="AL496" t="s">
        <v>12136</v>
      </c>
      <c r="AM496" t="s">
        <v>12136</v>
      </c>
      <c r="AO496">
        <v>79</v>
      </c>
      <c r="AP496">
        <v>6</v>
      </c>
      <c r="AS496" t="s">
        <v>12138</v>
      </c>
      <c r="AV496" s="11">
        <v>45606</v>
      </c>
      <c r="AZ496" t="s">
        <v>12137</v>
      </c>
    </row>
    <row r="497" spans="1:55" x14ac:dyDescent="0.3">
      <c r="A497">
        <v>938</v>
      </c>
      <c r="B497" t="s">
        <v>12104</v>
      </c>
      <c r="C497">
        <v>990208</v>
      </c>
      <c r="Q497" t="s">
        <v>12105</v>
      </c>
      <c r="R497" t="s">
        <v>12105</v>
      </c>
      <c r="S497" t="s">
        <v>135</v>
      </c>
      <c r="T497" t="s">
        <v>52</v>
      </c>
      <c r="U497" t="s">
        <v>146</v>
      </c>
      <c r="V497" s="9" t="s">
        <v>2558</v>
      </c>
      <c r="AA497" s="6" t="s">
        <v>12106</v>
      </c>
      <c r="AB497">
        <v>11</v>
      </c>
      <c r="AC497">
        <v>11</v>
      </c>
      <c r="AE497" t="s">
        <v>8055</v>
      </c>
      <c r="AH497" t="s">
        <v>8057</v>
      </c>
      <c r="AK497" t="s">
        <v>8051</v>
      </c>
      <c r="AL497" t="s">
        <v>1857</v>
      </c>
      <c r="AM497" t="s">
        <v>1857</v>
      </c>
      <c r="AO497">
        <v>49</v>
      </c>
      <c r="AP497">
        <v>4</v>
      </c>
      <c r="AS497" t="s">
        <v>7337</v>
      </c>
      <c r="AV497" s="11">
        <v>370640</v>
      </c>
      <c r="AZ497" t="s">
        <v>12107</v>
      </c>
    </row>
    <row r="498" spans="1:55" x14ac:dyDescent="0.3">
      <c r="A498">
        <v>952</v>
      </c>
      <c r="B498" t="s">
        <v>2563</v>
      </c>
      <c r="C498">
        <v>869867</v>
      </c>
      <c r="Q498" t="s">
        <v>2569</v>
      </c>
      <c r="R498" t="s">
        <v>2569</v>
      </c>
      <c r="S498" t="s">
        <v>135</v>
      </c>
      <c r="T498" t="s">
        <v>52</v>
      </c>
      <c r="U498" t="s">
        <v>146</v>
      </c>
      <c r="V498" s="9" t="s">
        <v>2572</v>
      </c>
      <c r="W498" s="9" t="s">
        <v>8681</v>
      </c>
      <c r="Z498" s="9" t="s">
        <v>2586</v>
      </c>
      <c r="AA498" s="6" t="s">
        <v>2574</v>
      </c>
      <c r="AB498">
        <v>4</v>
      </c>
      <c r="AC498">
        <v>4</v>
      </c>
      <c r="AE498" t="s">
        <v>8226</v>
      </c>
      <c r="AH498" t="s">
        <v>8057</v>
      </c>
      <c r="AK498" t="s">
        <v>8051</v>
      </c>
      <c r="AL498" t="s">
        <v>2578</v>
      </c>
      <c r="AM498" t="s">
        <v>2578</v>
      </c>
      <c r="AO498">
        <v>15</v>
      </c>
      <c r="AP498">
        <v>2</v>
      </c>
      <c r="AS498" t="s">
        <v>12084</v>
      </c>
      <c r="AV498" s="11">
        <v>372477</v>
      </c>
      <c r="AZ498" t="s">
        <v>2583</v>
      </c>
      <c r="BA498" t="s">
        <v>5060</v>
      </c>
      <c r="BB498" t="s">
        <v>5061</v>
      </c>
      <c r="BC498" t="s">
        <v>5062</v>
      </c>
    </row>
    <row r="499" spans="1:55" x14ac:dyDescent="0.3">
      <c r="A499">
        <v>962</v>
      </c>
      <c r="B499" t="s">
        <v>12067</v>
      </c>
      <c r="C499">
        <v>266929</v>
      </c>
      <c r="Q499" t="s">
        <v>12068</v>
      </c>
      <c r="R499" t="s">
        <v>12068</v>
      </c>
      <c r="S499" t="s">
        <v>135</v>
      </c>
      <c r="T499" t="s">
        <v>52</v>
      </c>
      <c r="U499" t="s">
        <v>146</v>
      </c>
      <c r="V499" s="9" t="s">
        <v>2593</v>
      </c>
      <c r="W499" s="4">
        <v>28045</v>
      </c>
      <c r="AA499" s="6" t="s">
        <v>12069</v>
      </c>
      <c r="AB499">
        <v>7</v>
      </c>
      <c r="AC499">
        <v>7</v>
      </c>
      <c r="AE499" t="s">
        <v>82</v>
      </c>
      <c r="AF499" t="s">
        <v>8226</v>
      </c>
      <c r="AH499" t="s">
        <v>1174</v>
      </c>
      <c r="AK499" t="s">
        <v>8051</v>
      </c>
      <c r="AL499" t="s">
        <v>12070</v>
      </c>
      <c r="AM499" t="s">
        <v>12070</v>
      </c>
      <c r="AO499">
        <v>11</v>
      </c>
      <c r="AP499">
        <v>1</v>
      </c>
      <c r="AS499" t="s">
        <v>12051</v>
      </c>
      <c r="AV499" s="11">
        <v>111052</v>
      </c>
      <c r="AZ499" t="s">
        <v>12071</v>
      </c>
    </row>
    <row r="500" spans="1:55" x14ac:dyDescent="0.3">
      <c r="A500">
        <v>985</v>
      </c>
      <c r="B500" t="s">
        <v>12045</v>
      </c>
      <c r="C500">
        <v>69876</v>
      </c>
      <c r="Q500" t="s">
        <v>12038</v>
      </c>
      <c r="R500" t="s">
        <v>12038</v>
      </c>
      <c r="S500" t="s">
        <v>135</v>
      </c>
      <c r="T500" t="s">
        <v>52</v>
      </c>
      <c r="U500" t="s">
        <v>146</v>
      </c>
      <c r="V500" s="9" t="s">
        <v>12043</v>
      </c>
      <c r="Z500" s="9" t="s">
        <v>12042</v>
      </c>
      <c r="AA500" s="6" t="s">
        <v>12044</v>
      </c>
      <c r="AB500">
        <v>2</v>
      </c>
      <c r="AC500">
        <v>2</v>
      </c>
      <c r="AE500" t="s">
        <v>2462</v>
      </c>
      <c r="AH500" t="s">
        <v>8057</v>
      </c>
      <c r="AK500" t="s">
        <v>8052</v>
      </c>
      <c r="AL500" t="s">
        <v>12031</v>
      </c>
      <c r="AM500" t="s">
        <v>12031</v>
      </c>
      <c r="AO500">
        <v>2</v>
      </c>
      <c r="AP500">
        <v>8032</v>
      </c>
      <c r="AS500" t="s">
        <v>161</v>
      </c>
      <c r="AV500" s="11" t="s">
        <v>160</v>
      </c>
      <c r="AZ500" t="s">
        <v>12046</v>
      </c>
    </row>
    <row r="501" spans="1:55" x14ac:dyDescent="0.3">
      <c r="A501">
        <v>988</v>
      </c>
      <c r="B501" t="s">
        <v>12033</v>
      </c>
      <c r="C501">
        <v>142818</v>
      </c>
      <c r="Q501" t="s">
        <v>12034</v>
      </c>
      <c r="R501" t="s">
        <v>12034</v>
      </c>
      <c r="S501" t="s">
        <v>135</v>
      </c>
      <c r="T501" t="s">
        <v>52</v>
      </c>
      <c r="U501" t="s">
        <v>146</v>
      </c>
      <c r="V501" s="9" t="s">
        <v>2645</v>
      </c>
      <c r="AA501" s="6" t="s">
        <v>12035</v>
      </c>
      <c r="AB501">
        <v>8</v>
      </c>
      <c r="AC501">
        <v>8</v>
      </c>
      <c r="AE501" t="s">
        <v>82</v>
      </c>
      <c r="AH501" t="s">
        <v>8106</v>
      </c>
      <c r="AL501" t="s">
        <v>347</v>
      </c>
      <c r="AM501" t="s">
        <v>347</v>
      </c>
      <c r="AO501">
        <v>165</v>
      </c>
      <c r="AP501">
        <v>3</v>
      </c>
      <c r="AS501" t="s">
        <v>7244</v>
      </c>
      <c r="AV501" s="11">
        <v>375402</v>
      </c>
      <c r="AZ501" t="s">
        <v>12036</v>
      </c>
    </row>
    <row r="502" spans="1:55" x14ac:dyDescent="0.3">
      <c r="A502">
        <v>1005</v>
      </c>
      <c r="B502" t="s">
        <v>12018</v>
      </c>
      <c r="C502">
        <v>611638</v>
      </c>
      <c r="Q502" t="s">
        <v>12019</v>
      </c>
      <c r="R502" t="s">
        <v>12019</v>
      </c>
      <c r="S502" t="s">
        <v>135</v>
      </c>
      <c r="T502" t="s">
        <v>52</v>
      </c>
      <c r="U502" t="s">
        <v>146</v>
      </c>
      <c r="V502" s="9" t="s">
        <v>12017</v>
      </c>
      <c r="W502" s="4">
        <v>28345</v>
      </c>
      <c r="Z502" s="9" t="s">
        <v>12022</v>
      </c>
      <c r="AA502" s="6" t="s">
        <v>12020</v>
      </c>
      <c r="AB502">
        <v>11</v>
      </c>
      <c r="AC502">
        <v>11</v>
      </c>
      <c r="AE502" t="s">
        <v>2462</v>
      </c>
      <c r="AH502" t="s">
        <v>8149</v>
      </c>
      <c r="AK502" t="s">
        <v>8051</v>
      </c>
      <c r="AL502" t="s">
        <v>2625</v>
      </c>
      <c r="AM502" t="s">
        <v>2625</v>
      </c>
      <c r="AO502">
        <v>30</v>
      </c>
      <c r="AP502">
        <v>6</v>
      </c>
      <c r="AS502" t="s">
        <v>12021</v>
      </c>
      <c r="AV502" s="11">
        <v>404536</v>
      </c>
      <c r="AZ502" t="s">
        <v>2628</v>
      </c>
    </row>
    <row r="503" spans="1:55" x14ac:dyDescent="0.3">
      <c r="A503">
        <v>1034</v>
      </c>
      <c r="B503" t="s">
        <v>11980</v>
      </c>
      <c r="C503">
        <v>638721</v>
      </c>
      <c r="D503" t="s">
        <v>11981</v>
      </c>
      <c r="Q503" t="s">
        <v>11982</v>
      </c>
      <c r="R503" t="s">
        <v>11982</v>
      </c>
      <c r="S503" t="s">
        <v>135</v>
      </c>
      <c r="T503" t="s">
        <v>52</v>
      </c>
      <c r="U503" t="s">
        <v>146</v>
      </c>
      <c r="V503" s="9" t="s">
        <v>2699</v>
      </c>
      <c r="AA503" s="6" t="s">
        <v>11983</v>
      </c>
      <c r="AB503">
        <v>2</v>
      </c>
      <c r="AC503">
        <v>2</v>
      </c>
      <c r="AE503" t="s">
        <v>8168</v>
      </c>
      <c r="AF503" t="s">
        <v>2232</v>
      </c>
      <c r="AH503" t="s">
        <v>8057</v>
      </c>
      <c r="AK503" t="s">
        <v>8051</v>
      </c>
      <c r="AL503" t="s">
        <v>11984</v>
      </c>
      <c r="AM503" t="s">
        <v>11984</v>
      </c>
      <c r="AO503">
        <v>52</v>
      </c>
      <c r="AP503">
        <v>2</v>
      </c>
      <c r="AS503" t="s">
        <v>11985</v>
      </c>
      <c r="AV503" s="11">
        <v>421042</v>
      </c>
      <c r="AZ503" t="s">
        <v>11986</v>
      </c>
    </row>
    <row r="504" spans="1:55" x14ac:dyDescent="0.3">
      <c r="A504">
        <v>1035</v>
      </c>
      <c r="B504" t="s">
        <v>11977</v>
      </c>
      <c r="C504">
        <v>650187</v>
      </c>
      <c r="Q504" t="s">
        <v>11978</v>
      </c>
      <c r="R504" t="s">
        <v>11978</v>
      </c>
      <c r="S504" t="s">
        <v>135</v>
      </c>
      <c r="T504" t="s">
        <v>52</v>
      </c>
      <c r="U504" t="s">
        <v>146</v>
      </c>
      <c r="V504" s="9" t="s">
        <v>2699</v>
      </c>
      <c r="AA504" s="6" t="s">
        <v>11979</v>
      </c>
      <c r="AB504">
        <v>8</v>
      </c>
      <c r="AC504">
        <v>8</v>
      </c>
      <c r="AE504" t="s">
        <v>8055</v>
      </c>
      <c r="AF504" t="s">
        <v>8054</v>
      </c>
      <c r="AH504" t="s">
        <v>12751</v>
      </c>
      <c r="AL504" t="s">
        <v>347</v>
      </c>
      <c r="AM504" t="s">
        <v>347</v>
      </c>
      <c r="AO504">
        <v>166</v>
      </c>
      <c r="AP504">
        <v>4</v>
      </c>
      <c r="AS504" t="s">
        <v>7244</v>
      </c>
      <c r="AT504">
        <v>1754691</v>
      </c>
      <c r="AU504">
        <v>6707054</v>
      </c>
      <c r="AV504" s="11">
        <v>375402</v>
      </c>
      <c r="AZ504" t="s">
        <v>2580</v>
      </c>
    </row>
    <row r="505" spans="1:55" x14ac:dyDescent="0.3">
      <c r="A505">
        <v>1061</v>
      </c>
      <c r="B505" t="s">
        <v>11966</v>
      </c>
      <c r="C505">
        <v>697570</v>
      </c>
      <c r="Q505" t="s">
        <v>11967</v>
      </c>
      <c r="R505" t="s">
        <v>11967</v>
      </c>
      <c r="S505" t="s">
        <v>135</v>
      </c>
      <c r="T505" t="s">
        <v>52</v>
      </c>
      <c r="U505" t="s">
        <v>146</v>
      </c>
      <c r="V505" s="9" t="s">
        <v>2728</v>
      </c>
      <c r="AA505" s="6" t="s">
        <v>11968</v>
      </c>
      <c r="AB505">
        <v>5</v>
      </c>
      <c r="AC505">
        <v>5</v>
      </c>
      <c r="AE505" t="s">
        <v>8054</v>
      </c>
      <c r="AH505" t="s">
        <v>1174</v>
      </c>
      <c r="AL505" t="s">
        <v>2084</v>
      </c>
      <c r="AM505" t="s">
        <v>2084</v>
      </c>
      <c r="AO505">
        <v>7</v>
      </c>
      <c r="AP505">
        <v>4</v>
      </c>
      <c r="AS505" t="s">
        <v>7309</v>
      </c>
      <c r="AT505">
        <v>38435996</v>
      </c>
      <c r="AU505">
        <v>640644</v>
      </c>
      <c r="AV505" s="11">
        <v>1273516</v>
      </c>
      <c r="AZ505" t="s">
        <v>11969</v>
      </c>
    </row>
    <row r="506" spans="1:55" x14ac:dyDescent="0.3">
      <c r="A506">
        <v>1062</v>
      </c>
      <c r="B506" t="s">
        <v>11970</v>
      </c>
      <c r="C506">
        <v>697569</v>
      </c>
      <c r="Q506" t="s">
        <v>11971</v>
      </c>
      <c r="R506" t="s">
        <v>11971</v>
      </c>
      <c r="S506" t="s">
        <v>135</v>
      </c>
      <c r="T506" t="s">
        <v>52</v>
      </c>
      <c r="U506" t="s">
        <v>146</v>
      </c>
      <c r="V506" s="9" t="s">
        <v>2728</v>
      </c>
      <c r="AA506" s="6" t="s">
        <v>11972</v>
      </c>
      <c r="AB506">
        <v>19</v>
      </c>
      <c r="AC506">
        <v>19</v>
      </c>
      <c r="AE506" t="s">
        <v>8054</v>
      </c>
      <c r="AH506" t="s">
        <v>1174</v>
      </c>
      <c r="AL506" t="s">
        <v>2084</v>
      </c>
      <c r="AM506" t="s">
        <v>2084</v>
      </c>
      <c r="AO506">
        <v>7</v>
      </c>
      <c r="AP506">
        <v>4</v>
      </c>
      <c r="AS506" t="s">
        <v>7309</v>
      </c>
      <c r="AT506">
        <v>38435996</v>
      </c>
      <c r="AU506">
        <v>640644</v>
      </c>
      <c r="AV506" s="11">
        <v>1273516</v>
      </c>
      <c r="AZ506" t="s">
        <v>2323</v>
      </c>
    </row>
    <row r="507" spans="1:55" x14ac:dyDescent="0.3">
      <c r="A507">
        <v>1102</v>
      </c>
      <c r="C507">
        <v>462109</v>
      </c>
      <c r="Q507" t="s">
        <v>2867</v>
      </c>
      <c r="R507" t="s">
        <v>2867</v>
      </c>
      <c r="S507" t="s">
        <v>135</v>
      </c>
      <c r="T507" t="s">
        <v>52</v>
      </c>
      <c r="U507" t="s">
        <v>146</v>
      </c>
      <c r="V507" s="9" t="s">
        <v>2913</v>
      </c>
      <c r="AA507" s="6" t="s">
        <v>2969</v>
      </c>
      <c r="AB507">
        <v>5</v>
      </c>
      <c r="AC507">
        <v>5</v>
      </c>
      <c r="AE507" t="s">
        <v>2462</v>
      </c>
      <c r="AF507" t="s">
        <v>8055</v>
      </c>
      <c r="AH507" t="s">
        <v>1174</v>
      </c>
      <c r="AL507" t="s">
        <v>3004</v>
      </c>
      <c r="AM507" t="s">
        <v>2462</v>
      </c>
      <c r="AO507">
        <v>17</v>
      </c>
      <c r="AP507">
        <v>2</v>
      </c>
      <c r="AZ507" t="s">
        <v>3035</v>
      </c>
    </row>
    <row r="508" spans="1:55" x14ac:dyDescent="0.3">
      <c r="A508">
        <v>1118</v>
      </c>
      <c r="B508" t="s">
        <v>2947</v>
      </c>
      <c r="C508">
        <v>464738</v>
      </c>
      <c r="Q508" t="s">
        <v>2883</v>
      </c>
      <c r="R508" t="s">
        <v>2883</v>
      </c>
      <c r="S508" t="s">
        <v>135</v>
      </c>
      <c r="T508" t="s">
        <v>52</v>
      </c>
      <c r="U508" t="s">
        <v>146</v>
      </c>
      <c r="V508" s="9" t="s">
        <v>2922</v>
      </c>
      <c r="AA508" s="6" t="s">
        <v>2980</v>
      </c>
      <c r="AB508">
        <v>7</v>
      </c>
      <c r="AC508">
        <v>7</v>
      </c>
      <c r="AE508" t="s">
        <v>82</v>
      </c>
      <c r="AH508" t="s">
        <v>8180</v>
      </c>
      <c r="AK508" t="s">
        <v>8051</v>
      </c>
      <c r="AL508" t="s">
        <v>1373</v>
      </c>
      <c r="AM508" t="s">
        <v>1373</v>
      </c>
      <c r="AO508">
        <v>36</v>
      </c>
      <c r="AP508">
        <v>9</v>
      </c>
      <c r="AS508" t="s">
        <v>7298</v>
      </c>
      <c r="AT508">
        <v>1513870</v>
      </c>
      <c r="AV508" s="11">
        <v>372435</v>
      </c>
      <c r="AZ508" t="s">
        <v>2654</v>
      </c>
      <c r="BA508" t="s">
        <v>5071</v>
      </c>
      <c r="BB508" t="s">
        <v>5024</v>
      </c>
      <c r="BC508" t="s">
        <v>5070</v>
      </c>
    </row>
    <row r="509" spans="1:55" x14ac:dyDescent="0.3">
      <c r="A509">
        <v>1143</v>
      </c>
      <c r="B509" t="s">
        <v>2932</v>
      </c>
      <c r="C509">
        <v>43401</v>
      </c>
      <c r="Q509" t="s">
        <v>2903</v>
      </c>
      <c r="R509" t="s">
        <v>2903</v>
      </c>
      <c r="S509" t="s">
        <v>135</v>
      </c>
      <c r="T509" t="s">
        <v>52</v>
      </c>
      <c r="U509" t="s">
        <v>146</v>
      </c>
      <c r="V509" s="9" t="s">
        <v>2931</v>
      </c>
      <c r="Z509" s="9" t="s">
        <v>3085</v>
      </c>
      <c r="AA509" s="6" t="s">
        <v>3000</v>
      </c>
      <c r="AB509">
        <v>6</v>
      </c>
      <c r="AC509">
        <v>6</v>
      </c>
      <c r="AE509" t="s">
        <v>8055</v>
      </c>
      <c r="AF509" t="s">
        <v>8210</v>
      </c>
      <c r="AH509" t="s">
        <v>8135</v>
      </c>
      <c r="AK509" t="s">
        <v>8052</v>
      </c>
      <c r="AL509" t="s">
        <v>3013</v>
      </c>
      <c r="AM509" t="s">
        <v>3013</v>
      </c>
      <c r="AO509">
        <v>5</v>
      </c>
      <c r="AP509">
        <v>4</v>
      </c>
      <c r="AZ509" t="s">
        <v>3020</v>
      </c>
    </row>
    <row r="510" spans="1:55" x14ac:dyDescent="0.3">
      <c r="A510">
        <v>1151</v>
      </c>
      <c r="C510">
        <v>7207681</v>
      </c>
      <c r="Q510" t="s">
        <v>6764</v>
      </c>
      <c r="R510" t="s">
        <v>6765</v>
      </c>
      <c r="S510" t="s">
        <v>51</v>
      </c>
      <c r="T510" t="s">
        <v>52</v>
      </c>
      <c r="U510" t="s">
        <v>146</v>
      </c>
      <c r="V510" s="9" t="s">
        <v>3059</v>
      </c>
      <c r="AA510" s="6" t="s">
        <v>6766</v>
      </c>
      <c r="AB510">
        <v>4</v>
      </c>
      <c r="AC510">
        <v>4</v>
      </c>
      <c r="AE510" t="s">
        <v>82</v>
      </c>
      <c r="AH510" t="s">
        <v>8057</v>
      </c>
      <c r="AL510" t="s">
        <v>1337</v>
      </c>
      <c r="AM510" t="s">
        <v>1338</v>
      </c>
      <c r="AO510">
        <v>51</v>
      </c>
      <c r="AP510">
        <v>12</v>
      </c>
      <c r="AS510" t="s">
        <v>7293</v>
      </c>
      <c r="AT510">
        <v>742330120</v>
      </c>
      <c r="AV510" s="11">
        <v>400773</v>
      </c>
      <c r="AZ510" t="s">
        <v>6767</v>
      </c>
    </row>
    <row r="511" spans="1:55" x14ac:dyDescent="0.3">
      <c r="A511">
        <v>1156</v>
      </c>
      <c r="C511">
        <v>7362932</v>
      </c>
      <c r="Q511" t="s">
        <v>3086</v>
      </c>
      <c r="R511" t="s">
        <v>3086</v>
      </c>
      <c r="S511" t="s">
        <v>135</v>
      </c>
      <c r="T511" t="s">
        <v>52</v>
      </c>
      <c r="U511" t="s">
        <v>146</v>
      </c>
      <c r="V511" s="9" t="s">
        <v>3059</v>
      </c>
      <c r="AA511" s="6" t="s">
        <v>9588</v>
      </c>
      <c r="AB511">
        <v>8</v>
      </c>
      <c r="AC511">
        <v>8</v>
      </c>
      <c r="AE511" t="s">
        <v>82</v>
      </c>
      <c r="AH511" t="s">
        <v>1174</v>
      </c>
      <c r="AK511" t="s">
        <v>8051</v>
      </c>
      <c r="AL511" t="s">
        <v>2679</v>
      </c>
      <c r="AM511" t="s">
        <v>2679</v>
      </c>
      <c r="AO511">
        <v>44</v>
      </c>
      <c r="AP511">
        <v>1</v>
      </c>
      <c r="AZ511" t="s">
        <v>8337</v>
      </c>
    </row>
    <row r="512" spans="1:55" x14ac:dyDescent="0.3">
      <c r="A512">
        <v>1163</v>
      </c>
      <c r="C512">
        <v>6996127</v>
      </c>
      <c r="Q512" t="s">
        <v>5945</v>
      </c>
      <c r="R512" t="s">
        <v>5945</v>
      </c>
      <c r="S512" t="s">
        <v>135</v>
      </c>
      <c r="T512" t="s">
        <v>52</v>
      </c>
      <c r="U512" t="s">
        <v>146</v>
      </c>
      <c r="V512" s="9" t="s">
        <v>5946</v>
      </c>
      <c r="AA512" s="6" t="s">
        <v>5947</v>
      </c>
      <c r="AB512">
        <v>6</v>
      </c>
      <c r="AC512">
        <v>6</v>
      </c>
      <c r="AE512" t="s">
        <v>8054</v>
      </c>
      <c r="AF512" t="s">
        <v>8202</v>
      </c>
      <c r="AH512" t="s">
        <v>12386</v>
      </c>
      <c r="AI512" t="s">
        <v>5945</v>
      </c>
      <c r="AK512" t="s">
        <v>8051</v>
      </c>
      <c r="AL512" t="s">
        <v>1290</v>
      </c>
      <c r="AM512" t="s">
        <v>1290</v>
      </c>
      <c r="AO512">
        <v>57</v>
      </c>
      <c r="AP512">
        <v>2</v>
      </c>
      <c r="AS512" t="s">
        <v>7306</v>
      </c>
      <c r="AT512">
        <v>753432477</v>
      </c>
      <c r="AV512" s="11">
        <v>404520</v>
      </c>
      <c r="AZ512" t="s">
        <v>5948</v>
      </c>
    </row>
    <row r="513" spans="1:52" x14ac:dyDescent="0.3">
      <c r="A513">
        <v>1187</v>
      </c>
      <c r="C513">
        <v>7406407</v>
      </c>
      <c r="Q513" t="s">
        <v>6740</v>
      </c>
      <c r="R513" t="s">
        <v>6743</v>
      </c>
      <c r="S513" t="s">
        <v>65</v>
      </c>
      <c r="T513" t="s">
        <v>52</v>
      </c>
      <c r="U513" t="s">
        <v>146</v>
      </c>
      <c r="V513" s="9" t="s">
        <v>4382</v>
      </c>
      <c r="AA513" s="6" t="s">
        <v>6741</v>
      </c>
      <c r="AB513">
        <v>6</v>
      </c>
      <c r="AC513">
        <v>6</v>
      </c>
      <c r="AE513" t="s">
        <v>8055</v>
      </c>
      <c r="AH513" t="s">
        <v>1174</v>
      </c>
      <c r="AK513" t="s">
        <v>8052</v>
      </c>
      <c r="AL513" t="s">
        <v>5156</v>
      </c>
      <c r="AM513" t="s">
        <v>132</v>
      </c>
      <c r="AO513">
        <v>138</v>
      </c>
      <c r="AP513">
        <v>4</v>
      </c>
      <c r="AZ513" t="s">
        <v>6742</v>
      </c>
    </row>
    <row r="514" spans="1:52" x14ac:dyDescent="0.3">
      <c r="A514">
        <v>1195</v>
      </c>
      <c r="C514">
        <v>7413478</v>
      </c>
      <c r="Q514" t="s">
        <v>6757</v>
      </c>
      <c r="R514" t="s">
        <v>6761</v>
      </c>
      <c r="S514" t="s">
        <v>6622</v>
      </c>
      <c r="T514" t="s">
        <v>52</v>
      </c>
      <c r="U514" t="s">
        <v>146</v>
      </c>
      <c r="V514" s="9" t="s">
        <v>6758</v>
      </c>
      <c r="AA514" s="6" t="s">
        <v>6759</v>
      </c>
      <c r="AB514">
        <v>2</v>
      </c>
      <c r="AC514">
        <v>2</v>
      </c>
      <c r="AE514" t="s">
        <v>92</v>
      </c>
      <c r="AH514" t="s">
        <v>1174</v>
      </c>
      <c r="AK514" t="s">
        <v>8051</v>
      </c>
      <c r="AL514" t="s">
        <v>6762</v>
      </c>
      <c r="AM514" t="s">
        <v>6763</v>
      </c>
      <c r="AO514">
        <v>35</v>
      </c>
      <c r="AP514">
        <v>17</v>
      </c>
      <c r="AZ514" t="s">
        <v>6760</v>
      </c>
    </row>
    <row r="515" spans="1:52" x14ac:dyDescent="0.3">
      <c r="A515">
        <v>1212</v>
      </c>
      <c r="B515" t="s">
        <v>11914</v>
      </c>
      <c r="C515">
        <v>7432289</v>
      </c>
      <c r="Q515" t="s">
        <v>11912</v>
      </c>
      <c r="R515" t="s">
        <v>11912</v>
      </c>
      <c r="S515" t="s">
        <v>135</v>
      </c>
      <c r="T515" t="s">
        <v>52</v>
      </c>
      <c r="U515" t="s">
        <v>146</v>
      </c>
      <c r="V515" s="9" t="s">
        <v>4391</v>
      </c>
      <c r="AA515" s="6" t="s">
        <v>11913</v>
      </c>
      <c r="AB515">
        <v>2</v>
      </c>
      <c r="AC515">
        <v>2</v>
      </c>
      <c r="AE515" t="s">
        <v>82</v>
      </c>
      <c r="AF515" t="s">
        <v>164</v>
      </c>
      <c r="AG515" t="s">
        <v>5340</v>
      </c>
      <c r="AH515" t="s">
        <v>8106</v>
      </c>
      <c r="AK515" t="s">
        <v>8051</v>
      </c>
      <c r="AL515" t="s">
        <v>3017</v>
      </c>
      <c r="AM515" t="s">
        <v>3017</v>
      </c>
      <c r="AO515">
        <v>2</v>
      </c>
      <c r="AP515">
        <v>4</v>
      </c>
      <c r="AS515" t="s">
        <v>11915</v>
      </c>
      <c r="AV515" s="11">
        <v>400714</v>
      </c>
      <c r="AZ515" t="s">
        <v>11916</v>
      </c>
    </row>
    <row r="516" spans="1:52" x14ac:dyDescent="0.3">
      <c r="A516">
        <v>1234</v>
      </c>
      <c r="Q516" t="s">
        <v>3141</v>
      </c>
      <c r="R516" t="s">
        <v>3142</v>
      </c>
      <c r="S516" t="s">
        <v>65</v>
      </c>
      <c r="T516" t="s">
        <v>52</v>
      </c>
      <c r="U516" t="s">
        <v>146</v>
      </c>
      <c r="V516" s="9" t="s">
        <v>4398</v>
      </c>
      <c r="AA516" s="6" t="s">
        <v>9628</v>
      </c>
      <c r="AB516">
        <v>10</v>
      </c>
      <c r="AC516">
        <v>10</v>
      </c>
      <c r="AE516" t="s">
        <v>8055</v>
      </c>
      <c r="AH516" t="s">
        <v>1174</v>
      </c>
      <c r="AK516" t="s">
        <v>8052</v>
      </c>
      <c r="AL516" t="s">
        <v>5165</v>
      </c>
      <c r="AM516" t="s">
        <v>5166</v>
      </c>
      <c r="AO516" s="11" t="s">
        <v>8372</v>
      </c>
      <c r="AZ516" t="s">
        <v>8373</v>
      </c>
    </row>
    <row r="517" spans="1:52" x14ac:dyDescent="0.3">
      <c r="A517">
        <v>1239</v>
      </c>
      <c r="B517" t="s">
        <v>7394</v>
      </c>
      <c r="C517">
        <v>7258406</v>
      </c>
      <c r="Q517" t="s">
        <v>3148</v>
      </c>
      <c r="R517" t="s">
        <v>3148</v>
      </c>
      <c r="S517" t="s">
        <v>135</v>
      </c>
      <c r="T517" t="s">
        <v>52</v>
      </c>
      <c r="U517" t="s">
        <v>146</v>
      </c>
      <c r="V517" s="9" t="s">
        <v>4398</v>
      </c>
      <c r="Z517" s="9" t="s">
        <v>790</v>
      </c>
      <c r="AA517" s="6" t="s">
        <v>9631</v>
      </c>
      <c r="AB517">
        <v>6</v>
      </c>
      <c r="AC517">
        <v>6</v>
      </c>
      <c r="AE517" t="s">
        <v>8055</v>
      </c>
      <c r="AF517" t="s">
        <v>82</v>
      </c>
      <c r="AG517" t="s">
        <v>8054</v>
      </c>
      <c r="AH517" t="s">
        <v>8162</v>
      </c>
      <c r="AK517" t="s">
        <v>8051</v>
      </c>
      <c r="AL517" t="s">
        <v>792</v>
      </c>
      <c r="AM517" t="s">
        <v>792</v>
      </c>
      <c r="AO517">
        <v>35</v>
      </c>
      <c r="AP517">
        <v>1</v>
      </c>
      <c r="AS517" t="s">
        <v>7273</v>
      </c>
      <c r="AT517">
        <v>655960862</v>
      </c>
      <c r="AU517">
        <v>520693</v>
      </c>
      <c r="AV517" s="11">
        <v>110672</v>
      </c>
      <c r="AZ517" t="s">
        <v>8381</v>
      </c>
    </row>
    <row r="518" spans="1:52" x14ac:dyDescent="0.3">
      <c r="A518">
        <v>1262</v>
      </c>
      <c r="C518">
        <v>7325008</v>
      </c>
      <c r="Q518" t="s">
        <v>6805</v>
      </c>
      <c r="R518" t="s">
        <v>6806</v>
      </c>
      <c r="S518" t="s">
        <v>4649</v>
      </c>
      <c r="T518" t="s">
        <v>52</v>
      </c>
      <c r="U518" t="s">
        <v>146</v>
      </c>
      <c r="V518" s="9" t="s">
        <v>4410</v>
      </c>
      <c r="AA518" s="6" t="s">
        <v>6807</v>
      </c>
      <c r="AB518">
        <v>9</v>
      </c>
      <c r="AC518">
        <v>9</v>
      </c>
      <c r="AE518" t="s">
        <v>2462</v>
      </c>
      <c r="AF518" t="s">
        <v>8055</v>
      </c>
      <c r="AH518" t="s">
        <v>12410</v>
      </c>
      <c r="AK518" t="s">
        <v>8051</v>
      </c>
      <c r="AL518" t="s">
        <v>6808</v>
      </c>
      <c r="AM518" t="s">
        <v>6808</v>
      </c>
      <c r="AO518">
        <v>3</v>
      </c>
      <c r="AP518">
        <v>3</v>
      </c>
      <c r="AZ518" t="s">
        <v>6809</v>
      </c>
    </row>
    <row r="519" spans="1:52" x14ac:dyDescent="0.3">
      <c r="A519">
        <v>1267</v>
      </c>
      <c r="B519" t="s">
        <v>7412</v>
      </c>
      <c r="C519">
        <v>7276306</v>
      </c>
      <c r="Q519" t="s">
        <v>3172</v>
      </c>
      <c r="R519" t="s">
        <v>3172</v>
      </c>
      <c r="S519" t="s">
        <v>135</v>
      </c>
      <c r="T519" t="s">
        <v>52</v>
      </c>
      <c r="U519" t="s">
        <v>146</v>
      </c>
      <c r="V519" s="9" t="s">
        <v>4411</v>
      </c>
      <c r="Z519" s="9" t="s">
        <v>4412</v>
      </c>
      <c r="AA519" s="6" t="s">
        <v>9649</v>
      </c>
      <c r="AB519">
        <v>9</v>
      </c>
      <c r="AC519">
        <v>9</v>
      </c>
      <c r="AE519" t="s">
        <v>8055</v>
      </c>
      <c r="AF519" t="s">
        <v>8226</v>
      </c>
      <c r="AG519" t="s">
        <v>8098</v>
      </c>
      <c r="AH519" t="s">
        <v>12413</v>
      </c>
      <c r="AK519" t="s">
        <v>8052</v>
      </c>
      <c r="AL519" t="s">
        <v>5176</v>
      </c>
      <c r="AM519" t="s">
        <v>5176</v>
      </c>
      <c r="AO519">
        <v>4</v>
      </c>
      <c r="AP519">
        <v>2</v>
      </c>
      <c r="AZ519" t="s">
        <v>8397</v>
      </c>
    </row>
    <row r="520" spans="1:52" x14ac:dyDescent="0.3">
      <c r="A520">
        <v>1268</v>
      </c>
      <c r="B520" t="s">
        <v>7413</v>
      </c>
      <c r="C520">
        <v>7315494</v>
      </c>
      <c r="Q520" t="s">
        <v>3173</v>
      </c>
      <c r="R520" t="s">
        <v>3173</v>
      </c>
      <c r="S520" t="s">
        <v>135</v>
      </c>
      <c r="T520" t="s">
        <v>52</v>
      </c>
      <c r="U520" t="s">
        <v>146</v>
      </c>
      <c r="V520" s="9" t="s">
        <v>4413</v>
      </c>
      <c r="AA520" s="6" t="s">
        <v>9650</v>
      </c>
      <c r="AB520">
        <v>15</v>
      </c>
      <c r="AC520">
        <v>15</v>
      </c>
      <c r="AE520" t="s">
        <v>8054</v>
      </c>
      <c r="AF520" t="s">
        <v>82</v>
      </c>
      <c r="AH520" t="s">
        <v>12415</v>
      </c>
      <c r="AK520" t="s">
        <v>8052</v>
      </c>
      <c r="AL520" t="s">
        <v>1255</v>
      </c>
      <c r="AM520" t="s">
        <v>1255</v>
      </c>
      <c r="AO520">
        <v>64</v>
      </c>
      <c r="AP520">
        <v>1</v>
      </c>
      <c r="AS520" t="s">
        <v>7304</v>
      </c>
      <c r="AT520">
        <v>825431</v>
      </c>
      <c r="AV520" s="11">
        <v>370364</v>
      </c>
      <c r="AZ520" t="s">
        <v>8430</v>
      </c>
    </row>
    <row r="521" spans="1:52" x14ac:dyDescent="0.3">
      <c r="A521">
        <v>1272</v>
      </c>
      <c r="B521" t="s">
        <v>7417</v>
      </c>
      <c r="E521">
        <v>3561335</v>
      </c>
      <c r="Q521" t="s">
        <v>3177</v>
      </c>
      <c r="R521" t="s">
        <v>3177</v>
      </c>
      <c r="S521" t="s">
        <v>135</v>
      </c>
      <c r="T521" t="s">
        <v>52</v>
      </c>
      <c r="U521" t="s">
        <v>146</v>
      </c>
      <c r="V521" s="9" t="s">
        <v>4414</v>
      </c>
      <c r="AA521" s="6" t="s">
        <v>9654</v>
      </c>
      <c r="AB521">
        <v>6</v>
      </c>
      <c r="AC521">
        <v>6</v>
      </c>
      <c r="AE521" t="s">
        <v>8170</v>
      </c>
      <c r="AF521" t="s">
        <v>11703</v>
      </c>
      <c r="AG521" t="s">
        <v>8053</v>
      </c>
      <c r="AH521" t="s">
        <v>12420</v>
      </c>
      <c r="AK521" t="s">
        <v>8051</v>
      </c>
      <c r="AL521" t="s">
        <v>5177</v>
      </c>
      <c r="AM521" t="s">
        <v>5177</v>
      </c>
      <c r="AO521">
        <v>11</v>
      </c>
      <c r="AP521">
        <v>4</v>
      </c>
      <c r="AZ521" t="s">
        <v>8401</v>
      </c>
    </row>
    <row r="522" spans="1:52" x14ac:dyDescent="0.3">
      <c r="A522">
        <v>1273</v>
      </c>
      <c r="C522">
        <v>7298324</v>
      </c>
      <c r="Q522" t="s">
        <v>3178</v>
      </c>
      <c r="R522" t="s">
        <v>3178</v>
      </c>
      <c r="S522" t="s">
        <v>135</v>
      </c>
      <c r="T522" t="s">
        <v>52</v>
      </c>
      <c r="U522" t="s">
        <v>146</v>
      </c>
      <c r="V522" s="9" t="s">
        <v>4414</v>
      </c>
      <c r="AA522" s="6" t="s">
        <v>6234</v>
      </c>
      <c r="AB522">
        <v>2</v>
      </c>
      <c r="AC522">
        <v>2</v>
      </c>
      <c r="AE522" t="s">
        <v>8170</v>
      </c>
      <c r="AF522" t="s">
        <v>11703</v>
      </c>
      <c r="AG522" t="s">
        <v>8054</v>
      </c>
      <c r="AH522" t="s">
        <v>8057</v>
      </c>
      <c r="AK522" t="s">
        <v>8051</v>
      </c>
      <c r="AL522" t="s">
        <v>5177</v>
      </c>
      <c r="AM522" t="s">
        <v>5177</v>
      </c>
      <c r="AO522">
        <v>11</v>
      </c>
      <c r="AP522">
        <v>4</v>
      </c>
      <c r="AZ522" t="s">
        <v>8402</v>
      </c>
    </row>
    <row r="523" spans="1:52" x14ac:dyDescent="0.3">
      <c r="A523">
        <v>1274</v>
      </c>
      <c r="C523">
        <v>7298314</v>
      </c>
      <c r="Q523" t="s">
        <v>3179</v>
      </c>
      <c r="R523" t="s">
        <v>3179</v>
      </c>
      <c r="S523" t="s">
        <v>135</v>
      </c>
      <c r="T523" t="s">
        <v>52</v>
      </c>
      <c r="U523" t="s">
        <v>146</v>
      </c>
      <c r="V523" s="9" t="s">
        <v>4414</v>
      </c>
      <c r="AA523" s="6" t="s">
        <v>9391</v>
      </c>
      <c r="AB523">
        <v>2</v>
      </c>
      <c r="AC523">
        <v>2</v>
      </c>
      <c r="AE523" t="s">
        <v>8170</v>
      </c>
      <c r="AF523" t="s">
        <v>11703</v>
      </c>
      <c r="AG523" t="s">
        <v>8054</v>
      </c>
      <c r="AH523" t="s">
        <v>12419</v>
      </c>
      <c r="AK523" t="s">
        <v>8051</v>
      </c>
      <c r="AL523" t="s">
        <v>5177</v>
      </c>
      <c r="AM523" t="s">
        <v>5177</v>
      </c>
      <c r="AO523">
        <v>11</v>
      </c>
      <c r="AP523">
        <v>4</v>
      </c>
      <c r="AZ523" t="s">
        <v>8403</v>
      </c>
    </row>
    <row r="524" spans="1:52" x14ac:dyDescent="0.3">
      <c r="A524">
        <v>1275</v>
      </c>
      <c r="C524">
        <v>7298315</v>
      </c>
      <c r="Q524" t="s">
        <v>3180</v>
      </c>
      <c r="R524" t="s">
        <v>3180</v>
      </c>
      <c r="S524" t="s">
        <v>135</v>
      </c>
      <c r="T524" t="s">
        <v>52</v>
      </c>
      <c r="U524" t="s">
        <v>146</v>
      </c>
      <c r="V524" s="9" t="s">
        <v>4414</v>
      </c>
      <c r="AA524" s="6" t="s">
        <v>6160</v>
      </c>
      <c r="AB524">
        <v>2</v>
      </c>
      <c r="AC524">
        <v>2</v>
      </c>
      <c r="AE524" t="s">
        <v>8170</v>
      </c>
      <c r="AF524" t="s">
        <v>11703</v>
      </c>
      <c r="AG524" t="s">
        <v>8054</v>
      </c>
      <c r="AH524" t="s">
        <v>1398</v>
      </c>
      <c r="AK524" t="s">
        <v>8051</v>
      </c>
      <c r="AL524" t="s">
        <v>5177</v>
      </c>
      <c r="AM524" t="s">
        <v>5177</v>
      </c>
      <c r="AO524">
        <v>11</v>
      </c>
      <c r="AP524">
        <v>4</v>
      </c>
      <c r="AZ524" t="s">
        <v>8404</v>
      </c>
    </row>
    <row r="525" spans="1:52" x14ac:dyDescent="0.3">
      <c r="A525">
        <v>1276</v>
      </c>
      <c r="C525">
        <v>7298316</v>
      </c>
      <c r="Q525" t="s">
        <v>3181</v>
      </c>
      <c r="R525" t="s">
        <v>3181</v>
      </c>
      <c r="S525" t="s">
        <v>135</v>
      </c>
      <c r="T525" t="s">
        <v>52</v>
      </c>
      <c r="U525" t="s">
        <v>146</v>
      </c>
      <c r="V525" s="9" t="s">
        <v>4414</v>
      </c>
      <c r="AA525" s="6" t="s">
        <v>9655</v>
      </c>
      <c r="AB525">
        <v>2</v>
      </c>
      <c r="AC525">
        <v>2</v>
      </c>
      <c r="AE525" t="s">
        <v>8170</v>
      </c>
      <c r="AF525" t="s">
        <v>8053</v>
      </c>
      <c r="AH525" t="s">
        <v>1398</v>
      </c>
      <c r="AK525" t="s">
        <v>8051</v>
      </c>
      <c r="AL525" t="s">
        <v>5177</v>
      </c>
      <c r="AM525" t="s">
        <v>5177</v>
      </c>
      <c r="AO525">
        <v>11</v>
      </c>
      <c r="AP525">
        <v>4</v>
      </c>
      <c r="AZ525" t="s">
        <v>8405</v>
      </c>
    </row>
    <row r="526" spans="1:52" x14ac:dyDescent="0.3">
      <c r="A526">
        <v>1305</v>
      </c>
      <c r="B526" t="s">
        <v>6821</v>
      </c>
      <c r="C526">
        <v>7060483</v>
      </c>
      <c r="Q526" t="s">
        <v>6819</v>
      </c>
      <c r="R526" t="s">
        <v>6820</v>
      </c>
      <c r="S526" t="s">
        <v>51</v>
      </c>
      <c r="T526" t="s">
        <v>52</v>
      </c>
      <c r="U526" t="s">
        <v>146</v>
      </c>
      <c r="V526" s="9" t="s">
        <v>6822</v>
      </c>
      <c r="Z526" s="9" t="s">
        <v>6824</v>
      </c>
      <c r="AA526" s="6" t="s">
        <v>6823</v>
      </c>
      <c r="AB526">
        <v>2</v>
      </c>
      <c r="AC526">
        <v>2</v>
      </c>
      <c r="AE526" t="s">
        <v>8053</v>
      </c>
      <c r="AF526" t="s">
        <v>2462</v>
      </c>
      <c r="AG526" t="s">
        <v>8161</v>
      </c>
      <c r="AH526" t="s">
        <v>12426</v>
      </c>
      <c r="AK526" t="s">
        <v>8052</v>
      </c>
      <c r="AL526" t="s">
        <v>5255</v>
      </c>
      <c r="AM526" t="s">
        <v>5256</v>
      </c>
      <c r="AO526">
        <v>107</v>
      </c>
      <c r="AP526">
        <v>12</v>
      </c>
      <c r="AZ526" t="s">
        <v>6825</v>
      </c>
    </row>
    <row r="527" spans="1:52" x14ac:dyDescent="0.3">
      <c r="A527">
        <v>1312</v>
      </c>
      <c r="C527">
        <v>7137907</v>
      </c>
      <c r="Q527" t="s">
        <v>3211</v>
      </c>
      <c r="R527" t="s">
        <v>3211</v>
      </c>
      <c r="S527" t="s">
        <v>135</v>
      </c>
      <c r="T527" t="s">
        <v>52</v>
      </c>
      <c r="U527" t="s">
        <v>146</v>
      </c>
      <c r="V527" s="9" t="s">
        <v>4425</v>
      </c>
      <c r="AA527" s="6" t="s">
        <v>9675</v>
      </c>
      <c r="AB527">
        <v>3</v>
      </c>
      <c r="AC527">
        <v>3</v>
      </c>
      <c r="AE527" t="s">
        <v>92</v>
      </c>
      <c r="AH527" t="s">
        <v>8057</v>
      </c>
      <c r="AL527" t="s">
        <v>5185</v>
      </c>
      <c r="AM527" t="s">
        <v>5185</v>
      </c>
      <c r="AO527">
        <v>11</v>
      </c>
      <c r="AP527">
        <v>2</v>
      </c>
      <c r="AZ527" t="s">
        <v>8426</v>
      </c>
    </row>
    <row r="528" spans="1:52" x14ac:dyDescent="0.3">
      <c r="A528">
        <v>1325</v>
      </c>
      <c r="B528" t="s">
        <v>5882</v>
      </c>
      <c r="C528">
        <v>7108910</v>
      </c>
      <c r="D528" t="s">
        <v>5883</v>
      </c>
      <c r="E528">
        <v>27716044</v>
      </c>
      <c r="Q528" t="s">
        <v>3222</v>
      </c>
      <c r="R528" t="s">
        <v>3222</v>
      </c>
      <c r="S528" t="s">
        <v>135</v>
      </c>
      <c r="T528" t="s">
        <v>52</v>
      </c>
      <c r="U528" t="s">
        <v>146</v>
      </c>
      <c r="V528" s="9" t="s">
        <v>4427</v>
      </c>
      <c r="AA528" s="6" t="s">
        <v>9684</v>
      </c>
      <c r="AB528">
        <v>1</v>
      </c>
      <c r="AC528">
        <v>1</v>
      </c>
      <c r="AE528" t="s">
        <v>8170</v>
      </c>
      <c r="AF528" t="s">
        <v>8053</v>
      </c>
      <c r="AH528" t="s">
        <v>8135</v>
      </c>
      <c r="AK528" t="s">
        <v>8051</v>
      </c>
      <c r="AL528" t="s">
        <v>5157</v>
      </c>
      <c r="AM528" t="s">
        <v>5157</v>
      </c>
      <c r="AO528">
        <v>8</v>
      </c>
      <c r="AP528">
        <v>2</v>
      </c>
      <c r="AZ528" t="s">
        <v>5881</v>
      </c>
    </row>
    <row r="529" spans="1:59" x14ac:dyDescent="0.3">
      <c r="A529">
        <v>1333</v>
      </c>
      <c r="C529">
        <v>6759840</v>
      </c>
      <c r="Q529" t="s">
        <v>3227</v>
      </c>
      <c r="R529" t="s">
        <v>3227</v>
      </c>
      <c r="S529" t="s">
        <v>135</v>
      </c>
      <c r="T529" t="s">
        <v>52</v>
      </c>
      <c r="U529" t="s">
        <v>146</v>
      </c>
      <c r="V529" s="9" t="s">
        <v>4431</v>
      </c>
      <c r="AA529" s="6" t="s">
        <v>9688</v>
      </c>
      <c r="AB529">
        <v>42</v>
      </c>
      <c r="AC529">
        <v>42</v>
      </c>
      <c r="AE529" t="s">
        <v>92</v>
      </c>
      <c r="AH529" t="s">
        <v>1174</v>
      </c>
      <c r="AL529" t="s">
        <v>5162</v>
      </c>
      <c r="AM529" t="s">
        <v>5162</v>
      </c>
      <c r="AO529">
        <v>29</v>
      </c>
      <c r="AP529">
        <v>2</v>
      </c>
      <c r="AZ529" t="s">
        <v>8436</v>
      </c>
    </row>
    <row r="530" spans="1:59" x14ac:dyDescent="0.3">
      <c r="A530">
        <v>1357</v>
      </c>
      <c r="C530">
        <v>6880245</v>
      </c>
      <c r="D530" t="s">
        <v>11891</v>
      </c>
      <c r="Q530" t="s">
        <v>11892</v>
      </c>
      <c r="R530" t="s">
        <v>11892</v>
      </c>
      <c r="S530" t="s">
        <v>135</v>
      </c>
      <c r="T530" t="s">
        <v>52</v>
      </c>
      <c r="U530" t="s">
        <v>146</v>
      </c>
      <c r="V530" s="9" t="s">
        <v>4437</v>
      </c>
      <c r="W530" s="4">
        <v>30256</v>
      </c>
      <c r="AA530" s="6" t="s">
        <v>9417</v>
      </c>
      <c r="AB530">
        <v>8</v>
      </c>
      <c r="AC530">
        <v>8</v>
      </c>
      <c r="AE530" t="s">
        <v>8226</v>
      </c>
      <c r="AF530" t="s">
        <v>82</v>
      </c>
      <c r="AG530" t="s">
        <v>8170</v>
      </c>
      <c r="AH530" t="s">
        <v>11896</v>
      </c>
      <c r="AK530" t="s">
        <v>8051</v>
      </c>
      <c r="AL530" t="s">
        <v>11893</v>
      </c>
      <c r="AM530" t="s">
        <v>11893</v>
      </c>
      <c r="AO530">
        <v>56</v>
      </c>
      <c r="AP530">
        <v>1</v>
      </c>
      <c r="AS530" t="s">
        <v>11894</v>
      </c>
      <c r="AV530" s="11">
        <v>417414</v>
      </c>
      <c r="AZ530" t="s">
        <v>11895</v>
      </c>
    </row>
    <row r="531" spans="1:59" x14ac:dyDescent="0.3">
      <c r="A531">
        <v>1377</v>
      </c>
      <c r="C531">
        <v>6651117</v>
      </c>
      <c r="Q531" t="s">
        <v>6830</v>
      </c>
      <c r="R531" t="s">
        <v>6831</v>
      </c>
      <c r="S531" t="s">
        <v>65</v>
      </c>
      <c r="T531" t="s">
        <v>52</v>
      </c>
      <c r="U531" t="s">
        <v>146</v>
      </c>
      <c r="V531" s="9" t="s">
        <v>4445</v>
      </c>
      <c r="AA531" s="6" t="s">
        <v>6832</v>
      </c>
      <c r="AB531">
        <v>6</v>
      </c>
      <c r="AC531">
        <v>6</v>
      </c>
      <c r="AE531" t="s">
        <v>8055</v>
      </c>
      <c r="AH531" t="s">
        <v>1174</v>
      </c>
      <c r="AL531" t="s">
        <v>125</v>
      </c>
      <c r="AM531" t="s">
        <v>132</v>
      </c>
      <c r="AO531">
        <v>141</v>
      </c>
      <c r="AP531">
        <v>7</v>
      </c>
      <c r="AS531" t="s">
        <v>1913</v>
      </c>
      <c r="AT531">
        <v>471520985</v>
      </c>
      <c r="AU531">
        <v>7833358</v>
      </c>
      <c r="AV531" s="11" t="s">
        <v>130</v>
      </c>
      <c r="AZ531" t="s">
        <v>6833</v>
      </c>
    </row>
    <row r="532" spans="1:59" x14ac:dyDescent="0.3">
      <c r="A532">
        <v>1379</v>
      </c>
      <c r="B532" t="s">
        <v>7465</v>
      </c>
      <c r="C532">
        <v>6874790</v>
      </c>
      <c r="Q532" t="s">
        <v>3264</v>
      </c>
      <c r="R532" t="s">
        <v>3264</v>
      </c>
      <c r="S532" t="s">
        <v>135</v>
      </c>
      <c r="T532" t="s">
        <v>52</v>
      </c>
      <c r="U532" t="s">
        <v>146</v>
      </c>
      <c r="V532" s="9" t="s">
        <v>4445</v>
      </c>
      <c r="AA532" s="6" t="s">
        <v>9707</v>
      </c>
      <c r="AB532">
        <v>11</v>
      </c>
      <c r="AC532">
        <v>11</v>
      </c>
      <c r="AE532" t="s">
        <v>8226</v>
      </c>
      <c r="AF532" t="s">
        <v>8055</v>
      </c>
      <c r="AG532" t="s">
        <v>82</v>
      </c>
      <c r="AH532" t="s">
        <v>12445</v>
      </c>
      <c r="AK532" t="s">
        <v>8051</v>
      </c>
      <c r="AL532" t="s">
        <v>5201</v>
      </c>
      <c r="AM532" t="s">
        <v>5201</v>
      </c>
      <c r="AO532">
        <v>24</v>
      </c>
      <c r="AP532">
        <v>3</v>
      </c>
      <c r="AZ532" t="s">
        <v>8463</v>
      </c>
    </row>
    <row r="533" spans="1:59" x14ac:dyDescent="0.3">
      <c r="A533">
        <v>1381</v>
      </c>
      <c r="C533">
        <v>6553898</v>
      </c>
      <c r="Q533" t="s">
        <v>3266</v>
      </c>
      <c r="R533" t="s">
        <v>3266</v>
      </c>
      <c r="S533" t="s">
        <v>135</v>
      </c>
      <c r="T533" t="s">
        <v>52</v>
      </c>
      <c r="U533" t="s">
        <v>146</v>
      </c>
      <c r="V533" s="9" t="s">
        <v>4446</v>
      </c>
      <c r="AA533" s="6" t="s">
        <v>9589</v>
      </c>
      <c r="AB533">
        <v>4</v>
      </c>
      <c r="AC533">
        <v>4</v>
      </c>
      <c r="AE533" t="s">
        <v>8054</v>
      </c>
      <c r="AF533" t="s">
        <v>8161</v>
      </c>
      <c r="AH533" t="s">
        <v>1398</v>
      </c>
      <c r="AL533" t="s">
        <v>5189</v>
      </c>
      <c r="AM533" t="s">
        <v>5189</v>
      </c>
      <c r="AO533">
        <v>156</v>
      </c>
      <c r="AP533">
        <v>27</v>
      </c>
      <c r="AZ533" t="s">
        <v>8465</v>
      </c>
    </row>
    <row r="534" spans="1:59" x14ac:dyDescent="0.3">
      <c r="A534">
        <v>1383</v>
      </c>
      <c r="B534" t="s">
        <v>7467</v>
      </c>
      <c r="C534">
        <v>6683850</v>
      </c>
      <c r="Q534" t="s">
        <v>3268</v>
      </c>
      <c r="R534" t="s">
        <v>3268</v>
      </c>
      <c r="S534" t="s">
        <v>135</v>
      </c>
      <c r="T534" t="s">
        <v>52</v>
      </c>
      <c r="U534" t="s">
        <v>146</v>
      </c>
      <c r="V534" s="9" t="s">
        <v>4447</v>
      </c>
      <c r="AA534" s="6" t="s">
        <v>9709</v>
      </c>
      <c r="AB534">
        <v>3</v>
      </c>
      <c r="AC534">
        <v>3</v>
      </c>
      <c r="AE534" t="s">
        <v>8054</v>
      </c>
      <c r="AH534" t="s">
        <v>12446</v>
      </c>
      <c r="AI534" t="s">
        <v>11706</v>
      </c>
      <c r="AK534" t="s">
        <v>8052</v>
      </c>
      <c r="AL534" t="s">
        <v>686</v>
      </c>
      <c r="AM534" t="s">
        <v>686</v>
      </c>
      <c r="AO534">
        <v>72</v>
      </c>
      <c r="AP534">
        <v>2</v>
      </c>
      <c r="AS534" t="s">
        <v>7271</v>
      </c>
      <c r="AT534">
        <v>43718717</v>
      </c>
      <c r="AU534">
        <v>677613</v>
      </c>
      <c r="AV534" s="11">
        <v>1306050</v>
      </c>
      <c r="AZ534" t="s">
        <v>8466</v>
      </c>
    </row>
    <row r="535" spans="1:59" x14ac:dyDescent="0.3">
      <c r="A535">
        <v>1389</v>
      </c>
      <c r="B535" t="s">
        <v>7470</v>
      </c>
      <c r="C535">
        <v>6626837</v>
      </c>
      <c r="Q535" t="s">
        <v>3272</v>
      </c>
      <c r="R535" t="s">
        <v>3272</v>
      </c>
      <c r="S535" t="s">
        <v>135</v>
      </c>
      <c r="T535" t="s">
        <v>52</v>
      </c>
      <c r="U535" t="s">
        <v>146</v>
      </c>
      <c r="V535" s="9" t="s">
        <v>4452</v>
      </c>
      <c r="AA535" s="6" t="s">
        <v>9712</v>
      </c>
      <c r="AB535">
        <v>2</v>
      </c>
      <c r="AC535">
        <v>2</v>
      </c>
      <c r="AE535" t="s">
        <v>8062</v>
      </c>
      <c r="AF535" t="s">
        <v>8054</v>
      </c>
      <c r="AH535" t="s">
        <v>8088</v>
      </c>
      <c r="AK535" t="s">
        <v>8051</v>
      </c>
      <c r="AL535" t="s">
        <v>2233</v>
      </c>
      <c r="AM535" t="s">
        <v>2233</v>
      </c>
      <c r="AO535">
        <v>36</v>
      </c>
      <c r="AP535">
        <v>4</v>
      </c>
      <c r="AZ535" t="s">
        <v>8469</v>
      </c>
    </row>
    <row r="536" spans="1:59" x14ac:dyDescent="0.3">
      <c r="A536">
        <v>1418</v>
      </c>
      <c r="C536">
        <v>6728822</v>
      </c>
      <c r="Q536" t="s">
        <v>6854</v>
      </c>
      <c r="R536" t="s">
        <v>6855</v>
      </c>
      <c r="S536" t="s">
        <v>51</v>
      </c>
      <c r="T536" t="s">
        <v>52</v>
      </c>
      <c r="U536" t="s">
        <v>146</v>
      </c>
      <c r="V536" s="9" t="s">
        <v>4467</v>
      </c>
      <c r="AA536" s="6" t="s">
        <v>6856</v>
      </c>
      <c r="AB536">
        <v>8</v>
      </c>
      <c r="AC536">
        <v>8</v>
      </c>
      <c r="AE536" t="s">
        <v>8226</v>
      </c>
      <c r="AH536" t="s">
        <v>1389</v>
      </c>
      <c r="AL536" t="s">
        <v>6857</v>
      </c>
      <c r="AM536" t="s">
        <v>6858</v>
      </c>
      <c r="AO536">
        <v>33</v>
      </c>
      <c r="AP536">
        <v>3</v>
      </c>
      <c r="AZ536" t="s">
        <v>6859</v>
      </c>
    </row>
    <row r="537" spans="1:59" x14ac:dyDescent="0.3">
      <c r="A537">
        <v>1427</v>
      </c>
      <c r="B537" t="s">
        <v>7492</v>
      </c>
      <c r="C537">
        <v>6491261</v>
      </c>
      <c r="Q537" t="s">
        <v>3307</v>
      </c>
      <c r="R537" t="s">
        <v>3307</v>
      </c>
      <c r="S537" t="s">
        <v>135</v>
      </c>
      <c r="T537" t="s">
        <v>52</v>
      </c>
      <c r="U537" t="s">
        <v>146</v>
      </c>
      <c r="V537" s="9" t="s">
        <v>4469</v>
      </c>
      <c r="Z537" s="9" t="s">
        <v>4179</v>
      </c>
      <c r="AA537" s="6" t="s">
        <v>9737</v>
      </c>
      <c r="AB537">
        <v>13</v>
      </c>
      <c r="AC537">
        <v>13</v>
      </c>
      <c r="AE537" t="s">
        <v>8055</v>
      </c>
      <c r="AF537" t="s">
        <v>164</v>
      </c>
      <c r="AH537" t="s">
        <v>12387</v>
      </c>
      <c r="AL537" t="s">
        <v>2084</v>
      </c>
      <c r="AM537" t="s">
        <v>2084</v>
      </c>
      <c r="AS537" t="s">
        <v>7309</v>
      </c>
      <c r="AT537">
        <v>38435996</v>
      </c>
      <c r="AU537">
        <v>640644</v>
      </c>
      <c r="AV537" s="11">
        <v>1273516</v>
      </c>
      <c r="AZ537" t="s">
        <v>8500</v>
      </c>
      <c r="BF537" t="s">
        <v>10456</v>
      </c>
      <c r="BG537" t="s">
        <v>10455</v>
      </c>
    </row>
    <row r="538" spans="1:59" x14ac:dyDescent="0.3">
      <c r="A538">
        <v>1432</v>
      </c>
      <c r="B538" t="s">
        <v>7496</v>
      </c>
      <c r="C538">
        <v>6466090</v>
      </c>
      <c r="Q538" t="s">
        <v>3311</v>
      </c>
      <c r="R538" t="s">
        <v>3311</v>
      </c>
      <c r="S538" t="s">
        <v>135</v>
      </c>
      <c r="T538" t="s">
        <v>52</v>
      </c>
      <c r="U538" t="s">
        <v>146</v>
      </c>
      <c r="V538" s="9" t="s">
        <v>4469</v>
      </c>
      <c r="AA538" s="6" t="s">
        <v>9742</v>
      </c>
      <c r="AB538">
        <v>9</v>
      </c>
      <c r="AC538">
        <v>9</v>
      </c>
      <c r="AE538" t="s">
        <v>164</v>
      </c>
      <c r="AF538" t="s">
        <v>8055</v>
      </c>
      <c r="AH538" t="s">
        <v>12414</v>
      </c>
      <c r="AK538" t="s">
        <v>8051</v>
      </c>
      <c r="AL538" t="s">
        <v>2084</v>
      </c>
      <c r="AM538" t="s">
        <v>2084</v>
      </c>
      <c r="AS538" t="s">
        <v>7309</v>
      </c>
      <c r="AT538">
        <v>38435996</v>
      </c>
      <c r="AU538">
        <v>640644</v>
      </c>
      <c r="AV538" s="11">
        <v>1273516</v>
      </c>
      <c r="AZ538" t="s">
        <v>8503</v>
      </c>
      <c r="BF538" t="s">
        <v>10456</v>
      </c>
      <c r="BG538" t="s">
        <v>10455</v>
      </c>
    </row>
    <row r="539" spans="1:59" x14ac:dyDescent="0.3">
      <c r="A539">
        <v>1466</v>
      </c>
      <c r="B539" t="s">
        <v>11875</v>
      </c>
      <c r="C539">
        <v>3991409</v>
      </c>
      <c r="D539" t="s">
        <v>11876</v>
      </c>
      <c r="Q539" t="s">
        <v>11877</v>
      </c>
      <c r="R539" t="s">
        <v>11877</v>
      </c>
      <c r="S539" t="s">
        <v>135</v>
      </c>
      <c r="T539" t="s">
        <v>52</v>
      </c>
      <c r="U539" t="s">
        <v>146</v>
      </c>
      <c r="V539" s="9" t="s">
        <v>4478</v>
      </c>
      <c r="AA539" s="6" t="s">
        <v>11878</v>
      </c>
      <c r="AB539">
        <v>3</v>
      </c>
      <c r="AC539">
        <v>3</v>
      </c>
      <c r="AE539" t="s">
        <v>8233</v>
      </c>
      <c r="AF539" t="s">
        <v>2462</v>
      </c>
      <c r="AG539" t="s">
        <v>8054</v>
      </c>
      <c r="AH539" t="s">
        <v>11882</v>
      </c>
      <c r="AI539" t="s">
        <v>12472</v>
      </c>
      <c r="AK539" t="s">
        <v>8052</v>
      </c>
      <c r="AL539" t="s">
        <v>11879</v>
      </c>
      <c r="AM539" t="s">
        <v>11879</v>
      </c>
      <c r="AO539">
        <v>61</v>
      </c>
      <c r="AP539">
        <v>711</v>
      </c>
      <c r="AS539" t="s">
        <v>11880</v>
      </c>
      <c r="AV539" s="11">
        <v>234135</v>
      </c>
      <c r="AZ539" t="s">
        <v>11881</v>
      </c>
    </row>
    <row r="540" spans="1:59" x14ac:dyDescent="0.3">
      <c r="A540">
        <v>1503</v>
      </c>
      <c r="C540">
        <v>4083651</v>
      </c>
      <c r="Q540" t="s">
        <v>6888</v>
      </c>
      <c r="R540" t="s">
        <v>6889</v>
      </c>
      <c r="S540" t="s">
        <v>65</v>
      </c>
      <c r="T540" t="s">
        <v>52</v>
      </c>
      <c r="U540" t="s">
        <v>146</v>
      </c>
      <c r="V540" s="9" t="s">
        <v>4498</v>
      </c>
      <c r="AA540" s="6" t="s">
        <v>6890</v>
      </c>
      <c r="AB540">
        <v>12</v>
      </c>
      <c r="AC540">
        <v>12</v>
      </c>
      <c r="AE540" t="s">
        <v>8248</v>
      </c>
      <c r="AF540" t="s">
        <v>8055</v>
      </c>
      <c r="AH540" t="s">
        <v>8182</v>
      </c>
      <c r="AL540" t="s">
        <v>125</v>
      </c>
      <c r="AM540" t="s">
        <v>132</v>
      </c>
      <c r="AO540">
        <v>143</v>
      </c>
      <c r="AP540">
        <v>6</v>
      </c>
      <c r="AS540" t="s">
        <v>1913</v>
      </c>
      <c r="AT540">
        <v>471520985</v>
      </c>
      <c r="AU540">
        <v>7833358</v>
      </c>
      <c r="AV540" s="11" t="s">
        <v>130</v>
      </c>
      <c r="AZ540" t="s">
        <v>6891</v>
      </c>
    </row>
    <row r="541" spans="1:59" x14ac:dyDescent="0.3">
      <c r="A541">
        <v>1507</v>
      </c>
      <c r="B541" t="s">
        <v>7526</v>
      </c>
      <c r="C541">
        <v>4004549</v>
      </c>
      <c r="Q541" t="s">
        <v>3374</v>
      </c>
      <c r="R541" t="s">
        <v>3374</v>
      </c>
      <c r="S541" t="s">
        <v>135</v>
      </c>
      <c r="T541" t="s">
        <v>52</v>
      </c>
      <c r="U541" t="s">
        <v>146</v>
      </c>
      <c r="V541" s="9" t="s">
        <v>4498</v>
      </c>
      <c r="AA541" s="6" t="s">
        <v>9779</v>
      </c>
      <c r="AB541">
        <v>7</v>
      </c>
      <c r="AC541">
        <v>7</v>
      </c>
      <c r="AE541" t="s">
        <v>8054</v>
      </c>
      <c r="AH541" t="s">
        <v>8057</v>
      </c>
      <c r="AK541" t="s">
        <v>8051</v>
      </c>
      <c r="AL541" t="s">
        <v>2084</v>
      </c>
      <c r="AM541" t="s">
        <v>2084</v>
      </c>
      <c r="AO541">
        <v>14</v>
      </c>
      <c r="AP541">
        <v>3</v>
      </c>
      <c r="AS541" t="s">
        <v>7309</v>
      </c>
      <c r="AT541">
        <v>38435996</v>
      </c>
      <c r="AU541">
        <v>640644</v>
      </c>
      <c r="AV541" s="11">
        <v>1273516</v>
      </c>
      <c r="AZ541" t="s">
        <v>8539</v>
      </c>
      <c r="BF541" t="s">
        <v>10456</v>
      </c>
      <c r="BG541" t="s">
        <v>10455</v>
      </c>
    </row>
    <row r="542" spans="1:59" x14ac:dyDescent="0.3">
      <c r="A542">
        <v>1508</v>
      </c>
      <c r="B542" t="s">
        <v>7527</v>
      </c>
      <c r="C542">
        <v>3863610</v>
      </c>
      <c r="Q542" t="s">
        <v>3375</v>
      </c>
      <c r="R542" t="s">
        <v>3375</v>
      </c>
      <c r="S542" t="s">
        <v>135</v>
      </c>
      <c r="T542" t="s">
        <v>52</v>
      </c>
      <c r="U542" t="s">
        <v>146</v>
      </c>
      <c r="V542" s="9" t="s">
        <v>4498</v>
      </c>
      <c r="AA542" s="6" t="s">
        <v>9780</v>
      </c>
      <c r="AB542">
        <v>2</v>
      </c>
      <c r="AC542">
        <v>2</v>
      </c>
      <c r="AE542" t="s">
        <v>82</v>
      </c>
      <c r="AF542" t="s">
        <v>8210</v>
      </c>
      <c r="AH542" t="s">
        <v>8057</v>
      </c>
      <c r="AK542" t="s">
        <v>8052</v>
      </c>
      <c r="AL542" t="s">
        <v>2624</v>
      </c>
      <c r="AM542" t="s">
        <v>2624</v>
      </c>
      <c r="AO542">
        <v>19</v>
      </c>
      <c r="AP542">
        <v>2</v>
      </c>
      <c r="AZ542" t="s">
        <v>8540</v>
      </c>
    </row>
    <row r="543" spans="1:59" x14ac:dyDescent="0.3">
      <c r="A543">
        <v>1509</v>
      </c>
      <c r="C543">
        <v>4045873</v>
      </c>
      <c r="Q543" t="s">
        <v>3376</v>
      </c>
      <c r="R543" t="s">
        <v>3376</v>
      </c>
      <c r="S543" t="s">
        <v>135</v>
      </c>
      <c r="T543" t="s">
        <v>52</v>
      </c>
      <c r="U543" t="s">
        <v>146</v>
      </c>
      <c r="V543" s="9" t="s">
        <v>4498</v>
      </c>
      <c r="AA543" s="6" t="s">
        <v>9781</v>
      </c>
      <c r="AB543">
        <v>2</v>
      </c>
      <c r="AC543">
        <v>2</v>
      </c>
      <c r="AE543" t="s">
        <v>8270</v>
      </c>
      <c r="AH543" t="s">
        <v>8057</v>
      </c>
      <c r="AK543" t="s">
        <v>8051</v>
      </c>
      <c r="AL543" t="s">
        <v>5221</v>
      </c>
      <c r="AM543" t="s">
        <v>5221</v>
      </c>
      <c r="AO543">
        <v>12</v>
      </c>
      <c r="AP543">
        <v>3</v>
      </c>
      <c r="AZ543" t="s">
        <v>8541</v>
      </c>
    </row>
    <row r="544" spans="1:59" x14ac:dyDescent="0.3">
      <c r="A544">
        <v>1599</v>
      </c>
      <c r="B544" t="s">
        <v>7572</v>
      </c>
      <c r="C544">
        <v>3566100</v>
      </c>
      <c r="Q544" t="s">
        <v>3448</v>
      </c>
      <c r="R544" t="s">
        <v>3448</v>
      </c>
      <c r="S544" t="s">
        <v>135</v>
      </c>
      <c r="T544" t="s">
        <v>52</v>
      </c>
      <c r="U544" t="s">
        <v>146</v>
      </c>
      <c r="V544" s="9" t="s">
        <v>4536</v>
      </c>
      <c r="AA544" s="6" t="s">
        <v>9833</v>
      </c>
      <c r="AB544">
        <v>9</v>
      </c>
      <c r="AC544">
        <v>9</v>
      </c>
      <c r="AE544" t="s">
        <v>8054</v>
      </c>
      <c r="AH544" t="s">
        <v>8057</v>
      </c>
      <c r="AI544" t="s">
        <v>8119</v>
      </c>
      <c r="AK544" t="s">
        <v>8052</v>
      </c>
      <c r="AL544" t="s">
        <v>2713</v>
      </c>
      <c r="AM544" t="s">
        <v>2713</v>
      </c>
      <c r="AO544">
        <v>18</v>
      </c>
      <c r="AP544">
        <v>2</v>
      </c>
      <c r="AZ544" t="s">
        <v>8593</v>
      </c>
    </row>
    <row r="545" spans="1:59" x14ac:dyDescent="0.3">
      <c r="A545">
        <v>1605</v>
      </c>
      <c r="C545">
        <v>3688813</v>
      </c>
      <c r="Q545" t="s">
        <v>3453</v>
      </c>
      <c r="R545" t="s">
        <v>3453</v>
      </c>
      <c r="S545" t="s">
        <v>135</v>
      </c>
      <c r="T545" t="s">
        <v>52</v>
      </c>
      <c r="U545" t="s">
        <v>146</v>
      </c>
      <c r="V545" s="9" t="s">
        <v>4539</v>
      </c>
      <c r="AA545" s="6" t="s">
        <v>2966</v>
      </c>
      <c r="AB545">
        <v>2</v>
      </c>
      <c r="AC545">
        <v>2</v>
      </c>
      <c r="AE545" t="s">
        <v>2462</v>
      </c>
      <c r="AF545" t="s">
        <v>12478</v>
      </c>
      <c r="AG545" t="s">
        <v>8212</v>
      </c>
      <c r="AH545" t="s">
        <v>12414</v>
      </c>
      <c r="AK545" t="s">
        <v>8051</v>
      </c>
      <c r="AL545" t="s">
        <v>5185</v>
      </c>
      <c r="AM545" t="s">
        <v>5185</v>
      </c>
      <c r="AO545">
        <v>16</v>
      </c>
      <c r="AP545">
        <v>2</v>
      </c>
      <c r="AZ545" t="s">
        <v>8597</v>
      </c>
    </row>
    <row r="546" spans="1:59" x14ac:dyDescent="0.3">
      <c r="A546">
        <v>1622</v>
      </c>
      <c r="B546" t="s">
        <v>5802</v>
      </c>
      <c r="C546">
        <v>3686778</v>
      </c>
      <c r="Q546" t="s">
        <v>3465</v>
      </c>
      <c r="R546" t="s">
        <v>3465</v>
      </c>
      <c r="S546" t="s">
        <v>135</v>
      </c>
      <c r="T546" t="s">
        <v>52</v>
      </c>
      <c r="U546" t="s">
        <v>146</v>
      </c>
      <c r="V546" s="9" t="s">
        <v>4545</v>
      </c>
      <c r="AA546" s="6" t="s">
        <v>9844</v>
      </c>
      <c r="AB546">
        <v>3</v>
      </c>
      <c r="AC546">
        <v>3</v>
      </c>
      <c r="AE546" t="s">
        <v>2462</v>
      </c>
      <c r="AF546" t="s">
        <v>2232</v>
      </c>
      <c r="AH546" t="s">
        <v>8057</v>
      </c>
      <c r="AK546" t="s">
        <v>8052</v>
      </c>
      <c r="AL546" t="s">
        <v>2232</v>
      </c>
      <c r="AM546" t="s">
        <v>2232</v>
      </c>
      <c r="AO546">
        <v>30</v>
      </c>
      <c r="AP546">
        <v>6</v>
      </c>
      <c r="AZ546" t="s">
        <v>8603</v>
      </c>
    </row>
    <row r="547" spans="1:59" x14ac:dyDescent="0.3">
      <c r="A547">
        <v>1648</v>
      </c>
      <c r="B547" t="s">
        <v>7599</v>
      </c>
      <c r="C547">
        <v>3339116</v>
      </c>
      <c r="Q547" t="s">
        <v>3487</v>
      </c>
      <c r="R547" t="s">
        <v>3487</v>
      </c>
      <c r="S547" t="s">
        <v>135</v>
      </c>
      <c r="T547" t="s">
        <v>52</v>
      </c>
      <c r="U547" t="s">
        <v>146</v>
      </c>
      <c r="V547" s="9" t="s">
        <v>4552</v>
      </c>
      <c r="W547" s="4">
        <v>31901</v>
      </c>
      <c r="AA547" s="6" t="s">
        <v>9857</v>
      </c>
      <c r="AB547">
        <v>3</v>
      </c>
      <c r="AC547">
        <v>3</v>
      </c>
      <c r="AE547" t="s">
        <v>8062</v>
      </c>
      <c r="AF547" t="s">
        <v>2462</v>
      </c>
      <c r="AH547" t="s">
        <v>8057</v>
      </c>
      <c r="AL547" t="s">
        <v>1278</v>
      </c>
      <c r="AM547" t="s">
        <v>1278</v>
      </c>
      <c r="AO547">
        <v>66</v>
      </c>
      <c r="AP547">
        <v>2</v>
      </c>
      <c r="AS547" t="s">
        <v>7305</v>
      </c>
      <c r="AT547">
        <v>7747175</v>
      </c>
      <c r="AV547" s="11">
        <v>375362</v>
      </c>
      <c r="AZ547" t="s">
        <v>8618</v>
      </c>
    </row>
    <row r="548" spans="1:59" x14ac:dyDescent="0.3">
      <c r="A548">
        <v>1653</v>
      </c>
      <c r="B548" t="s">
        <v>7602</v>
      </c>
      <c r="C548">
        <v>2964885</v>
      </c>
      <c r="Q548" t="s">
        <v>3493</v>
      </c>
      <c r="R548" t="s">
        <v>3493</v>
      </c>
      <c r="S548" t="s">
        <v>135</v>
      </c>
      <c r="T548" t="s">
        <v>52</v>
      </c>
      <c r="U548" t="s">
        <v>146</v>
      </c>
      <c r="V548" s="9" t="s">
        <v>4553</v>
      </c>
      <c r="AA548" s="6" t="s">
        <v>9861</v>
      </c>
      <c r="AB548">
        <v>4</v>
      </c>
      <c r="AC548">
        <v>4</v>
      </c>
      <c r="AE548" t="s">
        <v>8054</v>
      </c>
      <c r="AH548" t="s">
        <v>8057</v>
      </c>
      <c r="AI548" t="s">
        <v>8119</v>
      </c>
      <c r="AL548" t="s">
        <v>2233</v>
      </c>
      <c r="AM548" t="s">
        <v>2233</v>
      </c>
      <c r="AO548">
        <v>41</v>
      </c>
      <c r="AP548">
        <v>2</v>
      </c>
      <c r="AZ548" t="s">
        <v>8623</v>
      </c>
    </row>
    <row r="549" spans="1:59" x14ac:dyDescent="0.3">
      <c r="A549">
        <v>1658</v>
      </c>
      <c r="B549" t="s">
        <v>7606</v>
      </c>
      <c r="C549">
        <v>3371900</v>
      </c>
      <c r="Q549" t="s">
        <v>3497</v>
      </c>
      <c r="R549" t="s">
        <v>3497</v>
      </c>
      <c r="S549" t="s">
        <v>135</v>
      </c>
      <c r="T549" t="s">
        <v>52</v>
      </c>
      <c r="U549" t="s">
        <v>146</v>
      </c>
      <c r="V549" s="9" t="s">
        <v>4554</v>
      </c>
      <c r="AA549" s="6" t="s">
        <v>9865</v>
      </c>
      <c r="AB549">
        <v>4</v>
      </c>
      <c r="AC549">
        <v>4</v>
      </c>
      <c r="AE549" t="s">
        <v>2462</v>
      </c>
      <c r="AF549" t="s">
        <v>12478</v>
      </c>
      <c r="AG549" t="s">
        <v>8062</v>
      </c>
      <c r="AH549" t="s">
        <v>8057</v>
      </c>
      <c r="AL549" t="s">
        <v>5229</v>
      </c>
      <c r="AM549" t="s">
        <v>5229</v>
      </c>
      <c r="AO549">
        <v>12</v>
      </c>
      <c r="AP549">
        <v>4</v>
      </c>
      <c r="AZ549" t="s">
        <v>8627</v>
      </c>
    </row>
    <row r="550" spans="1:59" x14ac:dyDescent="0.3">
      <c r="A550">
        <v>1660</v>
      </c>
      <c r="B550" t="s">
        <v>7608</v>
      </c>
      <c r="C550">
        <v>2832627</v>
      </c>
      <c r="Q550" t="s">
        <v>3499</v>
      </c>
      <c r="R550" t="s">
        <v>3499</v>
      </c>
      <c r="S550" t="s">
        <v>135</v>
      </c>
      <c r="T550" t="s">
        <v>52</v>
      </c>
      <c r="U550" t="s">
        <v>146</v>
      </c>
      <c r="V550" s="9" t="s">
        <v>4555</v>
      </c>
      <c r="AA550" s="6" t="s">
        <v>9867</v>
      </c>
      <c r="AB550">
        <v>3</v>
      </c>
      <c r="AC550">
        <v>3</v>
      </c>
      <c r="AE550" t="s">
        <v>8062</v>
      </c>
      <c r="AH550" t="s">
        <v>8057</v>
      </c>
      <c r="AK550" t="s">
        <v>8051</v>
      </c>
      <c r="AL550" t="s">
        <v>650</v>
      </c>
      <c r="AM550" t="s">
        <v>650</v>
      </c>
      <c r="AO550">
        <v>259</v>
      </c>
      <c r="AP550">
        <v>15</v>
      </c>
      <c r="AS550" t="s">
        <v>7319</v>
      </c>
      <c r="AT550">
        <v>1124917</v>
      </c>
      <c r="AV550" s="11">
        <v>7501160</v>
      </c>
      <c r="AZ550" t="s">
        <v>8629</v>
      </c>
    </row>
    <row r="551" spans="1:59" x14ac:dyDescent="0.3">
      <c r="A551">
        <v>1665</v>
      </c>
      <c r="C551">
        <v>3170178</v>
      </c>
      <c r="Q551" t="s">
        <v>11784</v>
      </c>
      <c r="R551" t="s">
        <v>11784</v>
      </c>
      <c r="S551" t="s">
        <v>135</v>
      </c>
      <c r="T551" t="s">
        <v>52</v>
      </c>
      <c r="U551" t="s">
        <v>146</v>
      </c>
      <c r="V551" s="9" t="s">
        <v>4558</v>
      </c>
      <c r="AA551" s="6" t="s">
        <v>11785</v>
      </c>
      <c r="AB551">
        <v>1</v>
      </c>
      <c r="AC551">
        <v>1</v>
      </c>
      <c r="AE551" t="s">
        <v>2462</v>
      </c>
      <c r="AF551" t="s">
        <v>8055</v>
      </c>
      <c r="AG551" t="s">
        <v>8284</v>
      </c>
      <c r="AH551" t="s">
        <v>8106</v>
      </c>
      <c r="AL551" t="s">
        <v>5208</v>
      </c>
      <c r="AM551" t="s">
        <v>5208</v>
      </c>
      <c r="AO551">
        <v>47</v>
      </c>
      <c r="AP551">
        <v>7</v>
      </c>
      <c r="AS551" t="s">
        <v>11786</v>
      </c>
      <c r="AV551" s="11" t="s">
        <v>11787</v>
      </c>
      <c r="AZ551" t="s">
        <v>11788</v>
      </c>
    </row>
    <row r="552" spans="1:59" x14ac:dyDescent="0.3">
      <c r="A552">
        <v>1691</v>
      </c>
      <c r="Q552" t="s">
        <v>10758</v>
      </c>
      <c r="R552" t="s">
        <v>10758</v>
      </c>
      <c r="S552" t="s">
        <v>135</v>
      </c>
      <c r="T552" t="s">
        <v>52</v>
      </c>
      <c r="U552" t="s">
        <v>146</v>
      </c>
      <c r="V552" s="9" t="s">
        <v>4566</v>
      </c>
      <c r="Z552" s="9" t="s">
        <v>10762</v>
      </c>
      <c r="AA552" s="6" t="s">
        <v>10759</v>
      </c>
      <c r="AB552">
        <v>14</v>
      </c>
      <c r="AC552">
        <v>14</v>
      </c>
      <c r="AE552" t="s">
        <v>8055</v>
      </c>
      <c r="AF552" t="s">
        <v>164</v>
      </c>
      <c r="AH552" t="s">
        <v>8149</v>
      </c>
      <c r="AL552" t="s">
        <v>10760</v>
      </c>
      <c r="AM552" t="s">
        <v>10760</v>
      </c>
      <c r="AO552">
        <v>1</v>
      </c>
      <c r="AP552">
        <v>2</v>
      </c>
      <c r="AZ552" t="s">
        <v>10761</v>
      </c>
    </row>
    <row r="553" spans="1:59" x14ac:dyDescent="0.3">
      <c r="A553">
        <v>1701</v>
      </c>
      <c r="B553" t="s">
        <v>7624</v>
      </c>
      <c r="C553">
        <v>2929798</v>
      </c>
      <c r="Q553" t="s">
        <v>3532</v>
      </c>
      <c r="R553" t="s">
        <v>3532</v>
      </c>
      <c r="S553" t="s">
        <v>135</v>
      </c>
      <c r="T553" t="s">
        <v>52</v>
      </c>
      <c r="U553" t="s">
        <v>146</v>
      </c>
      <c r="V553" s="9" t="s">
        <v>4566</v>
      </c>
      <c r="Z553" s="9" t="s">
        <v>790</v>
      </c>
      <c r="AA553" s="6" t="s">
        <v>9892</v>
      </c>
      <c r="AB553">
        <v>16</v>
      </c>
      <c r="AC553">
        <v>16</v>
      </c>
      <c r="AE553" t="s">
        <v>8055</v>
      </c>
      <c r="AH553" t="s">
        <v>12223</v>
      </c>
      <c r="AL553" t="s">
        <v>792</v>
      </c>
      <c r="AM553" t="s">
        <v>792</v>
      </c>
      <c r="AO553">
        <v>43</v>
      </c>
      <c r="AP553">
        <v>1</v>
      </c>
      <c r="AS553" t="s">
        <v>7273</v>
      </c>
      <c r="AT553">
        <v>655960862</v>
      </c>
      <c r="AU553">
        <v>520693</v>
      </c>
      <c r="AV553" s="11">
        <v>110672</v>
      </c>
      <c r="AZ553" t="s">
        <v>8652</v>
      </c>
    </row>
    <row r="554" spans="1:59" x14ac:dyDescent="0.3">
      <c r="A554">
        <v>1712</v>
      </c>
      <c r="B554" t="s">
        <v>7631</v>
      </c>
      <c r="C554">
        <v>2566289</v>
      </c>
      <c r="Q554" t="s">
        <v>3539</v>
      </c>
      <c r="R554" t="s">
        <v>3539</v>
      </c>
      <c r="S554" t="s">
        <v>135</v>
      </c>
      <c r="T554" t="s">
        <v>52</v>
      </c>
      <c r="U554" t="s">
        <v>146</v>
      </c>
      <c r="V554" s="9" t="s">
        <v>4576</v>
      </c>
      <c r="AA554" s="6" t="s">
        <v>9898</v>
      </c>
      <c r="AB554">
        <v>2</v>
      </c>
      <c r="AC554">
        <v>2</v>
      </c>
      <c r="AE554" t="s">
        <v>2462</v>
      </c>
      <c r="AF554" t="s">
        <v>8054</v>
      </c>
      <c r="AH554" t="s">
        <v>8111</v>
      </c>
      <c r="AI554" t="s">
        <v>12504</v>
      </c>
      <c r="AL554" t="s">
        <v>5261</v>
      </c>
      <c r="AM554" t="s">
        <v>5261</v>
      </c>
      <c r="AO554">
        <v>70</v>
      </c>
      <c r="AP554">
        <v>5</v>
      </c>
      <c r="AZ554" t="s">
        <v>8658</v>
      </c>
    </row>
    <row r="555" spans="1:59" x14ac:dyDescent="0.3">
      <c r="A555">
        <v>1729</v>
      </c>
      <c r="B555" t="s">
        <v>7639</v>
      </c>
      <c r="C555">
        <v>2530920</v>
      </c>
      <c r="Q555" t="s">
        <v>3550</v>
      </c>
      <c r="R555" t="s">
        <v>3550</v>
      </c>
      <c r="S555" t="s">
        <v>135</v>
      </c>
      <c r="T555" t="s">
        <v>52</v>
      </c>
      <c r="U555" t="s">
        <v>146</v>
      </c>
      <c r="V555" s="9" t="s">
        <v>4583</v>
      </c>
      <c r="AA555" s="6" t="s">
        <v>9906</v>
      </c>
      <c r="AB555">
        <v>6</v>
      </c>
      <c r="AC555">
        <v>6</v>
      </c>
      <c r="AE555" t="s">
        <v>2462</v>
      </c>
      <c r="AH555" t="s">
        <v>8057</v>
      </c>
      <c r="AL555" t="s">
        <v>3018</v>
      </c>
      <c r="AM555" t="s">
        <v>3018</v>
      </c>
      <c r="AO555">
        <v>21</v>
      </c>
      <c r="AP555">
        <v>5</v>
      </c>
      <c r="AZ555" t="s">
        <v>8668</v>
      </c>
    </row>
    <row r="556" spans="1:59" x14ac:dyDescent="0.3">
      <c r="A556">
        <v>1742</v>
      </c>
      <c r="B556" t="s">
        <v>7648</v>
      </c>
      <c r="C556">
        <v>2604543</v>
      </c>
      <c r="Q556" t="s">
        <v>3560</v>
      </c>
      <c r="R556" t="s">
        <v>3560</v>
      </c>
      <c r="S556" t="s">
        <v>135</v>
      </c>
      <c r="T556" t="s">
        <v>52</v>
      </c>
      <c r="U556" t="s">
        <v>146</v>
      </c>
      <c r="V556" s="9" t="s">
        <v>3562</v>
      </c>
      <c r="AA556" s="6" t="s">
        <v>9912</v>
      </c>
      <c r="AB556">
        <v>6</v>
      </c>
      <c r="AC556">
        <v>6</v>
      </c>
      <c r="AE556" t="s">
        <v>8169</v>
      </c>
      <c r="AF556" t="s">
        <v>8054</v>
      </c>
      <c r="AG556" t="s">
        <v>164</v>
      </c>
      <c r="AH556" t="s">
        <v>1174</v>
      </c>
      <c r="AK556" t="s">
        <v>8051</v>
      </c>
      <c r="AL556" t="s">
        <v>2084</v>
      </c>
      <c r="AM556" t="s">
        <v>2084</v>
      </c>
      <c r="AO556">
        <v>18</v>
      </c>
      <c r="AP556">
        <v>6</v>
      </c>
      <c r="AS556" t="s">
        <v>7309</v>
      </c>
      <c r="AT556">
        <v>38435996</v>
      </c>
      <c r="AU556">
        <v>640644</v>
      </c>
      <c r="AV556" s="11">
        <v>1273516</v>
      </c>
      <c r="AZ556" t="s">
        <v>8677</v>
      </c>
      <c r="BF556" t="s">
        <v>10456</v>
      </c>
      <c r="BG556" t="s">
        <v>10455</v>
      </c>
    </row>
    <row r="557" spans="1:59" x14ac:dyDescent="0.3">
      <c r="A557">
        <v>1753</v>
      </c>
      <c r="B557" t="s">
        <v>11722</v>
      </c>
      <c r="C557">
        <v>2340437</v>
      </c>
      <c r="Q557" t="s">
        <v>11723</v>
      </c>
      <c r="R557" t="s">
        <v>11723</v>
      </c>
      <c r="S557" t="s">
        <v>135</v>
      </c>
      <c r="T557" t="s">
        <v>52</v>
      </c>
      <c r="U557" t="s">
        <v>146</v>
      </c>
      <c r="V557" s="9" t="s">
        <v>4042</v>
      </c>
      <c r="W557" s="4">
        <v>32174</v>
      </c>
      <c r="X557" s="9" t="s">
        <v>11729</v>
      </c>
      <c r="Y557" s="9" t="s">
        <v>11730</v>
      </c>
      <c r="Z557" s="9" t="s">
        <v>2586</v>
      </c>
      <c r="AA557" s="6" t="s">
        <v>11724</v>
      </c>
      <c r="AB557">
        <v>3</v>
      </c>
      <c r="AC557">
        <v>3</v>
      </c>
      <c r="AE557" t="s">
        <v>8226</v>
      </c>
      <c r="AH557" t="s">
        <v>11726</v>
      </c>
      <c r="AK557" t="s">
        <v>8051</v>
      </c>
      <c r="AL557" t="s">
        <v>11727</v>
      </c>
      <c r="AM557" t="s">
        <v>11727</v>
      </c>
      <c r="AO557">
        <v>14</v>
      </c>
      <c r="AP557">
        <v>2</v>
      </c>
      <c r="AS557" t="s">
        <v>11731</v>
      </c>
      <c r="AV557" s="11">
        <v>7801702</v>
      </c>
      <c r="AZ557" t="s">
        <v>11728</v>
      </c>
    </row>
    <row r="558" spans="1:59" x14ac:dyDescent="0.3">
      <c r="A558">
        <v>1773</v>
      </c>
      <c r="B558" t="s">
        <v>7658</v>
      </c>
      <c r="C558">
        <v>2356995</v>
      </c>
      <c r="Q558" t="s">
        <v>3576</v>
      </c>
      <c r="R558" t="s">
        <v>3576</v>
      </c>
      <c r="S558" t="s">
        <v>135</v>
      </c>
      <c r="T558" t="s">
        <v>52</v>
      </c>
      <c r="U558" t="s">
        <v>146</v>
      </c>
      <c r="V558" s="9" t="s">
        <v>4157</v>
      </c>
      <c r="AA558" s="6" t="s">
        <v>9186</v>
      </c>
      <c r="AB558">
        <v>3</v>
      </c>
      <c r="AC558">
        <v>3</v>
      </c>
      <c r="AE558" t="s">
        <v>2462</v>
      </c>
      <c r="AF558" t="s">
        <v>12478</v>
      </c>
      <c r="AH558" t="s">
        <v>8057</v>
      </c>
      <c r="AK558" t="s">
        <v>8052</v>
      </c>
      <c r="AL558" t="s">
        <v>5272</v>
      </c>
      <c r="AM558" t="s">
        <v>5272</v>
      </c>
      <c r="AO558">
        <v>586</v>
      </c>
      <c r="AP558">
        <v>1</v>
      </c>
      <c r="AZ558" t="s">
        <v>8696</v>
      </c>
    </row>
    <row r="559" spans="1:59" x14ac:dyDescent="0.3">
      <c r="A559">
        <v>1775</v>
      </c>
      <c r="B559" t="s">
        <v>7660</v>
      </c>
      <c r="C559">
        <v>2118708</v>
      </c>
      <c r="Q559" t="s">
        <v>3578</v>
      </c>
      <c r="R559" t="s">
        <v>3578</v>
      </c>
      <c r="S559" t="s">
        <v>135</v>
      </c>
      <c r="T559" t="s">
        <v>52</v>
      </c>
      <c r="U559" t="s">
        <v>146</v>
      </c>
      <c r="V559" s="9" t="s">
        <v>4041</v>
      </c>
      <c r="Z559" s="9" t="s">
        <v>4160</v>
      </c>
      <c r="AA559" s="6" t="s">
        <v>9188</v>
      </c>
      <c r="AB559">
        <v>15</v>
      </c>
      <c r="AC559">
        <v>15</v>
      </c>
      <c r="AE559" t="s">
        <v>2462</v>
      </c>
      <c r="AF559" t="s">
        <v>8054</v>
      </c>
      <c r="AH559" t="s">
        <v>8162</v>
      </c>
      <c r="AK559" t="s">
        <v>8051</v>
      </c>
      <c r="AL559" t="s">
        <v>5273</v>
      </c>
      <c r="AM559" t="s">
        <v>5273</v>
      </c>
      <c r="AO559">
        <v>4</v>
      </c>
      <c r="AP559">
        <v>2</v>
      </c>
      <c r="AZ559" t="s">
        <v>8698</v>
      </c>
    </row>
    <row r="560" spans="1:59" x14ac:dyDescent="0.3">
      <c r="A560">
        <v>1787</v>
      </c>
      <c r="C560">
        <v>2385664</v>
      </c>
      <c r="Q560" t="s">
        <v>3587</v>
      </c>
      <c r="R560" t="s">
        <v>3587</v>
      </c>
      <c r="S560" t="s">
        <v>135</v>
      </c>
      <c r="T560" t="s">
        <v>52</v>
      </c>
      <c r="U560" t="s">
        <v>146</v>
      </c>
      <c r="V560" s="9" t="s">
        <v>4161</v>
      </c>
      <c r="AA560" s="6" t="s">
        <v>9196</v>
      </c>
      <c r="AB560">
        <v>6</v>
      </c>
      <c r="AC560">
        <v>6</v>
      </c>
      <c r="AE560" t="s">
        <v>8054</v>
      </c>
      <c r="AH560" t="s">
        <v>8057</v>
      </c>
      <c r="AI560" t="s">
        <v>8231</v>
      </c>
      <c r="AK560" t="s">
        <v>8051</v>
      </c>
      <c r="AL560" t="s">
        <v>686</v>
      </c>
      <c r="AM560" t="s">
        <v>686</v>
      </c>
      <c r="AO560">
        <v>86</v>
      </c>
      <c r="AP560">
        <v>3</v>
      </c>
      <c r="AS560" t="s">
        <v>7271</v>
      </c>
      <c r="AT560">
        <v>43718717</v>
      </c>
      <c r="AU560">
        <v>677613</v>
      </c>
      <c r="AV560" s="11">
        <v>1306050</v>
      </c>
      <c r="AZ560" t="s">
        <v>8706</v>
      </c>
    </row>
    <row r="561" spans="1:59" x14ac:dyDescent="0.3">
      <c r="A561">
        <v>1852</v>
      </c>
      <c r="C561">
        <v>1763874</v>
      </c>
      <c r="Q561" t="s">
        <v>6960</v>
      </c>
      <c r="R561" t="s">
        <v>6961</v>
      </c>
      <c r="S561" t="s">
        <v>65</v>
      </c>
      <c r="T561" t="s">
        <v>52</v>
      </c>
      <c r="U561" t="s">
        <v>146</v>
      </c>
      <c r="V561" s="9" t="s">
        <v>4171</v>
      </c>
      <c r="AA561" s="6" t="s">
        <v>6962</v>
      </c>
      <c r="AB561">
        <v>18</v>
      </c>
      <c r="AC561">
        <v>18</v>
      </c>
      <c r="AE561" t="s">
        <v>8055</v>
      </c>
      <c r="AF561" t="s">
        <v>92</v>
      </c>
      <c r="AG561" t="s">
        <v>8226</v>
      </c>
      <c r="AH561" t="s">
        <v>12630</v>
      </c>
      <c r="AL561" t="s">
        <v>125</v>
      </c>
      <c r="AM561" t="s">
        <v>132</v>
      </c>
      <c r="AO561">
        <v>149</v>
      </c>
      <c r="AP561">
        <v>6</v>
      </c>
      <c r="AS561" t="s">
        <v>1913</v>
      </c>
      <c r="AT561">
        <v>471520985</v>
      </c>
      <c r="AU561">
        <v>7833358</v>
      </c>
      <c r="AV561" s="11" t="s">
        <v>130</v>
      </c>
      <c r="AZ561" t="s">
        <v>6963</v>
      </c>
    </row>
    <row r="562" spans="1:59" x14ac:dyDescent="0.3">
      <c r="A562">
        <v>1881</v>
      </c>
      <c r="B562" t="s">
        <v>7694</v>
      </c>
      <c r="C562">
        <v>1681287</v>
      </c>
      <c r="Q562" t="s">
        <v>1174</v>
      </c>
      <c r="R562" t="s">
        <v>1174</v>
      </c>
      <c r="S562" t="s">
        <v>135</v>
      </c>
      <c r="T562" t="s">
        <v>52</v>
      </c>
      <c r="U562" t="s">
        <v>146</v>
      </c>
      <c r="V562" s="9" t="s">
        <v>4176</v>
      </c>
      <c r="AA562" s="6" t="s">
        <v>9228</v>
      </c>
      <c r="AB562">
        <v>2</v>
      </c>
      <c r="AC562">
        <v>2</v>
      </c>
      <c r="AE562" t="s">
        <v>92</v>
      </c>
      <c r="AF562" t="s">
        <v>8140</v>
      </c>
      <c r="AG562" t="s">
        <v>8210</v>
      </c>
      <c r="AH562" t="s">
        <v>12329</v>
      </c>
      <c r="AK562" t="s">
        <v>8051</v>
      </c>
      <c r="AL562" t="s">
        <v>156</v>
      </c>
      <c r="AM562" t="s">
        <v>156</v>
      </c>
      <c r="AO562">
        <v>338</v>
      </c>
      <c r="AP562">
        <v>8772</v>
      </c>
      <c r="AZ562" t="s">
        <v>8736</v>
      </c>
    </row>
    <row r="563" spans="1:59" x14ac:dyDescent="0.3">
      <c r="A563">
        <v>1982</v>
      </c>
      <c r="C563">
        <v>1344850</v>
      </c>
      <c r="Q563" t="s">
        <v>3660</v>
      </c>
      <c r="R563" t="s">
        <v>3660</v>
      </c>
      <c r="S563" t="s">
        <v>135</v>
      </c>
      <c r="T563" t="s">
        <v>52</v>
      </c>
      <c r="U563" t="s">
        <v>146</v>
      </c>
      <c r="V563" s="9" t="s">
        <v>4186</v>
      </c>
      <c r="AA563" s="6" t="s">
        <v>9253</v>
      </c>
      <c r="AB563">
        <v>4</v>
      </c>
      <c r="AC563">
        <v>4</v>
      </c>
      <c r="AE563" t="s">
        <v>8210</v>
      </c>
      <c r="AF563" t="s">
        <v>8212</v>
      </c>
      <c r="AG563" t="s">
        <v>92</v>
      </c>
      <c r="AH563" t="s">
        <v>12638</v>
      </c>
      <c r="AL563" t="s">
        <v>5292</v>
      </c>
      <c r="AM563" t="s">
        <v>5293</v>
      </c>
      <c r="AO563">
        <v>96</v>
      </c>
      <c r="AP563" s="9" t="s">
        <v>6863</v>
      </c>
      <c r="AZ563" t="s">
        <v>8773</v>
      </c>
    </row>
    <row r="564" spans="1:59" x14ac:dyDescent="0.3">
      <c r="A564">
        <v>1985</v>
      </c>
      <c r="C564">
        <v>1459709</v>
      </c>
      <c r="Q564" t="s">
        <v>3663</v>
      </c>
      <c r="R564" t="s">
        <v>3663</v>
      </c>
      <c r="S564" t="s">
        <v>135</v>
      </c>
      <c r="T564" t="s">
        <v>52</v>
      </c>
      <c r="U564" t="s">
        <v>146</v>
      </c>
      <c r="V564" s="9" t="s">
        <v>4188</v>
      </c>
      <c r="AA564" s="6" t="s">
        <v>9256</v>
      </c>
      <c r="AB564">
        <v>5</v>
      </c>
      <c r="AC564">
        <v>5</v>
      </c>
      <c r="AE564" t="s">
        <v>8155</v>
      </c>
      <c r="AF564" t="s">
        <v>8226</v>
      </c>
      <c r="AH564" t="s">
        <v>8057</v>
      </c>
      <c r="AK564" t="s">
        <v>8051</v>
      </c>
      <c r="AL564" t="s">
        <v>5295</v>
      </c>
      <c r="AM564" t="s">
        <v>5295</v>
      </c>
      <c r="AO564">
        <v>29</v>
      </c>
      <c r="AP564">
        <v>8</v>
      </c>
      <c r="AZ564" t="s">
        <v>8776</v>
      </c>
    </row>
    <row r="565" spans="1:59" x14ac:dyDescent="0.3">
      <c r="A565">
        <v>2001</v>
      </c>
      <c r="B565" t="s">
        <v>7730</v>
      </c>
      <c r="C565">
        <v>1483176</v>
      </c>
      <c r="Q565" t="s">
        <v>3673</v>
      </c>
      <c r="R565" t="s">
        <v>3673</v>
      </c>
      <c r="S565" t="s">
        <v>135</v>
      </c>
      <c r="T565" t="s">
        <v>52</v>
      </c>
      <c r="U565" t="s">
        <v>146</v>
      </c>
      <c r="V565" s="9" t="s">
        <v>4195</v>
      </c>
      <c r="Z565" s="9" t="s">
        <v>4155</v>
      </c>
      <c r="AA565" s="6" t="s">
        <v>9265</v>
      </c>
      <c r="AB565">
        <v>3</v>
      </c>
      <c r="AC565">
        <v>3</v>
      </c>
      <c r="AE565" t="s">
        <v>8155</v>
      </c>
      <c r="AF565" t="s">
        <v>82</v>
      </c>
      <c r="AG565" t="s">
        <v>8226</v>
      </c>
      <c r="AH565" t="s">
        <v>1174</v>
      </c>
      <c r="AK565" t="s">
        <v>8052</v>
      </c>
      <c r="AL565" t="s">
        <v>1607</v>
      </c>
      <c r="AM565" t="s">
        <v>1607</v>
      </c>
      <c r="AO565">
        <v>161</v>
      </c>
      <c r="AP565">
        <v>6</v>
      </c>
      <c r="AS565" t="s">
        <v>7322</v>
      </c>
      <c r="AT565">
        <v>1537306</v>
      </c>
      <c r="AV565" s="11">
        <v>342367</v>
      </c>
      <c r="AZ565" t="s">
        <v>8786</v>
      </c>
    </row>
    <row r="566" spans="1:59" x14ac:dyDescent="0.3">
      <c r="A566">
        <v>2021</v>
      </c>
      <c r="B566" t="s">
        <v>7739</v>
      </c>
      <c r="C566">
        <v>8289644</v>
      </c>
      <c r="Q566" t="s">
        <v>3684</v>
      </c>
      <c r="R566" t="s">
        <v>3684</v>
      </c>
      <c r="S566" t="s">
        <v>135</v>
      </c>
      <c r="T566" t="s">
        <v>52</v>
      </c>
      <c r="U566" t="s">
        <v>146</v>
      </c>
      <c r="V566" s="9" t="s">
        <v>4196</v>
      </c>
      <c r="AA566" s="6" t="s">
        <v>9271</v>
      </c>
      <c r="AB566">
        <v>2</v>
      </c>
      <c r="AC566">
        <v>2</v>
      </c>
      <c r="AE566" t="s">
        <v>8054</v>
      </c>
      <c r="AI566" t="s">
        <v>8119</v>
      </c>
      <c r="AL566" t="s">
        <v>5301</v>
      </c>
      <c r="AM566" t="s">
        <v>5301</v>
      </c>
      <c r="AO566">
        <v>14</v>
      </c>
      <c r="AP566">
        <v>9</v>
      </c>
      <c r="AZ566" t="s">
        <v>8797</v>
      </c>
    </row>
    <row r="567" spans="1:59" x14ac:dyDescent="0.3">
      <c r="A567">
        <v>2026</v>
      </c>
      <c r="B567" t="s">
        <v>7745</v>
      </c>
      <c r="C567">
        <v>8417192</v>
      </c>
      <c r="Q567" t="s">
        <v>3693</v>
      </c>
      <c r="R567" t="s">
        <v>3693</v>
      </c>
      <c r="S567" t="s">
        <v>135</v>
      </c>
      <c r="T567" t="s">
        <v>52</v>
      </c>
      <c r="U567" t="s">
        <v>146</v>
      </c>
      <c r="V567" s="9" t="s">
        <v>4196</v>
      </c>
      <c r="AA567" s="6" t="s">
        <v>9274</v>
      </c>
      <c r="AB567">
        <v>4</v>
      </c>
      <c r="AC567">
        <v>4</v>
      </c>
      <c r="AE567" t="s">
        <v>8054</v>
      </c>
      <c r="AH567" t="s">
        <v>8057</v>
      </c>
      <c r="AI567" t="s">
        <v>8119</v>
      </c>
      <c r="AK567" t="s">
        <v>8052</v>
      </c>
      <c r="AL567" t="s">
        <v>5154</v>
      </c>
      <c r="AM567" t="s">
        <v>5154</v>
      </c>
      <c r="AO567">
        <v>149</v>
      </c>
      <c r="AP567">
        <v>1</v>
      </c>
      <c r="AZ567" t="s">
        <v>8803</v>
      </c>
    </row>
    <row r="568" spans="1:59" x14ac:dyDescent="0.3">
      <c r="A568">
        <v>2208</v>
      </c>
      <c r="C568">
        <v>8072998</v>
      </c>
      <c r="Q568" t="s">
        <v>7060</v>
      </c>
      <c r="R568" t="s">
        <v>7061</v>
      </c>
      <c r="S568" t="s">
        <v>6998</v>
      </c>
      <c r="T568" t="s">
        <v>52</v>
      </c>
      <c r="U568" t="s">
        <v>146</v>
      </c>
      <c r="V568" s="9" t="s">
        <v>4226</v>
      </c>
      <c r="AA568" s="6" t="s">
        <v>545</v>
      </c>
      <c r="AB568">
        <v>1</v>
      </c>
      <c r="AC568">
        <v>1</v>
      </c>
      <c r="AE568" t="s">
        <v>2462</v>
      </c>
      <c r="AH568" t="s">
        <v>1174</v>
      </c>
      <c r="AL568" t="s">
        <v>7063</v>
      </c>
      <c r="AM568" t="s">
        <v>7064</v>
      </c>
      <c r="AO568">
        <v>40</v>
      </c>
      <c r="AP568">
        <v>3</v>
      </c>
      <c r="AZ568" t="s">
        <v>7062</v>
      </c>
    </row>
    <row r="569" spans="1:59" x14ac:dyDescent="0.3">
      <c r="A569">
        <v>2214</v>
      </c>
      <c r="B569" t="s">
        <v>11593</v>
      </c>
      <c r="C569">
        <v>8029374</v>
      </c>
      <c r="Q569" t="s">
        <v>11594</v>
      </c>
      <c r="R569" t="s">
        <v>11594</v>
      </c>
      <c r="S569" t="s">
        <v>135</v>
      </c>
      <c r="T569" t="s">
        <v>52</v>
      </c>
      <c r="U569" t="s">
        <v>146</v>
      </c>
      <c r="V569" s="9" t="s">
        <v>5689</v>
      </c>
      <c r="AA569" s="6" t="s">
        <v>11595</v>
      </c>
      <c r="AB569">
        <v>13</v>
      </c>
      <c r="AC569">
        <v>13</v>
      </c>
      <c r="AE569" t="s">
        <v>82</v>
      </c>
      <c r="AH569" t="s">
        <v>8108</v>
      </c>
      <c r="AL569" t="s">
        <v>11596</v>
      </c>
      <c r="AM569" t="s">
        <v>11596</v>
      </c>
      <c r="AO569">
        <v>65</v>
      </c>
      <c r="AP569">
        <v>2</v>
      </c>
      <c r="AZ569" t="s">
        <v>11597</v>
      </c>
    </row>
    <row r="570" spans="1:59" x14ac:dyDescent="0.3">
      <c r="A570">
        <v>2232</v>
      </c>
      <c r="C570">
        <v>7974268</v>
      </c>
      <c r="Q570" t="s">
        <v>3790</v>
      </c>
      <c r="R570" t="s">
        <v>3790</v>
      </c>
      <c r="S570" t="s">
        <v>135</v>
      </c>
      <c r="T570" t="s">
        <v>52</v>
      </c>
      <c r="U570" t="s">
        <v>146</v>
      </c>
      <c r="V570" s="9" t="s">
        <v>4233</v>
      </c>
      <c r="AA570" s="6" t="s">
        <v>6350</v>
      </c>
      <c r="AB570">
        <v>2</v>
      </c>
      <c r="AC570">
        <v>2</v>
      </c>
      <c r="AE570" t="s">
        <v>92</v>
      </c>
      <c r="AH570" t="s">
        <v>8106</v>
      </c>
      <c r="AL570" t="s">
        <v>5320</v>
      </c>
      <c r="AM570" t="s">
        <v>5320</v>
      </c>
      <c r="AO570">
        <v>90</v>
      </c>
      <c r="AP570">
        <v>10</v>
      </c>
      <c r="AZ570" t="s">
        <v>8881</v>
      </c>
    </row>
    <row r="571" spans="1:59" x14ac:dyDescent="0.3">
      <c r="A571">
        <v>2325</v>
      </c>
      <c r="B571" t="s">
        <v>12353</v>
      </c>
      <c r="C571">
        <v>7607380</v>
      </c>
      <c r="Q571" t="s">
        <v>12354</v>
      </c>
      <c r="R571" t="s">
        <v>12355</v>
      </c>
      <c r="S571" t="s">
        <v>51</v>
      </c>
      <c r="T571" t="s">
        <v>52</v>
      </c>
      <c r="U571" t="s">
        <v>146</v>
      </c>
      <c r="V571" s="9" t="s">
        <v>4249</v>
      </c>
      <c r="Z571" s="9" t="s">
        <v>12356</v>
      </c>
      <c r="AA571" s="6" t="s">
        <v>12352</v>
      </c>
      <c r="AB571">
        <v>5</v>
      </c>
      <c r="AC571">
        <v>5</v>
      </c>
      <c r="AE571" t="s">
        <v>8054</v>
      </c>
      <c r="AH571" t="s">
        <v>1174</v>
      </c>
      <c r="AI571" t="s">
        <v>5945</v>
      </c>
      <c r="AK571" t="s">
        <v>8051</v>
      </c>
      <c r="AL571" t="s">
        <v>6780</v>
      </c>
      <c r="AM571" t="s">
        <v>5321</v>
      </c>
      <c r="AO571">
        <v>55</v>
      </c>
      <c r="AP571">
        <v>5</v>
      </c>
      <c r="AS571" t="s">
        <v>12358</v>
      </c>
      <c r="AV571" s="11">
        <v>370732</v>
      </c>
      <c r="AZ571" t="s">
        <v>12357</v>
      </c>
    </row>
    <row r="572" spans="1:59" x14ac:dyDescent="0.3">
      <c r="A572">
        <v>2363</v>
      </c>
      <c r="C572">
        <v>21743738</v>
      </c>
      <c r="D572" t="s">
        <v>7843</v>
      </c>
      <c r="Q572" t="s">
        <v>3832</v>
      </c>
      <c r="R572" t="s">
        <v>3832</v>
      </c>
      <c r="S572" t="s">
        <v>135</v>
      </c>
      <c r="T572" t="s">
        <v>52</v>
      </c>
      <c r="U572" t="s">
        <v>146</v>
      </c>
      <c r="V572" s="9" t="s">
        <v>4253</v>
      </c>
      <c r="AA572" s="6" t="s">
        <v>9387</v>
      </c>
      <c r="AB572">
        <v>3</v>
      </c>
      <c r="AC572">
        <v>3</v>
      </c>
      <c r="AE572" t="s">
        <v>82</v>
      </c>
      <c r="AH572" t="s">
        <v>1174</v>
      </c>
      <c r="AK572" t="s">
        <v>8051</v>
      </c>
      <c r="AL572" t="s">
        <v>5222</v>
      </c>
      <c r="AM572" t="s">
        <v>5222</v>
      </c>
      <c r="AO572">
        <v>37</v>
      </c>
      <c r="AP572">
        <v>3</v>
      </c>
      <c r="AZ572" t="s">
        <v>8913</v>
      </c>
    </row>
    <row r="573" spans="1:59" x14ac:dyDescent="0.3">
      <c r="A573">
        <v>2367</v>
      </c>
      <c r="B573" t="s">
        <v>7845</v>
      </c>
      <c r="C573">
        <v>7661657</v>
      </c>
      <c r="Q573" t="s">
        <v>3834</v>
      </c>
      <c r="R573" t="s">
        <v>3834</v>
      </c>
      <c r="S573" t="s">
        <v>135</v>
      </c>
      <c r="T573" t="s">
        <v>52</v>
      </c>
      <c r="U573" t="s">
        <v>146</v>
      </c>
      <c r="V573" s="9" t="s">
        <v>4254</v>
      </c>
      <c r="AA573" s="6" t="s">
        <v>9389</v>
      </c>
      <c r="AB573">
        <v>7</v>
      </c>
      <c r="AC573">
        <v>7</v>
      </c>
      <c r="AE573" t="s">
        <v>164</v>
      </c>
      <c r="AF573" t="s">
        <v>8248</v>
      </c>
      <c r="AH573" t="s">
        <v>8177</v>
      </c>
      <c r="AK573" t="s">
        <v>8052</v>
      </c>
      <c r="AL573" t="s">
        <v>2084</v>
      </c>
      <c r="AM573" t="s">
        <v>2084</v>
      </c>
      <c r="AO573">
        <v>24</v>
      </c>
      <c r="AP573">
        <v>4</v>
      </c>
      <c r="AS573" t="s">
        <v>7309</v>
      </c>
      <c r="AT573">
        <v>38435996</v>
      </c>
      <c r="AU573">
        <v>640644</v>
      </c>
      <c r="AV573" s="11">
        <v>1273516</v>
      </c>
      <c r="AZ573" t="s">
        <v>8918</v>
      </c>
      <c r="BF573" t="s">
        <v>10456</v>
      </c>
      <c r="BG573" t="s">
        <v>10455</v>
      </c>
    </row>
    <row r="574" spans="1:59" x14ac:dyDescent="0.3">
      <c r="A574">
        <v>2419</v>
      </c>
      <c r="C574">
        <v>8851848</v>
      </c>
      <c r="Q574" t="s">
        <v>7097</v>
      </c>
      <c r="R574" t="s">
        <v>7098</v>
      </c>
      <c r="S574" t="s">
        <v>51</v>
      </c>
      <c r="T574" t="s">
        <v>52</v>
      </c>
      <c r="U574" t="s">
        <v>146</v>
      </c>
      <c r="V574" s="9" t="s">
        <v>4262</v>
      </c>
      <c r="AA574" s="6" t="s">
        <v>7099</v>
      </c>
      <c r="AB574">
        <v>5</v>
      </c>
      <c r="AC574">
        <v>5</v>
      </c>
      <c r="AE574" t="s">
        <v>2232</v>
      </c>
      <c r="AH574" t="s">
        <v>8057</v>
      </c>
      <c r="AK574" t="s">
        <v>8051</v>
      </c>
      <c r="AL574" t="s">
        <v>7100</v>
      </c>
      <c r="AM574" t="s">
        <v>7101</v>
      </c>
      <c r="AO574">
        <v>35</v>
      </c>
      <c r="AP574">
        <v>1</v>
      </c>
      <c r="AZ574" t="s">
        <v>7102</v>
      </c>
    </row>
    <row r="575" spans="1:59" x14ac:dyDescent="0.3">
      <c r="A575">
        <v>2425</v>
      </c>
      <c r="B575" t="s">
        <v>7867</v>
      </c>
      <c r="C575">
        <v>9379882</v>
      </c>
      <c r="Q575" t="s">
        <v>3862</v>
      </c>
      <c r="R575" t="s">
        <v>3862</v>
      </c>
      <c r="S575" t="s">
        <v>135</v>
      </c>
      <c r="T575" t="s">
        <v>52</v>
      </c>
      <c r="U575" t="s">
        <v>146</v>
      </c>
      <c r="V575" s="9" t="s">
        <v>4262</v>
      </c>
      <c r="AA575" s="6" t="s">
        <v>9407</v>
      </c>
      <c r="AB575">
        <v>8</v>
      </c>
      <c r="AC575">
        <v>8</v>
      </c>
      <c r="AE575" t="s">
        <v>8054</v>
      </c>
      <c r="AH575" t="s">
        <v>8057</v>
      </c>
      <c r="AI575" t="s">
        <v>8119</v>
      </c>
      <c r="AK575" t="s">
        <v>8052</v>
      </c>
      <c r="AL575" t="s">
        <v>5301</v>
      </c>
      <c r="AM575" t="s">
        <v>5301</v>
      </c>
      <c r="AO575">
        <v>17</v>
      </c>
      <c r="AP575">
        <v>7</v>
      </c>
      <c r="AZ575" t="s">
        <v>8942</v>
      </c>
    </row>
    <row r="576" spans="1:59" x14ac:dyDescent="0.3">
      <c r="A576">
        <v>2463</v>
      </c>
      <c r="B576" t="s">
        <v>7876</v>
      </c>
      <c r="C576">
        <v>8622374</v>
      </c>
      <c r="Q576" t="s">
        <v>3872</v>
      </c>
      <c r="R576" t="s">
        <v>3872</v>
      </c>
      <c r="S576" t="s">
        <v>135</v>
      </c>
      <c r="T576" t="s">
        <v>52</v>
      </c>
      <c r="U576" t="s">
        <v>146</v>
      </c>
      <c r="V576" s="9" t="s">
        <v>4265</v>
      </c>
      <c r="AA576" s="6" t="s">
        <v>9413</v>
      </c>
      <c r="AB576">
        <v>1</v>
      </c>
      <c r="AC576">
        <v>1</v>
      </c>
      <c r="AE576" t="s">
        <v>2462</v>
      </c>
      <c r="AF576" t="s">
        <v>8155</v>
      </c>
      <c r="AG576" t="s">
        <v>8140</v>
      </c>
      <c r="AH576" t="s">
        <v>12668</v>
      </c>
      <c r="AK576" t="s">
        <v>8051</v>
      </c>
      <c r="AL576" t="s">
        <v>156</v>
      </c>
      <c r="AM576" t="s">
        <v>156</v>
      </c>
      <c r="AO576">
        <v>347</v>
      </c>
      <c r="AP576">
        <v>9004</v>
      </c>
      <c r="AZ576" t="s">
        <v>8955</v>
      </c>
    </row>
    <row r="577" spans="1:59" x14ac:dyDescent="0.3">
      <c r="A577">
        <v>2491</v>
      </c>
      <c r="B577" t="s">
        <v>7895</v>
      </c>
      <c r="C577">
        <v>8835825</v>
      </c>
      <c r="Q577" t="s">
        <v>3893</v>
      </c>
      <c r="R577" t="s">
        <v>3893</v>
      </c>
      <c r="S577" t="s">
        <v>135</v>
      </c>
      <c r="T577" t="s">
        <v>52</v>
      </c>
      <c r="U577" t="s">
        <v>146</v>
      </c>
      <c r="V577" s="9" t="s">
        <v>4273</v>
      </c>
      <c r="Y577" s="4">
        <v>34700</v>
      </c>
      <c r="Z577" s="9" t="s">
        <v>4274</v>
      </c>
      <c r="AA577" s="6" t="s">
        <v>9435</v>
      </c>
      <c r="AB577">
        <v>4</v>
      </c>
      <c r="AC577">
        <v>4</v>
      </c>
      <c r="AE577" t="s">
        <v>8054</v>
      </c>
      <c r="AI577" t="s">
        <v>8119</v>
      </c>
      <c r="AL577" t="s">
        <v>5358</v>
      </c>
      <c r="AM577" t="s">
        <v>5358</v>
      </c>
      <c r="AO577">
        <v>12</v>
      </c>
      <c r="AP577">
        <v>5</v>
      </c>
      <c r="AZ577" t="s">
        <v>8975</v>
      </c>
    </row>
    <row r="578" spans="1:59" x14ac:dyDescent="0.3">
      <c r="A578">
        <v>2668</v>
      </c>
      <c r="B578" t="s">
        <v>7115</v>
      </c>
      <c r="C578">
        <v>9732737</v>
      </c>
      <c r="Q578" t="s">
        <v>7116</v>
      </c>
      <c r="R578" t="s">
        <v>7117</v>
      </c>
      <c r="S578" t="s">
        <v>51</v>
      </c>
      <c r="T578" t="s">
        <v>52</v>
      </c>
      <c r="U578" t="s">
        <v>146</v>
      </c>
      <c r="V578" s="9" t="s">
        <v>4313</v>
      </c>
      <c r="AA578" s="6" t="s">
        <v>7118</v>
      </c>
      <c r="AB578">
        <v>3</v>
      </c>
      <c r="AC578">
        <v>3</v>
      </c>
      <c r="AE578" t="s">
        <v>82</v>
      </c>
      <c r="AH578" t="s">
        <v>1389</v>
      </c>
      <c r="AL578" t="s">
        <v>1337</v>
      </c>
      <c r="AM578" t="s">
        <v>1338</v>
      </c>
      <c r="AO578">
        <v>68</v>
      </c>
      <c r="AP578">
        <v>11</v>
      </c>
      <c r="AS578" t="s">
        <v>7293</v>
      </c>
      <c r="AT578">
        <v>742330120</v>
      </c>
      <c r="AV578" s="11">
        <v>400773</v>
      </c>
      <c r="AZ578" t="s">
        <v>7119</v>
      </c>
    </row>
    <row r="579" spans="1:59" x14ac:dyDescent="0.3">
      <c r="A579">
        <v>2694</v>
      </c>
      <c r="Q579" t="s">
        <v>10727</v>
      </c>
      <c r="R579" t="s">
        <v>10727</v>
      </c>
      <c r="S579" t="s">
        <v>135</v>
      </c>
      <c r="T579" t="s">
        <v>52</v>
      </c>
      <c r="U579" t="s">
        <v>146</v>
      </c>
      <c r="V579" s="9" t="s">
        <v>4010</v>
      </c>
      <c r="AA579" s="6" t="s">
        <v>5947</v>
      </c>
      <c r="AB579">
        <v>6</v>
      </c>
      <c r="AC579">
        <v>6</v>
      </c>
      <c r="AE579" t="s">
        <v>8055</v>
      </c>
      <c r="AH579" t="s">
        <v>8108</v>
      </c>
      <c r="AL579" t="s">
        <v>10728</v>
      </c>
      <c r="AM579" t="s">
        <v>10728</v>
      </c>
      <c r="AO579">
        <v>15</v>
      </c>
      <c r="AP579">
        <v>1</v>
      </c>
      <c r="AZ579" t="s">
        <v>10729</v>
      </c>
    </row>
    <row r="580" spans="1:59" x14ac:dyDescent="0.3">
      <c r="A580">
        <v>2813</v>
      </c>
      <c r="B580" t="s">
        <v>7995</v>
      </c>
      <c r="C580">
        <v>9734844</v>
      </c>
      <c r="Q580" t="s">
        <v>4066</v>
      </c>
      <c r="R580" t="s">
        <v>4066</v>
      </c>
      <c r="S580" t="s">
        <v>135</v>
      </c>
      <c r="T580" t="s">
        <v>52</v>
      </c>
      <c r="U580" t="s">
        <v>146</v>
      </c>
      <c r="V580" s="9" t="s">
        <v>4328</v>
      </c>
      <c r="Y580" s="9" t="s">
        <v>4010</v>
      </c>
      <c r="Z580" s="9" t="s">
        <v>4274</v>
      </c>
      <c r="AA580" s="6" t="s">
        <v>9530</v>
      </c>
      <c r="AB580">
        <v>4</v>
      </c>
      <c r="AC580">
        <v>4</v>
      </c>
      <c r="AE580" t="s">
        <v>8054</v>
      </c>
      <c r="AH580" t="s">
        <v>8057</v>
      </c>
      <c r="AK580" t="s">
        <v>8052</v>
      </c>
      <c r="AL580" t="s">
        <v>5358</v>
      </c>
      <c r="AM580" t="s">
        <v>5358</v>
      </c>
      <c r="AO580">
        <v>16</v>
      </c>
      <c r="AP580">
        <v>6</v>
      </c>
      <c r="AZ580" t="s">
        <v>9104</v>
      </c>
    </row>
    <row r="581" spans="1:59" x14ac:dyDescent="0.3">
      <c r="A581">
        <v>2842</v>
      </c>
      <c r="C581">
        <v>9830369</v>
      </c>
      <c r="D581" t="s">
        <v>8004</v>
      </c>
      <c r="Q581" t="s">
        <v>4087</v>
      </c>
      <c r="R581" t="s">
        <v>4087</v>
      </c>
      <c r="S581" t="s">
        <v>135</v>
      </c>
      <c r="T581" t="s">
        <v>52</v>
      </c>
      <c r="U581" t="s">
        <v>146</v>
      </c>
      <c r="V581" s="9" t="s">
        <v>4340</v>
      </c>
      <c r="AA581" s="6" t="s">
        <v>9539</v>
      </c>
      <c r="AB581">
        <v>4</v>
      </c>
      <c r="AC581">
        <v>4</v>
      </c>
      <c r="AE581" t="s">
        <v>92</v>
      </c>
      <c r="AH581" t="s">
        <v>8057</v>
      </c>
      <c r="AK581" t="s">
        <v>8051</v>
      </c>
      <c r="AL581" t="s">
        <v>2320</v>
      </c>
      <c r="AM581" t="s">
        <v>2320</v>
      </c>
      <c r="AO581">
        <v>169</v>
      </c>
      <c r="AP581">
        <v>5</v>
      </c>
      <c r="AS581" t="s">
        <v>7358</v>
      </c>
      <c r="AT581">
        <v>1799362</v>
      </c>
      <c r="AV581" s="11">
        <v>410504</v>
      </c>
      <c r="AZ581" t="s">
        <v>9116</v>
      </c>
    </row>
    <row r="582" spans="1:59" x14ac:dyDescent="0.3">
      <c r="A582">
        <v>2912</v>
      </c>
      <c r="B582" t="s">
        <v>8019</v>
      </c>
      <c r="C582">
        <v>9915428</v>
      </c>
      <c r="Q582" t="s">
        <v>4114</v>
      </c>
      <c r="R582" t="s">
        <v>4114</v>
      </c>
      <c r="S582" t="s">
        <v>135</v>
      </c>
      <c r="T582" t="s">
        <v>52</v>
      </c>
      <c r="U582" t="s">
        <v>146</v>
      </c>
      <c r="V582" s="9" t="s">
        <v>4351</v>
      </c>
      <c r="AA582" s="6" t="s">
        <v>9559</v>
      </c>
      <c r="AB582">
        <v>5</v>
      </c>
      <c r="AC582">
        <v>5</v>
      </c>
      <c r="AE582" t="s">
        <v>2232</v>
      </c>
      <c r="AF582" t="s">
        <v>8054</v>
      </c>
      <c r="AH582" t="s">
        <v>1174</v>
      </c>
      <c r="AK582" t="s">
        <v>8052</v>
      </c>
      <c r="AL582" t="s">
        <v>5154</v>
      </c>
      <c r="AM582" t="s">
        <v>5154</v>
      </c>
      <c r="AO582">
        <v>161</v>
      </c>
      <c r="AP582">
        <v>2</v>
      </c>
      <c r="AZ582" t="s">
        <v>9147</v>
      </c>
    </row>
    <row r="583" spans="1:59" x14ac:dyDescent="0.3">
      <c r="A583">
        <v>2932</v>
      </c>
      <c r="C583">
        <v>10223270</v>
      </c>
      <c r="Q583" t="s">
        <v>4123</v>
      </c>
      <c r="R583" t="s">
        <v>4123</v>
      </c>
      <c r="S583" t="s">
        <v>135</v>
      </c>
      <c r="T583" t="s">
        <v>52</v>
      </c>
      <c r="U583" t="s">
        <v>146</v>
      </c>
      <c r="V583" s="9" t="s">
        <v>4352</v>
      </c>
      <c r="AA583" s="6" t="s">
        <v>9567</v>
      </c>
      <c r="AB583">
        <v>2</v>
      </c>
      <c r="AC583">
        <v>2</v>
      </c>
      <c r="AE583" t="s">
        <v>2462</v>
      </c>
      <c r="AF583" t="s">
        <v>8055</v>
      </c>
      <c r="AH583" t="s">
        <v>8106</v>
      </c>
      <c r="AL583" t="s">
        <v>5410</v>
      </c>
      <c r="AM583" t="s">
        <v>5410</v>
      </c>
      <c r="AO583">
        <v>70</v>
      </c>
      <c r="AP583">
        <v>4</v>
      </c>
      <c r="AS583" t="s">
        <v>11719</v>
      </c>
      <c r="AV583" s="11">
        <v>7501714</v>
      </c>
      <c r="AZ583" t="s">
        <v>9152</v>
      </c>
    </row>
    <row r="584" spans="1:59" x14ac:dyDescent="0.3">
      <c r="A584">
        <v>2942</v>
      </c>
      <c r="B584" t="s">
        <v>7171</v>
      </c>
      <c r="C584">
        <v>10341761</v>
      </c>
      <c r="Q584" t="s">
        <v>7172</v>
      </c>
      <c r="R584" t="s">
        <v>7173</v>
      </c>
      <c r="S584" t="s">
        <v>51</v>
      </c>
      <c r="T584" t="s">
        <v>52</v>
      </c>
      <c r="U584" t="s">
        <v>146</v>
      </c>
      <c r="V584" s="9" t="s">
        <v>4355</v>
      </c>
      <c r="Z584" s="9" t="s">
        <v>7174</v>
      </c>
      <c r="AA584" s="6" t="s">
        <v>7176</v>
      </c>
      <c r="AB584">
        <v>4</v>
      </c>
      <c r="AC584">
        <v>4</v>
      </c>
      <c r="AE584" t="s">
        <v>2462</v>
      </c>
      <c r="AF584" t="s">
        <v>8278</v>
      </c>
      <c r="AH584" t="s">
        <v>8057</v>
      </c>
      <c r="AK584" t="s">
        <v>8051</v>
      </c>
      <c r="AL584" t="s">
        <v>5255</v>
      </c>
      <c r="AM584" t="s">
        <v>5256</v>
      </c>
      <c r="AO584">
        <v>124</v>
      </c>
      <c r="AP584">
        <v>17</v>
      </c>
      <c r="AS584" t="s">
        <v>11718</v>
      </c>
      <c r="AV584" s="11">
        <v>6723</v>
      </c>
      <c r="AZ584" t="s">
        <v>7175</v>
      </c>
    </row>
    <row r="585" spans="1:59" x14ac:dyDescent="0.3">
      <c r="A585">
        <v>2992</v>
      </c>
      <c r="B585" t="s">
        <v>8033</v>
      </c>
      <c r="C585">
        <v>10460666</v>
      </c>
      <c r="Q585" t="s">
        <v>4133</v>
      </c>
      <c r="R585" t="s">
        <v>4133</v>
      </c>
      <c r="S585" t="s">
        <v>135</v>
      </c>
      <c r="T585" t="s">
        <v>52</v>
      </c>
      <c r="U585" t="s">
        <v>146</v>
      </c>
      <c r="V585" s="9" t="s">
        <v>4362</v>
      </c>
      <c r="AA585" s="6" t="s">
        <v>9576</v>
      </c>
      <c r="AB585">
        <v>3</v>
      </c>
      <c r="AC585">
        <v>3</v>
      </c>
      <c r="AE585" t="s">
        <v>8062</v>
      </c>
      <c r="AH585" t="s">
        <v>8057</v>
      </c>
      <c r="AK585" t="s">
        <v>8051</v>
      </c>
      <c r="AL585" t="s">
        <v>5229</v>
      </c>
      <c r="AM585" t="s">
        <v>5229</v>
      </c>
      <c r="AO585">
        <v>35</v>
      </c>
      <c r="AP585">
        <v>2</v>
      </c>
      <c r="AS585" t="s">
        <v>11702</v>
      </c>
      <c r="AV585" s="11">
        <v>7704136</v>
      </c>
      <c r="AZ585" t="s">
        <v>9162</v>
      </c>
    </row>
    <row r="586" spans="1:59" x14ac:dyDescent="0.3">
      <c r="A586">
        <v>3000</v>
      </c>
      <c r="C586">
        <v>10647419</v>
      </c>
      <c r="Q586" t="s">
        <v>4137</v>
      </c>
      <c r="R586" t="s">
        <v>4137</v>
      </c>
      <c r="S586" t="s">
        <v>135</v>
      </c>
      <c r="T586" t="s">
        <v>52</v>
      </c>
      <c r="U586" t="s">
        <v>146</v>
      </c>
      <c r="V586" s="9" t="s">
        <v>4365</v>
      </c>
      <c r="AA586" s="6" t="s">
        <v>9579</v>
      </c>
      <c r="AB586">
        <v>2</v>
      </c>
      <c r="AC586">
        <v>2</v>
      </c>
      <c r="AE586" t="s">
        <v>8161</v>
      </c>
      <c r="AH586" t="s">
        <v>1398</v>
      </c>
      <c r="AL586" t="s">
        <v>5180</v>
      </c>
      <c r="AM586" t="s">
        <v>5180</v>
      </c>
      <c r="AO586">
        <v>95</v>
      </c>
      <c r="AP586">
        <v>34</v>
      </c>
      <c r="AS586" t="s">
        <v>11699</v>
      </c>
      <c r="AV586" s="11">
        <v>423236</v>
      </c>
      <c r="AZ586" t="s">
        <v>9088</v>
      </c>
    </row>
    <row r="587" spans="1:59" x14ac:dyDescent="0.3">
      <c r="A587">
        <v>3045</v>
      </c>
      <c r="B587" t="s">
        <v>8042</v>
      </c>
      <c r="C587">
        <v>10560862</v>
      </c>
      <c r="Q587" t="s">
        <v>4143</v>
      </c>
      <c r="R587" t="s">
        <v>4143</v>
      </c>
      <c r="S587" t="s">
        <v>135</v>
      </c>
      <c r="T587" t="s">
        <v>52</v>
      </c>
      <c r="U587" t="s">
        <v>146</v>
      </c>
      <c r="V587" s="9" t="s">
        <v>4369</v>
      </c>
      <c r="AA587" s="6" t="s">
        <v>9585</v>
      </c>
      <c r="AB587">
        <v>8</v>
      </c>
      <c r="AC587">
        <v>8</v>
      </c>
      <c r="AE587" t="s">
        <v>8054</v>
      </c>
      <c r="AH587" t="s">
        <v>8057</v>
      </c>
      <c r="AI587" t="s">
        <v>8114</v>
      </c>
      <c r="AK587" t="s">
        <v>8051</v>
      </c>
      <c r="AL587" t="s">
        <v>2713</v>
      </c>
      <c r="AM587" t="s">
        <v>2713</v>
      </c>
      <c r="AO587">
        <v>43</v>
      </c>
      <c r="AP587">
        <v>5</v>
      </c>
      <c r="AS587" t="s">
        <v>11690</v>
      </c>
      <c r="AV587" s="11">
        <v>7805336</v>
      </c>
      <c r="AZ587" t="s">
        <v>9168</v>
      </c>
    </row>
    <row r="588" spans="1:59" x14ac:dyDescent="0.3">
      <c r="A588">
        <v>1791</v>
      </c>
      <c r="B588" t="s">
        <v>7670</v>
      </c>
      <c r="C588">
        <v>2260915</v>
      </c>
      <c r="Q588" t="s">
        <v>3588</v>
      </c>
      <c r="R588" t="s">
        <v>3588</v>
      </c>
      <c r="S588" t="s">
        <v>135</v>
      </c>
      <c r="T588" t="s">
        <v>52</v>
      </c>
      <c r="U588" t="s">
        <v>12626</v>
      </c>
      <c r="V588" s="9" t="s">
        <v>4162</v>
      </c>
      <c r="AA588" s="6" t="s">
        <v>9197</v>
      </c>
      <c r="AB588">
        <v>10</v>
      </c>
      <c r="AC588">
        <v>10</v>
      </c>
      <c r="AE588" t="s">
        <v>2462</v>
      </c>
      <c r="AH588" t="s">
        <v>8057</v>
      </c>
      <c r="AK588" t="s">
        <v>8051</v>
      </c>
      <c r="AL588" t="s">
        <v>2084</v>
      </c>
      <c r="AM588" t="s">
        <v>2084</v>
      </c>
      <c r="AO588">
        <v>19</v>
      </c>
      <c r="AP588">
        <v>5</v>
      </c>
      <c r="AS588" t="s">
        <v>7309</v>
      </c>
      <c r="AT588">
        <v>38435996</v>
      </c>
      <c r="AU588">
        <v>640644</v>
      </c>
      <c r="AV588" s="11">
        <v>1273516</v>
      </c>
      <c r="AZ588" t="s">
        <v>8698</v>
      </c>
      <c r="BF588" t="s">
        <v>10456</v>
      </c>
      <c r="BG588" t="s">
        <v>10455</v>
      </c>
    </row>
    <row r="589" spans="1:59" x14ac:dyDescent="0.3">
      <c r="A589">
        <v>2380</v>
      </c>
      <c r="B589" t="s">
        <v>7851</v>
      </c>
      <c r="C589">
        <v>7586614</v>
      </c>
      <c r="Q589" t="s">
        <v>3845</v>
      </c>
      <c r="R589" t="s">
        <v>3845</v>
      </c>
      <c r="S589" t="s">
        <v>135</v>
      </c>
      <c r="T589" t="s">
        <v>52</v>
      </c>
      <c r="U589" t="s">
        <v>12626</v>
      </c>
      <c r="V589" s="9" t="s">
        <v>4257</v>
      </c>
      <c r="AA589" s="6" t="s">
        <v>9399</v>
      </c>
      <c r="AB589">
        <v>7</v>
      </c>
      <c r="AC589">
        <v>7</v>
      </c>
      <c r="AE589" t="s">
        <v>2462</v>
      </c>
      <c r="AH589" t="s">
        <v>8057</v>
      </c>
      <c r="AK589" t="s">
        <v>8123</v>
      </c>
      <c r="AL589" t="s">
        <v>3014</v>
      </c>
      <c r="AM589" t="s">
        <v>3014</v>
      </c>
      <c r="AO589">
        <v>43</v>
      </c>
      <c r="AP589">
        <v>4</v>
      </c>
      <c r="AZ589" t="s">
        <v>8873</v>
      </c>
    </row>
    <row r="590" spans="1:59" x14ac:dyDescent="0.3">
      <c r="A590">
        <v>2914</v>
      </c>
      <c r="B590" t="s">
        <v>8021</v>
      </c>
      <c r="C590">
        <v>10328331</v>
      </c>
      <c r="Q590" t="s">
        <v>4116</v>
      </c>
      <c r="R590" t="s">
        <v>4116</v>
      </c>
      <c r="S590" t="s">
        <v>135</v>
      </c>
      <c r="T590" t="s">
        <v>52</v>
      </c>
      <c r="U590" t="s">
        <v>12626</v>
      </c>
      <c r="V590" s="9" t="s">
        <v>4351</v>
      </c>
      <c r="AA590" s="6" t="s">
        <v>9561</v>
      </c>
      <c r="AB590">
        <v>3</v>
      </c>
      <c r="AC590">
        <v>3</v>
      </c>
      <c r="AE590" t="s">
        <v>12427</v>
      </c>
      <c r="AF590" t="s">
        <v>8054</v>
      </c>
      <c r="AG590" t="s">
        <v>2462</v>
      </c>
      <c r="AH590" t="s">
        <v>8057</v>
      </c>
      <c r="AK590" t="s">
        <v>8051</v>
      </c>
      <c r="AL590" t="s">
        <v>5405</v>
      </c>
      <c r="AM590" t="s">
        <v>5405</v>
      </c>
      <c r="AO590">
        <v>60</v>
      </c>
      <c r="AP590">
        <v>2</v>
      </c>
      <c r="AZ590" t="s">
        <v>9149</v>
      </c>
    </row>
    <row r="591" spans="1:59" x14ac:dyDescent="0.3">
      <c r="A591">
        <v>311</v>
      </c>
      <c r="M591" t="s">
        <v>9926</v>
      </c>
      <c r="Q591" t="s">
        <v>9923</v>
      </c>
      <c r="R591" t="s">
        <v>9924</v>
      </c>
      <c r="S591" t="s">
        <v>65</v>
      </c>
      <c r="T591" t="s">
        <v>464</v>
      </c>
      <c r="U591" t="s">
        <v>12433</v>
      </c>
      <c r="V591" s="9" t="s">
        <v>9925</v>
      </c>
      <c r="AD591" s="9" t="s">
        <v>9927</v>
      </c>
      <c r="AK591" t="s">
        <v>8051</v>
      </c>
    </row>
    <row r="592" spans="1:59" x14ac:dyDescent="0.3">
      <c r="A592">
        <v>683</v>
      </c>
      <c r="M592" t="s">
        <v>1858</v>
      </c>
      <c r="Q592" t="s">
        <v>1611</v>
      </c>
      <c r="R592" t="s">
        <v>1611</v>
      </c>
      <c r="S592" t="s">
        <v>135</v>
      </c>
      <c r="T592" t="s">
        <v>464</v>
      </c>
      <c r="U592" t="s">
        <v>12433</v>
      </c>
      <c r="V592" s="9" t="s">
        <v>1859</v>
      </c>
      <c r="AD592" s="9" t="s">
        <v>1860</v>
      </c>
      <c r="AK592" t="s">
        <v>8051</v>
      </c>
    </row>
    <row r="593" spans="1:59" x14ac:dyDescent="0.3">
      <c r="A593">
        <v>977</v>
      </c>
      <c r="M593" t="s">
        <v>9913</v>
      </c>
      <c r="Q593" t="s">
        <v>9914</v>
      </c>
      <c r="R593" t="s">
        <v>9914</v>
      </c>
      <c r="S593" t="s">
        <v>135</v>
      </c>
      <c r="T593" t="s">
        <v>464</v>
      </c>
      <c r="U593" t="s">
        <v>12433</v>
      </c>
      <c r="V593" s="9" t="s">
        <v>9915</v>
      </c>
      <c r="AD593" s="9" t="s">
        <v>9490</v>
      </c>
      <c r="AK593" t="s">
        <v>8052</v>
      </c>
    </row>
    <row r="594" spans="1:59" x14ac:dyDescent="0.3">
      <c r="A594">
        <v>1329</v>
      </c>
      <c r="M594" t="s">
        <v>9932</v>
      </c>
      <c r="Q594" t="s">
        <v>9933</v>
      </c>
      <c r="R594" t="s">
        <v>9933</v>
      </c>
      <c r="S594" t="s">
        <v>135</v>
      </c>
      <c r="T594" t="s">
        <v>464</v>
      </c>
      <c r="U594" t="s">
        <v>12433</v>
      </c>
      <c r="V594" s="9" t="s">
        <v>9934</v>
      </c>
      <c r="AD594" s="9" t="s">
        <v>9935</v>
      </c>
      <c r="AK594" t="s">
        <v>8051</v>
      </c>
    </row>
    <row r="595" spans="1:59" x14ac:dyDescent="0.3">
      <c r="A595">
        <v>1342</v>
      </c>
      <c r="M595" t="s">
        <v>9928</v>
      </c>
      <c r="Q595" t="s">
        <v>9929</v>
      </c>
      <c r="R595" t="s">
        <v>9929</v>
      </c>
      <c r="S595" t="s">
        <v>135</v>
      </c>
      <c r="T595" t="s">
        <v>464</v>
      </c>
      <c r="U595" t="s">
        <v>12433</v>
      </c>
      <c r="V595" s="9" t="s">
        <v>9930</v>
      </c>
      <c r="AD595" s="9" t="s">
        <v>9931</v>
      </c>
      <c r="AK595" t="s">
        <v>8051</v>
      </c>
    </row>
    <row r="596" spans="1:59" x14ac:dyDescent="0.3">
      <c r="A596">
        <v>1439</v>
      </c>
      <c r="M596" t="s">
        <v>10379</v>
      </c>
      <c r="Q596" t="s">
        <v>10380</v>
      </c>
      <c r="R596" t="s">
        <v>10381</v>
      </c>
      <c r="S596" t="s">
        <v>65</v>
      </c>
      <c r="T596" t="s">
        <v>464</v>
      </c>
      <c r="U596" t="s">
        <v>12433</v>
      </c>
      <c r="V596" s="9" t="s">
        <v>10382</v>
      </c>
      <c r="AD596" s="9" t="s">
        <v>9490</v>
      </c>
      <c r="AK596" t="s">
        <v>8051</v>
      </c>
    </row>
    <row r="597" spans="1:59" x14ac:dyDescent="0.3">
      <c r="A597">
        <v>1851</v>
      </c>
      <c r="M597" t="s">
        <v>9937</v>
      </c>
      <c r="Q597" t="s">
        <v>9936</v>
      </c>
      <c r="R597" t="s">
        <v>9936</v>
      </c>
      <c r="S597" t="s">
        <v>135</v>
      </c>
      <c r="T597" t="s">
        <v>464</v>
      </c>
      <c r="U597" t="s">
        <v>12433</v>
      </c>
      <c r="V597" s="9" t="s">
        <v>9938</v>
      </c>
      <c r="AD597" s="9" t="s">
        <v>9939</v>
      </c>
      <c r="AK597" t="s">
        <v>8051</v>
      </c>
    </row>
    <row r="598" spans="1:59" x14ac:dyDescent="0.3">
      <c r="A598">
        <v>2176</v>
      </c>
      <c r="M598" t="s">
        <v>9948</v>
      </c>
      <c r="Q598" t="s">
        <v>9949</v>
      </c>
      <c r="R598" t="s">
        <v>9949</v>
      </c>
      <c r="S598" t="s">
        <v>135</v>
      </c>
      <c r="T598" t="s">
        <v>464</v>
      </c>
      <c r="U598" t="s">
        <v>12433</v>
      </c>
      <c r="V598" s="9" t="s">
        <v>9950</v>
      </c>
      <c r="AD598" s="9" t="s">
        <v>9951</v>
      </c>
      <c r="AK598" t="s">
        <v>8051</v>
      </c>
    </row>
    <row r="599" spans="1:59" x14ac:dyDescent="0.3">
      <c r="A599">
        <v>2199</v>
      </c>
      <c r="M599" t="s">
        <v>9944</v>
      </c>
      <c r="Q599" t="s">
        <v>9945</v>
      </c>
      <c r="R599" t="s">
        <v>9945</v>
      </c>
      <c r="S599" t="s">
        <v>135</v>
      </c>
      <c r="T599" t="s">
        <v>464</v>
      </c>
      <c r="U599" t="s">
        <v>12433</v>
      </c>
      <c r="V599" s="9" t="s">
        <v>9946</v>
      </c>
      <c r="AD599" s="9" t="s">
        <v>9947</v>
      </c>
      <c r="AK599" t="s">
        <v>8051</v>
      </c>
    </row>
    <row r="600" spans="1:59" x14ac:dyDescent="0.3">
      <c r="A600">
        <v>2222</v>
      </c>
      <c r="M600" t="s">
        <v>9952</v>
      </c>
      <c r="Q600" t="s">
        <v>9953</v>
      </c>
      <c r="R600" t="s">
        <v>9953</v>
      </c>
      <c r="S600" t="s">
        <v>135</v>
      </c>
      <c r="T600" t="s">
        <v>464</v>
      </c>
      <c r="U600" t="s">
        <v>12433</v>
      </c>
      <c r="V600" s="9" t="s">
        <v>9954</v>
      </c>
      <c r="AD600" s="9" t="s">
        <v>9955</v>
      </c>
      <c r="AK600" t="s">
        <v>8051</v>
      </c>
    </row>
    <row r="601" spans="1:59" x14ac:dyDescent="0.3">
      <c r="A601">
        <v>2656</v>
      </c>
      <c r="M601" t="s">
        <v>9956</v>
      </c>
      <c r="Q601" t="s">
        <v>9957</v>
      </c>
      <c r="R601" t="s">
        <v>9957</v>
      </c>
      <c r="S601" t="s">
        <v>135</v>
      </c>
      <c r="T601" t="s">
        <v>464</v>
      </c>
      <c r="U601" t="s">
        <v>12433</v>
      </c>
      <c r="V601" s="9" t="s">
        <v>9958</v>
      </c>
      <c r="AD601" s="9" t="s">
        <v>9959</v>
      </c>
      <c r="AK601" t="s">
        <v>8051</v>
      </c>
    </row>
    <row r="602" spans="1:59" x14ac:dyDescent="0.3">
      <c r="A602">
        <v>2920</v>
      </c>
      <c r="M602" t="s">
        <v>9976</v>
      </c>
      <c r="Q602" t="s">
        <v>9977</v>
      </c>
      <c r="R602" t="s">
        <v>9977</v>
      </c>
      <c r="S602" t="s">
        <v>135</v>
      </c>
      <c r="T602" t="s">
        <v>464</v>
      </c>
      <c r="U602" t="s">
        <v>12433</v>
      </c>
      <c r="V602" s="9" t="s">
        <v>9978</v>
      </c>
      <c r="AD602" s="9" t="s">
        <v>9979</v>
      </c>
      <c r="AK602" t="s">
        <v>8051</v>
      </c>
    </row>
    <row r="603" spans="1:59" x14ac:dyDescent="0.3">
      <c r="A603">
        <v>2995</v>
      </c>
      <c r="M603" t="s">
        <v>9973</v>
      </c>
      <c r="Q603" t="s">
        <v>9974</v>
      </c>
      <c r="R603" t="s">
        <v>9974</v>
      </c>
      <c r="S603" t="s">
        <v>135</v>
      </c>
      <c r="T603" t="s">
        <v>464</v>
      </c>
      <c r="U603" t="s">
        <v>12433</v>
      </c>
      <c r="V603" s="9" t="s">
        <v>9975</v>
      </c>
      <c r="AD603" s="9" t="s">
        <v>9959</v>
      </c>
      <c r="AK603" t="s">
        <v>8051</v>
      </c>
    </row>
    <row r="604" spans="1:59" x14ac:dyDescent="0.3">
      <c r="A604">
        <v>2997</v>
      </c>
      <c r="M604" t="s">
        <v>9991</v>
      </c>
      <c r="Q604" t="s">
        <v>9988</v>
      </c>
      <c r="R604" t="s">
        <v>9989</v>
      </c>
      <c r="S604" t="s">
        <v>9963</v>
      </c>
      <c r="T604" t="s">
        <v>464</v>
      </c>
      <c r="U604" t="s">
        <v>12433</v>
      </c>
      <c r="V604" s="9" t="s">
        <v>9990</v>
      </c>
      <c r="AD604" s="9" t="s">
        <v>1821</v>
      </c>
      <c r="AK604" t="s">
        <v>8051</v>
      </c>
    </row>
    <row r="605" spans="1:59" x14ac:dyDescent="0.3">
      <c r="A605">
        <v>85</v>
      </c>
      <c r="Q605" t="s">
        <v>370</v>
      </c>
      <c r="R605" t="s">
        <v>370</v>
      </c>
      <c r="S605" t="s">
        <v>135</v>
      </c>
      <c r="T605" t="s">
        <v>52</v>
      </c>
      <c r="U605" t="s">
        <v>372</v>
      </c>
      <c r="V605" s="9" t="s">
        <v>374</v>
      </c>
      <c r="AA605" s="6" t="s">
        <v>376</v>
      </c>
      <c r="AB605">
        <v>4</v>
      </c>
      <c r="AC605">
        <v>4</v>
      </c>
      <c r="AE605" t="s">
        <v>164</v>
      </c>
      <c r="AF605" t="s">
        <v>8168</v>
      </c>
      <c r="AH605" t="s">
        <v>12595</v>
      </c>
      <c r="AK605" t="s">
        <v>8051</v>
      </c>
      <c r="AL605" t="s">
        <v>378</v>
      </c>
      <c r="AM605" t="s">
        <v>378</v>
      </c>
      <c r="AO605">
        <v>27</v>
      </c>
      <c r="AP605">
        <v>11</v>
      </c>
      <c r="AT605">
        <v>1643104</v>
      </c>
      <c r="AV605" s="11">
        <v>17555</v>
      </c>
      <c r="AZ605" t="s">
        <v>295</v>
      </c>
      <c r="BA605" t="s">
        <v>4907</v>
      </c>
      <c r="BB605">
        <v>61507024</v>
      </c>
      <c r="BC605" t="s">
        <v>4908</v>
      </c>
      <c r="BF605" t="s">
        <v>12577</v>
      </c>
      <c r="BG605" t="s">
        <v>10455</v>
      </c>
    </row>
    <row r="606" spans="1:59" x14ac:dyDescent="0.3">
      <c r="A606">
        <v>86</v>
      </c>
      <c r="Q606" t="s">
        <v>371</v>
      </c>
      <c r="R606" t="s">
        <v>371</v>
      </c>
      <c r="S606" t="s">
        <v>135</v>
      </c>
      <c r="T606" t="s">
        <v>52</v>
      </c>
      <c r="U606" t="s">
        <v>372</v>
      </c>
      <c r="V606" s="9" t="s">
        <v>374</v>
      </c>
      <c r="AA606" s="6" t="s">
        <v>377</v>
      </c>
      <c r="AB606">
        <v>6</v>
      </c>
      <c r="AC606">
        <v>6</v>
      </c>
      <c r="AE606" t="s">
        <v>164</v>
      </c>
      <c r="AF606" t="s">
        <v>8168</v>
      </c>
      <c r="AH606" t="s">
        <v>12595</v>
      </c>
      <c r="AK606" t="s">
        <v>8051</v>
      </c>
      <c r="AL606" t="s">
        <v>379</v>
      </c>
      <c r="AM606" t="s">
        <v>379</v>
      </c>
      <c r="AO606">
        <v>2</v>
      </c>
      <c r="AP606">
        <v>6</v>
      </c>
      <c r="AT606">
        <v>780309258</v>
      </c>
      <c r="AZ606" t="s">
        <v>295</v>
      </c>
      <c r="BA606" t="s">
        <v>4907</v>
      </c>
      <c r="BB606">
        <v>61507024</v>
      </c>
      <c r="BC606" t="s">
        <v>4908</v>
      </c>
      <c r="BF606" t="s">
        <v>7245</v>
      </c>
      <c r="BG606" t="s">
        <v>12573</v>
      </c>
    </row>
    <row r="607" spans="1:59" x14ac:dyDescent="0.3">
      <c r="A607">
        <v>200</v>
      </c>
      <c r="B607" t="s">
        <v>669</v>
      </c>
      <c r="Q607" t="s">
        <v>670</v>
      </c>
      <c r="R607" t="s">
        <v>670</v>
      </c>
      <c r="S607" t="s">
        <v>135</v>
      </c>
      <c r="T607" t="s">
        <v>52</v>
      </c>
      <c r="U607" t="s">
        <v>372</v>
      </c>
      <c r="V607" s="9" t="s">
        <v>671</v>
      </c>
      <c r="AA607" s="6" t="s">
        <v>672</v>
      </c>
      <c r="AB607">
        <v>1</v>
      </c>
      <c r="AC607">
        <v>1</v>
      </c>
      <c r="AE607" t="s">
        <v>8054</v>
      </c>
      <c r="AF607" t="s">
        <v>2462</v>
      </c>
      <c r="AG607" t="s">
        <v>82</v>
      </c>
      <c r="AH607" t="s">
        <v>12606</v>
      </c>
      <c r="AI607" t="s">
        <v>8126</v>
      </c>
      <c r="AK607" t="s">
        <v>8051</v>
      </c>
      <c r="AL607" t="s">
        <v>650</v>
      </c>
      <c r="AM607" t="s">
        <v>650</v>
      </c>
      <c r="AO607">
        <v>152</v>
      </c>
      <c r="AP607">
        <v>12</v>
      </c>
      <c r="AS607" t="s">
        <v>7269</v>
      </c>
      <c r="AT607">
        <v>988426718</v>
      </c>
      <c r="AV607" s="11">
        <v>7507176</v>
      </c>
      <c r="AZ607" t="s">
        <v>673</v>
      </c>
    </row>
    <row r="608" spans="1:59" x14ac:dyDescent="0.3">
      <c r="A608">
        <v>202</v>
      </c>
      <c r="B608" t="s">
        <v>676</v>
      </c>
      <c r="C608">
        <v>13061323</v>
      </c>
      <c r="Q608" t="s">
        <v>670</v>
      </c>
      <c r="R608" t="s">
        <v>670</v>
      </c>
      <c r="S608" t="s">
        <v>135</v>
      </c>
      <c r="T608" t="s">
        <v>52</v>
      </c>
      <c r="U608" t="s">
        <v>372</v>
      </c>
      <c r="V608" s="9" t="s">
        <v>677</v>
      </c>
      <c r="AA608" s="6" t="s">
        <v>678</v>
      </c>
      <c r="AB608">
        <v>1</v>
      </c>
      <c r="AC608">
        <v>1</v>
      </c>
      <c r="AE608" t="s">
        <v>8054</v>
      </c>
      <c r="AF608" t="s">
        <v>82</v>
      </c>
      <c r="AH608" t="s">
        <v>670</v>
      </c>
      <c r="AI608" t="s">
        <v>12608</v>
      </c>
      <c r="AK608" t="s">
        <v>8051</v>
      </c>
      <c r="AL608" t="s">
        <v>650</v>
      </c>
      <c r="AM608" t="s">
        <v>650</v>
      </c>
      <c r="AO608">
        <v>152</v>
      </c>
      <c r="AP608">
        <v>16</v>
      </c>
      <c r="AS608" t="s">
        <v>7269</v>
      </c>
      <c r="AT608">
        <v>988426718</v>
      </c>
      <c r="AV608" s="11">
        <v>7507176</v>
      </c>
      <c r="AZ608" t="s">
        <v>679</v>
      </c>
    </row>
    <row r="609" spans="1:52" x14ac:dyDescent="0.3">
      <c r="A609">
        <v>435</v>
      </c>
      <c r="Q609" t="s">
        <v>5899</v>
      </c>
      <c r="R609" t="s">
        <v>5900</v>
      </c>
      <c r="S609" t="s">
        <v>1220</v>
      </c>
      <c r="T609" t="s">
        <v>52</v>
      </c>
      <c r="U609" t="s">
        <v>372</v>
      </c>
      <c r="V609" s="9" t="s">
        <v>1222</v>
      </c>
      <c r="AA609" s="6" t="s">
        <v>5901</v>
      </c>
      <c r="AB609">
        <v>1</v>
      </c>
      <c r="AC609">
        <v>1</v>
      </c>
      <c r="AE609" t="s">
        <v>8054</v>
      </c>
      <c r="AH609" t="s">
        <v>1398</v>
      </c>
      <c r="AL609" t="s">
        <v>1225</v>
      </c>
      <c r="AM609" t="s">
        <v>1226</v>
      </c>
      <c r="AO609">
        <v>104</v>
      </c>
      <c r="AS609" t="s">
        <v>7288</v>
      </c>
      <c r="AT609">
        <v>60627827</v>
      </c>
      <c r="AV609" s="11">
        <v>400770</v>
      </c>
      <c r="AZ609" t="s">
        <v>5910</v>
      </c>
    </row>
    <row r="610" spans="1:52" x14ac:dyDescent="0.3">
      <c r="A610">
        <v>436</v>
      </c>
      <c r="Q610" t="s">
        <v>5899</v>
      </c>
      <c r="R610" t="s">
        <v>5900</v>
      </c>
      <c r="S610" t="s">
        <v>1220</v>
      </c>
      <c r="T610" t="s">
        <v>52</v>
      </c>
      <c r="U610" t="s">
        <v>372</v>
      </c>
      <c r="V610" s="9" t="s">
        <v>1222</v>
      </c>
      <c r="AA610" s="6" t="s">
        <v>5902</v>
      </c>
      <c r="AB610">
        <v>2</v>
      </c>
      <c r="AC610">
        <v>2</v>
      </c>
      <c r="AE610" t="s">
        <v>8054</v>
      </c>
      <c r="AH610" t="s">
        <v>1398</v>
      </c>
      <c r="AL610" t="s">
        <v>1225</v>
      </c>
      <c r="AM610" t="s">
        <v>1226</v>
      </c>
      <c r="AO610">
        <v>104</v>
      </c>
      <c r="AS610" t="s">
        <v>7288</v>
      </c>
      <c r="AT610">
        <v>60627827</v>
      </c>
      <c r="AV610" s="11">
        <v>400770</v>
      </c>
      <c r="AZ610" t="s">
        <v>5911</v>
      </c>
    </row>
    <row r="611" spans="1:52" x14ac:dyDescent="0.3">
      <c r="A611">
        <v>437</v>
      </c>
      <c r="Q611" t="s">
        <v>5899</v>
      </c>
      <c r="R611" t="s">
        <v>5900</v>
      </c>
      <c r="S611" t="s">
        <v>1220</v>
      </c>
      <c r="T611" t="s">
        <v>52</v>
      </c>
      <c r="U611" t="s">
        <v>372</v>
      </c>
      <c r="V611" s="9" t="s">
        <v>1222</v>
      </c>
      <c r="AA611" s="6" t="s">
        <v>5903</v>
      </c>
      <c r="AB611">
        <v>1</v>
      </c>
      <c r="AC611">
        <v>1</v>
      </c>
      <c r="AE611" t="s">
        <v>8054</v>
      </c>
      <c r="AH611" t="s">
        <v>1398</v>
      </c>
      <c r="AL611" t="s">
        <v>1225</v>
      </c>
      <c r="AM611" t="s">
        <v>1226</v>
      </c>
      <c r="AO611">
        <v>104</v>
      </c>
      <c r="AS611" t="s">
        <v>7288</v>
      </c>
      <c r="AT611">
        <v>60627827</v>
      </c>
      <c r="AV611" s="11">
        <v>400770</v>
      </c>
      <c r="AZ611" t="s">
        <v>5912</v>
      </c>
    </row>
    <row r="612" spans="1:52" x14ac:dyDescent="0.3">
      <c r="A612">
        <v>438</v>
      </c>
      <c r="Q612" t="s">
        <v>5899</v>
      </c>
      <c r="R612" t="s">
        <v>5900</v>
      </c>
      <c r="S612" t="s">
        <v>1220</v>
      </c>
      <c r="T612" t="s">
        <v>52</v>
      </c>
      <c r="U612" t="s">
        <v>372</v>
      </c>
      <c r="V612" s="9" t="s">
        <v>1222</v>
      </c>
      <c r="AA612" s="6" t="s">
        <v>5903</v>
      </c>
      <c r="AB612">
        <v>1</v>
      </c>
      <c r="AC612">
        <v>1</v>
      </c>
      <c r="AE612" t="s">
        <v>8054</v>
      </c>
      <c r="AH612" t="s">
        <v>1398</v>
      </c>
      <c r="AL612" t="s">
        <v>1225</v>
      </c>
      <c r="AM612" t="s">
        <v>1226</v>
      </c>
      <c r="AO612">
        <v>104</v>
      </c>
      <c r="AS612" t="s">
        <v>7288</v>
      </c>
      <c r="AT612">
        <v>60627827</v>
      </c>
      <c r="AV612" s="11">
        <v>400770</v>
      </c>
      <c r="AZ612" t="s">
        <v>5913</v>
      </c>
    </row>
    <row r="613" spans="1:52" x14ac:dyDescent="0.3">
      <c r="A613">
        <v>439</v>
      </c>
      <c r="Q613" t="s">
        <v>5899</v>
      </c>
      <c r="R613" t="s">
        <v>5900</v>
      </c>
      <c r="S613" t="s">
        <v>1220</v>
      </c>
      <c r="T613" t="s">
        <v>52</v>
      </c>
      <c r="U613" t="s">
        <v>372</v>
      </c>
      <c r="V613" s="9" t="s">
        <v>1222</v>
      </c>
      <c r="AA613" s="6" t="s">
        <v>5903</v>
      </c>
      <c r="AB613">
        <v>1</v>
      </c>
      <c r="AC613">
        <v>1</v>
      </c>
      <c r="AE613" t="s">
        <v>8054</v>
      </c>
      <c r="AH613" t="s">
        <v>1398</v>
      </c>
      <c r="AL613" t="s">
        <v>1225</v>
      </c>
      <c r="AM613" t="s">
        <v>1226</v>
      </c>
      <c r="AO613">
        <v>104</v>
      </c>
      <c r="AS613" t="s">
        <v>7288</v>
      </c>
      <c r="AT613">
        <v>60627827</v>
      </c>
      <c r="AV613" s="11">
        <v>400770</v>
      </c>
      <c r="AZ613" t="s">
        <v>5914</v>
      </c>
    </row>
    <row r="614" spans="1:52" x14ac:dyDescent="0.3">
      <c r="A614">
        <v>440</v>
      </c>
      <c r="Q614" t="s">
        <v>5899</v>
      </c>
      <c r="R614" t="s">
        <v>5900</v>
      </c>
      <c r="S614" t="s">
        <v>1220</v>
      </c>
      <c r="T614" t="s">
        <v>52</v>
      </c>
      <c r="U614" t="s">
        <v>372</v>
      </c>
      <c r="V614" s="9" t="s">
        <v>1222</v>
      </c>
      <c r="AA614" s="6" t="s">
        <v>5904</v>
      </c>
      <c r="AB614">
        <v>1</v>
      </c>
      <c r="AC614">
        <v>1</v>
      </c>
      <c r="AE614" t="s">
        <v>8054</v>
      </c>
      <c r="AH614" t="s">
        <v>1398</v>
      </c>
      <c r="AL614" t="s">
        <v>1225</v>
      </c>
      <c r="AM614" t="s">
        <v>1226</v>
      </c>
      <c r="AO614">
        <v>104</v>
      </c>
      <c r="AS614" t="s">
        <v>7288</v>
      </c>
      <c r="AT614">
        <v>60627827</v>
      </c>
      <c r="AV614" s="11">
        <v>400770</v>
      </c>
      <c r="AZ614" t="s">
        <v>5915</v>
      </c>
    </row>
    <row r="615" spans="1:52" x14ac:dyDescent="0.3">
      <c r="A615">
        <v>441</v>
      </c>
      <c r="Q615" t="s">
        <v>5899</v>
      </c>
      <c r="R615" t="s">
        <v>5900</v>
      </c>
      <c r="S615" t="s">
        <v>1220</v>
      </c>
      <c r="T615" t="s">
        <v>52</v>
      </c>
      <c r="U615" t="s">
        <v>372</v>
      </c>
      <c r="V615" s="9" t="s">
        <v>1222</v>
      </c>
      <c r="AA615" s="6" t="s">
        <v>5904</v>
      </c>
      <c r="AB615">
        <v>1</v>
      </c>
      <c r="AC615">
        <v>1</v>
      </c>
      <c r="AE615" t="s">
        <v>8054</v>
      </c>
      <c r="AH615" t="s">
        <v>1398</v>
      </c>
      <c r="AL615" t="s">
        <v>1225</v>
      </c>
      <c r="AM615" t="s">
        <v>1226</v>
      </c>
      <c r="AO615">
        <v>104</v>
      </c>
      <c r="AS615" t="s">
        <v>7288</v>
      </c>
      <c r="AT615">
        <v>60627827</v>
      </c>
      <c r="AV615" s="11">
        <v>400770</v>
      </c>
      <c r="AZ615" t="s">
        <v>5916</v>
      </c>
    </row>
    <row r="616" spans="1:52" x14ac:dyDescent="0.3">
      <c r="A616">
        <v>442</v>
      </c>
      <c r="Q616" t="s">
        <v>5899</v>
      </c>
      <c r="R616" t="s">
        <v>5900</v>
      </c>
      <c r="S616" t="s">
        <v>1220</v>
      </c>
      <c r="T616" t="s">
        <v>52</v>
      </c>
      <c r="U616" t="s">
        <v>372</v>
      </c>
      <c r="V616" s="9" t="s">
        <v>1222</v>
      </c>
      <c r="AA616" s="6" t="s">
        <v>5905</v>
      </c>
      <c r="AB616">
        <v>1</v>
      </c>
      <c r="AC616">
        <v>1</v>
      </c>
      <c r="AE616" t="s">
        <v>8054</v>
      </c>
      <c r="AH616" t="s">
        <v>1398</v>
      </c>
      <c r="AL616" t="s">
        <v>1225</v>
      </c>
      <c r="AM616" t="s">
        <v>1226</v>
      </c>
      <c r="AO616">
        <v>104</v>
      </c>
      <c r="AS616" t="s">
        <v>7288</v>
      </c>
      <c r="AT616">
        <v>60627827</v>
      </c>
      <c r="AV616" s="11">
        <v>400770</v>
      </c>
      <c r="AZ616" t="s">
        <v>5917</v>
      </c>
    </row>
    <row r="617" spans="1:52" x14ac:dyDescent="0.3">
      <c r="A617">
        <v>443</v>
      </c>
      <c r="Q617" t="s">
        <v>5899</v>
      </c>
      <c r="R617" t="s">
        <v>5900</v>
      </c>
      <c r="S617" t="s">
        <v>1220</v>
      </c>
      <c r="T617" t="s">
        <v>52</v>
      </c>
      <c r="U617" t="s">
        <v>372</v>
      </c>
      <c r="V617" s="9" t="s">
        <v>1222</v>
      </c>
      <c r="AA617" s="6" t="s">
        <v>5905</v>
      </c>
      <c r="AB617">
        <v>1</v>
      </c>
      <c r="AC617">
        <v>1</v>
      </c>
      <c r="AE617" t="s">
        <v>8054</v>
      </c>
      <c r="AH617" t="s">
        <v>1398</v>
      </c>
      <c r="AL617" t="s">
        <v>1225</v>
      </c>
      <c r="AM617" t="s">
        <v>1226</v>
      </c>
      <c r="AO617">
        <v>104</v>
      </c>
      <c r="AS617" t="s">
        <v>7288</v>
      </c>
      <c r="AT617">
        <v>60627827</v>
      </c>
      <c r="AV617" s="11">
        <v>400770</v>
      </c>
      <c r="AZ617" t="s">
        <v>5914</v>
      </c>
    </row>
    <row r="618" spans="1:52" x14ac:dyDescent="0.3">
      <c r="A618">
        <v>444</v>
      </c>
      <c r="Q618" t="s">
        <v>5899</v>
      </c>
      <c r="R618" t="s">
        <v>5900</v>
      </c>
      <c r="S618" t="s">
        <v>1220</v>
      </c>
      <c r="T618" t="s">
        <v>52</v>
      </c>
      <c r="U618" t="s">
        <v>372</v>
      </c>
      <c r="V618" s="9" t="s">
        <v>1222</v>
      </c>
      <c r="AA618" s="6" t="s">
        <v>5906</v>
      </c>
      <c r="AB618">
        <v>1</v>
      </c>
      <c r="AC618">
        <v>1</v>
      </c>
      <c r="AE618" t="s">
        <v>8054</v>
      </c>
      <c r="AH618" t="s">
        <v>1398</v>
      </c>
      <c r="AL618" t="s">
        <v>1225</v>
      </c>
      <c r="AM618" t="s">
        <v>1226</v>
      </c>
      <c r="AO618">
        <v>104</v>
      </c>
      <c r="AS618" t="s">
        <v>7288</v>
      </c>
      <c r="AT618">
        <v>60627827</v>
      </c>
      <c r="AV618" s="11">
        <v>400770</v>
      </c>
      <c r="AZ618" t="s">
        <v>5918</v>
      </c>
    </row>
    <row r="619" spans="1:52" x14ac:dyDescent="0.3">
      <c r="A619">
        <v>445</v>
      </c>
      <c r="Q619" t="s">
        <v>5899</v>
      </c>
      <c r="R619" t="s">
        <v>5900</v>
      </c>
      <c r="S619" t="s">
        <v>1220</v>
      </c>
      <c r="T619" t="s">
        <v>52</v>
      </c>
      <c r="U619" t="s">
        <v>372</v>
      </c>
      <c r="V619" s="9" t="s">
        <v>1222</v>
      </c>
      <c r="AA619" s="6" t="s">
        <v>5906</v>
      </c>
      <c r="AB619">
        <v>1</v>
      </c>
      <c r="AC619">
        <v>1</v>
      </c>
      <c r="AE619" t="s">
        <v>8054</v>
      </c>
      <c r="AH619" t="s">
        <v>1398</v>
      </c>
      <c r="AL619" t="s">
        <v>1225</v>
      </c>
      <c r="AM619" t="s">
        <v>1226</v>
      </c>
      <c r="AO619">
        <v>104</v>
      </c>
      <c r="AS619" t="s">
        <v>7288</v>
      </c>
      <c r="AT619">
        <v>60627827</v>
      </c>
      <c r="AV619" s="11">
        <v>400770</v>
      </c>
      <c r="AZ619" t="s">
        <v>5919</v>
      </c>
    </row>
    <row r="620" spans="1:52" x14ac:dyDescent="0.3">
      <c r="A620">
        <v>446</v>
      </c>
      <c r="Q620" t="s">
        <v>5899</v>
      </c>
      <c r="R620" t="s">
        <v>5900</v>
      </c>
      <c r="S620" t="s">
        <v>1220</v>
      </c>
      <c r="T620" t="s">
        <v>52</v>
      </c>
      <c r="U620" t="s">
        <v>372</v>
      </c>
      <c r="V620" s="9" t="s">
        <v>1222</v>
      </c>
      <c r="AA620" s="6" t="s">
        <v>5907</v>
      </c>
      <c r="AB620">
        <v>2</v>
      </c>
      <c r="AC620">
        <v>2</v>
      </c>
      <c r="AE620" t="s">
        <v>8054</v>
      </c>
      <c r="AH620" t="s">
        <v>1398</v>
      </c>
      <c r="AL620" t="s">
        <v>1225</v>
      </c>
      <c r="AM620" t="s">
        <v>1226</v>
      </c>
      <c r="AO620">
        <v>104</v>
      </c>
      <c r="AS620" t="s">
        <v>7288</v>
      </c>
      <c r="AT620">
        <v>60627827</v>
      </c>
      <c r="AV620" s="11">
        <v>400770</v>
      </c>
      <c r="AZ620" t="s">
        <v>5920</v>
      </c>
    </row>
    <row r="621" spans="1:52" x14ac:dyDescent="0.3">
      <c r="A621">
        <v>447</v>
      </c>
      <c r="Q621" t="s">
        <v>5899</v>
      </c>
      <c r="R621" t="s">
        <v>5900</v>
      </c>
      <c r="S621" t="s">
        <v>1220</v>
      </c>
      <c r="T621" t="s">
        <v>52</v>
      </c>
      <c r="U621" t="s">
        <v>372</v>
      </c>
      <c r="V621" s="9" t="s">
        <v>1222</v>
      </c>
      <c r="AA621" s="6" t="s">
        <v>5926</v>
      </c>
      <c r="AB621">
        <v>1</v>
      </c>
      <c r="AC621">
        <v>1</v>
      </c>
      <c r="AE621" t="s">
        <v>8054</v>
      </c>
      <c r="AH621" t="s">
        <v>1398</v>
      </c>
      <c r="AL621" t="s">
        <v>1225</v>
      </c>
      <c r="AM621" t="s">
        <v>1226</v>
      </c>
      <c r="AO621">
        <v>104</v>
      </c>
      <c r="AS621" t="s">
        <v>7288</v>
      </c>
      <c r="AT621">
        <v>60627827</v>
      </c>
      <c r="AV621" s="11">
        <v>400770</v>
      </c>
      <c r="AZ621" t="s">
        <v>5921</v>
      </c>
    </row>
    <row r="622" spans="1:52" x14ac:dyDescent="0.3">
      <c r="A622">
        <v>448</v>
      </c>
      <c r="Q622" t="s">
        <v>5899</v>
      </c>
      <c r="R622" t="s">
        <v>5900</v>
      </c>
      <c r="S622" t="s">
        <v>1220</v>
      </c>
      <c r="T622" t="s">
        <v>52</v>
      </c>
      <c r="U622" t="s">
        <v>372</v>
      </c>
      <c r="V622" s="9" t="s">
        <v>1222</v>
      </c>
      <c r="AA622" s="6" t="s">
        <v>5925</v>
      </c>
      <c r="AB622">
        <v>2</v>
      </c>
      <c r="AC622">
        <v>2</v>
      </c>
      <c r="AE622" t="s">
        <v>8054</v>
      </c>
      <c r="AH622" t="s">
        <v>1398</v>
      </c>
      <c r="AL622" t="s">
        <v>1225</v>
      </c>
      <c r="AM622" t="s">
        <v>1226</v>
      </c>
      <c r="AO622">
        <v>104</v>
      </c>
      <c r="AS622" t="s">
        <v>7288</v>
      </c>
      <c r="AT622">
        <v>60627827</v>
      </c>
      <c r="AV622" s="11">
        <v>400770</v>
      </c>
      <c r="AZ622" t="s">
        <v>5922</v>
      </c>
    </row>
    <row r="623" spans="1:52" x14ac:dyDescent="0.3">
      <c r="A623">
        <v>449</v>
      </c>
      <c r="Q623" t="s">
        <v>5899</v>
      </c>
      <c r="R623" t="s">
        <v>5900</v>
      </c>
      <c r="S623" t="s">
        <v>1220</v>
      </c>
      <c r="T623" t="s">
        <v>52</v>
      </c>
      <c r="U623" t="s">
        <v>372</v>
      </c>
      <c r="V623" s="9" t="s">
        <v>1222</v>
      </c>
      <c r="AA623" s="6" t="s">
        <v>5908</v>
      </c>
      <c r="AB623">
        <v>1</v>
      </c>
      <c r="AC623">
        <v>1</v>
      </c>
      <c r="AE623" t="s">
        <v>8054</v>
      </c>
      <c r="AH623" t="s">
        <v>1398</v>
      </c>
      <c r="AL623" t="s">
        <v>1225</v>
      </c>
      <c r="AM623" t="s">
        <v>1226</v>
      </c>
      <c r="AO623">
        <v>104</v>
      </c>
      <c r="AS623" t="s">
        <v>7288</v>
      </c>
      <c r="AT623">
        <v>60627827</v>
      </c>
      <c r="AV623" s="11">
        <v>400770</v>
      </c>
      <c r="AZ623" t="s">
        <v>5923</v>
      </c>
    </row>
    <row r="624" spans="1:52" x14ac:dyDescent="0.3">
      <c r="A624">
        <v>450</v>
      </c>
      <c r="Q624" t="s">
        <v>5899</v>
      </c>
      <c r="R624" t="s">
        <v>5900</v>
      </c>
      <c r="S624" t="s">
        <v>1220</v>
      </c>
      <c r="T624" t="s">
        <v>52</v>
      </c>
      <c r="U624" t="s">
        <v>372</v>
      </c>
      <c r="V624" s="9" t="s">
        <v>1222</v>
      </c>
      <c r="AA624" s="6" t="s">
        <v>5909</v>
      </c>
      <c r="AB624">
        <v>2</v>
      </c>
      <c r="AC624">
        <v>2</v>
      </c>
      <c r="AE624" t="s">
        <v>8054</v>
      </c>
      <c r="AH624" t="s">
        <v>1398</v>
      </c>
      <c r="AL624" t="s">
        <v>1225</v>
      </c>
      <c r="AM624" t="s">
        <v>1226</v>
      </c>
      <c r="AO624">
        <v>104</v>
      </c>
      <c r="AS624" t="s">
        <v>7288</v>
      </c>
      <c r="AT624">
        <v>60627827</v>
      </c>
      <c r="AV624" s="11">
        <v>400770</v>
      </c>
      <c r="AZ624" t="s">
        <v>5924</v>
      </c>
    </row>
    <row r="625" spans="1:55" x14ac:dyDescent="0.3">
      <c r="A625">
        <v>574</v>
      </c>
      <c r="C625">
        <v>5235093</v>
      </c>
      <c r="D625" t="s">
        <v>5843</v>
      </c>
      <c r="Q625" t="s">
        <v>5845</v>
      </c>
      <c r="R625" t="s">
        <v>5845</v>
      </c>
      <c r="S625" t="s">
        <v>135</v>
      </c>
      <c r="T625" t="s">
        <v>52</v>
      </c>
      <c r="U625" t="s">
        <v>372</v>
      </c>
      <c r="V625" s="9" t="s">
        <v>5846</v>
      </c>
      <c r="AA625" s="6" t="s">
        <v>5848</v>
      </c>
      <c r="AB625">
        <v>9</v>
      </c>
      <c r="AC625">
        <v>9</v>
      </c>
      <c r="AE625" t="s">
        <v>8055</v>
      </c>
      <c r="AL625" t="s">
        <v>5841</v>
      </c>
      <c r="AM625" t="s">
        <v>5841</v>
      </c>
      <c r="AO625">
        <v>43</v>
      </c>
      <c r="AP625">
        <v>11</v>
      </c>
      <c r="AS625" t="s">
        <v>7318</v>
      </c>
      <c r="AT625">
        <v>655522379</v>
      </c>
      <c r="AV625" s="11">
        <v>7505398</v>
      </c>
      <c r="AZ625" t="s">
        <v>5850</v>
      </c>
    </row>
    <row r="626" spans="1:55" x14ac:dyDescent="0.3">
      <c r="A626">
        <v>647</v>
      </c>
      <c r="B626" t="s">
        <v>1751</v>
      </c>
      <c r="C626">
        <v>5804818</v>
      </c>
      <c r="Q626" t="s">
        <v>1752</v>
      </c>
      <c r="R626" t="s">
        <v>1752</v>
      </c>
      <c r="S626" t="s">
        <v>135</v>
      </c>
      <c r="T626" t="s">
        <v>52</v>
      </c>
      <c r="U626" t="s">
        <v>372</v>
      </c>
      <c r="V626" s="9" t="s">
        <v>1753</v>
      </c>
      <c r="AA626" s="6" t="s">
        <v>1052</v>
      </c>
      <c r="AB626">
        <v>1</v>
      </c>
      <c r="AC626">
        <v>1</v>
      </c>
      <c r="AE626" t="s">
        <v>82</v>
      </c>
      <c r="AH626" t="s">
        <v>1174</v>
      </c>
      <c r="AL626" t="s">
        <v>1544</v>
      </c>
      <c r="AM626" t="s">
        <v>1544</v>
      </c>
      <c r="AO626">
        <v>126</v>
      </c>
      <c r="AP626">
        <v>2</v>
      </c>
      <c r="AS626" t="s">
        <v>7283</v>
      </c>
      <c r="AT626">
        <v>1058062637</v>
      </c>
      <c r="AV626" s="11">
        <v>370512</v>
      </c>
      <c r="AZ626" t="s">
        <v>1732</v>
      </c>
      <c r="BA626" t="s">
        <v>4988</v>
      </c>
      <c r="BB626">
        <v>41926472</v>
      </c>
      <c r="BC626" t="s">
        <v>4989</v>
      </c>
    </row>
    <row r="627" spans="1:55" x14ac:dyDescent="0.3">
      <c r="A627">
        <v>667</v>
      </c>
      <c r="C627">
        <v>5482981</v>
      </c>
      <c r="Q627" t="s">
        <v>1825</v>
      </c>
      <c r="R627" t="s">
        <v>1825</v>
      </c>
      <c r="S627" t="s">
        <v>135</v>
      </c>
      <c r="T627" t="s">
        <v>52</v>
      </c>
      <c r="U627" t="s">
        <v>372</v>
      </c>
      <c r="V627" s="9" t="s">
        <v>1820</v>
      </c>
      <c r="AA627" s="6" t="s">
        <v>1834</v>
      </c>
      <c r="AB627">
        <v>2</v>
      </c>
      <c r="AC627">
        <v>2</v>
      </c>
      <c r="AE627" t="s">
        <v>82</v>
      </c>
      <c r="AH627" t="s">
        <v>8058</v>
      </c>
      <c r="AL627" t="s">
        <v>1839</v>
      </c>
      <c r="AM627" t="s">
        <v>1839</v>
      </c>
      <c r="AO627">
        <v>9</v>
      </c>
      <c r="AS627" t="s">
        <v>7329</v>
      </c>
      <c r="AT627">
        <v>655359175</v>
      </c>
      <c r="AV627" s="11">
        <v>243036</v>
      </c>
      <c r="AZ627" t="s">
        <v>1582</v>
      </c>
      <c r="BA627" t="s">
        <v>4958</v>
      </c>
      <c r="BB627">
        <v>17325475</v>
      </c>
      <c r="BC627" t="s">
        <v>4960</v>
      </c>
    </row>
    <row r="628" spans="1:55" x14ac:dyDescent="0.3">
      <c r="A628">
        <v>808</v>
      </c>
      <c r="C628">
        <v>4816051</v>
      </c>
      <c r="Q628" t="s">
        <v>12249</v>
      </c>
      <c r="R628" t="s">
        <v>12249</v>
      </c>
      <c r="S628" t="s">
        <v>135</v>
      </c>
      <c r="T628" t="s">
        <v>52</v>
      </c>
      <c r="U628" t="s">
        <v>372</v>
      </c>
      <c r="V628" s="9" t="s">
        <v>12248</v>
      </c>
      <c r="AA628" s="6" t="s">
        <v>6504</v>
      </c>
      <c r="AB628">
        <v>1</v>
      </c>
      <c r="AC628">
        <v>1</v>
      </c>
      <c r="AE628" t="s">
        <v>92</v>
      </c>
      <c r="AH628" t="s">
        <v>1174</v>
      </c>
      <c r="AL628" t="s">
        <v>3017</v>
      </c>
      <c r="AM628" t="s">
        <v>3017</v>
      </c>
      <c r="AO628">
        <v>1</v>
      </c>
      <c r="AP628">
        <v>2</v>
      </c>
      <c r="AS628" t="s">
        <v>11915</v>
      </c>
      <c r="AV628" s="11">
        <v>400714</v>
      </c>
      <c r="AZ628" t="s">
        <v>9119</v>
      </c>
    </row>
    <row r="629" spans="1:55" x14ac:dyDescent="0.3">
      <c r="A629">
        <v>829</v>
      </c>
      <c r="B629" t="s">
        <v>12210</v>
      </c>
      <c r="C629">
        <v>4827101</v>
      </c>
      <c r="D629" t="s">
        <v>12211</v>
      </c>
      <c r="Q629" t="s">
        <v>12212</v>
      </c>
      <c r="R629" t="s">
        <v>12212</v>
      </c>
      <c r="S629" t="s">
        <v>135</v>
      </c>
      <c r="T629" t="s">
        <v>52</v>
      </c>
      <c r="U629" t="s">
        <v>372</v>
      </c>
      <c r="V629" s="9" t="s">
        <v>12209</v>
      </c>
      <c r="AA629" s="6" t="s">
        <v>12213</v>
      </c>
      <c r="AB629">
        <v>2</v>
      </c>
      <c r="AC629">
        <v>2</v>
      </c>
      <c r="AE629" t="s">
        <v>92</v>
      </c>
      <c r="AH629" t="s">
        <v>12214</v>
      </c>
      <c r="AL629" t="s">
        <v>11638</v>
      </c>
      <c r="AM629" t="s">
        <v>11638</v>
      </c>
      <c r="AO629">
        <v>2</v>
      </c>
      <c r="AP629">
        <v>5914</v>
      </c>
      <c r="AS629" t="s">
        <v>7294</v>
      </c>
      <c r="AV629" s="11">
        <v>372673</v>
      </c>
    </row>
    <row r="630" spans="1:55" x14ac:dyDescent="0.3">
      <c r="A630">
        <v>935</v>
      </c>
      <c r="B630" t="s">
        <v>12109</v>
      </c>
      <c r="C630">
        <v>62919</v>
      </c>
      <c r="Q630" t="s">
        <v>12110</v>
      </c>
      <c r="R630" t="s">
        <v>12110</v>
      </c>
      <c r="S630" t="s">
        <v>135</v>
      </c>
      <c r="T630" t="s">
        <v>52</v>
      </c>
      <c r="U630" t="s">
        <v>372</v>
      </c>
      <c r="V630" s="9" t="s">
        <v>12108</v>
      </c>
      <c r="AA630" s="6" t="s">
        <v>12111</v>
      </c>
      <c r="AB630">
        <v>1</v>
      </c>
      <c r="AC630">
        <v>1</v>
      </c>
      <c r="AE630" t="s">
        <v>8155</v>
      </c>
      <c r="AF630" t="s">
        <v>8210</v>
      </c>
      <c r="AH630" t="s">
        <v>12113</v>
      </c>
      <c r="AK630" t="s">
        <v>8052</v>
      </c>
      <c r="AL630" t="s">
        <v>12031</v>
      </c>
      <c r="AM630" t="s">
        <v>12031</v>
      </c>
      <c r="AO630">
        <v>2</v>
      </c>
      <c r="AP630">
        <v>7994</v>
      </c>
      <c r="AS630" t="s">
        <v>161</v>
      </c>
      <c r="AV630" s="11" t="s">
        <v>160</v>
      </c>
      <c r="AZ630" t="s">
        <v>12112</v>
      </c>
    </row>
    <row r="631" spans="1:55" x14ac:dyDescent="0.3">
      <c r="A631">
        <v>986</v>
      </c>
      <c r="B631" t="s">
        <v>12037</v>
      </c>
      <c r="C631">
        <v>70606</v>
      </c>
      <c r="Q631" t="s">
        <v>12038</v>
      </c>
      <c r="R631" t="s">
        <v>12038</v>
      </c>
      <c r="S631" t="s">
        <v>135</v>
      </c>
      <c r="T631" t="s">
        <v>52</v>
      </c>
      <c r="U631" t="s">
        <v>372</v>
      </c>
      <c r="V631" s="9" t="s">
        <v>12039</v>
      </c>
      <c r="Z631" s="9" t="s">
        <v>12042</v>
      </c>
      <c r="AA631" s="6" t="s">
        <v>12040</v>
      </c>
      <c r="AB631">
        <v>2</v>
      </c>
      <c r="AC631">
        <v>2</v>
      </c>
      <c r="AE631" t="s">
        <v>2462</v>
      </c>
      <c r="AH631" t="s">
        <v>8057</v>
      </c>
      <c r="AK631" t="s">
        <v>8052</v>
      </c>
      <c r="AL631" t="s">
        <v>12031</v>
      </c>
      <c r="AM631" t="s">
        <v>12031</v>
      </c>
      <c r="AO631">
        <v>2</v>
      </c>
      <c r="AP631">
        <v>8034</v>
      </c>
      <c r="AS631" t="s">
        <v>161</v>
      </c>
      <c r="AV631" s="11" t="s">
        <v>160</v>
      </c>
      <c r="AZ631" t="s">
        <v>12041</v>
      </c>
    </row>
    <row r="632" spans="1:55" x14ac:dyDescent="0.3">
      <c r="A632">
        <v>995</v>
      </c>
      <c r="B632" t="s">
        <v>12028</v>
      </c>
      <c r="C632">
        <v>71618</v>
      </c>
      <c r="Q632" t="s">
        <v>12029</v>
      </c>
      <c r="R632" t="s">
        <v>12029</v>
      </c>
      <c r="S632" t="s">
        <v>135</v>
      </c>
      <c r="T632" t="s">
        <v>52</v>
      </c>
      <c r="U632" t="s">
        <v>372</v>
      </c>
      <c r="V632" s="9" t="s">
        <v>12027</v>
      </c>
      <c r="AA632" s="6" t="s">
        <v>12030</v>
      </c>
      <c r="AB632">
        <v>1</v>
      </c>
      <c r="AC632">
        <v>1</v>
      </c>
      <c r="AE632" t="s">
        <v>8293</v>
      </c>
      <c r="AH632" t="s">
        <v>8057</v>
      </c>
      <c r="AL632" t="s">
        <v>12031</v>
      </c>
      <c r="AM632" t="s">
        <v>12031</v>
      </c>
      <c r="AO632">
        <v>2</v>
      </c>
      <c r="AP632">
        <v>8042</v>
      </c>
      <c r="AS632" t="s">
        <v>161</v>
      </c>
      <c r="AV632" s="11" t="s">
        <v>160</v>
      </c>
      <c r="AZ632" t="s">
        <v>12032</v>
      </c>
    </row>
    <row r="633" spans="1:55" x14ac:dyDescent="0.3">
      <c r="A633">
        <v>1091</v>
      </c>
      <c r="B633" t="s">
        <v>2852</v>
      </c>
      <c r="C633">
        <v>760913</v>
      </c>
      <c r="Q633" t="s">
        <v>2860</v>
      </c>
      <c r="R633" t="s">
        <v>2860</v>
      </c>
      <c r="S633" t="s">
        <v>135</v>
      </c>
      <c r="T633" t="s">
        <v>52</v>
      </c>
      <c r="U633" t="s">
        <v>372</v>
      </c>
      <c r="V633" s="9" t="s">
        <v>2830</v>
      </c>
      <c r="Z633" s="9" t="s">
        <v>1608</v>
      </c>
      <c r="AA633" s="6" t="s">
        <v>2960</v>
      </c>
      <c r="AB633">
        <v>1</v>
      </c>
      <c r="AC633">
        <v>1</v>
      </c>
      <c r="AE633" t="s">
        <v>2462</v>
      </c>
      <c r="AH633" t="s">
        <v>8135</v>
      </c>
      <c r="AK633" t="s">
        <v>8175</v>
      </c>
      <c r="AL633" t="s">
        <v>1607</v>
      </c>
      <c r="AM633" t="s">
        <v>1607</v>
      </c>
      <c r="AO633">
        <v>134</v>
      </c>
      <c r="AP633">
        <v>1</v>
      </c>
      <c r="AS633" t="s">
        <v>7322</v>
      </c>
      <c r="AT633">
        <v>1537306</v>
      </c>
      <c r="AV633" s="11">
        <v>342367</v>
      </c>
      <c r="AZ633" t="s">
        <v>3035</v>
      </c>
    </row>
    <row r="634" spans="1:55" x14ac:dyDescent="0.3">
      <c r="A634">
        <v>1129</v>
      </c>
      <c r="C634">
        <v>474652</v>
      </c>
      <c r="Q634" t="s">
        <v>2353</v>
      </c>
      <c r="R634" t="s">
        <v>2353</v>
      </c>
      <c r="S634" t="s">
        <v>135</v>
      </c>
      <c r="T634" t="s">
        <v>52</v>
      </c>
      <c r="U634" t="s">
        <v>372</v>
      </c>
      <c r="V634" s="9" t="s">
        <v>2924</v>
      </c>
      <c r="AA634" s="6" t="s">
        <v>2990</v>
      </c>
      <c r="AB634">
        <v>2</v>
      </c>
      <c r="AC634">
        <v>2</v>
      </c>
      <c r="AE634" t="s">
        <v>8055</v>
      </c>
      <c r="AH634" t="s">
        <v>1174</v>
      </c>
      <c r="AK634" t="s">
        <v>8051</v>
      </c>
      <c r="AL634" t="s">
        <v>3015</v>
      </c>
      <c r="AM634" t="s">
        <v>3015</v>
      </c>
      <c r="AO634">
        <v>135</v>
      </c>
      <c r="AP634">
        <v>1</v>
      </c>
      <c r="AZ634" t="s">
        <v>3028</v>
      </c>
    </row>
    <row r="635" spans="1:55" x14ac:dyDescent="0.3">
      <c r="A635">
        <v>1135</v>
      </c>
      <c r="C635">
        <v>318473</v>
      </c>
      <c r="Q635" t="s">
        <v>2896</v>
      </c>
      <c r="R635" t="s">
        <v>2896</v>
      </c>
      <c r="S635" t="s">
        <v>135</v>
      </c>
      <c r="T635" t="s">
        <v>52</v>
      </c>
      <c r="U635" t="s">
        <v>372</v>
      </c>
      <c r="V635" s="9" t="s">
        <v>2927</v>
      </c>
      <c r="AA635" s="6" t="s">
        <v>2993</v>
      </c>
      <c r="AB635">
        <v>2</v>
      </c>
      <c r="AC635">
        <v>2</v>
      </c>
      <c r="AE635" t="s">
        <v>92</v>
      </c>
      <c r="AH635" t="s">
        <v>1174</v>
      </c>
      <c r="AL635" t="s">
        <v>3017</v>
      </c>
      <c r="AM635" t="s">
        <v>3017</v>
      </c>
      <c r="AO635">
        <v>2</v>
      </c>
      <c r="AP635">
        <v>8</v>
      </c>
      <c r="AZ635" t="s">
        <v>3025</v>
      </c>
    </row>
    <row r="636" spans="1:55" x14ac:dyDescent="0.3">
      <c r="A636">
        <v>1226</v>
      </c>
      <c r="E636">
        <v>27715910</v>
      </c>
      <c r="Q636" t="s">
        <v>1174</v>
      </c>
      <c r="R636" t="s">
        <v>1174</v>
      </c>
      <c r="S636" t="s">
        <v>135</v>
      </c>
      <c r="T636" t="s">
        <v>52</v>
      </c>
      <c r="U636" t="s">
        <v>372</v>
      </c>
      <c r="V636" s="9" t="s">
        <v>4397</v>
      </c>
      <c r="AA636" s="6" t="s">
        <v>5871</v>
      </c>
      <c r="AB636">
        <v>1</v>
      </c>
      <c r="AC636">
        <v>1</v>
      </c>
      <c r="AE636" t="s">
        <v>92</v>
      </c>
      <c r="AF636" t="s">
        <v>8170</v>
      </c>
      <c r="AH636" t="s">
        <v>1174</v>
      </c>
      <c r="AL636" t="s">
        <v>5157</v>
      </c>
      <c r="AM636" t="s">
        <v>5157</v>
      </c>
      <c r="AO636">
        <v>6</v>
      </c>
      <c r="AP636">
        <v>4</v>
      </c>
      <c r="AZ636" t="s">
        <v>5872</v>
      </c>
    </row>
    <row r="637" spans="1:55" x14ac:dyDescent="0.3">
      <c r="A637">
        <v>1265</v>
      </c>
      <c r="E637">
        <v>27715964</v>
      </c>
      <c r="Q637" t="s">
        <v>1174</v>
      </c>
      <c r="R637" t="s">
        <v>1174</v>
      </c>
      <c r="S637" t="s">
        <v>135</v>
      </c>
      <c r="T637" t="s">
        <v>52</v>
      </c>
      <c r="U637" t="s">
        <v>372</v>
      </c>
      <c r="V637" s="9" t="s">
        <v>4411</v>
      </c>
      <c r="AA637" s="6" t="s">
        <v>5879</v>
      </c>
      <c r="AB637">
        <v>1</v>
      </c>
      <c r="AC637">
        <v>1</v>
      </c>
      <c r="AE637" t="s">
        <v>92</v>
      </c>
      <c r="AF637" t="s">
        <v>8170</v>
      </c>
      <c r="AH637" t="s">
        <v>8135</v>
      </c>
      <c r="AK637" t="s">
        <v>8051</v>
      </c>
      <c r="AL637" t="s">
        <v>5157</v>
      </c>
      <c r="AM637" t="s">
        <v>5157</v>
      </c>
      <c r="AO637">
        <v>7</v>
      </c>
      <c r="AP637">
        <v>2</v>
      </c>
      <c r="AZ637" t="s">
        <v>5880</v>
      </c>
    </row>
    <row r="638" spans="1:55" x14ac:dyDescent="0.3">
      <c r="A638">
        <v>1309</v>
      </c>
      <c r="B638" t="s">
        <v>7432</v>
      </c>
      <c r="C638">
        <v>11643770</v>
      </c>
      <c r="Q638" t="s">
        <v>3208</v>
      </c>
      <c r="R638" t="s">
        <v>3208</v>
      </c>
      <c r="S638" t="s">
        <v>135</v>
      </c>
      <c r="T638" t="s">
        <v>52</v>
      </c>
      <c r="U638" t="s">
        <v>372</v>
      </c>
      <c r="V638" s="9" t="s">
        <v>4425</v>
      </c>
      <c r="AA638" s="6" t="s">
        <v>6276</v>
      </c>
      <c r="AB638">
        <v>1</v>
      </c>
      <c r="AC638">
        <v>1</v>
      </c>
      <c r="AE638" t="s">
        <v>8170</v>
      </c>
      <c r="AF638" t="s">
        <v>8053</v>
      </c>
      <c r="AG638" t="s">
        <v>11703</v>
      </c>
      <c r="AH638" t="s">
        <v>1398</v>
      </c>
      <c r="AL638" t="s">
        <v>5177</v>
      </c>
      <c r="AM638" t="s">
        <v>5177</v>
      </c>
      <c r="AO638">
        <v>12</v>
      </c>
      <c r="AP638">
        <v>2</v>
      </c>
      <c r="AZ638" t="s">
        <v>8423</v>
      </c>
    </row>
    <row r="639" spans="1:55" x14ac:dyDescent="0.3">
      <c r="A639">
        <v>1371</v>
      </c>
      <c r="E639">
        <v>27716138</v>
      </c>
      <c r="Q639" t="s">
        <v>3222</v>
      </c>
      <c r="R639" t="s">
        <v>3222</v>
      </c>
      <c r="S639" t="s">
        <v>135</v>
      </c>
      <c r="T639" t="s">
        <v>52</v>
      </c>
      <c r="U639" t="s">
        <v>372</v>
      </c>
      <c r="V639" s="9" t="s">
        <v>4442</v>
      </c>
      <c r="AA639" s="6" t="s">
        <v>5884</v>
      </c>
      <c r="AB639">
        <v>2</v>
      </c>
      <c r="AC639">
        <v>2</v>
      </c>
      <c r="AE639" t="s">
        <v>8170</v>
      </c>
      <c r="AF639" t="s">
        <v>8053</v>
      </c>
      <c r="AG639" t="s">
        <v>8055</v>
      </c>
      <c r="AH639" t="s">
        <v>8135</v>
      </c>
      <c r="AK639" t="s">
        <v>8051</v>
      </c>
      <c r="AL639" t="s">
        <v>5157</v>
      </c>
      <c r="AM639" t="s">
        <v>5157</v>
      </c>
      <c r="AO639">
        <v>9</v>
      </c>
      <c r="AP639">
        <v>1</v>
      </c>
    </row>
    <row r="640" spans="1:55" x14ac:dyDescent="0.3">
      <c r="A640">
        <v>1603</v>
      </c>
      <c r="C640">
        <v>3823260</v>
      </c>
      <c r="Q640" t="s">
        <v>3451</v>
      </c>
      <c r="R640" t="s">
        <v>3451</v>
      </c>
      <c r="S640" t="s">
        <v>135</v>
      </c>
      <c r="T640" t="s">
        <v>52</v>
      </c>
      <c r="U640" t="s">
        <v>372</v>
      </c>
      <c r="V640" s="9" t="s">
        <v>4539</v>
      </c>
      <c r="AA640" s="6" t="s">
        <v>9835</v>
      </c>
      <c r="AB640">
        <v>3</v>
      </c>
      <c r="AC640">
        <v>3</v>
      </c>
      <c r="AE640" t="s">
        <v>8054</v>
      </c>
      <c r="AH640" t="s">
        <v>8057</v>
      </c>
      <c r="AI640" t="s">
        <v>8119</v>
      </c>
      <c r="AK640" t="s">
        <v>8052</v>
      </c>
      <c r="AL640" t="s">
        <v>686</v>
      </c>
      <c r="AM640" t="s">
        <v>686</v>
      </c>
      <c r="AO640">
        <v>79</v>
      </c>
      <c r="AP640">
        <v>4</v>
      </c>
      <c r="AS640" t="s">
        <v>7271</v>
      </c>
      <c r="AT640">
        <v>43718717</v>
      </c>
      <c r="AU640">
        <v>677613</v>
      </c>
      <c r="AV640" s="11">
        <v>1306050</v>
      </c>
      <c r="AZ640" t="s">
        <v>8595</v>
      </c>
    </row>
    <row r="641" spans="1:59" x14ac:dyDescent="0.3">
      <c r="A641">
        <v>1614</v>
      </c>
      <c r="B641" t="s">
        <v>11808</v>
      </c>
      <c r="C641">
        <v>3117288</v>
      </c>
      <c r="D641" t="s">
        <v>11809</v>
      </c>
      <c r="Q641" t="s">
        <v>11792</v>
      </c>
      <c r="R641" t="s">
        <v>11792</v>
      </c>
      <c r="S641" t="s">
        <v>135</v>
      </c>
      <c r="T641" t="s">
        <v>52</v>
      </c>
      <c r="U641" t="s">
        <v>372</v>
      </c>
      <c r="V641" s="9" t="s">
        <v>11810</v>
      </c>
      <c r="AA641" s="6" t="s">
        <v>11811</v>
      </c>
      <c r="AB641">
        <v>1</v>
      </c>
      <c r="AC641">
        <v>1</v>
      </c>
      <c r="AE641" t="s">
        <v>8054</v>
      </c>
      <c r="AF641" t="s">
        <v>82</v>
      </c>
      <c r="AG641" t="s">
        <v>2232</v>
      </c>
      <c r="AH641" t="s">
        <v>8111</v>
      </c>
      <c r="AL641" t="s">
        <v>11793</v>
      </c>
      <c r="AM641" t="s">
        <v>11793</v>
      </c>
      <c r="AO641">
        <v>295</v>
      </c>
      <c r="AP641">
        <v>6599</v>
      </c>
      <c r="AS641" t="s">
        <v>11794</v>
      </c>
      <c r="AV641" s="11">
        <v>8302911</v>
      </c>
      <c r="AZ641" t="s">
        <v>11801</v>
      </c>
    </row>
    <row r="642" spans="1:59" x14ac:dyDescent="0.3">
      <c r="A642">
        <v>1616</v>
      </c>
      <c r="B642" t="s">
        <v>11803</v>
      </c>
      <c r="C642">
        <v>3119138</v>
      </c>
      <c r="D642" t="s">
        <v>11804</v>
      </c>
      <c r="Q642" t="s">
        <v>11792</v>
      </c>
      <c r="R642" t="s">
        <v>11792</v>
      </c>
      <c r="S642" t="s">
        <v>135</v>
      </c>
      <c r="T642" t="s">
        <v>52</v>
      </c>
      <c r="U642" t="s">
        <v>372</v>
      </c>
      <c r="V642" s="9" t="s">
        <v>11802</v>
      </c>
      <c r="AA642" s="6" t="s">
        <v>11805</v>
      </c>
      <c r="AB642">
        <v>1</v>
      </c>
      <c r="AC642">
        <v>1</v>
      </c>
      <c r="AE642" t="s">
        <v>8054</v>
      </c>
      <c r="AF642" t="s">
        <v>8055</v>
      </c>
      <c r="AH642" t="s">
        <v>11807</v>
      </c>
      <c r="AL642" t="s">
        <v>11793</v>
      </c>
      <c r="AM642" t="s">
        <v>11793</v>
      </c>
      <c r="AO642">
        <v>295</v>
      </c>
      <c r="AP642">
        <v>6604</v>
      </c>
      <c r="AS642" t="s">
        <v>11794</v>
      </c>
      <c r="AV642" s="11">
        <v>8302911</v>
      </c>
      <c r="AZ642" t="s">
        <v>11806</v>
      </c>
    </row>
    <row r="643" spans="1:59" x14ac:dyDescent="0.3">
      <c r="A643">
        <v>1617</v>
      </c>
      <c r="B643" t="s">
        <v>7575</v>
      </c>
      <c r="C643">
        <v>3431635</v>
      </c>
      <c r="Q643" t="s">
        <v>3462</v>
      </c>
      <c r="R643" t="s">
        <v>3462</v>
      </c>
      <c r="S643" t="s">
        <v>135</v>
      </c>
      <c r="T643" t="s">
        <v>52</v>
      </c>
      <c r="U643" t="s">
        <v>372</v>
      </c>
      <c r="V643" s="9" t="s">
        <v>4543</v>
      </c>
      <c r="Z643" s="9" t="s">
        <v>4544</v>
      </c>
      <c r="AA643" s="6" t="s">
        <v>9842</v>
      </c>
      <c r="AB643">
        <v>3</v>
      </c>
      <c r="AC643">
        <v>3</v>
      </c>
      <c r="AE643" t="s">
        <v>2462</v>
      </c>
      <c r="AF643" t="s">
        <v>8140</v>
      </c>
      <c r="AH643" t="s">
        <v>8180</v>
      </c>
      <c r="AL643" t="s">
        <v>5238</v>
      </c>
      <c r="AM643" t="s">
        <v>5238</v>
      </c>
      <c r="AO643">
        <v>8</v>
      </c>
      <c r="AP643">
        <v>6</v>
      </c>
      <c r="AZ643" t="s">
        <v>8600</v>
      </c>
    </row>
    <row r="644" spans="1:59" x14ac:dyDescent="0.3">
      <c r="A644">
        <v>1620</v>
      </c>
      <c r="B644" t="s">
        <v>11797</v>
      </c>
      <c r="C644">
        <v>3121005</v>
      </c>
      <c r="D644" t="s">
        <v>11798</v>
      </c>
      <c r="Q644" t="s">
        <v>11792</v>
      </c>
      <c r="R644" t="s">
        <v>11792</v>
      </c>
      <c r="S644" t="s">
        <v>135</v>
      </c>
      <c r="T644" t="s">
        <v>52</v>
      </c>
      <c r="U644" t="s">
        <v>372</v>
      </c>
      <c r="V644" s="9" t="s">
        <v>11796</v>
      </c>
      <c r="AA644" s="6" t="s">
        <v>11799</v>
      </c>
      <c r="AB644">
        <v>1</v>
      </c>
      <c r="AC644">
        <v>1</v>
      </c>
      <c r="AE644" t="s">
        <v>8054</v>
      </c>
      <c r="AF644" t="s">
        <v>8098</v>
      </c>
      <c r="AG644" t="s">
        <v>2232</v>
      </c>
      <c r="AH644" t="s">
        <v>8058</v>
      </c>
      <c r="AL644" t="s">
        <v>11793</v>
      </c>
      <c r="AM644" t="s">
        <v>11793</v>
      </c>
      <c r="AO644">
        <v>295</v>
      </c>
      <c r="AP644">
        <v>6609</v>
      </c>
      <c r="AS644" t="s">
        <v>11794</v>
      </c>
      <c r="AV644" s="11">
        <v>8302911</v>
      </c>
      <c r="AZ644" t="s">
        <v>11801</v>
      </c>
    </row>
    <row r="645" spans="1:59" x14ac:dyDescent="0.3">
      <c r="A645">
        <v>1683</v>
      </c>
      <c r="B645" t="s">
        <v>7619</v>
      </c>
      <c r="C645">
        <v>3200954</v>
      </c>
      <c r="Q645" t="s">
        <v>3519</v>
      </c>
      <c r="R645" t="s">
        <v>3519</v>
      </c>
      <c r="S645" t="s">
        <v>135</v>
      </c>
      <c r="T645" t="s">
        <v>52</v>
      </c>
      <c r="U645" t="s">
        <v>372</v>
      </c>
      <c r="V645" s="9" t="s">
        <v>4565</v>
      </c>
      <c r="AA645" s="6" t="s">
        <v>9883</v>
      </c>
      <c r="AB645">
        <v>2</v>
      </c>
      <c r="AC645">
        <v>2</v>
      </c>
      <c r="AE645" t="s">
        <v>8054</v>
      </c>
      <c r="AH645" t="s">
        <v>8149</v>
      </c>
      <c r="AI645" t="s">
        <v>5945</v>
      </c>
      <c r="AL645" t="s">
        <v>686</v>
      </c>
      <c r="AM645" t="s">
        <v>686</v>
      </c>
      <c r="AO645">
        <v>82</v>
      </c>
      <c r="AP645">
        <v>6</v>
      </c>
      <c r="AS645" t="s">
        <v>7271</v>
      </c>
      <c r="AT645">
        <v>43718717</v>
      </c>
      <c r="AU645">
        <v>677613</v>
      </c>
      <c r="AV645" s="11">
        <v>1306050</v>
      </c>
      <c r="AZ645" t="s">
        <v>8642</v>
      </c>
    </row>
    <row r="646" spans="1:59" x14ac:dyDescent="0.3">
      <c r="A646">
        <v>1719</v>
      </c>
      <c r="C646">
        <v>2752244</v>
      </c>
      <c r="Q646" t="s">
        <v>3543</v>
      </c>
      <c r="R646" t="s">
        <v>3543</v>
      </c>
      <c r="S646" t="s">
        <v>135</v>
      </c>
      <c r="T646" t="s">
        <v>52</v>
      </c>
      <c r="U646" t="s">
        <v>372</v>
      </c>
      <c r="V646" s="9" t="s">
        <v>4579</v>
      </c>
      <c r="AA646" s="6" t="s">
        <v>9900</v>
      </c>
      <c r="AB646">
        <v>1</v>
      </c>
      <c r="AC646">
        <v>1</v>
      </c>
      <c r="AE646" t="s">
        <v>8055</v>
      </c>
      <c r="AF646" t="s">
        <v>8248</v>
      </c>
      <c r="AH646" t="s">
        <v>1174</v>
      </c>
      <c r="AL646" t="s">
        <v>3009</v>
      </c>
      <c r="AM646" t="s">
        <v>3009</v>
      </c>
      <c r="AO646">
        <v>41</v>
      </c>
      <c r="AP646">
        <v>6</v>
      </c>
      <c r="AZ646" t="s">
        <v>8661</v>
      </c>
    </row>
    <row r="647" spans="1:59" x14ac:dyDescent="0.3">
      <c r="A647">
        <v>1738</v>
      </c>
      <c r="C647">
        <v>2804510</v>
      </c>
      <c r="Q647" t="s">
        <v>3530</v>
      </c>
      <c r="R647" t="s">
        <v>3530</v>
      </c>
      <c r="S647" t="s">
        <v>135</v>
      </c>
      <c r="T647" t="s">
        <v>52</v>
      </c>
      <c r="U647" t="s">
        <v>372</v>
      </c>
      <c r="V647" s="9" t="s">
        <v>4584</v>
      </c>
      <c r="AA647" s="6" t="s">
        <v>9910</v>
      </c>
      <c r="AB647">
        <v>1</v>
      </c>
      <c r="AC647">
        <v>1</v>
      </c>
      <c r="AE647" t="s">
        <v>8054</v>
      </c>
      <c r="AH647" t="s">
        <v>8058</v>
      </c>
      <c r="AL647" t="s">
        <v>3009</v>
      </c>
      <c r="AM647" t="s">
        <v>3009</v>
      </c>
      <c r="AO647">
        <v>42</v>
      </c>
      <c r="AP647">
        <v>4</v>
      </c>
      <c r="AS647" t="s">
        <v>11732</v>
      </c>
      <c r="AV647" s="11">
        <v>171545</v>
      </c>
      <c r="AZ647" t="s">
        <v>8674</v>
      </c>
    </row>
    <row r="648" spans="1:59" x14ac:dyDescent="0.3">
      <c r="A648">
        <v>1741</v>
      </c>
      <c r="B648" t="s">
        <v>7647</v>
      </c>
      <c r="C648">
        <v>2631727</v>
      </c>
      <c r="Q648" t="s">
        <v>3559</v>
      </c>
      <c r="R648" t="s">
        <v>3559</v>
      </c>
      <c r="S648" t="s">
        <v>135</v>
      </c>
      <c r="T648" t="s">
        <v>52</v>
      </c>
      <c r="U648" t="s">
        <v>372</v>
      </c>
      <c r="V648" s="9" t="s">
        <v>3562</v>
      </c>
      <c r="AA648" s="6" t="s">
        <v>5583</v>
      </c>
      <c r="AB648">
        <v>2</v>
      </c>
      <c r="AC648">
        <v>2</v>
      </c>
      <c r="AE648" t="s">
        <v>164</v>
      </c>
      <c r="AH648" t="s">
        <v>8057</v>
      </c>
      <c r="AK648" t="s">
        <v>8175</v>
      </c>
      <c r="AL648" t="s">
        <v>2084</v>
      </c>
      <c r="AM648" t="s">
        <v>2084</v>
      </c>
      <c r="AO648">
        <v>18</v>
      </c>
      <c r="AP648">
        <v>6</v>
      </c>
      <c r="AS648" t="s">
        <v>7309</v>
      </c>
      <c r="AT648">
        <v>38435996</v>
      </c>
      <c r="AU648">
        <v>640644</v>
      </c>
      <c r="AV648" s="11">
        <v>1273516</v>
      </c>
      <c r="AZ648" t="s">
        <v>8676</v>
      </c>
      <c r="BF648" t="s">
        <v>10456</v>
      </c>
      <c r="BG648" t="s">
        <v>10455</v>
      </c>
    </row>
    <row r="649" spans="1:59" x14ac:dyDescent="0.3">
      <c r="A649">
        <v>1776</v>
      </c>
      <c r="C649">
        <v>2380979</v>
      </c>
      <c r="D649" t="s">
        <v>7661</v>
      </c>
      <c r="Q649" t="s">
        <v>3580</v>
      </c>
      <c r="R649" t="s">
        <v>3580</v>
      </c>
      <c r="S649" t="s">
        <v>135</v>
      </c>
      <c r="T649" t="s">
        <v>52</v>
      </c>
      <c r="U649" t="s">
        <v>372</v>
      </c>
      <c r="V649" s="9" t="s">
        <v>4041</v>
      </c>
      <c r="AA649" s="6" t="s">
        <v>9189</v>
      </c>
      <c r="AB649">
        <v>1</v>
      </c>
      <c r="AC649">
        <v>1</v>
      </c>
      <c r="AE649" t="s">
        <v>92</v>
      </c>
      <c r="AH649" t="s">
        <v>8057</v>
      </c>
      <c r="AL649" t="s">
        <v>5259</v>
      </c>
      <c r="AM649" t="s">
        <v>5259</v>
      </c>
      <c r="AO649">
        <v>83</v>
      </c>
      <c r="AP649">
        <v>6</v>
      </c>
      <c r="AZ649" t="s">
        <v>8699</v>
      </c>
    </row>
    <row r="650" spans="1:59" x14ac:dyDescent="0.3">
      <c r="A650">
        <v>1824</v>
      </c>
      <c r="B650" t="s">
        <v>7678</v>
      </c>
      <c r="C650">
        <v>2064661</v>
      </c>
      <c r="Q650" t="s">
        <v>1174</v>
      </c>
      <c r="R650" t="s">
        <v>1174</v>
      </c>
      <c r="S650" t="s">
        <v>135</v>
      </c>
      <c r="T650" t="s">
        <v>52</v>
      </c>
      <c r="U650" t="s">
        <v>372</v>
      </c>
      <c r="V650" s="9" t="s">
        <v>4165</v>
      </c>
      <c r="Z650" s="9" t="s">
        <v>4155</v>
      </c>
      <c r="AA650" s="6" t="s">
        <v>9211</v>
      </c>
      <c r="AB650">
        <v>2</v>
      </c>
      <c r="AC650">
        <v>2</v>
      </c>
      <c r="AE650" t="s">
        <v>82</v>
      </c>
      <c r="AF650" t="s">
        <v>8054</v>
      </c>
      <c r="AH650" t="s">
        <v>8064</v>
      </c>
      <c r="AL650" t="s">
        <v>1607</v>
      </c>
      <c r="AM650" t="s">
        <v>1607</v>
      </c>
      <c r="AO650">
        <v>158</v>
      </c>
      <c r="AP650">
        <v>1</v>
      </c>
      <c r="AS650" t="s">
        <v>7322</v>
      </c>
      <c r="AT650">
        <v>1537306</v>
      </c>
      <c r="AV650" s="11">
        <v>342367</v>
      </c>
      <c r="AZ650" t="s">
        <v>8721</v>
      </c>
    </row>
    <row r="651" spans="1:59" x14ac:dyDescent="0.3">
      <c r="A651">
        <v>1850</v>
      </c>
      <c r="B651" t="s">
        <v>7685</v>
      </c>
      <c r="C651">
        <v>1860026</v>
      </c>
      <c r="Q651" t="s">
        <v>3614</v>
      </c>
      <c r="R651" t="s">
        <v>3614</v>
      </c>
      <c r="S651" t="s">
        <v>135</v>
      </c>
      <c r="T651" t="s">
        <v>52</v>
      </c>
      <c r="U651" t="s">
        <v>372</v>
      </c>
      <c r="V651" s="9" t="s">
        <v>4170</v>
      </c>
      <c r="Z651" s="9" t="s">
        <v>4155</v>
      </c>
      <c r="AA651" s="6" t="s">
        <v>9218</v>
      </c>
      <c r="AB651">
        <v>2</v>
      </c>
      <c r="AC651">
        <v>2</v>
      </c>
      <c r="AE651" t="s">
        <v>82</v>
      </c>
      <c r="AF651" t="s">
        <v>8054</v>
      </c>
      <c r="AH651" t="s">
        <v>8057</v>
      </c>
      <c r="AL651" t="s">
        <v>1607</v>
      </c>
      <c r="AM651" t="s">
        <v>1607</v>
      </c>
      <c r="AO651">
        <v>158</v>
      </c>
      <c r="AP651">
        <v>5</v>
      </c>
      <c r="AS651" t="s">
        <v>7322</v>
      </c>
      <c r="AT651">
        <v>1537306</v>
      </c>
      <c r="AV651" s="11">
        <v>342367</v>
      </c>
      <c r="AZ651" t="s">
        <v>8728</v>
      </c>
    </row>
    <row r="652" spans="1:59" x14ac:dyDescent="0.3">
      <c r="A652">
        <v>1909</v>
      </c>
      <c r="Q652" t="s">
        <v>6231</v>
      </c>
      <c r="R652" t="s">
        <v>6231</v>
      </c>
      <c r="S652" t="s">
        <v>135</v>
      </c>
      <c r="T652" t="s">
        <v>52</v>
      </c>
      <c r="U652" t="s">
        <v>372</v>
      </c>
      <c r="V652" s="9" t="s">
        <v>3641</v>
      </c>
      <c r="AA652" s="6" t="s">
        <v>333</v>
      </c>
      <c r="AB652">
        <v>1</v>
      </c>
      <c r="AC652">
        <v>1</v>
      </c>
      <c r="AL652" t="s">
        <v>6142</v>
      </c>
      <c r="AM652" t="s">
        <v>6142</v>
      </c>
      <c r="AO652">
        <v>1</v>
      </c>
      <c r="AP652">
        <v>4</v>
      </c>
      <c r="AS652" t="s">
        <v>7310</v>
      </c>
      <c r="AT652">
        <v>1117872832</v>
      </c>
      <c r="AU652">
        <v>4057166</v>
      </c>
      <c r="AY652" t="s">
        <v>12508</v>
      </c>
      <c r="AZ652" t="s">
        <v>6232</v>
      </c>
      <c r="BF652" t="s">
        <v>6144</v>
      </c>
      <c r="BG652" t="s">
        <v>10855</v>
      </c>
    </row>
    <row r="653" spans="1:59" x14ac:dyDescent="0.3">
      <c r="A653">
        <v>1930</v>
      </c>
      <c r="Q653" t="s">
        <v>6275</v>
      </c>
      <c r="R653" t="s">
        <v>6275</v>
      </c>
      <c r="S653" t="s">
        <v>135</v>
      </c>
      <c r="T653" t="s">
        <v>52</v>
      </c>
      <c r="U653" t="s">
        <v>372</v>
      </c>
      <c r="V653" s="9" t="s">
        <v>3641</v>
      </c>
      <c r="AA653" s="6" t="s">
        <v>5890</v>
      </c>
      <c r="AB653">
        <v>2</v>
      </c>
      <c r="AC653">
        <v>2</v>
      </c>
      <c r="AE653" t="s">
        <v>12456</v>
      </c>
      <c r="AH653" t="s">
        <v>8082</v>
      </c>
      <c r="AL653" t="s">
        <v>6142</v>
      </c>
      <c r="AM653" t="s">
        <v>6142</v>
      </c>
      <c r="AO653">
        <v>1</v>
      </c>
      <c r="AP653">
        <v>4</v>
      </c>
      <c r="AS653" t="s">
        <v>7310</v>
      </c>
      <c r="AT653">
        <v>1117872832</v>
      </c>
      <c r="AU653">
        <v>4057166</v>
      </c>
      <c r="AY653" t="s">
        <v>12508</v>
      </c>
      <c r="AZ653" t="s">
        <v>6190</v>
      </c>
      <c r="BF653" t="s">
        <v>6144</v>
      </c>
      <c r="BG653" t="s">
        <v>10855</v>
      </c>
    </row>
    <row r="654" spans="1:59" x14ac:dyDescent="0.3">
      <c r="A654">
        <v>1931</v>
      </c>
      <c r="Q654" t="s">
        <v>6279</v>
      </c>
      <c r="R654" t="s">
        <v>6279</v>
      </c>
      <c r="S654" t="s">
        <v>135</v>
      </c>
      <c r="T654" t="s">
        <v>52</v>
      </c>
      <c r="U654" t="s">
        <v>372</v>
      </c>
      <c r="V654" s="9" t="s">
        <v>3641</v>
      </c>
      <c r="AA654" s="6" t="s">
        <v>1579</v>
      </c>
      <c r="AB654">
        <v>1</v>
      </c>
      <c r="AC654">
        <v>1</v>
      </c>
      <c r="AL654" t="s">
        <v>6142</v>
      </c>
      <c r="AM654" t="s">
        <v>6142</v>
      </c>
      <c r="AO654">
        <v>1</v>
      </c>
      <c r="AP654">
        <v>4</v>
      </c>
      <c r="AS654" t="s">
        <v>7310</v>
      </c>
      <c r="AT654">
        <v>1117872832</v>
      </c>
      <c r="AU654">
        <v>4057166</v>
      </c>
      <c r="AY654" t="s">
        <v>12508</v>
      </c>
      <c r="AZ654" t="s">
        <v>6144</v>
      </c>
      <c r="BF654" t="s">
        <v>6144</v>
      </c>
      <c r="BG654" t="s">
        <v>10855</v>
      </c>
    </row>
    <row r="655" spans="1:59" x14ac:dyDescent="0.3">
      <c r="A655">
        <v>1932</v>
      </c>
      <c r="Q655" t="s">
        <v>6279</v>
      </c>
      <c r="R655" t="s">
        <v>6279</v>
      </c>
      <c r="S655" t="s">
        <v>135</v>
      </c>
      <c r="T655" t="s">
        <v>52</v>
      </c>
      <c r="U655" t="s">
        <v>372</v>
      </c>
      <c r="V655" s="9" t="s">
        <v>3641</v>
      </c>
      <c r="AA655" s="6" t="s">
        <v>6280</v>
      </c>
      <c r="AB655">
        <v>1</v>
      </c>
      <c r="AC655">
        <v>1</v>
      </c>
      <c r="AL655" t="s">
        <v>6142</v>
      </c>
      <c r="AM655" t="s">
        <v>6142</v>
      </c>
      <c r="AO655">
        <v>1</v>
      </c>
      <c r="AP655">
        <v>4</v>
      </c>
      <c r="AS655" t="s">
        <v>7310</v>
      </c>
      <c r="AT655">
        <v>1117872832</v>
      </c>
      <c r="AU655">
        <v>4057166</v>
      </c>
      <c r="AY655" t="s">
        <v>12508</v>
      </c>
      <c r="AZ655" t="s">
        <v>6197</v>
      </c>
      <c r="BF655" t="s">
        <v>6144</v>
      </c>
      <c r="BG655" t="s">
        <v>10855</v>
      </c>
    </row>
    <row r="656" spans="1:59" x14ac:dyDescent="0.3">
      <c r="A656">
        <v>1933</v>
      </c>
      <c r="Q656" t="s">
        <v>6281</v>
      </c>
      <c r="R656" t="s">
        <v>6281</v>
      </c>
      <c r="S656" t="s">
        <v>135</v>
      </c>
      <c r="T656" t="s">
        <v>52</v>
      </c>
      <c r="U656" t="s">
        <v>372</v>
      </c>
      <c r="V656" s="9" t="s">
        <v>3641</v>
      </c>
      <c r="AA656" s="6" t="s">
        <v>6282</v>
      </c>
      <c r="AB656">
        <v>2</v>
      </c>
      <c r="AC656">
        <v>2</v>
      </c>
      <c r="AL656" t="s">
        <v>6142</v>
      </c>
      <c r="AM656" t="s">
        <v>6142</v>
      </c>
      <c r="AO656">
        <v>1</v>
      </c>
      <c r="AP656">
        <v>4</v>
      </c>
      <c r="AS656" t="s">
        <v>7310</v>
      </c>
      <c r="AT656">
        <v>1117872832</v>
      </c>
      <c r="AU656">
        <v>4057166</v>
      </c>
      <c r="AY656" t="s">
        <v>12508</v>
      </c>
      <c r="AZ656" t="s">
        <v>6260</v>
      </c>
      <c r="BF656" t="s">
        <v>6144</v>
      </c>
      <c r="BG656" t="s">
        <v>10855</v>
      </c>
    </row>
    <row r="657" spans="1:59" x14ac:dyDescent="0.3">
      <c r="A657">
        <v>1934</v>
      </c>
      <c r="Q657" t="s">
        <v>6279</v>
      </c>
      <c r="R657" t="s">
        <v>6279</v>
      </c>
      <c r="S657" t="s">
        <v>135</v>
      </c>
      <c r="T657" t="s">
        <v>52</v>
      </c>
      <c r="U657" t="s">
        <v>372</v>
      </c>
      <c r="V657" s="9" t="s">
        <v>3641</v>
      </c>
      <c r="AA657" s="6" t="s">
        <v>6283</v>
      </c>
      <c r="AB657">
        <v>2</v>
      </c>
      <c r="AC657">
        <v>2</v>
      </c>
      <c r="AL657" t="s">
        <v>6142</v>
      </c>
      <c r="AM657" t="s">
        <v>6142</v>
      </c>
      <c r="AO657">
        <v>1</v>
      </c>
      <c r="AP657">
        <v>4</v>
      </c>
      <c r="AS657" t="s">
        <v>7310</v>
      </c>
      <c r="AT657">
        <v>1117872832</v>
      </c>
      <c r="AU657">
        <v>4057166</v>
      </c>
      <c r="AY657" t="s">
        <v>12508</v>
      </c>
      <c r="AZ657" t="s">
        <v>6144</v>
      </c>
      <c r="BF657" t="s">
        <v>6144</v>
      </c>
      <c r="BG657" t="s">
        <v>10855</v>
      </c>
    </row>
    <row r="658" spans="1:59" x14ac:dyDescent="0.3">
      <c r="A658">
        <v>1935</v>
      </c>
      <c r="Q658" t="s">
        <v>6279</v>
      </c>
      <c r="R658" t="s">
        <v>6279</v>
      </c>
      <c r="S658" t="s">
        <v>135</v>
      </c>
      <c r="T658" t="s">
        <v>52</v>
      </c>
      <c r="U658" t="s">
        <v>372</v>
      </c>
      <c r="V658" s="9" t="s">
        <v>3641</v>
      </c>
      <c r="AA658" s="6" t="s">
        <v>6285</v>
      </c>
      <c r="AB658">
        <v>1</v>
      </c>
      <c r="AC658">
        <v>1</v>
      </c>
      <c r="AL658" t="s">
        <v>6142</v>
      </c>
      <c r="AM658" t="s">
        <v>6142</v>
      </c>
      <c r="AO658">
        <v>1</v>
      </c>
      <c r="AP658">
        <v>4</v>
      </c>
      <c r="AS658" t="s">
        <v>7310</v>
      </c>
      <c r="AT658">
        <v>1117872832</v>
      </c>
      <c r="AU658">
        <v>4057166</v>
      </c>
      <c r="AY658" t="s">
        <v>12508</v>
      </c>
      <c r="AZ658" t="s">
        <v>6197</v>
      </c>
      <c r="BF658" t="s">
        <v>6144</v>
      </c>
      <c r="BG658" t="s">
        <v>10855</v>
      </c>
    </row>
    <row r="659" spans="1:59" x14ac:dyDescent="0.3">
      <c r="A659">
        <v>1966</v>
      </c>
      <c r="B659" t="s">
        <v>7714</v>
      </c>
      <c r="C659">
        <v>1740854</v>
      </c>
      <c r="Q659" t="s">
        <v>3649</v>
      </c>
      <c r="R659" t="s">
        <v>3649</v>
      </c>
      <c r="S659" t="s">
        <v>135</v>
      </c>
      <c r="T659" t="s">
        <v>52</v>
      </c>
      <c r="U659" t="s">
        <v>372</v>
      </c>
      <c r="V659" s="9" t="s">
        <v>4181</v>
      </c>
      <c r="AA659" s="6" t="s">
        <v>9243</v>
      </c>
      <c r="AB659">
        <v>1</v>
      </c>
      <c r="AC659">
        <v>1</v>
      </c>
      <c r="AE659" t="s">
        <v>92</v>
      </c>
      <c r="AF659" t="s">
        <v>2462</v>
      </c>
      <c r="AH659" t="s">
        <v>8057</v>
      </c>
      <c r="AK659" t="s">
        <v>8051</v>
      </c>
      <c r="AL659" t="s">
        <v>650</v>
      </c>
      <c r="AM659" t="s">
        <v>650</v>
      </c>
      <c r="AO659">
        <v>267</v>
      </c>
      <c r="AP659">
        <v>10</v>
      </c>
      <c r="AS659" t="s">
        <v>7319</v>
      </c>
      <c r="AT659">
        <v>1124917</v>
      </c>
      <c r="AV659" s="11">
        <v>7501160</v>
      </c>
      <c r="AZ659" t="s">
        <v>8764</v>
      </c>
    </row>
    <row r="660" spans="1:59" x14ac:dyDescent="0.3">
      <c r="A660">
        <v>2119</v>
      </c>
      <c r="Q660" t="s">
        <v>6372</v>
      </c>
      <c r="R660" t="s">
        <v>6372</v>
      </c>
      <c r="S660" t="s">
        <v>135</v>
      </c>
      <c r="T660" t="s">
        <v>52</v>
      </c>
      <c r="U660" t="s">
        <v>372</v>
      </c>
      <c r="V660" s="9" t="s">
        <v>4214</v>
      </c>
      <c r="AA660" s="6" t="s">
        <v>6285</v>
      </c>
      <c r="AB660">
        <v>1</v>
      </c>
      <c r="AC660">
        <v>1</v>
      </c>
      <c r="AL660" t="s">
        <v>6142</v>
      </c>
      <c r="AM660" t="s">
        <v>6142</v>
      </c>
      <c r="AO660">
        <v>1</v>
      </c>
      <c r="AP660">
        <v>6</v>
      </c>
      <c r="AS660" t="s">
        <v>7310</v>
      </c>
      <c r="AT660">
        <v>1117872832</v>
      </c>
      <c r="AU660">
        <v>4057166</v>
      </c>
      <c r="AY660" t="s">
        <v>12514</v>
      </c>
      <c r="AZ660" t="s">
        <v>6371</v>
      </c>
    </row>
    <row r="661" spans="1:59" x14ac:dyDescent="0.3">
      <c r="A661">
        <v>2164</v>
      </c>
      <c r="B661" t="s">
        <v>7790</v>
      </c>
      <c r="C661">
        <v>7707933</v>
      </c>
      <c r="Q661" t="s">
        <v>3761</v>
      </c>
      <c r="R661" t="s">
        <v>3761</v>
      </c>
      <c r="S661" t="s">
        <v>135</v>
      </c>
      <c r="T661" t="s">
        <v>52</v>
      </c>
      <c r="U661" t="s">
        <v>372</v>
      </c>
      <c r="V661" s="9" t="s">
        <v>4219</v>
      </c>
      <c r="AA661" s="6" t="s">
        <v>9333</v>
      </c>
      <c r="AB661">
        <v>1</v>
      </c>
      <c r="AC661">
        <v>1</v>
      </c>
      <c r="AE661" t="s">
        <v>8054</v>
      </c>
      <c r="AH661" t="s">
        <v>8057</v>
      </c>
      <c r="AI661" t="s">
        <v>8119</v>
      </c>
      <c r="AK661" t="s">
        <v>8052</v>
      </c>
      <c r="AL661" t="s">
        <v>5301</v>
      </c>
      <c r="AM661" t="s">
        <v>5301</v>
      </c>
      <c r="AO661">
        <v>15</v>
      </c>
      <c r="AP661">
        <v>12</v>
      </c>
      <c r="AZ661" t="s">
        <v>5815</v>
      </c>
    </row>
    <row r="662" spans="1:59" x14ac:dyDescent="0.3">
      <c r="A662">
        <v>2193</v>
      </c>
      <c r="Q662" t="s">
        <v>6399</v>
      </c>
      <c r="R662" t="s">
        <v>6399</v>
      </c>
      <c r="S662" t="s">
        <v>135</v>
      </c>
      <c r="T662" t="s">
        <v>52</v>
      </c>
      <c r="U662" t="s">
        <v>372</v>
      </c>
      <c r="V662" s="9" t="s">
        <v>4221</v>
      </c>
      <c r="AA662" s="6" t="s">
        <v>931</v>
      </c>
      <c r="AB662">
        <v>1</v>
      </c>
      <c r="AC662">
        <v>1</v>
      </c>
      <c r="AL662" t="s">
        <v>6142</v>
      </c>
      <c r="AM662" t="s">
        <v>6142</v>
      </c>
      <c r="AO662">
        <v>1</v>
      </c>
      <c r="AP662">
        <v>7</v>
      </c>
      <c r="AS662" t="s">
        <v>7310</v>
      </c>
      <c r="AT662">
        <v>1117872832</v>
      </c>
      <c r="AU662">
        <v>4057166</v>
      </c>
      <c r="AY662" t="s">
        <v>12513</v>
      </c>
      <c r="AZ662" t="s">
        <v>6398</v>
      </c>
      <c r="BF662" t="s">
        <v>6144</v>
      </c>
      <c r="BG662" t="s">
        <v>10855</v>
      </c>
    </row>
    <row r="663" spans="1:59" x14ac:dyDescent="0.3">
      <c r="A663">
        <v>2197</v>
      </c>
      <c r="Q663" t="s">
        <v>6406</v>
      </c>
      <c r="R663" t="s">
        <v>6406</v>
      </c>
      <c r="S663" t="s">
        <v>135</v>
      </c>
      <c r="T663" t="s">
        <v>52</v>
      </c>
      <c r="U663" t="s">
        <v>372</v>
      </c>
      <c r="V663" s="9" t="s">
        <v>4221</v>
      </c>
      <c r="AA663" s="6" t="s">
        <v>6405</v>
      </c>
      <c r="AB663">
        <v>1</v>
      </c>
      <c r="AC663">
        <v>1</v>
      </c>
      <c r="AH663" t="s">
        <v>8147</v>
      </c>
      <c r="AL663" t="s">
        <v>6142</v>
      </c>
      <c r="AM663" t="s">
        <v>6142</v>
      </c>
      <c r="AO663">
        <v>1</v>
      </c>
      <c r="AP663">
        <v>7</v>
      </c>
      <c r="AS663" t="s">
        <v>7310</v>
      </c>
      <c r="AT663">
        <v>1117872832</v>
      </c>
      <c r="AU663">
        <v>4057166</v>
      </c>
      <c r="AY663" t="s">
        <v>12513</v>
      </c>
      <c r="BF663" t="s">
        <v>6144</v>
      </c>
      <c r="BG663" t="s">
        <v>10855</v>
      </c>
    </row>
    <row r="664" spans="1:59" x14ac:dyDescent="0.3">
      <c r="A664">
        <v>2447</v>
      </c>
      <c r="Q664" t="s">
        <v>6527</v>
      </c>
      <c r="R664" t="s">
        <v>6527</v>
      </c>
      <c r="S664" t="s">
        <v>135</v>
      </c>
      <c r="T664" t="s">
        <v>52</v>
      </c>
      <c r="U664" t="s">
        <v>372</v>
      </c>
      <c r="V664" s="9" t="s">
        <v>4264</v>
      </c>
      <c r="AA664" s="6" t="s">
        <v>334</v>
      </c>
      <c r="AB664">
        <v>1</v>
      </c>
      <c r="AC664">
        <v>1</v>
      </c>
      <c r="AL664" t="s">
        <v>7230</v>
      </c>
      <c r="AM664" t="s">
        <v>7230</v>
      </c>
      <c r="AO664">
        <v>2</v>
      </c>
      <c r="AP664">
        <v>3</v>
      </c>
      <c r="AS664" t="s">
        <v>7311</v>
      </c>
      <c r="AT664">
        <v>33996527</v>
      </c>
      <c r="AU664">
        <v>3451090</v>
      </c>
      <c r="AY664" t="s">
        <v>12510</v>
      </c>
      <c r="AZ664" t="s">
        <v>6144</v>
      </c>
      <c r="BF664" t="s">
        <v>6144</v>
      </c>
      <c r="BG664" t="s">
        <v>10855</v>
      </c>
    </row>
    <row r="665" spans="1:59" x14ac:dyDescent="0.3">
      <c r="A665">
        <v>2502</v>
      </c>
      <c r="C665">
        <v>8782635</v>
      </c>
      <c r="Q665" t="s">
        <v>3902</v>
      </c>
      <c r="R665" t="s">
        <v>3902</v>
      </c>
      <c r="S665" t="s">
        <v>135</v>
      </c>
      <c r="T665" t="s">
        <v>52</v>
      </c>
      <c r="U665" t="s">
        <v>372</v>
      </c>
      <c r="V665" s="9" t="s">
        <v>4279</v>
      </c>
      <c r="AA665" s="6" t="s">
        <v>9439</v>
      </c>
      <c r="AB665">
        <v>1</v>
      </c>
      <c r="AC665">
        <v>1</v>
      </c>
      <c r="AH665" t="s">
        <v>8083</v>
      </c>
      <c r="AL665" t="s">
        <v>650</v>
      </c>
      <c r="AM665" t="s">
        <v>650</v>
      </c>
      <c r="AO665">
        <v>276</v>
      </c>
      <c r="AP665">
        <v>11</v>
      </c>
      <c r="AS665" t="s">
        <v>7319</v>
      </c>
      <c r="AT665">
        <v>1124917</v>
      </c>
      <c r="AV665" s="11">
        <v>7501160</v>
      </c>
      <c r="AZ665" t="s">
        <v>8980</v>
      </c>
    </row>
    <row r="666" spans="1:59" x14ac:dyDescent="0.3">
      <c r="A666">
        <v>2643</v>
      </c>
      <c r="C666">
        <v>9252632</v>
      </c>
      <c r="Q666" t="s">
        <v>3975</v>
      </c>
      <c r="R666" t="s">
        <v>3975</v>
      </c>
      <c r="S666" t="s">
        <v>135</v>
      </c>
      <c r="T666" t="s">
        <v>52</v>
      </c>
      <c r="U666" t="s">
        <v>372</v>
      </c>
      <c r="V666" s="9" t="s">
        <v>4306</v>
      </c>
      <c r="AA666" s="6" t="s">
        <v>9478</v>
      </c>
      <c r="AB666">
        <v>2</v>
      </c>
      <c r="AC666">
        <v>2</v>
      </c>
      <c r="AE666" t="s">
        <v>8054</v>
      </c>
      <c r="AH666" t="s">
        <v>8057</v>
      </c>
      <c r="AI666" t="s">
        <v>5945</v>
      </c>
      <c r="AK666" t="s">
        <v>8051</v>
      </c>
      <c r="AL666" t="s">
        <v>686</v>
      </c>
      <c r="AM666" t="s">
        <v>686</v>
      </c>
      <c r="AO666">
        <v>100</v>
      </c>
      <c r="AP666">
        <v>2</v>
      </c>
      <c r="AS666" t="s">
        <v>7271</v>
      </c>
      <c r="AT666">
        <v>43718717</v>
      </c>
      <c r="AU666">
        <v>677613</v>
      </c>
      <c r="AV666" s="11">
        <v>1306050</v>
      </c>
      <c r="AZ666" t="s">
        <v>9034</v>
      </c>
    </row>
    <row r="667" spans="1:59" x14ac:dyDescent="0.3">
      <c r="A667">
        <v>2752</v>
      </c>
      <c r="N667" t="s">
        <v>5648</v>
      </c>
      <c r="Q667" t="s">
        <v>4023</v>
      </c>
      <c r="R667" t="s">
        <v>4023</v>
      </c>
      <c r="S667" t="s">
        <v>135</v>
      </c>
      <c r="T667" t="s">
        <v>52</v>
      </c>
      <c r="U667" t="s">
        <v>372</v>
      </c>
      <c r="V667" s="9" t="s">
        <v>4043</v>
      </c>
      <c r="AE667" t="s">
        <v>8054</v>
      </c>
      <c r="AH667" t="s">
        <v>8058</v>
      </c>
      <c r="AL667" t="s">
        <v>5380</v>
      </c>
      <c r="AM667" t="s">
        <v>5380</v>
      </c>
      <c r="AO667">
        <v>2</v>
      </c>
      <c r="AP667">
        <v>2</v>
      </c>
      <c r="AS667" t="s">
        <v>7314</v>
      </c>
      <c r="AT667">
        <v>37882359</v>
      </c>
      <c r="AV667" s="11">
        <v>101084025</v>
      </c>
      <c r="AZ667" t="s">
        <v>8365</v>
      </c>
    </row>
    <row r="668" spans="1:59" x14ac:dyDescent="0.3">
      <c r="A668">
        <v>2849</v>
      </c>
      <c r="C668">
        <v>9883310</v>
      </c>
      <c r="Q668" t="s">
        <v>4084</v>
      </c>
      <c r="R668" t="s">
        <v>4084</v>
      </c>
      <c r="S668" t="s">
        <v>135</v>
      </c>
      <c r="T668" t="s">
        <v>52</v>
      </c>
      <c r="U668" t="s">
        <v>372</v>
      </c>
      <c r="V668" s="9" t="s">
        <v>4344</v>
      </c>
      <c r="AA668" s="6" t="s">
        <v>9542</v>
      </c>
      <c r="AB668">
        <v>8</v>
      </c>
      <c r="AC668">
        <v>8</v>
      </c>
      <c r="AE668" t="s">
        <v>8055</v>
      </c>
      <c r="AF668" t="s">
        <v>164</v>
      </c>
      <c r="AL668" t="s">
        <v>2084</v>
      </c>
      <c r="AM668" t="s">
        <v>2084</v>
      </c>
      <c r="AO668">
        <v>27</v>
      </c>
      <c r="AP668">
        <v>6</v>
      </c>
      <c r="AS668" t="s">
        <v>7309</v>
      </c>
      <c r="AT668">
        <v>38435996</v>
      </c>
      <c r="AU668">
        <v>640644</v>
      </c>
      <c r="AV668" s="11">
        <v>1273516</v>
      </c>
      <c r="AZ668" t="s">
        <v>9119</v>
      </c>
      <c r="BF668" t="s">
        <v>10456</v>
      </c>
      <c r="BG668" t="s">
        <v>10455</v>
      </c>
    </row>
    <row r="669" spans="1:59" x14ac:dyDescent="0.3">
      <c r="A669">
        <v>2872</v>
      </c>
      <c r="B669" t="s">
        <v>11525</v>
      </c>
      <c r="C669">
        <v>10081738</v>
      </c>
      <c r="Q669" t="s">
        <v>11526</v>
      </c>
      <c r="R669" t="s">
        <v>11526</v>
      </c>
      <c r="S669" t="s">
        <v>135</v>
      </c>
      <c r="T669" t="s">
        <v>52</v>
      </c>
      <c r="U669" t="s">
        <v>372</v>
      </c>
      <c r="V669" s="9" t="s">
        <v>4346</v>
      </c>
      <c r="Z669" s="9" t="s">
        <v>3085</v>
      </c>
      <c r="AA669" s="6" t="s">
        <v>11527</v>
      </c>
      <c r="AB669">
        <v>5</v>
      </c>
      <c r="AC669">
        <v>5</v>
      </c>
      <c r="AE669" t="s">
        <v>8055</v>
      </c>
      <c r="AF669" t="s">
        <v>164</v>
      </c>
      <c r="AH669" t="s">
        <v>8108</v>
      </c>
      <c r="AL669" t="s">
        <v>3013</v>
      </c>
      <c r="AM669" t="s">
        <v>3013</v>
      </c>
      <c r="AO669">
        <v>25</v>
      </c>
      <c r="AP669">
        <v>1</v>
      </c>
      <c r="AZ669" t="s">
        <v>8432</v>
      </c>
    </row>
    <row r="670" spans="1:59" x14ac:dyDescent="0.3">
      <c r="A670">
        <v>2965</v>
      </c>
      <c r="B670" t="s">
        <v>8029</v>
      </c>
      <c r="C670">
        <v>10361778</v>
      </c>
      <c r="Q670" t="s">
        <v>4129</v>
      </c>
      <c r="R670" t="s">
        <v>4129</v>
      </c>
      <c r="S670" t="s">
        <v>135</v>
      </c>
      <c r="T670" t="s">
        <v>52</v>
      </c>
      <c r="U670" t="s">
        <v>372</v>
      </c>
      <c r="V670" s="9" t="s">
        <v>4359</v>
      </c>
      <c r="AA670" s="6" t="s">
        <v>9572</v>
      </c>
      <c r="AB670">
        <v>2</v>
      </c>
      <c r="AC670">
        <v>2</v>
      </c>
      <c r="AE670" t="s">
        <v>82</v>
      </c>
      <c r="AF670" t="s">
        <v>8226</v>
      </c>
      <c r="AH670" t="s">
        <v>12314</v>
      </c>
      <c r="AL670" t="s">
        <v>5368</v>
      </c>
      <c r="AM670" t="s">
        <v>5368</v>
      </c>
      <c r="AO670">
        <v>38</v>
      </c>
      <c r="AP670">
        <v>6</v>
      </c>
      <c r="AS670" t="s">
        <v>11708</v>
      </c>
      <c r="AV670" s="11">
        <v>8704565</v>
      </c>
      <c r="AZ670" t="s">
        <v>9157</v>
      </c>
    </row>
    <row r="671" spans="1:59" x14ac:dyDescent="0.3">
      <c r="A671">
        <v>3033</v>
      </c>
      <c r="C671">
        <v>10604174</v>
      </c>
      <c r="Q671" t="s">
        <v>7190</v>
      </c>
      <c r="R671" t="s">
        <v>7192</v>
      </c>
      <c r="S671" t="s">
        <v>6609</v>
      </c>
      <c r="T671" t="s">
        <v>52</v>
      </c>
      <c r="U671" t="s">
        <v>372</v>
      </c>
      <c r="V671" s="9" t="s">
        <v>7191</v>
      </c>
      <c r="AA671" s="6" t="s">
        <v>7193</v>
      </c>
      <c r="AB671">
        <v>2</v>
      </c>
      <c r="AC671">
        <v>2</v>
      </c>
      <c r="AE671" t="s">
        <v>8054</v>
      </c>
      <c r="AH671" t="s">
        <v>1398</v>
      </c>
      <c r="AL671" t="s">
        <v>7194</v>
      </c>
      <c r="AM671" t="s">
        <v>7195</v>
      </c>
      <c r="AO671">
        <v>113</v>
      </c>
      <c r="AP671">
        <v>13</v>
      </c>
      <c r="AS671" t="s">
        <v>11693</v>
      </c>
      <c r="AV671" s="11">
        <v>376377</v>
      </c>
      <c r="AZ671" t="s">
        <v>7196</v>
      </c>
    </row>
    <row r="672" spans="1:59" x14ac:dyDescent="0.3">
      <c r="A672">
        <v>3047</v>
      </c>
      <c r="B672" t="s">
        <v>8044</v>
      </c>
      <c r="C672">
        <v>10571526</v>
      </c>
      <c r="Q672" t="s">
        <v>4145</v>
      </c>
      <c r="R672" t="s">
        <v>4145</v>
      </c>
      <c r="S672" t="s">
        <v>135</v>
      </c>
      <c r="T672" t="s">
        <v>52</v>
      </c>
      <c r="U672" t="s">
        <v>372</v>
      </c>
      <c r="V672" s="9" t="s">
        <v>4369</v>
      </c>
      <c r="AA672" s="6" t="s">
        <v>9587</v>
      </c>
      <c r="AB672">
        <v>3</v>
      </c>
      <c r="AC672">
        <v>3</v>
      </c>
      <c r="AE672" t="s">
        <v>2462</v>
      </c>
      <c r="AK672" t="s">
        <v>8051</v>
      </c>
      <c r="AL672" t="s">
        <v>5417</v>
      </c>
      <c r="AM672" t="s">
        <v>5417</v>
      </c>
      <c r="AO672">
        <v>85</v>
      </c>
      <c r="AP672">
        <v>11</v>
      </c>
      <c r="AS672" t="s">
        <v>11688</v>
      </c>
      <c r="AV672" s="11">
        <v>47103</v>
      </c>
      <c r="AZ672" t="s">
        <v>9170</v>
      </c>
    </row>
    <row r="673" spans="1:59" x14ac:dyDescent="0.3">
      <c r="A673">
        <v>9</v>
      </c>
      <c r="K673" t="s">
        <v>91</v>
      </c>
      <c r="Q673" t="s">
        <v>89</v>
      </c>
      <c r="R673" t="s">
        <v>90</v>
      </c>
      <c r="S673" t="s">
        <v>65</v>
      </c>
      <c r="T673" t="s">
        <v>13</v>
      </c>
      <c r="U673" t="s">
        <v>85</v>
      </c>
      <c r="V673" s="9" t="s">
        <v>86</v>
      </c>
      <c r="AA673" s="6" t="s">
        <v>88</v>
      </c>
      <c r="AB673">
        <v>1671</v>
      </c>
      <c r="AC673">
        <v>2</v>
      </c>
      <c r="AE673" t="s">
        <v>92</v>
      </c>
      <c r="AH673" t="s">
        <v>8069</v>
      </c>
      <c r="AK673" t="s">
        <v>8051</v>
      </c>
      <c r="AO673">
        <v>2</v>
      </c>
      <c r="AR673">
        <v>11</v>
      </c>
      <c r="AZ673" t="s">
        <v>93</v>
      </c>
      <c r="BA673" t="s">
        <v>94</v>
      </c>
      <c r="BB673" t="s">
        <v>95</v>
      </c>
      <c r="BC673" t="s">
        <v>96</v>
      </c>
      <c r="BF673" t="s">
        <v>87</v>
      </c>
      <c r="BG673" t="s">
        <v>10969</v>
      </c>
    </row>
    <row r="674" spans="1:59" x14ac:dyDescent="0.3">
      <c r="A674">
        <v>1631</v>
      </c>
      <c r="Q674" t="s">
        <v>10752</v>
      </c>
      <c r="R674" t="s">
        <v>10752</v>
      </c>
      <c r="S674" t="s">
        <v>135</v>
      </c>
      <c r="T674" t="s">
        <v>52</v>
      </c>
      <c r="U674" t="s">
        <v>85</v>
      </c>
      <c r="V674" s="9" t="s">
        <v>4546</v>
      </c>
      <c r="AA674" s="6" t="s">
        <v>10753</v>
      </c>
      <c r="AB674">
        <v>13</v>
      </c>
      <c r="AC674">
        <v>13</v>
      </c>
      <c r="AE674" t="s">
        <v>10754</v>
      </c>
      <c r="AH674" t="s">
        <v>8061</v>
      </c>
      <c r="AL674" t="s">
        <v>10755</v>
      </c>
      <c r="AM674" t="s">
        <v>10755</v>
      </c>
      <c r="AO674">
        <v>51</v>
      </c>
      <c r="AX674" t="s">
        <v>10756</v>
      </c>
      <c r="AY674" t="s">
        <v>10757</v>
      </c>
      <c r="AZ674" t="s">
        <v>6361</v>
      </c>
    </row>
    <row r="675" spans="1:59" x14ac:dyDescent="0.3">
      <c r="A675">
        <v>2720</v>
      </c>
      <c r="C675">
        <v>11365022</v>
      </c>
      <c r="Q675" t="s">
        <v>4009</v>
      </c>
      <c r="R675" t="s">
        <v>4009</v>
      </c>
      <c r="S675" t="s">
        <v>135</v>
      </c>
      <c r="T675" t="s">
        <v>52</v>
      </c>
      <c r="U675" t="s">
        <v>85</v>
      </c>
      <c r="V675" s="9" t="s">
        <v>4010</v>
      </c>
      <c r="AA675" s="6" t="s">
        <v>6152</v>
      </c>
      <c r="AB675">
        <v>2</v>
      </c>
      <c r="AC675">
        <v>2</v>
      </c>
      <c r="AE675" t="s">
        <v>10754</v>
      </c>
      <c r="AH675" t="s">
        <v>12749</v>
      </c>
      <c r="AL675" t="s">
        <v>5387</v>
      </c>
      <c r="AM675" t="s">
        <v>5387</v>
      </c>
      <c r="AO675">
        <v>13</v>
      </c>
      <c r="AP675">
        <v>2</v>
      </c>
      <c r="AZ675" t="s">
        <v>9064</v>
      </c>
    </row>
    <row r="676" spans="1:59" x14ac:dyDescent="0.3">
      <c r="A676">
        <v>542</v>
      </c>
      <c r="M676" t="s">
        <v>10369</v>
      </c>
      <c r="Q676" t="s">
        <v>10370</v>
      </c>
      <c r="R676" t="s">
        <v>10370</v>
      </c>
      <c r="S676" t="s">
        <v>135</v>
      </c>
      <c r="T676" t="s">
        <v>464</v>
      </c>
      <c r="U676" t="s">
        <v>10405</v>
      </c>
      <c r="V676" s="9" t="s">
        <v>1480</v>
      </c>
      <c r="AD676" s="9" t="s">
        <v>10319</v>
      </c>
      <c r="AK676" t="s">
        <v>8051</v>
      </c>
    </row>
    <row r="677" spans="1:59" x14ac:dyDescent="0.3">
      <c r="A677">
        <v>1004</v>
      </c>
      <c r="M677" t="s">
        <v>10409</v>
      </c>
      <c r="Q677" t="s">
        <v>10410</v>
      </c>
      <c r="R677" t="s">
        <v>10411</v>
      </c>
      <c r="S677" t="s">
        <v>1004</v>
      </c>
      <c r="T677" t="s">
        <v>464</v>
      </c>
      <c r="U677" t="s">
        <v>10405</v>
      </c>
      <c r="V677" s="9" t="s">
        <v>2673</v>
      </c>
      <c r="AD677" s="9" t="s">
        <v>1821</v>
      </c>
    </row>
    <row r="678" spans="1:59" x14ac:dyDescent="0.3">
      <c r="A678">
        <v>1015</v>
      </c>
      <c r="M678" t="s">
        <v>2685</v>
      </c>
      <c r="Q678" t="s">
        <v>2682</v>
      </c>
      <c r="R678" t="s">
        <v>2682</v>
      </c>
      <c r="S678" t="s">
        <v>135</v>
      </c>
      <c r="T678" t="s">
        <v>464</v>
      </c>
      <c r="U678" t="s">
        <v>10405</v>
      </c>
      <c r="V678" s="9" t="s">
        <v>2684</v>
      </c>
      <c r="AD678" s="9" t="s">
        <v>2686</v>
      </c>
    </row>
    <row r="679" spans="1:59" x14ac:dyDescent="0.3">
      <c r="A679">
        <v>1194</v>
      </c>
      <c r="M679" t="s">
        <v>10445</v>
      </c>
      <c r="Q679" t="s">
        <v>10446</v>
      </c>
      <c r="R679" t="s">
        <v>10447</v>
      </c>
      <c r="S679" t="s">
        <v>65</v>
      </c>
      <c r="T679" t="s">
        <v>464</v>
      </c>
      <c r="U679" t="s">
        <v>10405</v>
      </c>
      <c r="V679" s="9" t="s">
        <v>10448</v>
      </c>
      <c r="AD679" s="9" t="s">
        <v>10394</v>
      </c>
      <c r="AK679" t="s">
        <v>8051</v>
      </c>
    </row>
    <row r="680" spans="1:59" x14ac:dyDescent="0.3">
      <c r="A680">
        <v>1461</v>
      </c>
      <c r="M680" t="s">
        <v>7512</v>
      </c>
      <c r="Q680" t="s">
        <v>3331</v>
      </c>
      <c r="R680" t="s">
        <v>3331</v>
      </c>
      <c r="S680" t="s">
        <v>135</v>
      </c>
      <c r="T680" t="s">
        <v>464</v>
      </c>
      <c r="U680" t="s">
        <v>10405</v>
      </c>
      <c r="V680" s="9" t="s">
        <v>4478</v>
      </c>
      <c r="AD680" s="9" t="s">
        <v>9758</v>
      </c>
    </row>
    <row r="681" spans="1:59" x14ac:dyDescent="0.3">
      <c r="A681">
        <v>1871</v>
      </c>
      <c r="M681" t="s">
        <v>10039</v>
      </c>
      <c r="Q681" t="s">
        <v>10040</v>
      </c>
      <c r="R681" t="s">
        <v>10040</v>
      </c>
      <c r="S681" t="s">
        <v>135</v>
      </c>
      <c r="T681" t="s">
        <v>464</v>
      </c>
      <c r="U681" t="s">
        <v>10405</v>
      </c>
      <c r="V681" s="9" t="s">
        <v>4173</v>
      </c>
      <c r="AD681" s="9" t="s">
        <v>10041</v>
      </c>
      <c r="AK681" t="s">
        <v>8051</v>
      </c>
    </row>
    <row r="682" spans="1:59" x14ac:dyDescent="0.3">
      <c r="A682">
        <v>2020</v>
      </c>
      <c r="I682">
        <v>57966921</v>
      </c>
      <c r="O682" s="9" t="s">
        <v>10636</v>
      </c>
      <c r="P682" s="9" t="s">
        <v>10635</v>
      </c>
      <c r="Q682" t="s">
        <v>10637</v>
      </c>
      <c r="R682" t="s">
        <v>10637</v>
      </c>
      <c r="S682" t="s">
        <v>135</v>
      </c>
      <c r="T682" t="s">
        <v>464</v>
      </c>
      <c r="U682" t="s">
        <v>10405</v>
      </c>
      <c r="V682" s="9" t="s">
        <v>4196</v>
      </c>
      <c r="AD682" s="9" t="s">
        <v>10638</v>
      </c>
    </row>
    <row r="683" spans="1:59" x14ac:dyDescent="0.3">
      <c r="A683">
        <v>2251</v>
      </c>
      <c r="I683">
        <v>35812893</v>
      </c>
      <c r="Q683" t="s">
        <v>10657</v>
      </c>
      <c r="R683" t="s">
        <v>10657</v>
      </c>
      <c r="S683" t="s">
        <v>135</v>
      </c>
      <c r="T683" t="s">
        <v>464</v>
      </c>
      <c r="U683" t="s">
        <v>10405</v>
      </c>
      <c r="V683" s="9" t="s">
        <v>4239</v>
      </c>
      <c r="AD683" s="9" t="s">
        <v>10658</v>
      </c>
      <c r="AH683" t="s">
        <v>8057</v>
      </c>
      <c r="AK683" t="s">
        <v>8051</v>
      </c>
    </row>
    <row r="684" spans="1:59" x14ac:dyDescent="0.3">
      <c r="A684">
        <v>2254</v>
      </c>
      <c r="M684" t="s">
        <v>10417</v>
      </c>
      <c r="Q684" t="s">
        <v>10418</v>
      </c>
      <c r="R684" t="s">
        <v>10418</v>
      </c>
      <c r="S684" t="s">
        <v>135</v>
      </c>
      <c r="T684" t="s">
        <v>464</v>
      </c>
      <c r="U684" t="s">
        <v>10405</v>
      </c>
      <c r="V684" s="9" t="s">
        <v>4239</v>
      </c>
      <c r="AD684" s="9" t="s">
        <v>10419</v>
      </c>
      <c r="AK684" t="s">
        <v>8052</v>
      </c>
    </row>
    <row r="685" spans="1:59" x14ac:dyDescent="0.3">
      <c r="A685">
        <v>2402</v>
      </c>
      <c r="I685">
        <v>38209747</v>
      </c>
      <c r="O685" s="9" t="s">
        <v>10647</v>
      </c>
      <c r="P685" s="9" t="s">
        <v>10646</v>
      </c>
      <c r="Q685" t="s">
        <v>10645</v>
      </c>
      <c r="R685" t="s">
        <v>10645</v>
      </c>
      <c r="S685" t="s">
        <v>135</v>
      </c>
      <c r="T685" t="s">
        <v>464</v>
      </c>
      <c r="U685" t="s">
        <v>10405</v>
      </c>
      <c r="V685" s="9" t="s">
        <v>4262</v>
      </c>
      <c r="AD685" s="9" t="s">
        <v>10648</v>
      </c>
      <c r="AK685" t="s">
        <v>8051</v>
      </c>
    </row>
    <row r="686" spans="1:59" x14ac:dyDescent="0.3">
      <c r="A686">
        <v>2488</v>
      </c>
      <c r="M686" t="s">
        <v>10425</v>
      </c>
      <c r="Q686" t="s">
        <v>10426</v>
      </c>
      <c r="R686" t="s">
        <v>10426</v>
      </c>
      <c r="S686" t="s">
        <v>135</v>
      </c>
      <c r="T686" t="s">
        <v>464</v>
      </c>
      <c r="U686" t="s">
        <v>10405</v>
      </c>
      <c r="V686" s="9" t="s">
        <v>10427</v>
      </c>
      <c r="AD686" s="9" t="s">
        <v>10428</v>
      </c>
      <c r="AK686" t="s">
        <v>8051</v>
      </c>
    </row>
    <row r="687" spans="1:59" x14ac:dyDescent="0.3">
      <c r="A687">
        <v>2545</v>
      </c>
      <c r="I687">
        <v>71487478</v>
      </c>
      <c r="M687" t="s">
        <v>10407</v>
      </c>
      <c r="Q687" t="s">
        <v>10406</v>
      </c>
      <c r="R687" t="s">
        <v>10406</v>
      </c>
      <c r="S687" t="s">
        <v>135</v>
      </c>
      <c r="T687" t="s">
        <v>464</v>
      </c>
      <c r="U687" t="s">
        <v>10405</v>
      </c>
      <c r="V687" s="9" t="s">
        <v>4285</v>
      </c>
      <c r="AD687" s="9" t="s">
        <v>10408</v>
      </c>
      <c r="AH687" t="s">
        <v>8057</v>
      </c>
      <c r="AK687" t="s">
        <v>8052</v>
      </c>
    </row>
    <row r="688" spans="1:59" x14ac:dyDescent="0.3">
      <c r="A688">
        <v>2674</v>
      </c>
      <c r="I688">
        <v>68753777</v>
      </c>
      <c r="M688" t="s">
        <v>10412</v>
      </c>
      <c r="O688" s="9" t="s">
        <v>10416</v>
      </c>
      <c r="P688" s="9" t="s">
        <v>10415</v>
      </c>
      <c r="Q688" t="s">
        <v>10413</v>
      </c>
      <c r="R688" t="s">
        <v>10413</v>
      </c>
      <c r="S688" t="s">
        <v>135</v>
      </c>
      <c r="T688" t="s">
        <v>464</v>
      </c>
      <c r="U688" t="s">
        <v>10405</v>
      </c>
      <c r="V688" s="9" t="s">
        <v>10414</v>
      </c>
      <c r="AD688" s="9" t="s">
        <v>9965</v>
      </c>
    </row>
    <row r="689" spans="1:42" x14ac:dyDescent="0.3">
      <c r="A689">
        <v>2700</v>
      </c>
      <c r="I689">
        <v>43774342</v>
      </c>
      <c r="O689" s="9" t="s">
        <v>10653</v>
      </c>
      <c r="P689" s="9" t="s">
        <v>10652</v>
      </c>
      <c r="Q689" t="s">
        <v>10651</v>
      </c>
      <c r="R689" t="s">
        <v>10651</v>
      </c>
      <c r="S689" t="s">
        <v>135</v>
      </c>
      <c r="T689" t="s">
        <v>10005</v>
      </c>
      <c r="U689" t="s">
        <v>10405</v>
      </c>
      <c r="V689" s="9" t="s">
        <v>4010</v>
      </c>
      <c r="AD689" s="9" t="s">
        <v>10648</v>
      </c>
      <c r="AL689" t="s">
        <v>10654</v>
      </c>
      <c r="AM689" t="s">
        <v>10654</v>
      </c>
    </row>
    <row r="690" spans="1:42" x14ac:dyDescent="0.3">
      <c r="A690">
        <v>2702</v>
      </c>
      <c r="M690" t="s">
        <v>7956</v>
      </c>
      <c r="Q690" t="s">
        <v>3997</v>
      </c>
      <c r="R690" t="s">
        <v>3997</v>
      </c>
      <c r="S690" t="s">
        <v>135</v>
      </c>
      <c r="T690" t="s">
        <v>464</v>
      </c>
      <c r="U690" t="s">
        <v>10405</v>
      </c>
      <c r="V690" s="9" t="s">
        <v>4010</v>
      </c>
      <c r="AD690" s="9" t="s">
        <v>9490</v>
      </c>
    </row>
    <row r="691" spans="1:42" x14ac:dyDescent="0.3">
      <c r="A691">
        <v>2924</v>
      </c>
      <c r="M691" t="s">
        <v>10423</v>
      </c>
      <c r="Q691" t="s">
        <v>10421</v>
      </c>
      <c r="R691" t="s">
        <v>10422</v>
      </c>
      <c r="S691" t="s">
        <v>51</v>
      </c>
      <c r="T691" t="s">
        <v>464</v>
      </c>
      <c r="U691" t="s">
        <v>10405</v>
      </c>
      <c r="V691" s="9" t="s">
        <v>10420</v>
      </c>
      <c r="AD691" s="9" t="s">
        <v>10424</v>
      </c>
    </row>
    <row r="692" spans="1:42" x14ac:dyDescent="0.3">
      <c r="A692">
        <v>2966</v>
      </c>
      <c r="M692" t="s">
        <v>9981</v>
      </c>
      <c r="Q692" t="s">
        <v>9982</v>
      </c>
      <c r="R692" t="s">
        <v>9982</v>
      </c>
      <c r="S692" t="s">
        <v>135</v>
      </c>
      <c r="T692" t="s">
        <v>464</v>
      </c>
      <c r="U692" t="s">
        <v>10405</v>
      </c>
      <c r="V692" s="9" t="s">
        <v>9980</v>
      </c>
      <c r="AD692" s="9" t="s">
        <v>9983</v>
      </c>
      <c r="AK692" t="s">
        <v>8051</v>
      </c>
    </row>
    <row r="693" spans="1:42" x14ac:dyDescent="0.3">
      <c r="A693">
        <v>188</v>
      </c>
      <c r="M693" t="s">
        <v>617</v>
      </c>
      <c r="Q693" t="s">
        <v>615</v>
      </c>
      <c r="R693" t="s">
        <v>615</v>
      </c>
      <c r="S693" t="s">
        <v>135</v>
      </c>
      <c r="T693" t="s">
        <v>464</v>
      </c>
      <c r="U693" t="s">
        <v>12450</v>
      </c>
      <c r="V693" s="9" t="s">
        <v>623</v>
      </c>
      <c r="AD693" s="9" t="s">
        <v>631</v>
      </c>
      <c r="AK693" t="s">
        <v>8051</v>
      </c>
    </row>
    <row r="694" spans="1:42" x14ac:dyDescent="0.3">
      <c r="A694">
        <v>664</v>
      </c>
      <c r="M694" t="s">
        <v>1822</v>
      </c>
      <c r="Q694" t="s">
        <v>1819</v>
      </c>
      <c r="R694" t="s">
        <v>1819</v>
      </c>
      <c r="S694" t="s">
        <v>135</v>
      </c>
      <c r="T694" t="s">
        <v>464</v>
      </c>
      <c r="U694" t="s">
        <v>12450</v>
      </c>
      <c r="V694" s="9" t="s">
        <v>1820</v>
      </c>
      <c r="AD694" s="9" t="s">
        <v>1821</v>
      </c>
      <c r="AK694" t="s">
        <v>8051</v>
      </c>
    </row>
    <row r="695" spans="1:42" x14ac:dyDescent="0.3">
      <c r="A695">
        <v>695</v>
      </c>
      <c r="M695" t="s">
        <v>9993</v>
      </c>
      <c r="Q695" t="s">
        <v>9994</v>
      </c>
      <c r="R695" t="s">
        <v>9994</v>
      </c>
      <c r="S695" t="s">
        <v>135</v>
      </c>
      <c r="T695" t="s">
        <v>464</v>
      </c>
      <c r="U695" t="s">
        <v>12450</v>
      </c>
      <c r="V695" s="9" t="s">
        <v>1877</v>
      </c>
      <c r="AD695" s="9" t="s">
        <v>9465</v>
      </c>
      <c r="AK695" t="s">
        <v>8051</v>
      </c>
    </row>
    <row r="696" spans="1:42" x14ac:dyDescent="0.3">
      <c r="A696">
        <v>724</v>
      </c>
      <c r="M696" t="s">
        <v>10387</v>
      </c>
      <c r="Q696" t="s">
        <v>10388</v>
      </c>
      <c r="R696" t="s">
        <v>10388</v>
      </c>
      <c r="S696" t="s">
        <v>135</v>
      </c>
      <c r="T696" t="s">
        <v>464</v>
      </c>
      <c r="U696" t="s">
        <v>12450</v>
      </c>
      <c r="V696" s="9" t="s">
        <v>10389</v>
      </c>
      <c r="AD696" s="9" t="s">
        <v>10390</v>
      </c>
      <c r="AK696" t="s">
        <v>8051</v>
      </c>
    </row>
    <row r="697" spans="1:42" x14ac:dyDescent="0.3">
      <c r="A697">
        <v>728</v>
      </c>
      <c r="M697" t="s">
        <v>2113</v>
      </c>
      <c r="Q697" t="s">
        <v>1381</v>
      </c>
      <c r="R697" t="s">
        <v>1381</v>
      </c>
      <c r="S697" t="s">
        <v>135</v>
      </c>
      <c r="T697" t="s">
        <v>464</v>
      </c>
      <c r="U697" t="s">
        <v>12450</v>
      </c>
      <c r="V697" s="9" t="s">
        <v>2114</v>
      </c>
      <c r="AD697" s="9" t="s">
        <v>2115</v>
      </c>
      <c r="AK697" t="s">
        <v>8051</v>
      </c>
    </row>
    <row r="698" spans="1:42" x14ac:dyDescent="0.3">
      <c r="A698">
        <v>733</v>
      </c>
      <c r="M698" t="s">
        <v>10392</v>
      </c>
      <c r="Q698" t="s">
        <v>10391</v>
      </c>
      <c r="R698" t="s">
        <v>10395</v>
      </c>
      <c r="S698" t="s">
        <v>6609</v>
      </c>
      <c r="T698" t="s">
        <v>464</v>
      </c>
      <c r="U698" t="s">
        <v>12450</v>
      </c>
      <c r="V698" s="9" t="s">
        <v>10393</v>
      </c>
      <c r="AD698" s="9" t="s">
        <v>10394</v>
      </c>
      <c r="AK698" t="s">
        <v>8052</v>
      </c>
    </row>
    <row r="699" spans="1:42" x14ac:dyDescent="0.3">
      <c r="A699">
        <v>767</v>
      </c>
      <c r="M699" t="s">
        <v>10324</v>
      </c>
      <c r="Q699" t="s">
        <v>10325</v>
      </c>
      <c r="R699" t="s">
        <v>10325</v>
      </c>
      <c r="S699" t="s">
        <v>135</v>
      </c>
      <c r="T699" t="s">
        <v>10005</v>
      </c>
      <c r="U699" t="s">
        <v>12450</v>
      </c>
      <c r="V699" s="9" t="s">
        <v>10326</v>
      </c>
      <c r="AD699" s="9" t="s">
        <v>10284</v>
      </c>
      <c r="AK699" t="s">
        <v>8051</v>
      </c>
      <c r="AL699" t="s">
        <v>10327</v>
      </c>
      <c r="AM699" t="s">
        <v>10327</v>
      </c>
      <c r="AO699">
        <v>1</v>
      </c>
      <c r="AP699">
        <v>235</v>
      </c>
    </row>
    <row r="700" spans="1:42" x14ac:dyDescent="0.3">
      <c r="A700">
        <v>773</v>
      </c>
      <c r="M700" t="s">
        <v>10328</v>
      </c>
      <c r="Q700" t="s">
        <v>10329</v>
      </c>
      <c r="R700" t="s">
        <v>10329</v>
      </c>
      <c r="S700" t="s">
        <v>135</v>
      </c>
      <c r="T700" t="s">
        <v>10005</v>
      </c>
      <c r="U700" t="s">
        <v>12450</v>
      </c>
      <c r="V700" s="9" t="s">
        <v>10330</v>
      </c>
      <c r="AD700" s="9" t="s">
        <v>10284</v>
      </c>
      <c r="AK700" t="s">
        <v>8051</v>
      </c>
      <c r="AL700" t="s">
        <v>10327</v>
      </c>
      <c r="AM700" t="s">
        <v>10327</v>
      </c>
      <c r="AO700">
        <v>1</v>
      </c>
      <c r="AP700">
        <v>242</v>
      </c>
    </row>
    <row r="701" spans="1:42" x14ac:dyDescent="0.3">
      <c r="A701">
        <v>774</v>
      </c>
      <c r="M701" t="s">
        <v>10331</v>
      </c>
      <c r="Q701" t="s">
        <v>10332</v>
      </c>
      <c r="R701" t="s">
        <v>10332</v>
      </c>
      <c r="S701" t="s">
        <v>135</v>
      </c>
      <c r="T701" t="s">
        <v>10005</v>
      </c>
      <c r="U701" t="s">
        <v>12450</v>
      </c>
      <c r="V701" s="9" t="s">
        <v>10333</v>
      </c>
      <c r="AD701" s="9" t="s">
        <v>10284</v>
      </c>
      <c r="AK701" t="s">
        <v>8051</v>
      </c>
      <c r="AL701" t="s">
        <v>10327</v>
      </c>
      <c r="AM701" t="s">
        <v>10327</v>
      </c>
      <c r="AO701">
        <v>1</v>
      </c>
      <c r="AP701">
        <v>246</v>
      </c>
    </row>
    <row r="702" spans="1:42" x14ac:dyDescent="0.3">
      <c r="A702">
        <v>776</v>
      </c>
      <c r="M702" t="s">
        <v>10334</v>
      </c>
      <c r="Q702" t="s">
        <v>10335</v>
      </c>
      <c r="R702" t="s">
        <v>10335</v>
      </c>
      <c r="S702" t="s">
        <v>135</v>
      </c>
      <c r="T702" t="s">
        <v>10005</v>
      </c>
      <c r="U702" t="s">
        <v>12450</v>
      </c>
      <c r="V702" s="9" t="s">
        <v>10336</v>
      </c>
      <c r="AD702" s="9" t="s">
        <v>10284</v>
      </c>
      <c r="AK702" t="s">
        <v>8051</v>
      </c>
      <c r="AL702" t="s">
        <v>10327</v>
      </c>
      <c r="AM702" t="s">
        <v>10327</v>
      </c>
      <c r="AO702">
        <v>1</v>
      </c>
      <c r="AP702">
        <v>247</v>
      </c>
    </row>
    <row r="703" spans="1:42" x14ac:dyDescent="0.3">
      <c r="A703">
        <v>870</v>
      </c>
      <c r="M703" t="s">
        <v>9919</v>
      </c>
      <c r="Q703" t="s">
        <v>9920</v>
      </c>
      <c r="R703" t="s">
        <v>9920</v>
      </c>
      <c r="S703" t="s">
        <v>135</v>
      </c>
      <c r="T703" t="s">
        <v>464</v>
      </c>
      <c r="U703" t="s">
        <v>12450</v>
      </c>
      <c r="V703" s="9" t="s">
        <v>9921</v>
      </c>
      <c r="AD703" s="9" t="s">
        <v>9922</v>
      </c>
      <c r="AK703" t="s">
        <v>8051</v>
      </c>
    </row>
    <row r="704" spans="1:42" x14ac:dyDescent="0.3">
      <c r="A704">
        <v>976</v>
      </c>
      <c r="M704" t="s">
        <v>10375</v>
      </c>
      <c r="Q704" t="s">
        <v>10376</v>
      </c>
      <c r="R704" t="s">
        <v>573</v>
      </c>
      <c r="S704" t="s">
        <v>6609</v>
      </c>
      <c r="T704" t="s">
        <v>464</v>
      </c>
      <c r="U704" t="s">
        <v>12450</v>
      </c>
      <c r="V704" s="9" t="s">
        <v>10377</v>
      </c>
      <c r="AD704" s="9" t="s">
        <v>10378</v>
      </c>
      <c r="AH704" t="s">
        <v>1398</v>
      </c>
      <c r="AK704" t="s">
        <v>8051</v>
      </c>
    </row>
    <row r="705" spans="1:42" x14ac:dyDescent="0.3">
      <c r="A705">
        <v>1075</v>
      </c>
      <c r="M705" t="s">
        <v>2794</v>
      </c>
      <c r="Q705" t="s">
        <v>2795</v>
      </c>
      <c r="R705" t="s">
        <v>2796</v>
      </c>
      <c r="S705" t="s">
        <v>51</v>
      </c>
      <c r="T705" t="s">
        <v>464</v>
      </c>
      <c r="U705" t="s">
        <v>12450</v>
      </c>
      <c r="V705" s="9" t="s">
        <v>2808</v>
      </c>
      <c r="AD705" s="9" t="s">
        <v>2813</v>
      </c>
    </row>
    <row r="706" spans="1:42" x14ac:dyDescent="0.3">
      <c r="A706">
        <v>1565</v>
      </c>
      <c r="M706" t="s">
        <v>10396</v>
      </c>
      <c r="Q706" t="s">
        <v>10397</v>
      </c>
      <c r="R706" t="s">
        <v>10398</v>
      </c>
      <c r="S706" t="s">
        <v>10399</v>
      </c>
      <c r="T706" t="s">
        <v>464</v>
      </c>
      <c r="U706" t="s">
        <v>12450</v>
      </c>
      <c r="V706" s="9" t="s">
        <v>4525</v>
      </c>
      <c r="AD706" s="9" t="s">
        <v>10401</v>
      </c>
      <c r="AK706" t="s">
        <v>8051</v>
      </c>
    </row>
    <row r="707" spans="1:42" x14ac:dyDescent="0.3">
      <c r="A707">
        <v>2005</v>
      </c>
      <c r="M707" t="s">
        <v>10402</v>
      </c>
      <c r="Q707" t="s">
        <v>10403</v>
      </c>
      <c r="R707" t="s">
        <v>10404</v>
      </c>
      <c r="S707" t="s">
        <v>65</v>
      </c>
      <c r="T707" t="s">
        <v>464</v>
      </c>
      <c r="U707" t="s">
        <v>12450</v>
      </c>
      <c r="V707" s="9" t="s">
        <v>4196</v>
      </c>
      <c r="AD707" s="9" t="s">
        <v>9612</v>
      </c>
      <c r="AK707" t="s">
        <v>8051</v>
      </c>
    </row>
    <row r="708" spans="1:42" x14ac:dyDescent="0.3">
      <c r="A708">
        <v>2129</v>
      </c>
      <c r="M708" t="s">
        <v>10432</v>
      </c>
      <c r="Q708" t="s">
        <v>10433</v>
      </c>
      <c r="R708" t="s">
        <v>10433</v>
      </c>
      <c r="S708" t="s">
        <v>135</v>
      </c>
      <c r="T708" t="s">
        <v>464</v>
      </c>
      <c r="U708" t="s">
        <v>12450</v>
      </c>
      <c r="V708" s="9" t="s">
        <v>4215</v>
      </c>
      <c r="AD708" s="9" t="s">
        <v>10434</v>
      </c>
      <c r="AK708" t="s">
        <v>8051</v>
      </c>
    </row>
    <row r="709" spans="1:42" x14ac:dyDescent="0.3">
      <c r="A709">
        <v>2614</v>
      </c>
      <c r="M709" t="s">
        <v>7928</v>
      </c>
      <c r="Q709" t="s">
        <v>3950</v>
      </c>
      <c r="R709" t="s">
        <v>3951</v>
      </c>
      <c r="S709" t="s">
        <v>65</v>
      </c>
      <c r="T709" t="s">
        <v>464</v>
      </c>
      <c r="U709" t="s">
        <v>12450</v>
      </c>
      <c r="V709" s="9" t="s">
        <v>4292</v>
      </c>
      <c r="AD709" s="9" t="s">
        <v>9465</v>
      </c>
    </row>
    <row r="710" spans="1:42" x14ac:dyDescent="0.3">
      <c r="A710">
        <v>2673</v>
      </c>
      <c r="M710" t="s">
        <v>9969</v>
      </c>
      <c r="Q710" t="s">
        <v>9970</v>
      </c>
      <c r="R710" t="s">
        <v>9970</v>
      </c>
      <c r="S710" t="s">
        <v>135</v>
      </c>
      <c r="T710" t="s">
        <v>464</v>
      </c>
      <c r="U710" t="s">
        <v>12450</v>
      </c>
      <c r="V710" s="9" t="s">
        <v>9971</v>
      </c>
      <c r="AD710" s="9" t="s">
        <v>9972</v>
      </c>
      <c r="AK710" t="s">
        <v>8051</v>
      </c>
    </row>
    <row r="711" spans="1:42" x14ac:dyDescent="0.3">
      <c r="A711">
        <v>2917</v>
      </c>
      <c r="M711" t="s">
        <v>10075</v>
      </c>
      <c r="Q711" t="s">
        <v>10076</v>
      </c>
      <c r="R711" t="s">
        <v>10076</v>
      </c>
      <c r="S711" t="s">
        <v>135</v>
      </c>
      <c r="T711" t="s">
        <v>10005</v>
      </c>
      <c r="U711" t="s">
        <v>12450</v>
      </c>
      <c r="V711" s="9" t="s">
        <v>10077</v>
      </c>
      <c r="AD711" s="9" t="s">
        <v>10016</v>
      </c>
      <c r="AK711" t="s">
        <v>8051</v>
      </c>
      <c r="AL711" t="s">
        <v>10017</v>
      </c>
      <c r="AM711" t="s">
        <v>10017</v>
      </c>
      <c r="AO711">
        <v>1</v>
      </c>
      <c r="AP711">
        <v>4554</v>
      </c>
    </row>
    <row r="712" spans="1:42" x14ac:dyDescent="0.3">
      <c r="A712">
        <v>2918</v>
      </c>
      <c r="M712" t="s">
        <v>10078</v>
      </c>
      <c r="Q712" t="s">
        <v>10079</v>
      </c>
      <c r="R712" t="s">
        <v>10079</v>
      </c>
      <c r="S712" t="s">
        <v>135</v>
      </c>
      <c r="T712" t="s">
        <v>10005</v>
      </c>
      <c r="U712" t="s">
        <v>12450</v>
      </c>
      <c r="V712" s="9" t="s">
        <v>7183</v>
      </c>
      <c r="AD712" s="9" t="s">
        <v>10016</v>
      </c>
      <c r="AK712" t="s">
        <v>8051</v>
      </c>
      <c r="AL712" t="s">
        <v>10017</v>
      </c>
      <c r="AM712" t="s">
        <v>10017</v>
      </c>
      <c r="AO712">
        <v>1</v>
      </c>
      <c r="AP712">
        <v>4558</v>
      </c>
    </row>
    <row r="713" spans="1:42" x14ac:dyDescent="0.3">
      <c r="A713">
        <v>2919</v>
      </c>
      <c r="M713" t="s">
        <v>10080</v>
      </c>
      <c r="Q713" t="s">
        <v>10081</v>
      </c>
      <c r="R713" t="s">
        <v>10081</v>
      </c>
      <c r="S713" t="s">
        <v>135</v>
      </c>
      <c r="T713" t="s">
        <v>10005</v>
      </c>
      <c r="U713" t="s">
        <v>12450</v>
      </c>
      <c r="V713" s="9" t="s">
        <v>9978</v>
      </c>
      <c r="AD713" s="9" t="s">
        <v>10016</v>
      </c>
      <c r="AK713" t="s">
        <v>8051</v>
      </c>
      <c r="AL713" t="s">
        <v>10017</v>
      </c>
      <c r="AM713" t="s">
        <v>10017</v>
      </c>
      <c r="AO713">
        <v>1</v>
      </c>
      <c r="AP713">
        <v>4560</v>
      </c>
    </row>
    <row r="714" spans="1:42" x14ac:dyDescent="0.3">
      <c r="A714">
        <v>2921</v>
      </c>
      <c r="M714" t="s">
        <v>10082</v>
      </c>
      <c r="Q714" t="s">
        <v>10083</v>
      </c>
      <c r="R714" t="s">
        <v>10083</v>
      </c>
      <c r="S714" t="s">
        <v>135</v>
      </c>
      <c r="T714" t="s">
        <v>10005</v>
      </c>
      <c r="U714" t="s">
        <v>12450</v>
      </c>
      <c r="V714" s="9" t="s">
        <v>10084</v>
      </c>
      <c r="AD714" s="9" t="s">
        <v>10016</v>
      </c>
      <c r="AK714" t="s">
        <v>8051</v>
      </c>
      <c r="AL714" t="s">
        <v>10017</v>
      </c>
      <c r="AM714" t="s">
        <v>10017</v>
      </c>
      <c r="AO714">
        <v>1</v>
      </c>
      <c r="AP714">
        <v>4563</v>
      </c>
    </row>
    <row r="715" spans="1:42" x14ac:dyDescent="0.3">
      <c r="A715">
        <v>2922</v>
      </c>
      <c r="M715" t="s">
        <v>10085</v>
      </c>
      <c r="Q715" t="s">
        <v>10086</v>
      </c>
      <c r="R715" t="s">
        <v>10086</v>
      </c>
      <c r="S715" t="s">
        <v>135</v>
      </c>
      <c r="T715" t="s">
        <v>10005</v>
      </c>
      <c r="U715" t="s">
        <v>12450</v>
      </c>
      <c r="V715" s="9" t="s">
        <v>10087</v>
      </c>
      <c r="AD715" s="9" t="s">
        <v>10016</v>
      </c>
      <c r="AK715" t="s">
        <v>8051</v>
      </c>
      <c r="AL715" t="s">
        <v>10017</v>
      </c>
      <c r="AM715" t="s">
        <v>10017</v>
      </c>
      <c r="AO715">
        <v>1</v>
      </c>
      <c r="AP715">
        <v>4564</v>
      </c>
    </row>
    <row r="716" spans="1:42" x14ac:dyDescent="0.3">
      <c r="A716">
        <v>2925</v>
      </c>
      <c r="M716" t="s">
        <v>10383</v>
      </c>
      <c r="Q716" t="s">
        <v>10385</v>
      </c>
      <c r="R716" t="s">
        <v>10384</v>
      </c>
      <c r="S716" t="s">
        <v>51</v>
      </c>
      <c r="T716" t="s">
        <v>464</v>
      </c>
      <c r="U716" t="s">
        <v>12450</v>
      </c>
      <c r="V716" s="9" t="s">
        <v>10386</v>
      </c>
      <c r="AD716" s="9" t="s">
        <v>9939</v>
      </c>
    </row>
    <row r="717" spans="1:42" x14ac:dyDescent="0.3">
      <c r="A717">
        <v>2926</v>
      </c>
      <c r="M717" t="s">
        <v>10088</v>
      </c>
      <c r="Q717" t="s">
        <v>10089</v>
      </c>
      <c r="R717" t="s">
        <v>10089</v>
      </c>
      <c r="S717" t="s">
        <v>135</v>
      </c>
      <c r="T717" t="s">
        <v>10005</v>
      </c>
      <c r="U717" t="s">
        <v>12450</v>
      </c>
      <c r="V717" s="9" t="s">
        <v>10090</v>
      </c>
      <c r="AD717" s="9" t="s">
        <v>10016</v>
      </c>
      <c r="AK717" t="s">
        <v>8051</v>
      </c>
      <c r="AL717" t="s">
        <v>10017</v>
      </c>
      <c r="AM717" t="s">
        <v>10017</v>
      </c>
      <c r="AO717">
        <v>1</v>
      </c>
      <c r="AP717">
        <v>4584</v>
      </c>
    </row>
    <row r="718" spans="1:42" x14ac:dyDescent="0.3">
      <c r="A718">
        <v>2933</v>
      </c>
      <c r="M718" t="s">
        <v>10091</v>
      </c>
      <c r="Q718" t="s">
        <v>10092</v>
      </c>
      <c r="R718" t="s">
        <v>10092</v>
      </c>
      <c r="S718" t="s">
        <v>135</v>
      </c>
      <c r="T718" t="s">
        <v>10005</v>
      </c>
      <c r="U718" t="s">
        <v>12450</v>
      </c>
      <c r="V718" s="9" t="s">
        <v>10093</v>
      </c>
      <c r="AD718" s="9" t="s">
        <v>10016</v>
      </c>
      <c r="AK718" t="s">
        <v>8051</v>
      </c>
      <c r="AL718" t="s">
        <v>10017</v>
      </c>
      <c r="AM718" t="s">
        <v>10017</v>
      </c>
      <c r="AO718">
        <v>1</v>
      </c>
      <c r="AP718">
        <v>4588</v>
      </c>
    </row>
    <row r="719" spans="1:42" x14ac:dyDescent="0.3">
      <c r="A719">
        <v>2934</v>
      </c>
      <c r="M719" t="s">
        <v>10094</v>
      </c>
      <c r="Q719" t="s">
        <v>10095</v>
      </c>
      <c r="R719" t="s">
        <v>10095</v>
      </c>
      <c r="S719" t="s">
        <v>135</v>
      </c>
      <c r="T719" t="s">
        <v>10005</v>
      </c>
      <c r="U719" t="s">
        <v>12450</v>
      </c>
      <c r="V719" s="9" t="s">
        <v>10096</v>
      </c>
      <c r="AD719" s="9" t="s">
        <v>10016</v>
      </c>
      <c r="AK719" t="s">
        <v>8051</v>
      </c>
      <c r="AL719" t="s">
        <v>10017</v>
      </c>
      <c r="AM719" t="s">
        <v>10017</v>
      </c>
      <c r="AO719">
        <v>1</v>
      </c>
      <c r="AP719">
        <v>4589</v>
      </c>
    </row>
    <row r="720" spans="1:42" x14ac:dyDescent="0.3">
      <c r="A720">
        <v>2935</v>
      </c>
      <c r="M720" t="s">
        <v>10097</v>
      </c>
      <c r="Q720" t="s">
        <v>10098</v>
      </c>
      <c r="R720" t="s">
        <v>10098</v>
      </c>
      <c r="S720" t="s">
        <v>135</v>
      </c>
      <c r="T720" t="s">
        <v>10005</v>
      </c>
      <c r="U720" t="s">
        <v>12450</v>
      </c>
      <c r="V720" s="9" t="s">
        <v>10099</v>
      </c>
      <c r="AD720" s="9" t="s">
        <v>10016</v>
      </c>
      <c r="AK720" t="s">
        <v>8051</v>
      </c>
      <c r="AL720" t="s">
        <v>10017</v>
      </c>
      <c r="AM720" t="s">
        <v>10017</v>
      </c>
      <c r="AO720">
        <v>1</v>
      </c>
      <c r="AP720">
        <v>4591</v>
      </c>
    </row>
    <row r="721" spans="1:42" x14ac:dyDescent="0.3">
      <c r="A721">
        <v>2936</v>
      </c>
      <c r="M721" t="s">
        <v>10100</v>
      </c>
      <c r="Q721" t="s">
        <v>10101</v>
      </c>
      <c r="R721" t="s">
        <v>10101</v>
      </c>
      <c r="S721" t="s">
        <v>135</v>
      </c>
      <c r="T721" t="s">
        <v>10005</v>
      </c>
      <c r="U721" t="s">
        <v>12450</v>
      </c>
      <c r="V721" s="9" t="s">
        <v>10102</v>
      </c>
      <c r="AD721" s="9" t="s">
        <v>10016</v>
      </c>
      <c r="AK721" t="s">
        <v>8051</v>
      </c>
      <c r="AL721" t="s">
        <v>10017</v>
      </c>
      <c r="AM721" t="s">
        <v>10017</v>
      </c>
      <c r="AO721">
        <v>1</v>
      </c>
      <c r="AP721">
        <v>4592</v>
      </c>
    </row>
    <row r="722" spans="1:42" x14ac:dyDescent="0.3">
      <c r="A722">
        <v>2937</v>
      </c>
      <c r="M722" t="s">
        <v>10103</v>
      </c>
      <c r="Q722" t="s">
        <v>10104</v>
      </c>
      <c r="R722" t="s">
        <v>10104</v>
      </c>
      <c r="S722" t="s">
        <v>135</v>
      </c>
      <c r="T722" t="s">
        <v>10005</v>
      </c>
      <c r="U722" t="s">
        <v>12450</v>
      </c>
      <c r="V722" s="9" t="s">
        <v>9986</v>
      </c>
      <c r="AD722" s="9" t="s">
        <v>10016</v>
      </c>
      <c r="AK722" t="s">
        <v>8051</v>
      </c>
      <c r="AL722" t="s">
        <v>10017</v>
      </c>
      <c r="AM722" t="s">
        <v>10017</v>
      </c>
      <c r="AO722">
        <v>1</v>
      </c>
      <c r="AP722">
        <v>4595</v>
      </c>
    </row>
    <row r="723" spans="1:42" x14ac:dyDescent="0.3">
      <c r="A723">
        <v>2938</v>
      </c>
      <c r="M723" t="s">
        <v>9987</v>
      </c>
      <c r="Q723" t="s">
        <v>9984</v>
      </c>
      <c r="R723" t="s">
        <v>9985</v>
      </c>
      <c r="S723" t="s">
        <v>6609</v>
      </c>
      <c r="T723" t="s">
        <v>464</v>
      </c>
      <c r="U723" t="s">
        <v>12450</v>
      </c>
      <c r="V723" s="9" t="s">
        <v>9986</v>
      </c>
      <c r="AD723" s="9" t="s">
        <v>9612</v>
      </c>
      <c r="AK723" t="s">
        <v>8051</v>
      </c>
    </row>
    <row r="724" spans="1:42" x14ac:dyDescent="0.3">
      <c r="A724">
        <v>2939</v>
      </c>
      <c r="M724" t="s">
        <v>10105</v>
      </c>
      <c r="Q724" t="s">
        <v>10106</v>
      </c>
      <c r="R724" t="s">
        <v>10106</v>
      </c>
      <c r="S724" t="s">
        <v>135</v>
      </c>
      <c r="T724" t="s">
        <v>10005</v>
      </c>
      <c r="U724" t="s">
        <v>12450</v>
      </c>
      <c r="V724" s="9" t="s">
        <v>10107</v>
      </c>
      <c r="AD724" s="9" t="s">
        <v>10016</v>
      </c>
      <c r="AK724" t="s">
        <v>8051</v>
      </c>
      <c r="AL724" t="s">
        <v>10017</v>
      </c>
      <c r="AM724" t="s">
        <v>10017</v>
      </c>
      <c r="AO724">
        <v>1</v>
      </c>
      <c r="AP724">
        <v>4596</v>
      </c>
    </row>
    <row r="725" spans="1:42" x14ac:dyDescent="0.3">
      <c r="A725">
        <v>2940</v>
      </c>
      <c r="M725" t="s">
        <v>10108</v>
      </c>
      <c r="Q725" t="s">
        <v>10109</v>
      </c>
      <c r="R725" t="s">
        <v>10109</v>
      </c>
      <c r="S725" t="s">
        <v>135</v>
      </c>
      <c r="T725" t="s">
        <v>10005</v>
      </c>
      <c r="U725" t="s">
        <v>12450</v>
      </c>
      <c r="V725" s="9" t="s">
        <v>10110</v>
      </c>
      <c r="AD725" s="9" t="s">
        <v>10016</v>
      </c>
      <c r="AK725" t="s">
        <v>8051</v>
      </c>
      <c r="AL725" t="s">
        <v>10017</v>
      </c>
      <c r="AM725" t="s">
        <v>10017</v>
      </c>
      <c r="AO725">
        <v>1</v>
      </c>
      <c r="AP725">
        <v>4598</v>
      </c>
    </row>
    <row r="726" spans="1:42" x14ac:dyDescent="0.3">
      <c r="A726">
        <v>2941</v>
      </c>
      <c r="M726" t="s">
        <v>10111</v>
      </c>
      <c r="Q726" t="s">
        <v>10112</v>
      </c>
      <c r="R726" t="s">
        <v>10112</v>
      </c>
      <c r="S726" t="s">
        <v>135</v>
      </c>
      <c r="T726" t="s">
        <v>10005</v>
      </c>
      <c r="U726" t="s">
        <v>12450</v>
      </c>
      <c r="V726" s="9" t="s">
        <v>10113</v>
      </c>
      <c r="AD726" s="9" t="s">
        <v>10016</v>
      </c>
      <c r="AK726" t="s">
        <v>8051</v>
      </c>
      <c r="AL726" t="s">
        <v>10017</v>
      </c>
      <c r="AM726" t="s">
        <v>10017</v>
      </c>
      <c r="AO726">
        <v>1</v>
      </c>
      <c r="AP726">
        <v>4599</v>
      </c>
    </row>
    <row r="727" spans="1:42" x14ac:dyDescent="0.3">
      <c r="A727">
        <v>2957</v>
      </c>
      <c r="M727" t="s">
        <v>10114</v>
      </c>
      <c r="Q727" t="s">
        <v>10115</v>
      </c>
      <c r="R727" t="s">
        <v>10115</v>
      </c>
      <c r="S727" t="s">
        <v>135</v>
      </c>
      <c r="T727" t="s">
        <v>10005</v>
      </c>
      <c r="U727" t="s">
        <v>12450</v>
      </c>
      <c r="V727" s="9" t="s">
        <v>10116</v>
      </c>
      <c r="AD727" s="9" t="s">
        <v>10016</v>
      </c>
      <c r="AK727" t="s">
        <v>8051</v>
      </c>
      <c r="AL727" t="s">
        <v>10017</v>
      </c>
      <c r="AM727" t="s">
        <v>10017</v>
      </c>
      <c r="AO727">
        <v>1</v>
      </c>
      <c r="AP727">
        <v>4608</v>
      </c>
    </row>
    <row r="728" spans="1:42" x14ac:dyDescent="0.3">
      <c r="A728">
        <v>2958</v>
      </c>
      <c r="M728" t="s">
        <v>10117</v>
      </c>
      <c r="Q728" t="s">
        <v>10118</v>
      </c>
      <c r="R728" t="s">
        <v>10118</v>
      </c>
      <c r="S728" t="s">
        <v>135</v>
      </c>
      <c r="T728" t="s">
        <v>10005</v>
      </c>
      <c r="U728" t="s">
        <v>12450</v>
      </c>
      <c r="V728" s="9" t="s">
        <v>10119</v>
      </c>
      <c r="AD728" s="9" t="s">
        <v>10016</v>
      </c>
      <c r="AK728" t="s">
        <v>8051</v>
      </c>
      <c r="AL728" t="s">
        <v>10017</v>
      </c>
      <c r="AM728" t="s">
        <v>10017</v>
      </c>
      <c r="AO728">
        <v>1</v>
      </c>
      <c r="AP728">
        <v>4613</v>
      </c>
    </row>
    <row r="729" spans="1:42" x14ac:dyDescent="0.3">
      <c r="A729">
        <v>2959</v>
      </c>
      <c r="M729" t="s">
        <v>10120</v>
      </c>
      <c r="Q729" t="s">
        <v>10121</v>
      </c>
      <c r="R729" t="s">
        <v>10121</v>
      </c>
      <c r="S729" t="s">
        <v>135</v>
      </c>
      <c r="T729" t="s">
        <v>10005</v>
      </c>
      <c r="U729" t="s">
        <v>12450</v>
      </c>
      <c r="V729" s="9" t="s">
        <v>10122</v>
      </c>
      <c r="AD729" s="9" t="s">
        <v>10016</v>
      </c>
      <c r="AK729" t="s">
        <v>8051</v>
      </c>
      <c r="AL729" t="s">
        <v>10017</v>
      </c>
      <c r="AM729" t="s">
        <v>10017</v>
      </c>
      <c r="AO729">
        <v>1</v>
      </c>
      <c r="AP729">
        <v>4614</v>
      </c>
    </row>
    <row r="730" spans="1:42" x14ac:dyDescent="0.3">
      <c r="A730">
        <v>2960</v>
      </c>
      <c r="M730" t="s">
        <v>10123</v>
      </c>
      <c r="Q730" t="s">
        <v>10124</v>
      </c>
      <c r="R730" t="s">
        <v>10124</v>
      </c>
      <c r="S730" t="s">
        <v>135</v>
      </c>
      <c r="T730" t="s">
        <v>10005</v>
      </c>
      <c r="U730" t="s">
        <v>12450</v>
      </c>
      <c r="V730" s="9" t="s">
        <v>10125</v>
      </c>
      <c r="AD730" s="9" t="s">
        <v>10016</v>
      </c>
      <c r="AK730" t="s">
        <v>8051</v>
      </c>
      <c r="AL730" t="s">
        <v>10017</v>
      </c>
      <c r="AM730" t="s">
        <v>10017</v>
      </c>
      <c r="AO730">
        <v>1</v>
      </c>
      <c r="AP730">
        <v>4618</v>
      </c>
    </row>
    <row r="731" spans="1:42" x14ac:dyDescent="0.3">
      <c r="A731">
        <v>2961</v>
      </c>
      <c r="M731" t="s">
        <v>10126</v>
      </c>
      <c r="Q731" t="s">
        <v>10127</v>
      </c>
      <c r="R731" t="s">
        <v>10127</v>
      </c>
      <c r="S731" t="s">
        <v>135</v>
      </c>
      <c r="T731" t="s">
        <v>10005</v>
      </c>
      <c r="U731" t="s">
        <v>12450</v>
      </c>
      <c r="V731" s="9" t="s">
        <v>10128</v>
      </c>
      <c r="AD731" s="9" t="s">
        <v>10016</v>
      </c>
      <c r="AK731" t="s">
        <v>8051</v>
      </c>
      <c r="AL731" t="s">
        <v>10017</v>
      </c>
      <c r="AM731" t="s">
        <v>10017</v>
      </c>
      <c r="AO731">
        <v>1</v>
      </c>
      <c r="AP731">
        <v>4619</v>
      </c>
    </row>
    <row r="732" spans="1:42" x14ac:dyDescent="0.3">
      <c r="A732">
        <v>2967</v>
      </c>
      <c r="M732" t="s">
        <v>10129</v>
      </c>
      <c r="Q732" t="s">
        <v>10130</v>
      </c>
      <c r="R732" t="s">
        <v>10130</v>
      </c>
      <c r="S732" t="s">
        <v>135</v>
      </c>
      <c r="T732" t="s">
        <v>10005</v>
      </c>
      <c r="U732" t="s">
        <v>12450</v>
      </c>
      <c r="V732" s="9" t="s">
        <v>10131</v>
      </c>
      <c r="AD732" s="9" t="s">
        <v>10016</v>
      </c>
      <c r="AK732" t="s">
        <v>8051</v>
      </c>
      <c r="AL732" t="s">
        <v>10017</v>
      </c>
      <c r="AM732" t="s">
        <v>10017</v>
      </c>
      <c r="AO732">
        <v>1</v>
      </c>
      <c r="AP732">
        <v>4633</v>
      </c>
    </row>
    <row r="733" spans="1:42" x14ac:dyDescent="0.3">
      <c r="A733">
        <v>2969</v>
      </c>
      <c r="M733" t="s">
        <v>10132</v>
      </c>
      <c r="Q733" t="s">
        <v>10133</v>
      </c>
      <c r="R733" t="s">
        <v>10133</v>
      </c>
      <c r="S733" t="s">
        <v>135</v>
      </c>
      <c r="T733" t="s">
        <v>10005</v>
      </c>
      <c r="U733" t="s">
        <v>12450</v>
      </c>
      <c r="V733" s="9" t="s">
        <v>10134</v>
      </c>
      <c r="AD733" s="9" t="s">
        <v>10016</v>
      </c>
      <c r="AK733" t="s">
        <v>8051</v>
      </c>
      <c r="AL733" t="s">
        <v>10017</v>
      </c>
      <c r="AM733" t="s">
        <v>10017</v>
      </c>
      <c r="AO733">
        <v>1</v>
      </c>
      <c r="AP733">
        <v>4634</v>
      </c>
    </row>
    <row r="734" spans="1:42" x14ac:dyDescent="0.3">
      <c r="A734">
        <v>2970</v>
      </c>
      <c r="M734" t="s">
        <v>10135</v>
      </c>
      <c r="Q734" t="s">
        <v>10136</v>
      </c>
      <c r="R734" t="s">
        <v>10136</v>
      </c>
      <c r="S734" t="s">
        <v>135</v>
      </c>
      <c r="T734" t="s">
        <v>10005</v>
      </c>
      <c r="U734" t="s">
        <v>12450</v>
      </c>
      <c r="V734" s="9" t="s">
        <v>10137</v>
      </c>
      <c r="AD734" s="9" t="s">
        <v>10016</v>
      </c>
      <c r="AK734" t="s">
        <v>8051</v>
      </c>
      <c r="AL734" t="s">
        <v>10017</v>
      </c>
      <c r="AM734" t="s">
        <v>10017</v>
      </c>
      <c r="AO734">
        <v>1</v>
      </c>
      <c r="AP734">
        <v>4638</v>
      </c>
    </row>
    <row r="735" spans="1:42" x14ac:dyDescent="0.3">
      <c r="A735">
        <v>2975</v>
      </c>
      <c r="M735" t="s">
        <v>10138</v>
      </c>
      <c r="Q735" t="s">
        <v>10139</v>
      </c>
      <c r="R735" t="s">
        <v>10139</v>
      </c>
      <c r="S735" t="s">
        <v>135</v>
      </c>
      <c r="T735" t="s">
        <v>10005</v>
      </c>
      <c r="U735" t="s">
        <v>12450</v>
      </c>
      <c r="V735" s="9" t="s">
        <v>10140</v>
      </c>
      <c r="AD735" s="9" t="s">
        <v>10016</v>
      </c>
      <c r="AK735" t="s">
        <v>8051</v>
      </c>
      <c r="AL735" t="s">
        <v>10017</v>
      </c>
      <c r="AM735" t="s">
        <v>10017</v>
      </c>
      <c r="AO735">
        <v>1</v>
      </c>
      <c r="AP735">
        <v>4639</v>
      </c>
    </row>
    <row r="736" spans="1:42" x14ac:dyDescent="0.3">
      <c r="A736">
        <v>2976</v>
      </c>
      <c r="M736" t="s">
        <v>10141</v>
      </c>
      <c r="Q736" t="s">
        <v>10142</v>
      </c>
      <c r="R736" t="s">
        <v>10142</v>
      </c>
      <c r="S736" t="s">
        <v>135</v>
      </c>
      <c r="T736" t="s">
        <v>10005</v>
      </c>
      <c r="U736" t="s">
        <v>12450</v>
      </c>
      <c r="V736" s="9" t="s">
        <v>10143</v>
      </c>
      <c r="AD736" s="9" t="s">
        <v>10016</v>
      </c>
      <c r="AK736" t="s">
        <v>8051</v>
      </c>
      <c r="AL736" t="s">
        <v>10017</v>
      </c>
      <c r="AM736" t="s">
        <v>10017</v>
      </c>
      <c r="AO736">
        <v>1</v>
      </c>
      <c r="AP736">
        <v>4640</v>
      </c>
    </row>
    <row r="737" spans="1:42" x14ac:dyDescent="0.3">
      <c r="A737">
        <v>2977</v>
      </c>
      <c r="M737" t="s">
        <v>10144</v>
      </c>
      <c r="Q737" t="s">
        <v>10145</v>
      </c>
      <c r="R737" t="s">
        <v>10145</v>
      </c>
      <c r="S737" t="s">
        <v>135</v>
      </c>
      <c r="T737" t="s">
        <v>10005</v>
      </c>
      <c r="U737" t="s">
        <v>12450</v>
      </c>
      <c r="V737" s="9" t="s">
        <v>10146</v>
      </c>
      <c r="AD737" s="9" t="s">
        <v>10016</v>
      </c>
      <c r="AK737" t="s">
        <v>8051</v>
      </c>
      <c r="AL737" t="s">
        <v>10017</v>
      </c>
      <c r="AM737" t="s">
        <v>10017</v>
      </c>
      <c r="AO737">
        <v>1</v>
      </c>
      <c r="AP737">
        <v>4641</v>
      </c>
    </row>
    <row r="738" spans="1:42" x14ac:dyDescent="0.3">
      <c r="A738">
        <v>2978</v>
      </c>
      <c r="M738" t="s">
        <v>10147</v>
      </c>
      <c r="Q738" t="s">
        <v>10148</v>
      </c>
      <c r="R738" t="s">
        <v>10148</v>
      </c>
      <c r="S738" t="s">
        <v>135</v>
      </c>
      <c r="T738" t="s">
        <v>10005</v>
      </c>
      <c r="U738" t="s">
        <v>12450</v>
      </c>
      <c r="V738" s="9" t="s">
        <v>10149</v>
      </c>
      <c r="AD738" s="9" t="s">
        <v>10016</v>
      </c>
      <c r="AK738" t="s">
        <v>8051</v>
      </c>
      <c r="AL738" t="s">
        <v>10017</v>
      </c>
      <c r="AM738" t="s">
        <v>10017</v>
      </c>
      <c r="AO738">
        <v>1</v>
      </c>
      <c r="AP738">
        <v>4642</v>
      </c>
    </row>
    <row r="739" spans="1:42" x14ac:dyDescent="0.3">
      <c r="A739">
        <v>2979</v>
      </c>
      <c r="M739" t="s">
        <v>10150</v>
      </c>
      <c r="Q739" t="s">
        <v>10151</v>
      </c>
      <c r="R739" t="s">
        <v>10151</v>
      </c>
      <c r="S739" t="s">
        <v>135</v>
      </c>
      <c r="T739" t="s">
        <v>10005</v>
      </c>
      <c r="U739" t="s">
        <v>12450</v>
      </c>
      <c r="V739" s="9" t="s">
        <v>10152</v>
      </c>
      <c r="AD739" s="9" t="s">
        <v>10016</v>
      </c>
      <c r="AK739" t="s">
        <v>8051</v>
      </c>
      <c r="AL739" t="s">
        <v>10017</v>
      </c>
      <c r="AM739" t="s">
        <v>10017</v>
      </c>
      <c r="AO739">
        <v>1</v>
      </c>
      <c r="AP739">
        <v>4643</v>
      </c>
    </row>
    <row r="740" spans="1:42" x14ac:dyDescent="0.3">
      <c r="A740">
        <v>2980</v>
      </c>
      <c r="M740" t="s">
        <v>10153</v>
      </c>
      <c r="Q740" t="s">
        <v>10154</v>
      </c>
      <c r="R740" t="s">
        <v>10154</v>
      </c>
      <c r="S740" t="s">
        <v>135</v>
      </c>
      <c r="T740" t="s">
        <v>10005</v>
      </c>
      <c r="U740" t="s">
        <v>12450</v>
      </c>
      <c r="V740" s="9" t="s">
        <v>10155</v>
      </c>
      <c r="AD740" s="9" t="s">
        <v>10016</v>
      </c>
      <c r="AK740" t="s">
        <v>8051</v>
      </c>
      <c r="AL740" t="s">
        <v>10017</v>
      </c>
      <c r="AM740" t="s">
        <v>10017</v>
      </c>
      <c r="AO740">
        <v>1</v>
      </c>
      <c r="AP740">
        <v>4650</v>
      </c>
    </row>
    <row r="741" spans="1:42" x14ac:dyDescent="0.3">
      <c r="A741">
        <v>2981</v>
      </c>
      <c r="M741" t="s">
        <v>10156</v>
      </c>
      <c r="Q741" t="s">
        <v>10157</v>
      </c>
      <c r="R741" t="s">
        <v>10157</v>
      </c>
      <c r="S741" t="s">
        <v>135</v>
      </c>
      <c r="T741" t="s">
        <v>10005</v>
      </c>
      <c r="U741" t="s">
        <v>12450</v>
      </c>
      <c r="V741" s="9" t="s">
        <v>10158</v>
      </c>
      <c r="AD741" s="9" t="s">
        <v>10016</v>
      </c>
      <c r="AK741" t="s">
        <v>8051</v>
      </c>
      <c r="AL741" t="s">
        <v>10017</v>
      </c>
      <c r="AM741" t="s">
        <v>10017</v>
      </c>
      <c r="AO741">
        <v>1</v>
      </c>
      <c r="AP741">
        <v>4653</v>
      </c>
    </row>
    <row r="742" spans="1:42" x14ac:dyDescent="0.3">
      <c r="A742">
        <v>2982</v>
      </c>
      <c r="M742" t="s">
        <v>10159</v>
      </c>
      <c r="Q742" t="s">
        <v>10160</v>
      </c>
      <c r="R742" t="s">
        <v>10160</v>
      </c>
      <c r="S742" t="s">
        <v>135</v>
      </c>
      <c r="T742" t="s">
        <v>10005</v>
      </c>
      <c r="U742" t="s">
        <v>12450</v>
      </c>
      <c r="V742" s="9" t="s">
        <v>10161</v>
      </c>
      <c r="AD742" s="9" t="s">
        <v>10016</v>
      </c>
      <c r="AK742" t="s">
        <v>8051</v>
      </c>
      <c r="AL742" t="s">
        <v>10017</v>
      </c>
      <c r="AM742" t="s">
        <v>10017</v>
      </c>
      <c r="AO742">
        <v>1</v>
      </c>
      <c r="AP742">
        <v>4654</v>
      </c>
    </row>
    <row r="743" spans="1:42" x14ac:dyDescent="0.3">
      <c r="A743">
        <v>2983</v>
      </c>
      <c r="M743" t="s">
        <v>10162</v>
      </c>
      <c r="Q743" t="s">
        <v>10163</v>
      </c>
      <c r="R743" t="s">
        <v>10163</v>
      </c>
      <c r="S743" t="s">
        <v>135</v>
      </c>
      <c r="T743" t="s">
        <v>10005</v>
      </c>
      <c r="U743" t="s">
        <v>12450</v>
      </c>
      <c r="V743" s="9" t="s">
        <v>10164</v>
      </c>
      <c r="AD743" s="9" t="s">
        <v>10016</v>
      </c>
      <c r="AK743" t="s">
        <v>8051</v>
      </c>
      <c r="AL743" t="s">
        <v>10017</v>
      </c>
      <c r="AM743" t="s">
        <v>10017</v>
      </c>
      <c r="AO743">
        <v>1</v>
      </c>
      <c r="AP743">
        <v>4655</v>
      </c>
    </row>
    <row r="744" spans="1:42" x14ac:dyDescent="0.3">
      <c r="A744">
        <v>2998</v>
      </c>
      <c r="M744" t="s">
        <v>10168</v>
      </c>
      <c r="Q744" t="s">
        <v>10169</v>
      </c>
      <c r="R744" t="s">
        <v>10169</v>
      </c>
      <c r="S744" t="s">
        <v>135</v>
      </c>
      <c r="T744" t="s">
        <v>10005</v>
      </c>
      <c r="U744" t="s">
        <v>12450</v>
      </c>
      <c r="V744" s="9" t="s">
        <v>10170</v>
      </c>
      <c r="AD744" s="9" t="s">
        <v>10016</v>
      </c>
      <c r="AK744" t="s">
        <v>8051</v>
      </c>
      <c r="AL744" t="s">
        <v>10017</v>
      </c>
      <c r="AM744" t="s">
        <v>10017</v>
      </c>
      <c r="AO744">
        <v>1</v>
      </c>
      <c r="AP744">
        <v>4661</v>
      </c>
    </row>
    <row r="745" spans="1:42" x14ac:dyDescent="0.3">
      <c r="A745">
        <v>3001</v>
      </c>
      <c r="M745" t="s">
        <v>10171</v>
      </c>
      <c r="Q745" t="s">
        <v>10172</v>
      </c>
      <c r="R745" t="s">
        <v>10172</v>
      </c>
      <c r="S745" t="s">
        <v>135</v>
      </c>
      <c r="T745" t="s">
        <v>10005</v>
      </c>
      <c r="U745" t="s">
        <v>12450</v>
      </c>
      <c r="V745" s="9" t="s">
        <v>10173</v>
      </c>
      <c r="AD745" s="9" t="s">
        <v>10016</v>
      </c>
      <c r="AK745" t="s">
        <v>8051</v>
      </c>
      <c r="AL745" t="s">
        <v>10017</v>
      </c>
      <c r="AM745" t="s">
        <v>10017</v>
      </c>
      <c r="AO745">
        <v>1</v>
      </c>
      <c r="AP745">
        <v>4671</v>
      </c>
    </row>
    <row r="746" spans="1:42" x14ac:dyDescent="0.3">
      <c r="A746">
        <v>3006</v>
      </c>
      <c r="M746" t="s">
        <v>10174</v>
      </c>
      <c r="Q746" t="s">
        <v>10175</v>
      </c>
      <c r="R746" t="s">
        <v>10175</v>
      </c>
      <c r="S746" t="s">
        <v>135</v>
      </c>
      <c r="T746" t="s">
        <v>10005</v>
      </c>
      <c r="U746" t="s">
        <v>12450</v>
      </c>
      <c r="V746" s="9" t="s">
        <v>10176</v>
      </c>
      <c r="AD746" s="9" t="s">
        <v>10016</v>
      </c>
      <c r="AK746" t="s">
        <v>8051</v>
      </c>
      <c r="AL746" t="s">
        <v>10017</v>
      </c>
      <c r="AM746" t="s">
        <v>10017</v>
      </c>
      <c r="AO746">
        <v>1</v>
      </c>
      <c r="AP746">
        <v>4677</v>
      </c>
    </row>
    <row r="747" spans="1:42" x14ac:dyDescent="0.3">
      <c r="A747">
        <v>3007</v>
      </c>
      <c r="M747" t="s">
        <v>10177</v>
      </c>
      <c r="Q747" t="s">
        <v>10178</v>
      </c>
      <c r="R747" t="s">
        <v>10178</v>
      </c>
      <c r="S747" t="s">
        <v>135</v>
      </c>
      <c r="T747" t="s">
        <v>10005</v>
      </c>
      <c r="U747" t="s">
        <v>12450</v>
      </c>
      <c r="V747" s="9" t="s">
        <v>10179</v>
      </c>
      <c r="AD747" s="9" t="s">
        <v>10016</v>
      </c>
      <c r="AK747" t="s">
        <v>8051</v>
      </c>
      <c r="AL747" t="s">
        <v>10017</v>
      </c>
      <c r="AM747" t="s">
        <v>10017</v>
      </c>
      <c r="AO747">
        <v>1</v>
      </c>
      <c r="AP747">
        <v>4679</v>
      </c>
    </row>
    <row r="748" spans="1:42" x14ac:dyDescent="0.3">
      <c r="A748">
        <v>3008</v>
      </c>
      <c r="M748" t="s">
        <v>10180</v>
      </c>
      <c r="Q748" t="s">
        <v>10181</v>
      </c>
      <c r="R748" t="s">
        <v>10181</v>
      </c>
      <c r="S748" t="s">
        <v>135</v>
      </c>
      <c r="T748" t="s">
        <v>10005</v>
      </c>
      <c r="U748" t="s">
        <v>12450</v>
      </c>
      <c r="V748" s="9" t="s">
        <v>10182</v>
      </c>
      <c r="AD748" s="9" t="s">
        <v>10016</v>
      </c>
      <c r="AK748" t="s">
        <v>8051</v>
      </c>
      <c r="AL748" t="s">
        <v>10017</v>
      </c>
      <c r="AM748" t="s">
        <v>10017</v>
      </c>
      <c r="AO748">
        <v>1</v>
      </c>
      <c r="AP748">
        <v>4680</v>
      </c>
    </row>
    <row r="749" spans="1:42" x14ac:dyDescent="0.3">
      <c r="A749">
        <v>3009</v>
      </c>
      <c r="M749" t="s">
        <v>10183</v>
      </c>
      <c r="Q749" t="s">
        <v>10184</v>
      </c>
      <c r="R749" t="s">
        <v>10184</v>
      </c>
      <c r="S749" t="s">
        <v>135</v>
      </c>
      <c r="T749" t="s">
        <v>10005</v>
      </c>
      <c r="U749" t="s">
        <v>12450</v>
      </c>
      <c r="V749" s="9" t="s">
        <v>10185</v>
      </c>
      <c r="AD749" s="9" t="s">
        <v>10016</v>
      </c>
      <c r="AK749" t="s">
        <v>8051</v>
      </c>
      <c r="AL749" t="s">
        <v>10017</v>
      </c>
      <c r="AM749" t="s">
        <v>10017</v>
      </c>
      <c r="AO749">
        <v>1</v>
      </c>
      <c r="AP749">
        <v>4682</v>
      </c>
    </row>
    <row r="750" spans="1:42" x14ac:dyDescent="0.3">
      <c r="A750">
        <v>3010</v>
      </c>
      <c r="M750" t="s">
        <v>10186</v>
      </c>
      <c r="Q750" t="s">
        <v>10187</v>
      </c>
      <c r="R750" t="s">
        <v>10187</v>
      </c>
      <c r="S750" t="s">
        <v>135</v>
      </c>
      <c r="T750" t="s">
        <v>10005</v>
      </c>
      <c r="U750" t="s">
        <v>12450</v>
      </c>
      <c r="V750" s="9" t="s">
        <v>10188</v>
      </c>
      <c r="AD750" s="9" t="s">
        <v>10016</v>
      </c>
      <c r="AK750" t="s">
        <v>8051</v>
      </c>
      <c r="AL750" t="s">
        <v>10017</v>
      </c>
      <c r="AM750" t="s">
        <v>10017</v>
      </c>
      <c r="AO750">
        <v>1</v>
      </c>
      <c r="AP750">
        <v>4683</v>
      </c>
    </row>
    <row r="751" spans="1:42" x14ac:dyDescent="0.3">
      <c r="A751">
        <v>3011</v>
      </c>
      <c r="M751" t="s">
        <v>10189</v>
      </c>
      <c r="Q751" t="s">
        <v>10190</v>
      </c>
      <c r="R751" t="s">
        <v>10190</v>
      </c>
      <c r="S751" t="s">
        <v>135</v>
      </c>
      <c r="T751" t="s">
        <v>10005</v>
      </c>
      <c r="U751" t="s">
        <v>12450</v>
      </c>
      <c r="V751" s="9" t="s">
        <v>4367</v>
      </c>
      <c r="AD751" s="9" t="s">
        <v>10016</v>
      </c>
      <c r="AK751" t="s">
        <v>8051</v>
      </c>
      <c r="AL751" t="s">
        <v>10017</v>
      </c>
      <c r="AM751" t="s">
        <v>10017</v>
      </c>
      <c r="AO751">
        <v>1</v>
      </c>
      <c r="AP751">
        <v>4686</v>
      </c>
    </row>
    <row r="752" spans="1:42" x14ac:dyDescent="0.3">
      <c r="A752">
        <v>3024</v>
      </c>
      <c r="M752" t="s">
        <v>10203</v>
      </c>
      <c r="Q752" t="s">
        <v>10204</v>
      </c>
      <c r="R752" t="s">
        <v>10204</v>
      </c>
      <c r="S752" t="s">
        <v>135</v>
      </c>
      <c r="T752" t="s">
        <v>10005</v>
      </c>
      <c r="U752" t="s">
        <v>12450</v>
      </c>
      <c r="V752" s="9" t="s">
        <v>10205</v>
      </c>
      <c r="AD752" s="9" t="s">
        <v>10016</v>
      </c>
      <c r="AK752" t="s">
        <v>8051</v>
      </c>
      <c r="AL752" t="s">
        <v>10017</v>
      </c>
      <c r="AM752" t="s">
        <v>10017</v>
      </c>
      <c r="AO752">
        <v>1</v>
      </c>
      <c r="AP752">
        <v>4695</v>
      </c>
    </row>
    <row r="753" spans="1:42" x14ac:dyDescent="0.3">
      <c r="A753">
        <v>3025</v>
      </c>
      <c r="M753" t="s">
        <v>10206</v>
      </c>
      <c r="Q753" t="s">
        <v>10207</v>
      </c>
      <c r="R753" t="s">
        <v>10207</v>
      </c>
      <c r="S753" t="s">
        <v>135</v>
      </c>
      <c r="T753" t="s">
        <v>10005</v>
      </c>
      <c r="U753" t="s">
        <v>12450</v>
      </c>
      <c r="V753" s="9" t="s">
        <v>10208</v>
      </c>
      <c r="AD753" s="9" t="s">
        <v>10016</v>
      </c>
      <c r="AK753" t="s">
        <v>8051</v>
      </c>
      <c r="AL753" t="s">
        <v>10017</v>
      </c>
      <c r="AM753" t="s">
        <v>10017</v>
      </c>
      <c r="AO753">
        <v>1</v>
      </c>
      <c r="AP753">
        <v>4696</v>
      </c>
    </row>
    <row r="754" spans="1:42" x14ac:dyDescent="0.3">
      <c r="A754">
        <v>3026</v>
      </c>
      <c r="M754" t="s">
        <v>10209</v>
      </c>
      <c r="Q754" t="s">
        <v>10210</v>
      </c>
      <c r="R754" t="s">
        <v>10210</v>
      </c>
      <c r="S754" t="s">
        <v>135</v>
      </c>
      <c r="T754" t="s">
        <v>10005</v>
      </c>
      <c r="U754" t="s">
        <v>12450</v>
      </c>
      <c r="V754" s="9" t="s">
        <v>10211</v>
      </c>
      <c r="AD754" s="9" t="s">
        <v>10016</v>
      </c>
      <c r="AK754" t="s">
        <v>8051</v>
      </c>
      <c r="AL754" t="s">
        <v>10017</v>
      </c>
      <c r="AM754" t="s">
        <v>10017</v>
      </c>
      <c r="AO754">
        <v>1</v>
      </c>
      <c r="AP754">
        <v>4697</v>
      </c>
    </row>
    <row r="755" spans="1:42" x14ac:dyDescent="0.3">
      <c r="A755">
        <v>3027</v>
      </c>
      <c r="M755" t="s">
        <v>10212</v>
      </c>
      <c r="Q755" t="s">
        <v>10213</v>
      </c>
      <c r="R755" t="s">
        <v>10213</v>
      </c>
      <c r="S755" t="s">
        <v>135</v>
      </c>
      <c r="T755" t="s">
        <v>10005</v>
      </c>
      <c r="U755" t="s">
        <v>12450</v>
      </c>
      <c r="V755" s="9" t="s">
        <v>10214</v>
      </c>
      <c r="AD755" s="9" t="s">
        <v>10016</v>
      </c>
      <c r="AK755" t="s">
        <v>8051</v>
      </c>
      <c r="AL755" t="s">
        <v>10017</v>
      </c>
      <c r="AM755" t="s">
        <v>10017</v>
      </c>
      <c r="AO755">
        <v>1</v>
      </c>
      <c r="AP755">
        <v>4698</v>
      </c>
    </row>
    <row r="756" spans="1:42" x14ac:dyDescent="0.3">
      <c r="A756">
        <v>3028</v>
      </c>
      <c r="M756" t="s">
        <v>10215</v>
      </c>
      <c r="Q756" t="s">
        <v>10216</v>
      </c>
      <c r="R756" t="s">
        <v>10216</v>
      </c>
      <c r="S756" t="s">
        <v>135</v>
      </c>
      <c r="T756" t="s">
        <v>10005</v>
      </c>
      <c r="U756" t="s">
        <v>12450</v>
      </c>
      <c r="V756" s="9" t="s">
        <v>10217</v>
      </c>
      <c r="AD756" s="9" t="s">
        <v>10016</v>
      </c>
      <c r="AK756" t="s">
        <v>8051</v>
      </c>
      <c r="AL756" t="s">
        <v>10017</v>
      </c>
      <c r="AM756" t="s">
        <v>10017</v>
      </c>
      <c r="AO756">
        <v>1</v>
      </c>
      <c r="AP756">
        <v>4699</v>
      </c>
    </row>
    <row r="757" spans="1:42" x14ac:dyDescent="0.3">
      <c r="A757">
        <v>3029</v>
      </c>
      <c r="M757" t="s">
        <v>10218</v>
      </c>
      <c r="Q757" t="s">
        <v>10219</v>
      </c>
      <c r="R757" t="s">
        <v>10219</v>
      </c>
      <c r="S757" t="s">
        <v>135</v>
      </c>
      <c r="T757" t="s">
        <v>10005</v>
      </c>
      <c r="U757" t="s">
        <v>12450</v>
      </c>
      <c r="V757" s="9" t="s">
        <v>10220</v>
      </c>
      <c r="AD757" s="9" t="s">
        <v>10016</v>
      </c>
      <c r="AK757" t="s">
        <v>8051</v>
      </c>
      <c r="AL757" t="s">
        <v>10017</v>
      </c>
      <c r="AM757" t="s">
        <v>10017</v>
      </c>
      <c r="AO757">
        <v>1</v>
      </c>
      <c r="AP757">
        <v>4700</v>
      </c>
    </row>
    <row r="758" spans="1:42" x14ac:dyDescent="0.3">
      <c r="A758">
        <v>3030</v>
      </c>
      <c r="M758" t="s">
        <v>10221</v>
      </c>
      <c r="Q758" t="s">
        <v>10222</v>
      </c>
      <c r="R758" t="s">
        <v>10222</v>
      </c>
      <c r="S758" t="s">
        <v>135</v>
      </c>
      <c r="T758" t="s">
        <v>10005</v>
      </c>
      <c r="U758" t="s">
        <v>12450</v>
      </c>
      <c r="V758" s="9" t="s">
        <v>10223</v>
      </c>
      <c r="AD758" s="9" t="s">
        <v>10016</v>
      </c>
      <c r="AK758" t="s">
        <v>8051</v>
      </c>
      <c r="AL758" t="s">
        <v>10017</v>
      </c>
      <c r="AM758" t="s">
        <v>10017</v>
      </c>
      <c r="AO758">
        <v>1</v>
      </c>
      <c r="AP758">
        <v>4701</v>
      </c>
    </row>
    <row r="759" spans="1:42" x14ac:dyDescent="0.3">
      <c r="A759">
        <v>3031</v>
      </c>
      <c r="M759" t="s">
        <v>10224</v>
      </c>
      <c r="Q759" t="s">
        <v>10225</v>
      </c>
      <c r="R759" t="s">
        <v>10225</v>
      </c>
      <c r="S759" t="s">
        <v>135</v>
      </c>
      <c r="T759" t="s">
        <v>10005</v>
      </c>
      <c r="U759" t="s">
        <v>12450</v>
      </c>
      <c r="V759" s="9" t="s">
        <v>4338</v>
      </c>
      <c r="AD759" s="9" t="s">
        <v>10016</v>
      </c>
      <c r="AK759" t="s">
        <v>8051</v>
      </c>
      <c r="AL759" t="s">
        <v>10017</v>
      </c>
      <c r="AM759" t="s">
        <v>10017</v>
      </c>
      <c r="AO759">
        <v>1</v>
      </c>
      <c r="AP759">
        <v>4703</v>
      </c>
    </row>
    <row r="760" spans="1:42" x14ac:dyDescent="0.3">
      <c r="A760">
        <v>3051</v>
      </c>
      <c r="M760" t="s">
        <v>10235</v>
      </c>
      <c r="Q760" t="s">
        <v>10236</v>
      </c>
      <c r="R760" t="s">
        <v>10236</v>
      </c>
      <c r="S760" t="s">
        <v>135</v>
      </c>
      <c r="T760" t="s">
        <v>10005</v>
      </c>
      <c r="U760" t="s">
        <v>12450</v>
      </c>
      <c r="V760" s="9" t="s">
        <v>10237</v>
      </c>
      <c r="AD760" s="9" t="s">
        <v>10016</v>
      </c>
      <c r="AK760" t="s">
        <v>8051</v>
      </c>
      <c r="AL760" t="s">
        <v>10017</v>
      </c>
      <c r="AM760" t="s">
        <v>10017</v>
      </c>
      <c r="AO760">
        <v>1</v>
      </c>
      <c r="AP760">
        <v>4721</v>
      </c>
    </row>
    <row r="761" spans="1:42" x14ac:dyDescent="0.3">
      <c r="A761">
        <v>3052</v>
      </c>
      <c r="M761" t="s">
        <v>10238</v>
      </c>
      <c r="Q761" t="s">
        <v>10239</v>
      </c>
      <c r="R761" t="s">
        <v>10239</v>
      </c>
      <c r="S761" t="s">
        <v>135</v>
      </c>
      <c r="T761" t="s">
        <v>10005</v>
      </c>
      <c r="U761" t="s">
        <v>12450</v>
      </c>
      <c r="V761" s="9" t="s">
        <v>10240</v>
      </c>
      <c r="AD761" s="9" t="s">
        <v>10016</v>
      </c>
      <c r="AK761" t="s">
        <v>8051</v>
      </c>
      <c r="AL761" t="s">
        <v>10017</v>
      </c>
      <c r="AM761" t="s">
        <v>10017</v>
      </c>
      <c r="AO761">
        <v>1</v>
      </c>
      <c r="AP761">
        <v>4722</v>
      </c>
    </row>
    <row r="762" spans="1:42" x14ac:dyDescent="0.3">
      <c r="A762">
        <v>3053</v>
      </c>
      <c r="M762" t="s">
        <v>10241</v>
      </c>
      <c r="Q762" t="s">
        <v>10242</v>
      </c>
      <c r="R762" t="s">
        <v>10242</v>
      </c>
      <c r="S762" t="s">
        <v>135</v>
      </c>
      <c r="T762" t="s">
        <v>10005</v>
      </c>
      <c r="U762" t="s">
        <v>12450</v>
      </c>
      <c r="V762" s="9" t="s">
        <v>10243</v>
      </c>
      <c r="AD762" s="9" t="s">
        <v>10016</v>
      </c>
      <c r="AK762" t="s">
        <v>8051</v>
      </c>
      <c r="AL762" t="s">
        <v>10017</v>
      </c>
      <c r="AM762" t="s">
        <v>10017</v>
      </c>
      <c r="AO762">
        <v>1</v>
      </c>
      <c r="AP762">
        <v>4723</v>
      </c>
    </row>
    <row r="763" spans="1:42" x14ac:dyDescent="0.3">
      <c r="A763">
        <v>3054</v>
      </c>
      <c r="M763" t="s">
        <v>10244</v>
      </c>
      <c r="Q763" t="s">
        <v>10245</v>
      </c>
      <c r="R763" t="s">
        <v>10245</v>
      </c>
      <c r="S763" t="s">
        <v>135</v>
      </c>
      <c r="T763" t="s">
        <v>10005</v>
      </c>
      <c r="U763" t="s">
        <v>12450</v>
      </c>
      <c r="V763" s="9" t="s">
        <v>10246</v>
      </c>
      <c r="AD763" s="9" t="s">
        <v>10016</v>
      </c>
      <c r="AK763" t="s">
        <v>8051</v>
      </c>
      <c r="AL763" t="s">
        <v>10017</v>
      </c>
      <c r="AM763" t="s">
        <v>10017</v>
      </c>
      <c r="AO763">
        <v>1</v>
      </c>
      <c r="AP763">
        <v>4724</v>
      </c>
    </row>
    <row r="764" spans="1:42" x14ac:dyDescent="0.3">
      <c r="A764">
        <v>3055</v>
      </c>
      <c r="M764" t="s">
        <v>10247</v>
      </c>
      <c r="Q764" t="s">
        <v>10248</v>
      </c>
      <c r="R764" t="s">
        <v>10248</v>
      </c>
      <c r="S764" t="s">
        <v>135</v>
      </c>
      <c r="T764" t="s">
        <v>10005</v>
      </c>
      <c r="U764" t="s">
        <v>12450</v>
      </c>
      <c r="V764" s="9" t="s">
        <v>10249</v>
      </c>
      <c r="AD764" s="9" t="s">
        <v>10016</v>
      </c>
      <c r="AK764" t="s">
        <v>8051</v>
      </c>
      <c r="AL764" t="s">
        <v>10017</v>
      </c>
      <c r="AM764" t="s">
        <v>10017</v>
      </c>
      <c r="AO764">
        <v>1</v>
      </c>
      <c r="AP764">
        <v>4725</v>
      </c>
    </row>
    <row r="765" spans="1:42" x14ac:dyDescent="0.3">
      <c r="A765">
        <v>3056</v>
      </c>
      <c r="M765" t="s">
        <v>10250</v>
      </c>
      <c r="Q765" t="s">
        <v>10251</v>
      </c>
      <c r="R765" t="s">
        <v>10251</v>
      </c>
      <c r="S765" t="s">
        <v>135</v>
      </c>
      <c r="T765" t="s">
        <v>10005</v>
      </c>
      <c r="U765" t="s">
        <v>12450</v>
      </c>
      <c r="V765" s="9" t="s">
        <v>4150</v>
      </c>
      <c r="AD765" s="9" t="s">
        <v>10016</v>
      </c>
      <c r="AK765" t="s">
        <v>8051</v>
      </c>
      <c r="AL765" t="s">
        <v>10017</v>
      </c>
      <c r="AM765" t="s">
        <v>10017</v>
      </c>
      <c r="AO765">
        <v>1</v>
      </c>
      <c r="AP765">
        <v>4726</v>
      </c>
    </row>
    <row r="766" spans="1:42" x14ac:dyDescent="0.3">
      <c r="A766">
        <v>3063</v>
      </c>
      <c r="M766" t="s">
        <v>10252</v>
      </c>
      <c r="Q766" t="s">
        <v>10253</v>
      </c>
      <c r="R766" t="s">
        <v>10253</v>
      </c>
      <c r="S766" t="s">
        <v>135</v>
      </c>
      <c r="T766" t="s">
        <v>10005</v>
      </c>
      <c r="U766" t="s">
        <v>12450</v>
      </c>
      <c r="V766" s="9" t="s">
        <v>10254</v>
      </c>
      <c r="AD766" s="9" t="s">
        <v>10016</v>
      </c>
      <c r="AK766" t="s">
        <v>8051</v>
      </c>
      <c r="AL766" t="s">
        <v>10017</v>
      </c>
      <c r="AM766" t="s">
        <v>10017</v>
      </c>
      <c r="AO766">
        <v>1</v>
      </c>
      <c r="AP766">
        <v>4732</v>
      </c>
    </row>
    <row r="767" spans="1:42" x14ac:dyDescent="0.3">
      <c r="A767">
        <v>3064</v>
      </c>
      <c r="M767" t="s">
        <v>10255</v>
      </c>
      <c r="Q767" t="s">
        <v>10256</v>
      </c>
      <c r="R767" t="s">
        <v>10256</v>
      </c>
      <c r="S767" t="s">
        <v>135</v>
      </c>
      <c r="T767" t="s">
        <v>10005</v>
      </c>
      <c r="U767" t="s">
        <v>12450</v>
      </c>
      <c r="V767" s="9" t="s">
        <v>10257</v>
      </c>
      <c r="AD767" s="9" t="s">
        <v>10016</v>
      </c>
      <c r="AK767" t="s">
        <v>8051</v>
      </c>
      <c r="AL767" t="s">
        <v>10017</v>
      </c>
      <c r="AM767" t="s">
        <v>10017</v>
      </c>
      <c r="AO767">
        <v>1</v>
      </c>
      <c r="AP767">
        <v>4737</v>
      </c>
    </row>
    <row r="768" spans="1:42" x14ac:dyDescent="0.3">
      <c r="A768">
        <v>3065</v>
      </c>
      <c r="M768" t="s">
        <v>10258</v>
      </c>
      <c r="Q768" t="s">
        <v>10259</v>
      </c>
      <c r="R768" t="s">
        <v>10259</v>
      </c>
      <c r="S768" t="s">
        <v>135</v>
      </c>
      <c r="T768" t="s">
        <v>10005</v>
      </c>
      <c r="U768" t="s">
        <v>12450</v>
      </c>
      <c r="V768" s="9" t="s">
        <v>10260</v>
      </c>
      <c r="AD768" s="9" t="s">
        <v>10016</v>
      </c>
      <c r="AK768" t="s">
        <v>8051</v>
      </c>
      <c r="AL768" t="s">
        <v>10017</v>
      </c>
      <c r="AM768" t="s">
        <v>10017</v>
      </c>
      <c r="AO768">
        <v>1</v>
      </c>
      <c r="AP768">
        <v>4738</v>
      </c>
    </row>
    <row r="769" spans="1:59" x14ac:dyDescent="0.3">
      <c r="A769">
        <v>3066</v>
      </c>
      <c r="M769" t="s">
        <v>10261</v>
      </c>
      <c r="Q769" t="s">
        <v>10262</v>
      </c>
      <c r="R769" t="s">
        <v>10262</v>
      </c>
      <c r="S769" t="s">
        <v>135</v>
      </c>
      <c r="T769" t="s">
        <v>10005</v>
      </c>
      <c r="U769" t="s">
        <v>12450</v>
      </c>
      <c r="V769" s="9" t="s">
        <v>10263</v>
      </c>
      <c r="AD769" s="9" t="s">
        <v>10016</v>
      </c>
      <c r="AK769" t="s">
        <v>8051</v>
      </c>
      <c r="AL769" t="s">
        <v>10017</v>
      </c>
      <c r="AM769" t="s">
        <v>10017</v>
      </c>
      <c r="AO769">
        <v>1</v>
      </c>
      <c r="AP769">
        <v>4739</v>
      </c>
    </row>
    <row r="770" spans="1:59" x14ac:dyDescent="0.3">
      <c r="A770">
        <v>3067</v>
      </c>
      <c r="M770" t="s">
        <v>10264</v>
      </c>
      <c r="Q770" t="s">
        <v>10265</v>
      </c>
      <c r="R770" t="s">
        <v>10265</v>
      </c>
      <c r="S770" t="s">
        <v>135</v>
      </c>
      <c r="T770" t="s">
        <v>10005</v>
      </c>
      <c r="U770" t="s">
        <v>12450</v>
      </c>
      <c r="V770" s="9" t="s">
        <v>10266</v>
      </c>
      <c r="AD770" s="9" t="s">
        <v>10016</v>
      </c>
      <c r="AK770" t="s">
        <v>8051</v>
      </c>
      <c r="AL770" t="s">
        <v>10017</v>
      </c>
      <c r="AM770" t="s">
        <v>10017</v>
      </c>
      <c r="AO770">
        <v>1</v>
      </c>
      <c r="AP770">
        <v>4742</v>
      </c>
    </row>
    <row r="771" spans="1:59" x14ac:dyDescent="0.3">
      <c r="A771">
        <v>3068</v>
      </c>
      <c r="M771" t="s">
        <v>10267</v>
      </c>
      <c r="Q771" t="s">
        <v>10268</v>
      </c>
      <c r="R771" t="s">
        <v>10268</v>
      </c>
      <c r="S771" t="s">
        <v>135</v>
      </c>
      <c r="T771" t="s">
        <v>10005</v>
      </c>
      <c r="U771" t="s">
        <v>12450</v>
      </c>
      <c r="V771" s="9" t="s">
        <v>10272</v>
      </c>
      <c r="AD771" s="9" t="s">
        <v>10016</v>
      </c>
      <c r="AK771" t="s">
        <v>8051</v>
      </c>
      <c r="AL771" t="s">
        <v>10017</v>
      </c>
      <c r="AM771" t="s">
        <v>10017</v>
      </c>
      <c r="AO771">
        <v>1</v>
      </c>
      <c r="AP771">
        <v>4743</v>
      </c>
    </row>
    <row r="772" spans="1:59" x14ac:dyDescent="0.3">
      <c r="A772">
        <v>3069</v>
      </c>
      <c r="M772" t="s">
        <v>10269</v>
      </c>
      <c r="Q772" t="s">
        <v>10270</v>
      </c>
      <c r="R772" t="s">
        <v>10270</v>
      </c>
      <c r="S772" t="s">
        <v>135</v>
      </c>
      <c r="T772" t="s">
        <v>10005</v>
      </c>
      <c r="U772" t="s">
        <v>12450</v>
      </c>
      <c r="V772" s="9" t="s">
        <v>10271</v>
      </c>
      <c r="AD772" s="9" t="s">
        <v>10016</v>
      </c>
      <c r="AK772" t="s">
        <v>8051</v>
      </c>
      <c r="AL772" t="s">
        <v>10017</v>
      </c>
      <c r="AM772" t="s">
        <v>10017</v>
      </c>
      <c r="AO772">
        <v>1</v>
      </c>
      <c r="AP772">
        <v>4744</v>
      </c>
    </row>
    <row r="773" spans="1:59" x14ac:dyDescent="0.3">
      <c r="A773">
        <v>789</v>
      </c>
      <c r="C773">
        <v>4744104</v>
      </c>
      <c r="Q773" t="s">
        <v>12269</v>
      </c>
      <c r="R773" t="s">
        <v>12269</v>
      </c>
      <c r="S773" t="s">
        <v>135</v>
      </c>
      <c r="T773" t="s">
        <v>52</v>
      </c>
      <c r="U773" t="s">
        <v>6583</v>
      </c>
      <c r="V773" s="9" t="s">
        <v>12268</v>
      </c>
      <c r="AA773" s="6" t="s">
        <v>12270</v>
      </c>
      <c r="AB773">
        <v>2</v>
      </c>
      <c r="AC773">
        <v>2</v>
      </c>
      <c r="AE773" t="s">
        <v>92</v>
      </c>
      <c r="AH773" t="s">
        <v>1174</v>
      </c>
      <c r="AL773" t="s">
        <v>3017</v>
      </c>
      <c r="AM773" t="s">
        <v>3017</v>
      </c>
      <c r="AO773">
        <v>2</v>
      </c>
      <c r="AP773">
        <v>6</v>
      </c>
      <c r="AS773" t="s">
        <v>11915</v>
      </c>
      <c r="AV773" s="11">
        <v>400714</v>
      </c>
    </row>
    <row r="774" spans="1:59" x14ac:dyDescent="0.3">
      <c r="A774">
        <v>1612</v>
      </c>
      <c r="B774" t="s">
        <v>11813</v>
      </c>
      <c r="C774">
        <v>3117166</v>
      </c>
      <c r="D774" t="s">
        <v>11814</v>
      </c>
      <c r="Q774" t="s">
        <v>11792</v>
      </c>
      <c r="R774" t="s">
        <v>11792</v>
      </c>
      <c r="S774" t="s">
        <v>135</v>
      </c>
      <c r="T774" t="s">
        <v>52</v>
      </c>
      <c r="U774" t="s">
        <v>6583</v>
      </c>
      <c r="V774" s="9" t="s">
        <v>11812</v>
      </c>
      <c r="AA774" s="6" t="s">
        <v>11815</v>
      </c>
      <c r="AB774">
        <v>1</v>
      </c>
      <c r="AC774">
        <v>1</v>
      </c>
      <c r="AE774" t="s">
        <v>8054</v>
      </c>
      <c r="AF774" t="s">
        <v>82</v>
      </c>
      <c r="AG774" t="s">
        <v>8098</v>
      </c>
      <c r="AH774" t="s">
        <v>11816</v>
      </c>
      <c r="AL774" t="s">
        <v>11793</v>
      </c>
      <c r="AM774" t="s">
        <v>11793</v>
      </c>
      <c r="AO774">
        <v>295</v>
      </c>
      <c r="AP774">
        <v>6596</v>
      </c>
      <c r="AS774" t="s">
        <v>11794</v>
      </c>
      <c r="AV774" s="11">
        <v>8302911</v>
      </c>
      <c r="AZ774" t="s">
        <v>11817</v>
      </c>
    </row>
    <row r="775" spans="1:59" x14ac:dyDescent="0.3">
      <c r="A775">
        <v>1699</v>
      </c>
      <c r="C775">
        <v>2924058</v>
      </c>
      <c r="Q775" t="s">
        <v>3530</v>
      </c>
      <c r="R775" t="s">
        <v>3530</v>
      </c>
      <c r="S775" t="s">
        <v>135</v>
      </c>
      <c r="T775" t="s">
        <v>52</v>
      </c>
      <c r="U775" t="s">
        <v>6583</v>
      </c>
      <c r="V775" s="9" t="s">
        <v>4566</v>
      </c>
      <c r="AA775" s="6" t="s">
        <v>9890</v>
      </c>
      <c r="AB775">
        <v>2</v>
      </c>
      <c r="AC775">
        <v>2</v>
      </c>
      <c r="AE775" t="s">
        <v>8054</v>
      </c>
      <c r="AH775" t="s">
        <v>8058</v>
      </c>
      <c r="AL775" t="s">
        <v>3009</v>
      </c>
      <c r="AM775" t="s">
        <v>3009</v>
      </c>
      <c r="AO775">
        <v>41</v>
      </c>
      <c r="AP775">
        <v>1</v>
      </c>
      <c r="AZ775" t="s">
        <v>8650</v>
      </c>
    </row>
    <row r="776" spans="1:59" x14ac:dyDescent="0.3">
      <c r="A776">
        <v>1879</v>
      </c>
      <c r="B776" t="s">
        <v>7693</v>
      </c>
      <c r="C776">
        <v>1679156</v>
      </c>
      <c r="Q776" t="s">
        <v>1174</v>
      </c>
      <c r="R776" t="s">
        <v>1174</v>
      </c>
      <c r="S776" t="s">
        <v>135</v>
      </c>
      <c r="T776" t="s">
        <v>52</v>
      </c>
      <c r="U776" t="s">
        <v>6583</v>
      </c>
      <c r="V776" s="9" t="s">
        <v>4175</v>
      </c>
      <c r="AA776" s="6" t="s">
        <v>9227</v>
      </c>
      <c r="AB776">
        <v>2</v>
      </c>
      <c r="AC776">
        <v>2</v>
      </c>
      <c r="AE776" t="s">
        <v>92</v>
      </c>
      <c r="AH776" t="s">
        <v>1174</v>
      </c>
      <c r="AL776" t="s">
        <v>156</v>
      </c>
      <c r="AM776" t="s">
        <v>156</v>
      </c>
      <c r="AO776">
        <v>338</v>
      </c>
      <c r="AP776">
        <v>8767</v>
      </c>
    </row>
    <row r="777" spans="1:59" x14ac:dyDescent="0.3">
      <c r="A777">
        <v>2273</v>
      </c>
      <c r="Q777" t="s">
        <v>6439</v>
      </c>
      <c r="R777" t="s">
        <v>6439</v>
      </c>
      <c r="S777" t="s">
        <v>135</v>
      </c>
      <c r="T777" t="s">
        <v>52</v>
      </c>
      <c r="U777" t="s">
        <v>6440</v>
      </c>
      <c r="V777" s="9" t="s">
        <v>4239</v>
      </c>
      <c r="AA777" s="6" t="s">
        <v>1169</v>
      </c>
      <c r="AB777">
        <v>1</v>
      </c>
      <c r="AC777">
        <v>1</v>
      </c>
      <c r="AL777" t="s">
        <v>5332</v>
      </c>
      <c r="AM777" t="s">
        <v>5332</v>
      </c>
      <c r="AO777">
        <v>2</v>
      </c>
      <c r="AP777">
        <v>1</v>
      </c>
      <c r="AS777" t="s">
        <v>7311</v>
      </c>
      <c r="AT777">
        <v>33996527</v>
      </c>
      <c r="AU777">
        <v>3451090</v>
      </c>
      <c r="AY777" t="s">
        <v>12512</v>
      </c>
      <c r="AZ777" t="s">
        <v>6441</v>
      </c>
      <c r="BF777" t="s">
        <v>6144</v>
      </c>
      <c r="BG777" t="s">
        <v>10855</v>
      </c>
    </row>
    <row r="778" spans="1:59" x14ac:dyDescent="0.3">
      <c r="A778">
        <v>107</v>
      </c>
      <c r="K778" t="s">
        <v>5127</v>
      </c>
      <c r="Q778" t="s">
        <v>5128</v>
      </c>
      <c r="R778" t="s">
        <v>5128</v>
      </c>
      <c r="S778" t="s">
        <v>135</v>
      </c>
      <c r="T778" t="s">
        <v>13</v>
      </c>
      <c r="U778" t="s">
        <v>5129</v>
      </c>
      <c r="V778" s="9" t="s">
        <v>459</v>
      </c>
      <c r="AA778" s="6" t="s">
        <v>5130</v>
      </c>
      <c r="AB778">
        <v>647</v>
      </c>
      <c r="AC778">
        <v>5</v>
      </c>
      <c r="AE778" t="s">
        <v>164</v>
      </c>
      <c r="AZ778" t="s">
        <v>5131</v>
      </c>
      <c r="BA778" t="s">
        <v>5134</v>
      </c>
      <c r="BB778">
        <v>59084510</v>
      </c>
      <c r="BC778" t="s">
        <v>5133</v>
      </c>
      <c r="BD778" t="s">
        <v>432</v>
      </c>
      <c r="BF778" t="s">
        <v>5132</v>
      </c>
      <c r="BG778" t="s">
        <v>10453</v>
      </c>
    </row>
    <row r="779" spans="1:59" x14ac:dyDescent="0.3">
      <c r="A779">
        <v>1863</v>
      </c>
      <c r="Q779" t="s">
        <v>6194</v>
      </c>
      <c r="R779" t="s">
        <v>6192</v>
      </c>
      <c r="S779" t="s">
        <v>135</v>
      </c>
      <c r="T779" t="s">
        <v>52</v>
      </c>
      <c r="U779" t="s">
        <v>6193</v>
      </c>
      <c r="V779" s="9" t="s">
        <v>4171</v>
      </c>
      <c r="AA779" s="6" t="s">
        <v>6196</v>
      </c>
      <c r="AB779">
        <v>1</v>
      </c>
      <c r="AC779">
        <v>1</v>
      </c>
      <c r="AL779" t="s">
        <v>6142</v>
      </c>
      <c r="AM779" t="s">
        <v>6142</v>
      </c>
      <c r="AO779">
        <v>1</v>
      </c>
      <c r="AP779">
        <v>2</v>
      </c>
      <c r="AS779" t="s">
        <v>7310</v>
      </c>
      <c r="AT779">
        <v>1117872832</v>
      </c>
      <c r="AU779">
        <v>4057166</v>
      </c>
      <c r="AY779" t="s">
        <v>12517</v>
      </c>
      <c r="AZ779" t="s">
        <v>6144</v>
      </c>
      <c r="BF779" t="s">
        <v>6144</v>
      </c>
      <c r="BG779" t="s">
        <v>10855</v>
      </c>
    </row>
    <row r="780" spans="1:59" x14ac:dyDescent="0.3">
      <c r="A780">
        <v>1584</v>
      </c>
      <c r="I780">
        <v>27926840</v>
      </c>
      <c r="O780" s="9" t="s">
        <v>10640</v>
      </c>
      <c r="P780" s="9" t="s">
        <v>10641</v>
      </c>
      <c r="Q780" t="s">
        <v>10639</v>
      </c>
      <c r="R780" t="s">
        <v>10639</v>
      </c>
      <c r="S780" t="s">
        <v>135</v>
      </c>
      <c r="T780" t="s">
        <v>464</v>
      </c>
      <c r="U780" t="s">
        <v>12453</v>
      </c>
      <c r="V780" s="9" t="s">
        <v>4534</v>
      </c>
      <c r="AD780" s="9" t="s">
        <v>10642</v>
      </c>
    </row>
    <row r="781" spans="1:59" x14ac:dyDescent="0.3">
      <c r="A781">
        <v>1830</v>
      </c>
      <c r="M781" t="s">
        <v>10356</v>
      </c>
      <c r="Q781" t="s">
        <v>10357</v>
      </c>
      <c r="R781" t="s">
        <v>10357</v>
      </c>
      <c r="S781" t="s">
        <v>135</v>
      </c>
      <c r="T781" t="s">
        <v>464</v>
      </c>
      <c r="U781" t="s">
        <v>12453</v>
      </c>
      <c r="V781" s="9" t="s">
        <v>10358</v>
      </c>
      <c r="AD781" s="9" t="s">
        <v>9582</v>
      </c>
      <c r="AK781" t="s">
        <v>8051</v>
      </c>
    </row>
    <row r="782" spans="1:59" x14ac:dyDescent="0.3">
      <c r="A782">
        <v>1839</v>
      </c>
      <c r="Q782" t="s">
        <v>6155</v>
      </c>
      <c r="R782" t="s">
        <v>6155</v>
      </c>
      <c r="S782" t="s">
        <v>135</v>
      </c>
      <c r="T782" t="s">
        <v>52</v>
      </c>
      <c r="U782" t="s">
        <v>3930</v>
      </c>
      <c r="V782" s="9" t="s">
        <v>4167</v>
      </c>
      <c r="AA782" s="6" t="s">
        <v>6160</v>
      </c>
      <c r="AB782">
        <v>2</v>
      </c>
      <c r="AC782">
        <v>2</v>
      </c>
      <c r="AL782" t="s">
        <v>6142</v>
      </c>
      <c r="AM782" t="s">
        <v>6142</v>
      </c>
      <c r="AO782">
        <v>1</v>
      </c>
      <c r="AP782">
        <v>1</v>
      </c>
      <c r="AS782" t="s">
        <v>7310</v>
      </c>
      <c r="AT782">
        <v>1117872832</v>
      </c>
      <c r="AU782">
        <v>4057166</v>
      </c>
      <c r="AY782" t="s">
        <v>12518</v>
      </c>
      <c r="AZ782" t="s">
        <v>6156</v>
      </c>
      <c r="BF782" t="s">
        <v>6144</v>
      </c>
      <c r="BG782" t="s">
        <v>10855</v>
      </c>
    </row>
    <row r="783" spans="1:59" x14ac:dyDescent="0.3">
      <c r="A783">
        <v>1861</v>
      </c>
      <c r="Q783" t="s">
        <v>6187</v>
      </c>
      <c r="R783" t="s">
        <v>6187</v>
      </c>
      <c r="S783" t="s">
        <v>135</v>
      </c>
      <c r="T783" t="s">
        <v>52</v>
      </c>
      <c r="U783" t="s">
        <v>3930</v>
      </c>
      <c r="V783" s="9" t="s">
        <v>4171</v>
      </c>
      <c r="AA783" s="6" t="s">
        <v>6169</v>
      </c>
      <c r="AB783">
        <v>2</v>
      </c>
      <c r="AC783">
        <v>2</v>
      </c>
      <c r="AL783" t="s">
        <v>6142</v>
      </c>
      <c r="AM783" t="s">
        <v>6142</v>
      </c>
      <c r="AO783">
        <v>1</v>
      </c>
      <c r="AP783">
        <v>2</v>
      </c>
      <c r="AS783" t="s">
        <v>7310</v>
      </c>
      <c r="AT783">
        <v>1117872832</v>
      </c>
      <c r="AU783">
        <v>4057166</v>
      </c>
      <c r="AY783" t="s">
        <v>12517</v>
      </c>
      <c r="AZ783" t="s">
        <v>6188</v>
      </c>
      <c r="BF783" t="s">
        <v>6144</v>
      </c>
      <c r="BG783" t="s">
        <v>10855</v>
      </c>
    </row>
    <row r="784" spans="1:59" x14ac:dyDescent="0.3">
      <c r="A784">
        <v>1915</v>
      </c>
      <c r="Q784" t="s">
        <v>6242</v>
      </c>
      <c r="R784" t="s">
        <v>6242</v>
      </c>
      <c r="S784" t="s">
        <v>135</v>
      </c>
      <c r="T784" t="s">
        <v>52</v>
      </c>
      <c r="U784" t="s">
        <v>3930</v>
      </c>
      <c r="V784" s="9" t="s">
        <v>3641</v>
      </c>
      <c r="AA784" s="6" t="s">
        <v>6244</v>
      </c>
      <c r="AB784">
        <v>4</v>
      </c>
      <c r="AC784">
        <v>4</v>
      </c>
      <c r="AL784" t="s">
        <v>6142</v>
      </c>
      <c r="AM784" t="s">
        <v>6142</v>
      </c>
      <c r="AO784">
        <v>1</v>
      </c>
      <c r="AP784">
        <v>4</v>
      </c>
      <c r="AS784" t="s">
        <v>7310</v>
      </c>
      <c r="AT784">
        <v>1117872832</v>
      </c>
      <c r="AU784">
        <v>4057166</v>
      </c>
      <c r="AY784" t="s">
        <v>12508</v>
      </c>
      <c r="AZ784" t="s">
        <v>6243</v>
      </c>
      <c r="BF784" t="s">
        <v>6144</v>
      </c>
      <c r="BG784" t="s">
        <v>10855</v>
      </c>
    </row>
    <row r="785" spans="1:59" x14ac:dyDescent="0.3">
      <c r="A785">
        <v>1919</v>
      </c>
      <c r="Q785" t="s">
        <v>6253</v>
      </c>
      <c r="R785" t="s">
        <v>6253</v>
      </c>
      <c r="S785" t="s">
        <v>135</v>
      </c>
      <c r="T785" t="s">
        <v>52</v>
      </c>
      <c r="U785" t="s">
        <v>3930</v>
      </c>
      <c r="V785" s="9" t="s">
        <v>3641</v>
      </c>
      <c r="AA785" s="6" t="s">
        <v>6255</v>
      </c>
      <c r="AB785">
        <v>6</v>
      </c>
      <c r="AC785">
        <v>6</v>
      </c>
      <c r="AL785" t="s">
        <v>6142</v>
      </c>
      <c r="AM785" t="s">
        <v>6142</v>
      </c>
      <c r="AO785">
        <v>1</v>
      </c>
      <c r="AP785">
        <v>4</v>
      </c>
      <c r="AS785" t="s">
        <v>7310</v>
      </c>
      <c r="AT785">
        <v>1117872832</v>
      </c>
      <c r="AU785">
        <v>4057166</v>
      </c>
      <c r="AY785" t="s">
        <v>12508</v>
      </c>
      <c r="AZ785" t="s">
        <v>6254</v>
      </c>
      <c r="BF785" t="s">
        <v>6144</v>
      </c>
      <c r="BG785" t="s">
        <v>10855</v>
      </c>
    </row>
    <row r="786" spans="1:59" x14ac:dyDescent="0.3">
      <c r="A786">
        <v>2111</v>
      </c>
      <c r="Q786" t="s">
        <v>6354</v>
      </c>
      <c r="R786" t="s">
        <v>6354</v>
      </c>
      <c r="S786" t="s">
        <v>135</v>
      </c>
      <c r="T786" t="s">
        <v>52</v>
      </c>
      <c r="U786" t="s">
        <v>3930</v>
      </c>
      <c r="V786" s="9" t="s">
        <v>4214</v>
      </c>
      <c r="AA786" s="6" t="s">
        <v>6370</v>
      </c>
      <c r="AB786">
        <v>7</v>
      </c>
      <c r="AC786">
        <v>7</v>
      </c>
      <c r="AL786" t="s">
        <v>6142</v>
      </c>
      <c r="AM786" t="s">
        <v>6142</v>
      </c>
      <c r="AO786">
        <v>1</v>
      </c>
      <c r="AP786">
        <v>6</v>
      </c>
      <c r="AS786" t="s">
        <v>7310</v>
      </c>
      <c r="AT786">
        <v>1117872832</v>
      </c>
      <c r="AU786">
        <v>4057166</v>
      </c>
      <c r="AY786" t="s">
        <v>12514</v>
      </c>
      <c r="AZ786" t="s">
        <v>6353</v>
      </c>
      <c r="BF786" t="s">
        <v>6144</v>
      </c>
      <c r="BG786" t="s">
        <v>10855</v>
      </c>
    </row>
    <row r="787" spans="1:59" x14ac:dyDescent="0.3">
      <c r="A787">
        <v>2118</v>
      </c>
      <c r="Q787" t="s">
        <v>6367</v>
      </c>
      <c r="R787" t="s">
        <v>6367</v>
      </c>
      <c r="S787" t="s">
        <v>135</v>
      </c>
      <c r="T787" t="s">
        <v>52</v>
      </c>
      <c r="U787" t="s">
        <v>3930</v>
      </c>
      <c r="V787" s="9" t="s">
        <v>4214</v>
      </c>
      <c r="AA787" s="6" t="s">
        <v>6368</v>
      </c>
      <c r="AB787">
        <v>2</v>
      </c>
      <c r="AC787">
        <v>2</v>
      </c>
      <c r="AE787" t="s">
        <v>8054</v>
      </c>
      <c r="AL787" t="s">
        <v>6142</v>
      </c>
      <c r="AM787" t="s">
        <v>6142</v>
      </c>
      <c r="AO787">
        <v>1</v>
      </c>
      <c r="AP787">
        <v>6</v>
      </c>
      <c r="AS787" t="s">
        <v>7310</v>
      </c>
      <c r="AT787">
        <v>1117872832</v>
      </c>
      <c r="AU787">
        <v>4057166</v>
      </c>
      <c r="AY787" t="s">
        <v>12514</v>
      </c>
      <c r="AZ787" t="s">
        <v>6369</v>
      </c>
      <c r="BF787" t="s">
        <v>6144</v>
      </c>
      <c r="BG787" t="s">
        <v>10855</v>
      </c>
    </row>
    <row r="788" spans="1:59" x14ac:dyDescent="0.3">
      <c r="A788">
        <v>2123</v>
      </c>
      <c r="E788">
        <v>25775842</v>
      </c>
      <c r="Q788" t="s">
        <v>5555</v>
      </c>
      <c r="R788" t="s">
        <v>5555</v>
      </c>
      <c r="S788" t="s">
        <v>135</v>
      </c>
      <c r="T788" t="s">
        <v>52</v>
      </c>
      <c r="U788" t="s">
        <v>3930</v>
      </c>
      <c r="V788" s="9" t="s">
        <v>4215</v>
      </c>
      <c r="AA788" s="6" t="s">
        <v>5556</v>
      </c>
      <c r="AB788">
        <v>3</v>
      </c>
      <c r="AC788">
        <v>3</v>
      </c>
      <c r="AH788" t="s">
        <v>8057</v>
      </c>
      <c r="AK788" t="s">
        <v>8052</v>
      </c>
      <c r="AL788" t="s">
        <v>5531</v>
      </c>
      <c r="AM788" t="s">
        <v>5531</v>
      </c>
      <c r="AO788">
        <v>23</v>
      </c>
      <c r="AP788">
        <v>9</v>
      </c>
      <c r="AS788" t="s">
        <v>7313</v>
      </c>
      <c r="AT788">
        <v>818922538</v>
      </c>
      <c r="AV788" s="11">
        <v>101088275</v>
      </c>
      <c r="AZ788" t="s">
        <v>5557</v>
      </c>
    </row>
    <row r="789" spans="1:59" x14ac:dyDescent="0.3">
      <c r="A789">
        <v>2575</v>
      </c>
      <c r="E789">
        <v>40721738</v>
      </c>
      <c r="Q789" t="s">
        <v>3929</v>
      </c>
      <c r="R789" t="s">
        <v>3929</v>
      </c>
      <c r="S789" t="s">
        <v>135</v>
      </c>
      <c r="T789" t="s">
        <v>52</v>
      </c>
      <c r="U789" t="s">
        <v>3930</v>
      </c>
      <c r="V789" s="9" t="s">
        <v>4285</v>
      </c>
      <c r="AA789" s="6" t="s">
        <v>9453</v>
      </c>
      <c r="AB789">
        <v>14</v>
      </c>
      <c r="AC789">
        <v>14</v>
      </c>
      <c r="AE789" t="s">
        <v>8243</v>
      </c>
      <c r="AF789" t="s">
        <v>12306</v>
      </c>
      <c r="AH789" t="s">
        <v>12675</v>
      </c>
      <c r="AK789" t="s">
        <v>8051</v>
      </c>
      <c r="AL789" t="s">
        <v>5365</v>
      </c>
      <c r="AM789" t="s">
        <v>5365</v>
      </c>
      <c r="AO789">
        <v>40</v>
      </c>
      <c r="AP789">
        <v>1</v>
      </c>
      <c r="AZ789" t="s">
        <v>9000</v>
      </c>
    </row>
    <row r="790" spans="1:59" x14ac:dyDescent="0.3">
      <c r="A790">
        <v>2691</v>
      </c>
      <c r="I790">
        <v>39275817</v>
      </c>
      <c r="Q790" t="s">
        <v>10679</v>
      </c>
      <c r="R790" t="s">
        <v>10679</v>
      </c>
      <c r="S790" t="s">
        <v>135</v>
      </c>
      <c r="T790" t="s">
        <v>2176</v>
      </c>
      <c r="U790" t="s">
        <v>3930</v>
      </c>
      <c r="V790" s="9" t="s">
        <v>4010</v>
      </c>
      <c r="AH790" t="s">
        <v>8057</v>
      </c>
      <c r="AL790" t="s">
        <v>10676</v>
      </c>
      <c r="AM790" t="s">
        <v>10676</v>
      </c>
      <c r="AT790">
        <v>39275817</v>
      </c>
      <c r="AZ790" t="s">
        <v>10680</v>
      </c>
      <c r="BD790" t="s">
        <v>10678</v>
      </c>
      <c r="BF790" t="s">
        <v>10677</v>
      </c>
      <c r="BG790" t="s">
        <v>12584</v>
      </c>
    </row>
    <row r="791" spans="1:59" x14ac:dyDescent="0.3">
      <c r="A791">
        <v>2755</v>
      </c>
      <c r="B791" t="s">
        <v>7971</v>
      </c>
      <c r="Q791" t="s">
        <v>4026</v>
      </c>
      <c r="R791" t="s">
        <v>4026</v>
      </c>
      <c r="S791" t="s">
        <v>135</v>
      </c>
      <c r="T791" t="s">
        <v>52</v>
      </c>
      <c r="U791" t="s">
        <v>3930</v>
      </c>
      <c r="V791" s="9" t="s">
        <v>4043</v>
      </c>
      <c r="AA791" s="6" t="s">
        <v>9502</v>
      </c>
      <c r="AB791">
        <v>24</v>
      </c>
      <c r="AC791">
        <v>24</v>
      </c>
      <c r="AE791" t="s">
        <v>8169</v>
      </c>
      <c r="AH791" t="s">
        <v>8082</v>
      </c>
      <c r="AK791" t="s">
        <v>8051</v>
      </c>
      <c r="AL791" t="s">
        <v>5316</v>
      </c>
      <c r="AM791" t="s">
        <v>5316</v>
      </c>
      <c r="AO791">
        <v>4</v>
      </c>
      <c r="AP791">
        <v>2</v>
      </c>
      <c r="AS791" t="s">
        <v>7312</v>
      </c>
      <c r="AT791">
        <v>165839527</v>
      </c>
      <c r="AV791" s="11">
        <v>9887086</v>
      </c>
    </row>
    <row r="792" spans="1:59" x14ac:dyDescent="0.3">
      <c r="A792">
        <v>2791</v>
      </c>
      <c r="C792">
        <v>11365608</v>
      </c>
      <c r="Q792" t="s">
        <v>4055</v>
      </c>
      <c r="R792" t="s">
        <v>4055</v>
      </c>
      <c r="S792" t="s">
        <v>135</v>
      </c>
      <c r="T792" t="s">
        <v>469</v>
      </c>
      <c r="U792" t="s">
        <v>3930</v>
      </c>
      <c r="V792" s="9" t="s">
        <v>4326</v>
      </c>
      <c r="AA792" s="6" t="s">
        <v>9523</v>
      </c>
      <c r="AB792">
        <v>5</v>
      </c>
      <c r="AC792">
        <v>5</v>
      </c>
      <c r="AL792" t="s">
        <v>5392</v>
      </c>
      <c r="AM792" t="s">
        <v>5392</v>
      </c>
      <c r="AO792">
        <v>11</v>
      </c>
      <c r="AP792">
        <v>6</v>
      </c>
    </row>
    <row r="793" spans="1:59" x14ac:dyDescent="0.3">
      <c r="A793">
        <v>2527</v>
      </c>
      <c r="Q793" t="s">
        <v>6583</v>
      </c>
      <c r="R793" t="s">
        <v>6583</v>
      </c>
      <c r="S793" t="s">
        <v>135</v>
      </c>
      <c r="T793" t="s">
        <v>52</v>
      </c>
      <c r="U793" t="s">
        <v>3561</v>
      </c>
      <c r="V793" s="9" t="s">
        <v>4284</v>
      </c>
      <c r="AA793" s="6" t="s">
        <v>1176</v>
      </c>
      <c r="AB793">
        <v>1</v>
      </c>
      <c r="AC793">
        <v>1</v>
      </c>
      <c r="AL793" t="s">
        <v>6286</v>
      </c>
      <c r="AM793" t="s">
        <v>6286</v>
      </c>
      <c r="AO793">
        <v>2</v>
      </c>
      <c r="AP793">
        <v>4</v>
      </c>
      <c r="AS793" t="s">
        <v>7311</v>
      </c>
      <c r="AT793">
        <v>33996527</v>
      </c>
      <c r="AU793">
        <v>3451090</v>
      </c>
      <c r="AY793" t="s">
        <v>12509</v>
      </c>
      <c r="AZ793" t="s">
        <v>6582</v>
      </c>
      <c r="BF793" t="s">
        <v>6144</v>
      </c>
      <c r="BG793" t="s">
        <v>10855</v>
      </c>
    </row>
    <row r="794" spans="1:59" x14ac:dyDescent="0.3">
      <c r="A794">
        <v>3057</v>
      </c>
      <c r="B794" t="s">
        <v>8045</v>
      </c>
      <c r="C794">
        <v>10650442</v>
      </c>
      <c r="Q794" t="s">
        <v>4146</v>
      </c>
      <c r="R794" t="s">
        <v>4146</v>
      </c>
      <c r="S794" t="s">
        <v>135</v>
      </c>
      <c r="T794" t="s">
        <v>52</v>
      </c>
      <c r="U794" t="s">
        <v>3561</v>
      </c>
      <c r="V794" s="9" t="s">
        <v>4150</v>
      </c>
      <c r="AA794" s="6" t="s">
        <v>9176</v>
      </c>
      <c r="AB794">
        <v>3</v>
      </c>
      <c r="AC794">
        <v>3</v>
      </c>
      <c r="AE794" t="s">
        <v>164</v>
      </c>
      <c r="AH794" t="s">
        <v>8057</v>
      </c>
      <c r="AK794" t="s">
        <v>8051</v>
      </c>
      <c r="AL794" t="s">
        <v>2084</v>
      </c>
      <c r="AM794" t="s">
        <v>2084</v>
      </c>
      <c r="AO794">
        <v>28</v>
      </c>
      <c r="AP794">
        <v>6</v>
      </c>
      <c r="AS794" t="s">
        <v>7309</v>
      </c>
      <c r="AT794">
        <v>38435996</v>
      </c>
      <c r="AU794">
        <v>640644</v>
      </c>
      <c r="AV794" s="11">
        <v>1273516</v>
      </c>
      <c r="AZ794" t="s">
        <v>9171</v>
      </c>
    </row>
    <row r="795" spans="1:59" x14ac:dyDescent="0.3">
      <c r="A795">
        <v>1023</v>
      </c>
      <c r="B795" t="s">
        <v>5783</v>
      </c>
      <c r="C795">
        <v>659850</v>
      </c>
      <c r="Q795" t="s">
        <v>5781</v>
      </c>
      <c r="R795" t="s">
        <v>5781</v>
      </c>
      <c r="S795" t="s">
        <v>135</v>
      </c>
      <c r="T795" t="s">
        <v>52</v>
      </c>
      <c r="U795" t="s">
        <v>3704</v>
      </c>
      <c r="V795" s="9" t="s">
        <v>2684</v>
      </c>
      <c r="AA795" s="6" t="s">
        <v>5785</v>
      </c>
      <c r="AB795">
        <v>16</v>
      </c>
      <c r="AC795">
        <v>16</v>
      </c>
      <c r="AE795" t="s">
        <v>8055</v>
      </c>
      <c r="AF795" t="s">
        <v>164</v>
      </c>
      <c r="AH795" t="s">
        <v>1174</v>
      </c>
      <c r="AL795" t="s">
        <v>5171</v>
      </c>
      <c r="AM795" t="s">
        <v>5171</v>
      </c>
      <c r="AO795">
        <v>3</v>
      </c>
      <c r="AP795">
        <v>3</v>
      </c>
      <c r="AS795" t="s">
        <v>7368</v>
      </c>
      <c r="AT795">
        <v>609193383</v>
      </c>
      <c r="AV795" s="11">
        <v>7502386</v>
      </c>
      <c r="AZ795" t="s">
        <v>5787</v>
      </c>
    </row>
    <row r="796" spans="1:59" x14ac:dyDescent="0.3">
      <c r="A796">
        <v>1650</v>
      </c>
      <c r="C796">
        <v>3359084</v>
      </c>
      <c r="Q796" t="s">
        <v>3490</v>
      </c>
      <c r="R796" t="s">
        <v>3490</v>
      </c>
      <c r="S796" t="s">
        <v>135</v>
      </c>
      <c r="T796" t="s">
        <v>52</v>
      </c>
      <c r="U796" t="s">
        <v>3704</v>
      </c>
      <c r="V796" s="9" t="s">
        <v>4552</v>
      </c>
      <c r="AA796" s="6" t="s">
        <v>9858</v>
      </c>
      <c r="AB796">
        <v>3</v>
      </c>
      <c r="AC796">
        <v>3</v>
      </c>
      <c r="AE796" t="s">
        <v>82</v>
      </c>
      <c r="AF796" t="s">
        <v>8054</v>
      </c>
      <c r="AG796" t="s">
        <v>8212</v>
      </c>
      <c r="AH796" t="s">
        <v>12402</v>
      </c>
      <c r="AL796" t="s">
        <v>3009</v>
      </c>
      <c r="AM796" t="s">
        <v>3009</v>
      </c>
      <c r="AO796">
        <v>39</v>
      </c>
      <c r="AP796">
        <v>2</v>
      </c>
      <c r="AZ796" t="s">
        <v>8620</v>
      </c>
    </row>
    <row r="797" spans="1:59" x14ac:dyDescent="0.3">
      <c r="A797">
        <v>1779</v>
      </c>
      <c r="B797" t="s">
        <v>11625</v>
      </c>
      <c r="C797">
        <v>2207982</v>
      </c>
      <c r="Q797" t="s">
        <v>3847</v>
      </c>
      <c r="R797" t="s">
        <v>3847</v>
      </c>
      <c r="S797" t="s">
        <v>135</v>
      </c>
      <c r="T797" t="s">
        <v>52</v>
      </c>
      <c r="U797" t="s">
        <v>3704</v>
      </c>
      <c r="V797" s="9" t="s">
        <v>4159</v>
      </c>
      <c r="AA797" s="6" t="s">
        <v>11626</v>
      </c>
      <c r="AB797">
        <v>10</v>
      </c>
      <c r="AC797">
        <v>10</v>
      </c>
      <c r="AE797" t="s">
        <v>82</v>
      </c>
      <c r="AF797" t="s">
        <v>8226</v>
      </c>
      <c r="AH797" t="s">
        <v>8108</v>
      </c>
      <c r="AL797" t="s">
        <v>11164</v>
      </c>
      <c r="AM797" t="s">
        <v>11164</v>
      </c>
      <c r="AO797">
        <v>35</v>
      </c>
      <c r="AP797">
        <v>6</v>
      </c>
      <c r="AZ797" t="s">
        <v>11554</v>
      </c>
    </row>
    <row r="798" spans="1:59" x14ac:dyDescent="0.3">
      <c r="A798">
        <v>2058</v>
      </c>
      <c r="C798">
        <v>8494313</v>
      </c>
      <c r="Q798" t="s">
        <v>3702</v>
      </c>
      <c r="R798" t="s">
        <v>3702</v>
      </c>
      <c r="S798" t="s">
        <v>135</v>
      </c>
      <c r="T798" t="s">
        <v>52</v>
      </c>
      <c r="U798" t="s">
        <v>3704</v>
      </c>
      <c r="V798" s="9" t="s">
        <v>4200</v>
      </c>
      <c r="AA798" s="6" t="s">
        <v>9282</v>
      </c>
      <c r="AB798">
        <v>9</v>
      </c>
      <c r="AC798">
        <v>9</v>
      </c>
      <c r="AE798" t="s">
        <v>8054</v>
      </c>
      <c r="AH798" t="s">
        <v>8057</v>
      </c>
      <c r="AK798" t="s">
        <v>8052</v>
      </c>
      <c r="AL798" t="s">
        <v>2713</v>
      </c>
      <c r="AM798" t="s">
        <v>2713</v>
      </c>
      <c r="AO798">
        <v>30</v>
      </c>
      <c r="AP798">
        <v>3</v>
      </c>
      <c r="AZ798" t="s">
        <v>6988</v>
      </c>
    </row>
    <row r="799" spans="1:59" x14ac:dyDescent="0.3">
      <c r="A799">
        <v>2072</v>
      </c>
      <c r="B799" t="s">
        <v>7758</v>
      </c>
      <c r="C799">
        <v>8512288</v>
      </c>
      <c r="Q799" t="s">
        <v>3715</v>
      </c>
      <c r="R799" t="s">
        <v>3715</v>
      </c>
      <c r="S799" t="s">
        <v>135</v>
      </c>
      <c r="T799" t="s">
        <v>52</v>
      </c>
      <c r="U799" t="s">
        <v>3704</v>
      </c>
      <c r="V799" s="9" t="s">
        <v>4202</v>
      </c>
      <c r="AA799" s="6" t="s">
        <v>9292</v>
      </c>
      <c r="AB799">
        <v>7</v>
      </c>
      <c r="AC799">
        <v>7</v>
      </c>
      <c r="AE799" t="s">
        <v>8054</v>
      </c>
      <c r="AH799" t="s">
        <v>8057</v>
      </c>
      <c r="AK799" t="s">
        <v>8051</v>
      </c>
      <c r="AL799" t="s">
        <v>2713</v>
      </c>
      <c r="AM799" t="s">
        <v>2713</v>
      </c>
      <c r="AO799">
        <v>30</v>
      </c>
      <c r="AP799">
        <v>4</v>
      </c>
      <c r="AZ799" t="s">
        <v>8819</v>
      </c>
    </row>
    <row r="800" spans="1:59" x14ac:dyDescent="0.3">
      <c r="A800">
        <v>2127</v>
      </c>
      <c r="B800" t="s">
        <v>7778</v>
      </c>
      <c r="C800">
        <v>8371361</v>
      </c>
      <c r="Q800" t="s">
        <v>3744</v>
      </c>
      <c r="R800" t="s">
        <v>3744</v>
      </c>
      <c r="S800" t="s">
        <v>135</v>
      </c>
      <c r="T800" t="s">
        <v>52</v>
      </c>
      <c r="U800" t="s">
        <v>3704</v>
      </c>
      <c r="V800" s="9" t="s">
        <v>4215</v>
      </c>
      <c r="AA800" s="6" t="s">
        <v>9316</v>
      </c>
      <c r="AB800">
        <v>6</v>
      </c>
      <c r="AC800">
        <v>6</v>
      </c>
      <c r="AE800" t="s">
        <v>8054</v>
      </c>
      <c r="AH800" t="s">
        <v>8057</v>
      </c>
      <c r="AI800" t="s">
        <v>8119</v>
      </c>
      <c r="AK800" t="s">
        <v>8052</v>
      </c>
      <c r="AL800" t="s">
        <v>5154</v>
      </c>
      <c r="AM800" t="s">
        <v>5154</v>
      </c>
      <c r="AO800">
        <v>150</v>
      </c>
      <c r="AP800">
        <v>4</v>
      </c>
      <c r="AZ800" t="s">
        <v>8842</v>
      </c>
    </row>
    <row r="801" spans="1:60" x14ac:dyDescent="0.3">
      <c r="A801">
        <v>2369</v>
      </c>
      <c r="B801" t="s">
        <v>5816</v>
      </c>
      <c r="C801">
        <v>7624412</v>
      </c>
      <c r="Q801" t="s">
        <v>5817</v>
      </c>
      <c r="R801" t="s">
        <v>5817</v>
      </c>
      <c r="S801" t="s">
        <v>135</v>
      </c>
      <c r="T801" t="s">
        <v>52</v>
      </c>
      <c r="U801" t="s">
        <v>3704</v>
      </c>
      <c r="V801" s="9" t="s">
        <v>4254</v>
      </c>
      <c r="AA801" s="6" t="s">
        <v>2317</v>
      </c>
      <c r="AB801">
        <v>6</v>
      </c>
      <c r="AC801">
        <v>6</v>
      </c>
      <c r="AE801" t="s">
        <v>8054</v>
      </c>
      <c r="AH801" t="s">
        <v>12659</v>
      </c>
      <c r="AI801" t="s">
        <v>12660</v>
      </c>
      <c r="AK801" t="s">
        <v>8052</v>
      </c>
      <c r="AL801" t="s">
        <v>686</v>
      </c>
      <c r="AM801" t="s">
        <v>686</v>
      </c>
      <c r="AO801">
        <v>96</v>
      </c>
      <c r="AP801">
        <v>2</v>
      </c>
      <c r="AS801" t="s">
        <v>7271</v>
      </c>
      <c r="AT801">
        <v>43718717</v>
      </c>
      <c r="AU801">
        <v>677613</v>
      </c>
      <c r="AV801" s="11">
        <v>1306050</v>
      </c>
      <c r="AZ801" t="s">
        <v>5818</v>
      </c>
    </row>
    <row r="802" spans="1:60" x14ac:dyDescent="0.3">
      <c r="A802">
        <v>2375</v>
      </c>
      <c r="C802">
        <v>8850137</v>
      </c>
      <c r="Q802" t="s">
        <v>3841</v>
      </c>
      <c r="R802" t="s">
        <v>3841</v>
      </c>
      <c r="S802" t="s">
        <v>135</v>
      </c>
      <c r="T802" t="s">
        <v>52</v>
      </c>
      <c r="U802" t="s">
        <v>3704</v>
      </c>
      <c r="V802" s="9" t="s">
        <v>4255</v>
      </c>
      <c r="AA802" s="6" t="s">
        <v>9395</v>
      </c>
      <c r="AB802">
        <v>29</v>
      </c>
      <c r="AC802">
        <v>29</v>
      </c>
      <c r="AE802" t="s">
        <v>2462</v>
      </c>
      <c r="AF802" t="s">
        <v>8055</v>
      </c>
      <c r="AG802" t="s">
        <v>164</v>
      </c>
      <c r="AH802" t="s">
        <v>1174</v>
      </c>
      <c r="AL802" t="s">
        <v>5344</v>
      </c>
      <c r="AM802" t="s">
        <v>5344</v>
      </c>
      <c r="AO802">
        <v>20</v>
      </c>
      <c r="AP802">
        <v>3</v>
      </c>
      <c r="AZ802" t="s">
        <v>8923</v>
      </c>
    </row>
    <row r="803" spans="1:60" x14ac:dyDescent="0.3">
      <c r="A803">
        <v>3018</v>
      </c>
      <c r="B803" t="s">
        <v>10582</v>
      </c>
      <c r="Q803" t="s">
        <v>10581</v>
      </c>
      <c r="R803" t="s">
        <v>10581</v>
      </c>
      <c r="S803" t="s">
        <v>135</v>
      </c>
      <c r="T803" t="s">
        <v>52</v>
      </c>
      <c r="U803" t="s">
        <v>3704</v>
      </c>
      <c r="V803" s="9" t="s">
        <v>4368</v>
      </c>
      <c r="AA803" s="6" t="s">
        <v>10583</v>
      </c>
      <c r="AB803">
        <v>18</v>
      </c>
      <c r="AC803">
        <v>18</v>
      </c>
      <c r="AE803" t="s">
        <v>10754</v>
      </c>
      <c r="AH803" t="s">
        <v>11694</v>
      </c>
      <c r="AL803" t="s">
        <v>5316</v>
      </c>
      <c r="AM803" t="s">
        <v>5316</v>
      </c>
      <c r="AO803">
        <v>5</v>
      </c>
      <c r="AP803">
        <v>4</v>
      </c>
      <c r="AZ803" t="s">
        <v>5424</v>
      </c>
      <c r="BF803" t="s">
        <v>8888</v>
      </c>
    </row>
    <row r="804" spans="1:60" x14ac:dyDescent="0.3">
      <c r="A804">
        <v>3015</v>
      </c>
      <c r="N804" t="s">
        <v>11372</v>
      </c>
      <c r="Q804" t="s">
        <v>11373</v>
      </c>
      <c r="R804" t="s">
        <v>11373</v>
      </c>
      <c r="S804" t="s">
        <v>135</v>
      </c>
      <c r="T804" t="s">
        <v>10822</v>
      </c>
      <c r="U804" t="s">
        <v>11375</v>
      </c>
      <c r="V804" s="9" t="s">
        <v>4368</v>
      </c>
      <c r="AH804" t="s">
        <v>11374</v>
      </c>
      <c r="AK804" t="s">
        <v>8051</v>
      </c>
      <c r="AZ804" t="s">
        <v>11376</v>
      </c>
      <c r="BF804" t="s">
        <v>11377</v>
      </c>
      <c r="BG804" t="s">
        <v>11378</v>
      </c>
    </row>
    <row r="805" spans="1:60" x14ac:dyDescent="0.3">
      <c r="A805">
        <v>109</v>
      </c>
      <c r="G805" t="s">
        <v>462</v>
      </c>
      <c r="N805" t="s">
        <v>463</v>
      </c>
      <c r="Q805" t="s">
        <v>461</v>
      </c>
      <c r="R805" t="s">
        <v>461</v>
      </c>
      <c r="S805" t="s">
        <v>135</v>
      </c>
      <c r="T805" t="s">
        <v>464</v>
      </c>
      <c r="U805" t="s">
        <v>12452</v>
      </c>
      <c r="V805" s="9" t="s">
        <v>465</v>
      </c>
      <c r="AD805" s="9" t="s">
        <v>466</v>
      </c>
      <c r="AK805" t="s">
        <v>8051</v>
      </c>
    </row>
    <row r="806" spans="1:60" x14ac:dyDescent="0.3">
      <c r="A806">
        <v>154</v>
      </c>
      <c r="G806" t="s">
        <v>553</v>
      </c>
      <c r="N806" t="s">
        <v>552</v>
      </c>
      <c r="Q806" t="s">
        <v>550</v>
      </c>
      <c r="R806" t="s">
        <v>550</v>
      </c>
      <c r="S806" t="s">
        <v>135</v>
      </c>
      <c r="T806" t="s">
        <v>464</v>
      </c>
      <c r="U806" t="s">
        <v>12452</v>
      </c>
      <c r="V806" s="9" t="s">
        <v>551</v>
      </c>
      <c r="AD806" s="9" t="s">
        <v>554</v>
      </c>
      <c r="AH806" t="s">
        <v>1398</v>
      </c>
      <c r="AK806" t="s">
        <v>8051</v>
      </c>
      <c r="BH806" t="s">
        <v>694</v>
      </c>
    </row>
    <row r="807" spans="1:60" x14ac:dyDescent="0.3">
      <c r="A807">
        <v>182</v>
      </c>
      <c r="G807" t="s">
        <v>629</v>
      </c>
      <c r="N807" t="s">
        <v>626</v>
      </c>
      <c r="Q807" t="s">
        <v>611</v>
      </c>
      <c r="R807" t="s">
        <v>611</v>
      </c>
      <c r="S807" t="s">
        <v>135</v>
      </c>
      <c r="T807" t="s">
        <v>464</v>
      </c>
      <c r="U807" t="s">
        <v>12452</v>
      </c>
      <c r="V807" s="9" t="s">
        <v>619</v>
      </c>
      <c r="AD807" s="9" t="s">
        <v>554</v>
      </c>
      <c r="AE807" t="s">
        <v>8054</v>
      </c>
      <c r="AK807" t="s">
        <v>8051</v>
      </c>
    </row>
    <row r="808" spans="1:60" x14ac:dyDescent="0.3">
      <c r="A808">
        <v>185</v>
      </c>
      <c r="G808" t="s">
        <v>628</v>
      </c>
      <c r="N808" t="s">
        <v>627</v>
      </c>
      <c r="Q808" t="s">
        <v>613</v>
      </c>
      <c r="R808" t="s">
        <v>613</v>
      </c>
      <c r="S808" t="s">
        <v>135</v>
      </c>
      <c r="T808" t="s">
        <v>464</v>
      </c>
      <c r="U808" t="s">
        <v>12452</v>
      </c>
      <c r="V808" s="9" t="s">
        <v>621</v>
      </c>
      <c r="AD808" s="9" t="s">
        <v>630</v>
      </c>
      <c r="AK808" t="s">
        <v>8051</v>
      </c>
    </row>
    <row r="809" spans="1:60" x14ac:dyDescent="0.3">
      <c r="A809">
        <v>208</v>
      </c>
      <c r="G809" t="s">
        <v>698</v>
      </c>
      <c r="N809" t="s">
        <v>697</v>
      </c>
      <c r="Q809" t="s">
        <v>696</v>
      </c>
      <c r="R809" t="s">
        <v>696</v>
      </c>
      <c r="S809" t="s">
        <v>135</v>
      </c>
      <c r="T809" t="s">
        <v>464</v>
      </c>
      <c r="U809" t="s">
        <v>12452</v>
      </c>
      <c r="V809" s="9" t="s">
        <v>699</v>
      </c>
      <c r="AD809" s="9" t="s">
        <v>700</v>
      </c>
      <c r="AK809" t="s">
        <v>8051</v>
      </c>
    </row>
    <row r="810" spans="1:60" x14ac:dyDescent="0.3">
      <c r="A810">
        <v>397</v>
      </c>
      <c r="G810" t="s">
        <v>1140</v>
      </c>
      <c r="N810" t="s">
        <v>1139</v>
      </c>
      <c r="Q810" t="s">
        <v>1137</v>
      </c>
      <c r="R810" t="s">
        <v>1137</v>
      </c>
      <c r="S810" t="s">
        <v>135</v>
      </c>
      <c r="T810" t="s">
        <v>464</v>
      </c>
      <c r="U810" t="s">
        <v>12452</v>
      </c>
      <c r="V810" s="9" t="s">
        <v>1141</v>
      </c>
      <c r="AD810" s="9" t="s">
        <v>1144</v>
      </c>
      <c r="AK810" t="s">
        <v>8051</v>
      </c>
    </row>
    <row r="811" spans="1:60" x14ac:dyDescent="0.3">
      <c r="A811">
        <v>2196</v>
      </c>
      <c r="Q811" t="s">
        <v>6403</v>
      </c>
      <c r="R811" t="s">
        <v>6403</v>
      </c>
      <c r="S811" t="s">
        <v>135</v>
      </c>
      <c r="T811" t="s">
        <v>52</v>
      </c>
      <c r="U811" t="s">
        <v>6404</v>
      </c>
      <c r="V811" s="9" t="s">
        <v>4221</v>
      </c>
      <c r="AA811" s="6" t="s">
        <v>6405</v>
      </c>
      <c r="AB811">
        <v>1</v>
      </c>
      <c r="AC811">
        <v>1</v>
      </c>
      <c r="AL811" t="s">
        <v>6142</v>
      </c>
      <c r="AM811" t="s">
        <v>6142</v>
      </c>
      <c r="AO811">
        <v>1</v>
      </c>
      <c r="AP811">
        <v>7</v>
      </c>
      <c r="AS811" t="s">
        <v>7310</v>
      </c>
      <c r="AT811">
        <v>1117872832</v>
      </c>
      <c r="AU811">
        <v>4057166</v>
      </c>
      <c r="AY811" t="s">
        <v>12513</v>
      </c>
      <c r="AZ811" t="s">
        <v>6144</v>
      </c>
      <c r="BF811" t="s">
        <v>6144</v>
      </c>
      <c r="BG811" t="s">
        <v>10855</v>
      </c>
    </row>
    <row r="812" spans="1:60" x14ac:dyDescent="0.3">
      <c r="A812">
        <v>1911</v>
      </c>
      <c r="Q812" t="s">
        <v>6235</v>
      </c>
      <c r="R812" t="s">
        <v>6235</v>
      </c>
      <c r="S812" t="s">
        <v>135</v>
      </c>
      <c r="T812" t="s">
        <v>52</v>
      </c>
      <c r="U812" t="s">
        <v>6338</v>
      </c>
      <c r="V812" s="9" t="s">
        <v>3641</v>
      </c>
      <c r="AA812" s="6" t="s">
        <v>661</v>
      </c>
      <c r="AB812">
        <v>1</v>
      </c>
      <c r="AC812">
        <v>1</v>
      </c>
      <c r="AL812" t="s">
        <v>6142</v>
      </c>
      <c r="AM812" t="s">
        <v>6142</v>
      </c>
      <c r="AO812">
        <v>1</v>
      </c>
      <c r="AP812">
        <v>4</v>
      </c>
      <c r="AS812" t="s">
        <v>7310</v>
      </c>
      <c r="AT812">
        <v>1117872832</v>
      </c>
      <c r="AU812">
        <v>4057166</v>
      </c>
      <c r="AY812" t="s">
        <v>12508</v>
      </c>
      <c r="AZ812" t="s">
        <v>6239</v>
      </c>
      <c r="BF812" t="s">
        <v>6144</v>
      </c>
      <c r="BG812" t="s">
        <v>10855</v>
      </c>
    </row>
    <row r="813" spans="1:60" x14ac:dyDescent="0.3">
      <c r="A813">
        <v>1912</v>
      </c>
      <c r="Q813" t="s">
        <v>6236</v>
      </c>
      <c r="R813" t="s">
        <v>6236</v>
      </c>
      <c r="S813" t="s">
        <v>135</v>
      </c>
      <c r="T813" t="s">
        <v>52</v>
      </c>
      <c r="U813" t="s">
        <v>6338</v>
      </c>
      <c r="V813" s="9" t="s">
        <v>3641</v>
      </c>
      <c r="AA813" s="6" t="s">
        <v>661</v>
      </c>
      <c r="AB813">
        <v>1</v>
      </c>
      <c r="AC813">
        <v>1</v>
      </c>
      <c r="AL813" t="s">
        <v>6142</v>
      </c>
      <c r="AM813" t="s">
        <v>6142</v>
      </c>
      <c r="AO813">
        <v>1</v>
      </c>
      <c r="AP813">
        <v>4</v>
      </c>
      <c r="AS813" t="s">
        <v>7310</v>
      </c>
      <c r="AT813">
        <v>1117872832</v>
      </c>
      <c r="AU813">
        <v>4057166</v>
      </c>
      <c r="AY813" t="s">
        <v>12508</v>
      </c>
      <c r="AZ813" t="s">
        <v>6190</v>
      </c>
      <c r="BF813" t="s">
        <v>6144</v>
      </c>
      <c r="BG813" t="s">
        <v>10855</v>
      </c>
    </row>
    <row r="814" spans="1:60" x14ac:dyDescent="0.3">
      <c r="A814">
        <v>1913</v>
      </c>
      <c r="Q814" t="s">
        <v>6237</v>
      </c>
      <c r="R814" t="s">
        <v>6237</v>
      </c>
      <c r="S814" t="s">
        <v>135</v>
      </c>
      <c r="T814" t="s">
        <v>52</v>
      </c>
      <c r="U814" t="s">
        <v>6338</v>
      </c>
      <c r="V814" s="9" t="s">
        <v>3641</v>
      </c>
      <c r="AA814" s="6" t="s">
        <v>661</v>
      </c>
      <c r="AB814">
        <v>1</v>
      </c>
      <c r="AC814">
        <v>1</v>
      </c>
      <c r="AL814" t="s">
        <v>6142</v>
      </c>
      <c r="AM814" t="s">
        <v>6142</v>
      </c>
      <c r="AO814">
        <v>1</v>
      </c>
      <c r="AP814">
        <v>4</v>
      </c>
      <c r="AS814" t="s">
        <v>7310</v>
      </c>
      <c r="AT814">
        <v>1117872832</v>
      </c>
      <c r="AU814">
        <v>4057166</v>
      </c>
      <c r="AY814" t="s">
        <v>12508</v>
      </c>
      <c r="AZ814" t="s">
        <v>6240</v>
      </c>
      <c r="BF814" t="s">
        <v>6144</v>
      </c>
      <c r="BG814" t="s">
        <v>10855</v>
      </c>
    </row>
    <row r="815" spans="1:60" x14ac:dyDescent="0.3">
      <c r="A815">
        <v>1914</v>
      </c>
      <c r="Q815" t="s">
        <v>6238</v>
      </c>
      <c r="R815" t="s">
        <v>6238</v>
      </c>
      <c r="S815" t="s">
        <v>135</v>
      </c>
      <c r="T815" t="s">
        <v>52</v>
      </c>
      <c r="U815" t="s">
        <v>6338</v>
      </c>
      <c r="V815" s="9" t="s">
        <v>3641</v>
      </c>
      <c r="AA815" s="6" t="s">
        <v>661</v>
      </c>
      <c r="AB815">
        <v>1</v>
      </c>
      <c r="AC815">
        <v>1</v>
      </c>
      <c r="AL815" t="s">
        <v>6142</v>
      </c>
      <c r="AM815" t="s">
        <v>6142</v>
      </c>
      <c r="AO815">
        <v>1</v>
      </c>
      <c r="AP815">
        <v>4</v>
      </c>
      <c r="AS815" t="s">
        <v>7310</v>
      </c>
      <c r="AT815">
        <v>1117872832</v>
      </c>
      <c r="AU815">
        <v>4057166</v>
      </c>
      <c r="AY815" t="s">
        <v>12508</v>
      </c>
      <c r="AZ815" t="s">
        <v>6241</v>
      </c>
      <c r="BF815" t="s">
        <v>6144</v>
      </c>
      <c r="BG815" t="s">
        <v>10855</v>
      </c>
    </row>
    <row r="816" spans="1:60" x14ac:dyDescent="0.3">
      <c r="A816">
        <v>2037</v>
      </c>
      <c r="Q816" t="s">
        <v>6298</v>
      </c>
      <c r="R816" t="s">
        <v>6298</v>
      </c>
      <c r="S816" t="s">
        <v>135</v>
      </c>
      <c r="T816" t="s">
        <v>52</v>
      </c>
      <c r="U816" t="s">
        <v>6338</v>
      </c>
      <c r="V816" s="9" t="s">
        <v>4200</v>
      </c>
      <c r="AA816" s="6" t="s">
        <v>211</v>
      </c>
      <c r="AB816">
        <v>1</v>
      </c>
      <c r="AC816">
        <v>1</v>
      </c>
      <c r="AL816" t="s">
        <v>6142</v>
      </c>
      <c r="AM816" t="s">
        <v>6142</v>
      </c>
      <c r="AO816">
        <v>1</v>
      </c>
      <c r="AP816">
        <v>5</v>
      </c>
      <c r="AS816" t="s">
        <v>7310</v>
      </c>
      <c r="AT816">
        <v>1117872832</v>
      </c>
      <c r="AU816">
        <v>4057166</v>
      </c>
      <c r="AY816" t="s">
        <v>12515</v>
      </c>
      <c r="AZ816" t="s">
        <v>6299</v>
      </c>
      <c r="BF816" t="s">
        <v>6144</v>
      </c>
      <c r="BG816" t="s">
        <v>10855</v>
      </c>
    </row>
    <row r="817" spans="1:60" x14ac:dyDescent="0.3">
      <c r="A817">
        <v>2184</v>
      </c>
      <c r="Q817" t="s">
        <v>6379</v>
      </c>
      <c r="R817" t="s">
        <v>6379</v>
      </c>
      <c r="S817" t="s">
        <v>135</v>
      </c>
      <c r="T817" t="s">
        <v>52</v>
      </c>
      <c r="U817" t="s">
        <v>6338</v>
      </c>
      <c r="V817" s="9" t="s">
        <v>4221</v>
      </c>
      <c r="AA817" s="6" t="s">
        <v>333</v>
      </c>
      <c r="AB817">
        <v>1</v>
      </c>
      <c r="AC817">
        <v>1</v>
      </c>
      <c r="AL817" t="s">
        <v>6142</v>
      </c>
      <c r="AM817" t="s">
        <v>6142</v>
      </c>
      <c r="AO817">
        <v>1</v>
      </c>
      <c r="AP817">
        <v>7</v>
      </c>
      <c r="AS817" t="s">
        <v>7310</v>
      </c>
      <c r="AT817">
        <v>1117872832</v>
      </c>
      <c r="AU817">
        <v>4057166</v>
      </c>
      <c r="AY817" t="s">
        <v>12513</v>
      </c>
      <c r="AZ817" t="s">
        <v>6378</v>
      </c>
      <c r="BF817" t="s">
        <v>6144</v>
      </c>
      <c r="BG817" t="s">
        <v>10855</v>
      </c>
    </row>
    <row r="818" spans="1:60" x14ac:dyDescent="0.3">
      <c r="A818">
        <v>2259</v>
      </c>
      <c r="Q818" t="s">
        <v>6409</v>
      </c>
      <c r="R818" t="s">
        <v>6409</v>
      </c>
      <c r="S818" t="s">
        <v>135</v>
      </c>
      <c r="T818" t="s">
        <v>52</v>
      </c>
      <c r="U818" t="s">
        <v>6338</v>
      </c>
      <c r="V818" s="9" t="s">
        <v>4239</v>
      </c>
      <c r="AA818" s="6" t="s">
        <v>332</v>
      </c>
      <c r="AB818">
        <v>1</v>
      </c>
      <c r="AC818">
        <v>1</v>
      </c>
      <c r="AL818" t="s">
        <v>5332</v>
      </c>
      <c r="AM818" t="s">
        <v>5332</v>
      </c>
      <c r="AO818">
        <v>2</v>
      </c>
      <c r="AP818">
        <v>1</v>
      </c>
      <c r="AS818" t="s">
        <v>7311</v>
      </c>
      <c r="AT818">
        <v>33996527</v>
      </c>
      <c r="AU818">
        <v>3451090</v>
      </c>
      <c r="AY818" t="s">
        <v>12512</v>
      </c>
      <c r="AZ818" t="s">
        <v>6411</v>
      </c>
      <c r="BF818" t="s">
        <v>6144</v>
      </c>
      <c r="BG818" t="s">
        <v>10855</v>
      </c>
    </row>
    <row r="819" spans="1:60" x14ac:dyDescent="0.3">
      <c r="A819">
        <v>2260</v>
      </c>
      <c r="Q819" t="s">
        <v>6410</v>
      </c>
      <c r="R819" t="s">
        <v>6410</v>
      </c>
      <c r="S819" t="s">
        <v>135</v>
      </c>
      <c r="T819" t="s">
        <v>52</v>
      </c>
      <c r="U819" t="s">
        <v>6338</v>
      </c>
      <c r="V819" s="9" t="s">
        <v>4239</v>
      </c>
      <c r="AA819" s="6" t="s">
        <v>332</v>
      </c>
      <c r="AB819">
        <v>1</v>
      </c>
      <c r="AC819">
        <v>1</v>
      </c>
      <c r="AL819" t="s">
        <v>5332</v>
      </c>
      <c r="AM819" t="s">
        <v>5332</v>
      </c>
      <c r="AO819">
        <v>2</v>
      </c>
      <c r="AP819">
        <v>1</v>
      </c>
      <c r="AS819" t="s">
        <v>7311</v>
      </c>
      <c r="AT819">
        <v>33996527</v>
      </c>
      <c r="AU819">
        <v>3451090</v>
      </c>
      <c r="AY819" t="s">
        <v>12512</v>
      </c>
      <c r="AZ819" t="s">
        <v>6411</v>
      </c>
      <c r="BF819" t="s">
        <v>6144</v>
      </c>
      <c r="BG819" t="s">
        <v>10855</v>
      </c>
    </row>
    <row r="820" spans="1:60" x14ac:dyDescent="0.3">
      <c r="A820">
        <v>2329</v>
      </c>
      <c r="Q820" t="s">
        <v>6454</v>
      </c>
      <c r="R820" t="s">
        <v>6454</v>
      </c>
      <c r="S820" t="s">
        <v>135</v>
      </c>
      <c r="T820" t="s">
        <v>52</v>
      </c>
      <c r="U820" t="s">
        <v>6338</v>
      </c>
      <c r="V820" s="9" t="s">
        <v>4250</v>
      </c>
      <c r="AA820" s="6" t="s">
        <v>331</v>
      </c>
      <c r="AB820">
        <v>1</v>
      </c>
      <c r="AC820">
        <v>1</v>
      </c>
      <c r="AL820" t="s">
        <v>6286</v>
      </c>
      <c r="AM820" t="s">
        <v>6286</v>
      </c>
      <c r="AO820">
        <v>2</v>
      </c>
      <c r="AP820">
        <v>2</v>
      </c>
      <c r="AS820" t="s">
        <v>7311</v>
      </c>
      <c r="AT820">
        <v>33996527</v>
      </c>
      <c r="AU820">
        <v>3451090</v>
      </c>
      <c r="AY820" t="s">
        <v>12511</v>
      </c>
      <c r="AZ820" t="s">
        <v>6144</v>
      </c>
      <c r="BF820" t="s">
        <v>6144</v>
      </c>
      <c r="BG820" t="s">
        <v>10855</v>
      </c>
    </row>
    <row r="821" spans="1:60" x14ac:dyDescent="0.3">
      <c r="A821">
        <v>2331</v>
      </c>
      <c r="Q821" t="s">
        <v>6457</v>
      </c>
      <c r="R821" t="s">
        <v>6457</v>
      </c>
      <c r="S821" t="s">
        <v>135</v>
      </c>
      <c r="T821" t="s">
        <v>52</v>
      </c>
      <c r="U821" t="s">
        <v>6338</v>
      </c>
      <c r="V821" s="9" t="s">
        <v>4250</v>
      </c>
      <c r="AA821" s="6" t="s">
        <v>333</v>
      </c>
      <c r="AB821">
        <v>1</v>
      </c>
      <c r="AC821">
        <v>1</v>
      </c>
      <c r="AL821" t="s">
        <v>6286</v>
      </c>
      <c r="AM821" t="s">
        <v>6286</v>
      </c>
      <c r="AO821">
        <v>2</v>
      </c>
      <c r="AP821">
        <v>2</v>
      </c>
      <c r="AS821" t="s">
        <v>7311</v>
      </c>
      <c r="AT821">
        <v>33996527</v>
      </c>
      <c r="AU821">
        <v>3451090</v>
      </c>
      <c r="AY821" t="s">
        <v>12511</v>
      </c>
      <c r="AZ821" t="s">
        <v>6456</v>
      </c>
      <c r="BF821" t="s">
        <v>6144</v>
      </c>
      <c r="BG821" t="s">
        <v>10855</v>
      </c>
    </row>
    <row r="822" spans="1:60" x14ac:dyDescent="0.3">
      <c r="A822">
        <v>2352</v>
      </c>
      <c r="Q822" t="s">
        <v>6500</v>
      </c>
      <c r="R822" t="s">
        <v>6500</v>
      </c>
      <c r="S822" t="s">
        <v>135</v>
      </c>
      <c r="T822" t="s">
        <v>52</v>
      </c>
      <c r="U822" t="s">
        <v>6338</v>
      </c>
      <c r="V822" s="9" t="s">
        <v>4250</v>
      </c>
      <c r="AA822" s="6" t="s">
        <v>6502</v>
      </c>
      <c r="AB822">
        <v>1</v>
      </c>
      <c r="AC822">
        <v>1</v>
      </c>
      <c r="AL822" t="s">
        <v>6286</v>
      </c>
      <c r="AM822" t="s">
        <v>6286</v>
      </c>
      <c r="AO822">
        <v>2</v>
      </c>
      <c r="AP822">
        <v>2</v>
      </c>
      <c r="AS822" t="s">
        <v>7311</v>
      </c>
      <c r="AT822">
        <v>33996527</v>
      </c>
      <c r="AU822">
        <v>3451090</v>
      </c>
      <c r="AY822" t="s">
        <v>12511</v>
      </c>
      <c r="AZ822" t="s">
        <v>6483</v>
      </c>
      <c r="BF822" t="s">
        <v>6144</v>
      </c>
      <c r="BG822" t="s">
        <v>10855</v>
      </c>
    </row>
    <row r="823" spans="1:60" x14ac:dyDescent="0.3">
      <c r="A823">
        <v>2353</v>
      </c>
      <c r="Q823" t="s">
        <v>6501</v>
      </c>
      <c r="R823" t="s">
        <v>6501</v>
      </c>
      <c r="S823" t="s">
        <v>135</v>
      </c>
      <c r="T823" t="s">
        <v>52</v>
      </c>
      <c r="U823" t="s">
        <v>6338</v>
      </c>
      <c r="V823" s="9" t="s">
        <v>4250</v>
      </c>
      <c r="AA823" s="6" t="s">
        <v>6502</v>
      </c>
      <c r="AB823">
        <v>1</v>
      </c>
      <c r="AC823">
        <v>1</v>
      </c>
      <c r="AL823" t="s">
        <v>6286</v>
      </c>
      <c r="AM823" t="s">
        <v>6286</v>
      </c>
      <c r="AO823">
        <v>2</v>
      </c>
      <c r="AP823">
        <v>2</v>
      </c>
      <c r="AS823" t="s">
        <v>7311</v>
      </c>
      <c r="AT823">
        <v>33996527</v>
      </c>
      <c r="AU823">
        <v>3451090</v>
      </c>
      <c r="AY823" t="s">
        <v>12511</v>
      </c>
      <c r="AZ823" t="s">
        <v>6483</v>
      </c>
      <c r="BF823" t="s">
        <v>6144</v>
      </c>
      <c r="BG823" t="s">
        <v>10855</v>
      </c>
    </row>
    <row r="824" spans="1:60" x14ac:dyDescent="0.3">
      <c r="A824">
        <v>2356</v>
      </c>
      <c r="Q824" t="s">
        <v>6505</v>
      </c>
      <c r="R824" t="s">
        <v>6505</v>
      </c>
      <c r="S824" t="s">
        <v>135</v>
      </c>
      <c r="T824" t="s">
        <v>52</v>
      </c>
      <c r="U824" t="s">
        <v>6338</v>
      </c>
      <c r="V824" s="9" t="s">
        <v>4250</v>
      </c>
      <c r="AA824" s="6" t="s">
        <v>6504</v>
      </c>
      <c r="AB824">
        <v>1</v>
      </c>
      <c r="AC824">
        <v>1</v>
      </c>
      <c r="AL824" t="s">
        <v>6286</v>
      </c>
      <c r="AM824" t="s">
        <v>6286</v>
      </c>
      <c r="AO824">
        <v>2</v>
      </c>
      <c r="AP824">
        <v>2</v>
      </c>
      <c r="AS824" t="s">
        <v>7311</v>
      </c>
      <c r="AT824">
        <v>33996527</v>
      </c>
      <c r="AU824">
        <v>3451090</v>
      </c>
      <c r="AY824" t="s">
        <v>12511</v>
      </c>
      <c r="AZ824" t="s">
        <v>6483</v>
      </c>
      <c r="BF824" t="s">
        <v>6144</v>
      </c>
      <c r="BG824" t="s">
        <v>10855</v>
      </c>
    </row>
    <row r="825" spans="1:60" x14ac:dyDescent="0.3">
      <c r="A825">
        <v>2357</v>
      </c>
      <c r="Q825" t="s">
        <v>6506</v>
      </c>
      <c r="R825" t="s">
        <v>6506</v>
      </c>
      <c r="S825" t="s">
        <v>135</v>
      </c>
      <c r="T825" t="s">
        <v>52</v>
      </c>
      <c r="U825" t="s">
        <v>6338</v>
      </c>
      <c r="V825" s="9" t="s">
        <v>4250</v>
      </c>
      <c r="AA825" s="6" t="s">
        <v>6504</v>
      </c>
      <c r="AB825">
        <v>1</v>
      </c>
      <c r="AC825">
        <v>1</v>
      </c>
      <c r="AL825" t="s">
        <v>6286</v>
      </c>
      <c r="AM825" t="s">
        <v>6286</v>
      </c>
      <c r="AO825">
        <v>2</v>
      </c>
      <c r="AP825">
        <v>2</v>
      </c>
      <c r="AS825" t="s">
        <v>7311</v>
      </c>
      <c r="AT825">
        <v>33996527</v>
      </c>
      <c r="AU825">
        <v>3451090</v>
      </c>
      <c r="AY825" t="s">
        <v>12511</v>
      </c>
      <c r="AZ825" t="s">
        <v>6483</v>
      </c>
      <c r="BF825" t="s">
        <v>6144</v>
      </c>
      <c r="BG825" t="s">
        <v>10855</v>
      </c>
    </row>
    <row r="826" spans="1:60" x14ac:dyDescent="0.3">
      <c r="A826">
        <v>2439</v>
      </c>
      <c r="Q826" t="s">
        <v>6510</v>
      </c>
      <c r="R826" t="s">
        <v>6510</v>
      </c>
      <c r="S826" t="s">
        <v>135</v>
      </c>
      <c r="T826" t="s">
        <v>52</v>
      </c>
      <c r="U826" t="s">
        <v>6338</v>
      </c>
      <c r="V826" s="9" t="s">
        <v>4264</v>
      </c>
      <c r="AA826" s="6" t="s">
        <v>333</v>
      </c>
      <c r="AB826">
        <v>1</v>
      </c>
      <c r="AC826">
        <v>1</v>
      </c>
      <c r="AL826" t="s">
        <v>7230</v>
      </c>
      <c r="AM826" t="s">
        <v>7230</v>
      </c>
      <c r="AO826">
        <v>2</v>
      </c>
      <c r="AP826">
        <v>3</v>
      </c>
      <c r="AS826" t="s">
        <v>7311</v>
      </c>
      <c r="AT826">
        <v>33996527</v>
      </c>
      <c r="AU826">
        <v>3451090</v>
      </c>
      <c r="AY826" t="s">
        <v>12510</v>
      </c>
      <c r="AZ826" t="s">
        <v>6442</v>
      </c>
      <c r="BF826" t="s">
        <v>6144</v>
      </c>
      <c r="BG826" t="s">
        <v>10855</v>
      </c>
    </row>
    <row r="827" spans="1:60" x14ac:dyDescent="0.3">
      <c r="A827">
        <v>2440</v>
      </c>
      <c r="Q827" t="s">
        <v>6511</v>
      </c>
      <c r="R827" t="s">
        <v>6511</v>
      </c>
      <c r="S827" t="s">
        <v>135</v>
      </c>
      <c r="T827" t="s">
        <v>52</v>
      </c>
      <c r="U827" t="s">
        <v>6338</v>
      </c>
      <c r="V827" s="9" t="s">
        <v>4264</v>
      </c>
      <c r="AA827" s="6" t="s">
        <v>211</v>
      </c>
      <c r="AB827">
        <v>1</v>
      </c>
      <c r="AC827">
        <v>1</v>
      </c>
      <c r="AL827" t="s">
        <v>7230</v>
      </c>
      <c r="AM827" t="s">
        <v>7230</v>
      </c>
      <c r="AO827">
        <v>2</v>
      </c>
      <c r="AP827">
        <v>3</v>
      </c>
      <c r="AS827" t="s">
        <v>7311</v>
      </c>
      <c r="AT827">
        <v>33996527</v>
      </c>
      <c r="AU827">
        <v>3451090</v>
      </c>
      <c r="AY827" t="s">
        <v>12510</v>
      </c>
      <c r="AZ827" t="s">
        <v>6442</v>
      </c>
      <c r="BF827" t="s">
        <v>6144</v>
      </c>
      <c r="BG827" t="s">
        <v>10855</v>
      </c>
    </row>
    <row r="828" spans="1:60" x14ac:dyDescent="0.3">
      <c r="A828">
        <v>2514</v>
      </c>
      <c r="Q828" t="s">
        <v>6555</v>
      </c>
      <c r="R828" t="s">
        <v>6555</v>
      </c>
      <c r="S828" t="s">
        <v>135</v>
      </c>
      <c r="T828" t="s">
        <v>52</v>
      </c>
      <c r="U828" t="s">
        <v>6338</v>
      </c>
      <c r="V828" s="9" t="s">
        <v>4284</v>
      </c>
      <c r="AA828" s="6" t="s">
        <v>332</v>
      </c>
      <c r="AB828">
        <v>1</v>
      </c>
      <c r="AC828">
        <v>1</v>
      </c>
      <c r="AL828" t="s">
        <v>6286</v>
      </c>
      <c r="AM828" t="s">
        <v>6286</v>
      </c>
      <c r="AO828">
        <v>2</v>
      </c>
      <c r="AP828">
        <v>4</v>
      </c>
      <c r="AS828" t="s">
        <v>7311</v>
      </c>
      <c r="AT828">
        <v>33996527</v>
      </c>
      <c r="AU828">
        <v>3451090</v>
      </c>
      <c r="AY828" t="s">
        <v>12509</v>
      </c>
      <c r="AZ828" t="s">
        <v>6144</v>
      </c>
      <c r="BF828" t="s">
        <v>6144</v>
      </c>
      <c r="BG828" t="s">
        <v>10855</v>
      </c>
    </row>
    <row r="829" spans="1:60" x14ac:dyDescent="0.3">
      <c r="A829">
        <v>31</v>
      </c>
      <c r="L829">
        <v>52913</v>
      </c>
      <c r="Q829" t="s">
        <v>199</v>
      </c>
      <c r="R829" t="s">
        <v>199</v>
      </c>
      <c r="S829" t="s">
        <v>135</v>
      </c>
      <c r="T829" t="s">
        <v>13</v>
      </c>
      <c r="U829" t="s">
        <v>200</v>
      </c>
      <c r="V829" s="9" t="s">
        <v>201</v>
      </c>
      <c r="AB829">
        <v>144</v>
      </c>
      <c r="AC829">
        <v>144</v>
      </c>
      <c r="AE829" t="s">
        <v>8054</v>
      </c>
      <c r="AK829" t="s">
        <v>8052</v>
      </c>
      <c r="AZ829" t="s">
        <v>202</v>
      </c>
      <c r="BF829" t="s">
        <v>203</v>
      </c>
      <c r="BG829" t="s">
        <v>12540</v>
      </c>
      <c r="BH829" t="s">
        <v>10944</v>
      </c>
    </row>
    <row r="830" spans="1:60" x14ac:dyDescent="0.3">
      <c r="A830">
        <v>207</v>
      </c>
      <c r="Q830" t="s">
        <v>10471</v>
      </c>
      <c r="R830" t="s">
        <v>10471</v>
      </c>
      <c r="S830" t="s">
        <v>135</v>
      </c>
      <c r="T830" t="s">
        <v>2155</v>
      </c>
      <c r="U830" t="s">
        <v>2156</v>
      </c>
      <c r="V830" s="9" t="s">
        <v>699</v>
      </c>
      <c r="AD830" s="9" t="s">
        <v>10472</v>
      </c>
      <c r="AK830" t="s">
        <v>8051</v>
      </c>
      <c r="AZ830" t="s">
        <v>10473</v>
      </c>
      <c r="BA830" t="s">
        <v>10474</v>
      </c>
      <c r="BB830">
        <v>26058603</v>
      </c>
      <c r="BC830" t="s">
        <v>10475</v>
      </c>
    </row>
    <row r="831" spans="1:60" x14ac:dyDescent="0.3">
      <c r="A831">
        <v>386</v>
      </c>
      <c r="Q831" t="s">
        <v>10476</v>
      </c>
      <c r="R831" t="s">
        <v>10476</v>
      </c>
      <c r="S831" t="s">
        <v>135</v>
      </c>
      <c r="T831" t="s">
        <v>2155</v>
      </c>
      <c r="U831" t="s">
        <v>2156</v>
      </c>
      <c r="V831" s="9" t="s">
        <v>1120</v>
      </c>
      <c r="AD831" s="9" t="s">
        <v>10477</v>
      </c>
      <c r="AK831" t="s">
        <v>8051</v>
      </c>
      <c r="AL831" t="s">
        <v>10478</v>
      </c>
      <c r="AM831" t="s">
        <v>10478</v>
      </c>
      <c r="AO831">
        <v>12</v>
      </c>
      <c r="AZ831" t="s">
        <v>10479</v>
      </c>
      <c r="BA831" t="s">
        <v>10480</v>
      </c>
      <c r="BB831">
        <v>39375533</v>
      </c>
      <c r="BC831" t="s">
        <v>10481</v>
      </c>
    </row>
    <row r="832" spans="1:60" x14ac:dyDescent="0.3">
      <c r="A832">
        <v>681</v>
      </c>
      <c r="Q832" t="s">
        <v>10461</v>
      </c>
      <c r="R832" t="s">
        <v>10461</v>
      </c>
      <c r="S832" t="s">
        <v>135</v>
      </c>
      <c r="T832" t="s">
        <v>2155</v>
      </c>
      <c r="U832" t="s">
        <v>2156</v>
      </c>
      <c r="V832" s="9" t="s">
        <v>10462</v>
      </c>
      <c r="AD832" s="9" t="s">
        <v>10463</v>
      </c>
      <c r="AK832" t="s">
        <v>8051</v>
      </c>
      <c r="AZ832" t="s">
        <v>10464</v>
      </c>
    </row>
    <row r="833" spans="1:59" x14ac:dyDescent="0.3">
      <c r="A833">
        <v>751</v>
      </c>
      <c r="Q833" t="s">
        <v>2154</v>
      </c>
      <c r="R833" t="s">
        <v>2154</v>
      </c>
      <c r="S833" t="s">
        <v>135</v>
      </c>
      <c r="T833" t="s">
        <v>2155</v>
      </c>
      <c r="U833" t="s">
        <v>2156</v>
      </c>
      <c r="V833" s="9" t="s">
        <v>2160</v>
      </c>
      <c r="AD833" s="9" t="s">
        <v>2161</v>
      </c>
      <c r="AK833" t="s">
        <v>8051</v>
      </c>
      <c r="AL833" t="s">
        <v>10485</v>
      </c>
      <c r="AM833" t="s">
        <v>10485</v>
      </c>
      <c r="AO833">
        <v>5</v>
      </c>
      <c r="AZ833" t="s">
        <v>2162</v>
      </c>
      <c r="BA833" t="s">
        <v>5011</v>
      </c>
      <c r="BB833">
        <v>19689232</v>
      </c>
      <c r="BC833" t="s">
        <v>5012</v>
      </c>
    </row>
    <row r="834" spans="1:59" x14ac:dyDescent="0.3">
      <c r="A834">
        <v>1890</v>
      </c>
      <c r="Q834" t="s">
        <v>10468</v>
      </c>
      <c r="R834" t="s">
        <v>10468</v>
      </c>
      <c r="S834" t="s">
        <v>135</v>
      </c>
      <c r="T834" t="s">
        <v>2155</v>
      </c>
      <c r="U834" t="s">
        <v>2156</v>
      </c>
      <c r="V834" s="9" t="s">
        <v>3641</v>
      </c>
      <c r="AD834" s="9" t="s">
        <v>10470</v>
      </c>
      <c r="AZ834" t="s">
        <v>10469</v>
      </c>
    </row>
    <row r="835" spans="1:59" x14ac:dyDescent="0.3">
      <c r="A835">
        <v>2330</v>
      </c>
      <c r="Q835" t="s">
        <v>6455</v>
      </c>
      <c r="R835" t="s">
        <v>6455</v>
      </c>
      <c r="S835" t="s">
        <v>135</v>
      </c>
      <c r="T835" t="s">
        <v>52</v>
      </c>
      <c r="U835" t="s">
        <v>2156</v>
      </c>
      <c r="V835" s="9" t="s">
        <v>4250</v>
      </c>
      <c r="AA835" s="6" t="s">
        <v>331</v>
      </c>
      <c r="AB835">
        <v>1</v>
      </c>
      <c r="AC835">
        <v>1</v>
      </c>
      <c r="AL835" t="s">
        <v>6286</v>
      </c>
      <c r="AM835" t="s">
        <v>6286</v>
      </c>
      <c r="AO835">
        <v>2</v>
      </c>
      <c r="AP835">
        <v>2</v>
      </c>
      <c r="AS835" t="s">
        <v>7311</v>
      </c>
      <c r="AT835">
        <v>33996527</v>
      </c>
      <c r="AU835">
        <v>3451090</v>
      </c>
      <c r="AY835" t="s">
        <v>12511</v>
      </c>
      <c r="AZ835" t="s">
        <v>6144</v>
      </c>
      <c r="BF835" t="s">
        <v>6144</v>
      </c>
      <c r="BG835" t="s">
        <v>10855</v>
      </c>
    </row>
    <row r="836" spans="1:59" x14ac:dyDescent="0.3">
      <c r="A836">
        <v>2589</v>
      </c>
      <c r="Q836" t="s">
        <v>10465</v>
      </c>
      <c r="R836" t="s">
        <v>10465</v>
      </c>
      <c r="S836" t="s">
        <v>135</v>
      </c>
      <c r="T836" t="s">
        <v>2155</v>
      </c>
      <c r="U836" t="s">
        <v>2156</v>
      </c>
      <c r="V836" s="9" t="s">
        <v>4301</v>
      </c>
      <c r="AD836" s="9" t="s">
        <v>10466</v>
      </c>
      <c r="AL836" t="s">
        <v>10467</v>
      </c>
      <c r="AM836" t="s">
        <v>10467</v>
      </c>
      <c r="AO836">
        <v>5</v>
      </c>
    </row>
    <row r="837" spans="1:59" x14ac:dyDescent="0.3">
      <c r="A837">
        <v>766</v>
      </c>
      <c r="M837" t="s">
        <v>9916</v>
      </c>
      <c r="Q837" t="s">
        <v>9917</v>
      </c>
      <c r="R837" t="s">
        <v>9917</v>
      </c>
      <c r="S837" t="s">
        <v>135</v>
      </c>
      <c r="T837" t="s">
        <v>464</v>
      </c>
      <c r="U837" t="s">
        <v>12392</v>
      </c>
      <c r="V837" s="9" t="s">
        <v>9918</v>
      </c>
      <c r="AD837" s="9" t="s">
        <v>9465</v>
      </c>
      <c r="AK837" t="s">
        <v>8051</v>
      </c>
    </row>
    <row r="838" spans="1:59" x14ac:dyDescent="0.3">
      <c r="A838">
        <v>1209</v>
      </c>
      <c r="M838" t="s">
        <v>7379</v>
      </c>
      <c r="Q838" t="s">
        <v>3123</v>
      </c>
      <c r="R838" t="s">
        <v>3123</v>
      </c>
      <c r="S838" t="s">
        <v>135</v>
      </c>
      <c r="T838" t="s">
        <v>464</v>
      </c>
      <c r="U838" t="s">
        <v>12392</v>
      </c>
      <c r="V838" s="9" t="s">
        <v>4390</v>
      </c>
      <c r="AD838" s="9" t="s">
        <v>9612</v>
      </c>
    </row>
    <row r="839" spans="1:59" x14ac:dyDescent="0.3">
      <c r="A839">
        <v>1997</v>
      </c>
      <c r="M839" t="s">
        <v>9940</v>
      </c>
      <c r="Q839" t="s">
        <v>9941</v>
      </c>
      <c r="R839" t="s">
        <v>9941</v>
      </c>
      <c r="S839" t="s">
        <v>135</v>
      </c>
      <c r="T839" t="s">
        <v>464</v>
      </c>
      <c r="U839" t="s">
        <v>12392</v>
      </c>
      <c r="V839" s="9" t="s">
        <v>9942</v>
      </c>
      <c r="AD839" s="9" t="s">
        <v>9943</v>
      </c>
      <c r="AK839" t="s">
        <v>8051</v>
      </c>
    </row>
    <row r="840" spans="1:59" x14ac:dyDescent="0.3">
      <c r="A840">
        <v>2</v>
      </c>
      <c r="F840">
        <v>9265498</v>
      </c>
      <c r="Q840" t="s">
        <v>5135</v>
      </c>
      <c r="R840" t="s">
        <v>5136</v>
      </c>
      <c r="S840" t="s">
        <v>65</v>
      </c>
      <c r="T840" t="s">
        <v>13</v>
      </c>
      <c r="V840" s="9" t="s">
        <v>5137</v>
      </c>
      <c r="AA840" s="6" t="s">
        <v>5138</v>
      </c>
      <c r="AB840">
        <v>784</v>
      </c>
      <c r="AC840">
        <v>1</v>
      </c>
      <c r="AE840" t="s">
        <v>92</v>
      </c>
      <c r="AH840" t="s">
        <v>8069</v>
      </c>
      <c r="AK840" t="s">
        <v>8051</v>
      </c>
      <c r="AO840">
        <v>2</v>
      </c>
      <c r="AZ840" t="s">
        <v>5139</v>
      </c>
      <c r="BA840" t="s">
        <v>5140</v>
      </c>
      <c r="BB840">
        <v>51806836</v>
      </c>
      <c r="BC840" t="s">
        <v>5141</v>
      </c>
      <c r="BE840" t="s">
        <v>5142</v>
      </c>
      <c r="BF840" t="s">
        <v>5143</v>
      </c>
      <c r="BG840" t="s">
        <v>10969</v>
      </c>
    </row>
    <row r="841" spans="1:59" x14ac:dyDescent="0.3">
      <c r="A841">
        <v>6</v>
      </c>
      <c r="K841" t="s">
        <v>69</v>
      </c>
      <c r="Q841" t="s">
        <v>66</v>
      </c>
      <c r="R841" t="s">
        <v>74</v>
      </c>
      <c r="S841" t="s">
        <v>65</v>
      </c>
      <c r="T841" t="s">
        <v>13</v>
      </c>
      <c r="V841" s="9" t="s">
        <v>67</v>
      </c>
      <c r="AA841" s="6" t="s">
        <v>70</v>
      </c>
      <c r="AB841">
        <v>678</v>
      </c>
      <c r="AC841">
        <v>4</v>
      </c>
      <c r="AE841" t="s">
        <v>82</v>
      </c>
      <c r="AH841" t="s">
        <v>8069</v>
      </c>
      <c r="AK841" t="s">
        <v>8051</v>
      </c>
      <c r="AO841">
        <v>1</v>
      </c>
      <c r="AZ841" t="s">
        <v>71</v>
      </c>
      <c r="BA841" t="s">
        <v>73</v>
      </c>
      <c r="BB841">
        <v>71390750</v>
      </c>
      <c r="BC841" t="s">
        <v>72</v>
      </c>
      <c r="BF841" t="s">
        <v>68</v>
      </c>
      <c r="BG841" t="s">
        <v>10969</v>
      </c>
    </row>
    <row r="842" spans="1:59" x14ac:dyDescent="0.3">
      <c r="A842">
        <v>7</v>
      </c>
      <c r="Q842" t="s">
        <v>75</v>
      </c>
      <c r="R842" t="s">
        <v>75</v>
      </c>
      <c r="S842" t="s">
        <v>51</v>
      </c>
      <c r="T842" t="s">
        <v>52</v>
      </c>
      <c r="V842" s="9" t="s">
        <v>76</v>
      </c>
      <c r="AA842" s="6" t="s">
        <v>77</v>
      </c>
      <c r="AB842">
        <v>2</v>
      </c>
      <c r="AC842">
        <v>2</v>
      </c>
      <c r="AE842" t="s">
        <v>82</v>
      </c>
      <c r="AH842" t="s">
        <v>12599</v>
      </c>
      <c r="AK842" t="s">
        <v>8051</v>
      </c>
      <c r="AL842" t="s">
        <v>79</v>
      </c>
      <c r="AM842" t="s">
        <v>80</v>
      </c>
      <c r="AN842">
        <v>1</v>
      </c>
      <c r="AO842">
        <v>22</v>
      </c>
      <c r="AT842">
        <v>894936478</v>
      </c>
      <c r="AU842">
        <v>11570520</v>
      </c>
      <c r="AZ842" t="s">
        <v>78</v>
      </c>
      <c r="BF842" t="s">
        <v>83</v>
      </c>
      <c r="BG842" t="s">
        <v>12534</v>
      </c>
    </row>
    <row r="843" spans="1:59" x14ac:dyDescent="0.3">
      <c r="A843">
        <v>13</v>
      </c>
      <c r="K843" t="s">
        <v>10507</v>
      </c>
      <c r="Q843" t="s">
        <v>10505</v>
      </c>
      <c r="R843" t="s">
        <v>10505</v>
      </c>
      <c r="S843" t="s">
        <v>135</v>
      </c>
      <c r="T843" t="s">
        <v>13</v>
      </c>
      <c r="V843" s="9" t="s">
        <v>10506</v>
      </c>
      <c r="AA843" s="6" t="s">
        <v>10510</v>
      </c>
      <c r="AB843">
        <v>672</v>
      </c>
      <c r="AC843">
        <v>3</v>
      </c>
      <c r="AE843" t="s">
        <v>92</v>
      </c>
      <c r="AF843" t="s">
        <v>8053</v>
      </c>
      <c r="AO843">
        <v>2</v>
      </c>
      <c r="AR843">
        <v>2</v>
      </c>
      <c r="AZ843" t="s">
        <v>10508</v>
      </c>
      <c r="BF843" t="s">
        <v>10509</v>
      </c>
      <c r="BG843" t="s">
        <v>12535</v>
      </c>
    </row>
    <row r="844" spans="1:59" x14ac:dyDescent="0.3">
      <c r="A844">
        <v>14</v>
      </c>
      <c r="Q844" t="s">
        <v>118</v>
      </c>
      <c r="R844" t="s">
        <v>122</v>
      </c>
      <c r="S844" t="s">
        <v>65</v>
      </c>
      <c r="T844" t="s">
        <v>52</v>
      </c>
      <c r="V844" s="9" t="s">
        <v>120</v>
      </c>
      <c r="AA844" s="6" t="s">
        <v>126</v>
      </c>
      <c r="AB844">
        <v>5</v>
      </c>
      <c r="AC844">
        <v>5</v>
      </c>
      <c r="AE844" t="s">
        <v>82</v>
      </c>
      <c r="AH844" t="s">
        <v>8069</v>
      </c>
      <c r="AK844" t="s">
        <v>8051</v>
      </c>
      <c r="AL844" t="s">
        <v>124</v>
      </c>
      <c r="AM844" t="s">
        <v>133</v>
      </c>
      <c r="AN844">
        <v>2</v>
      </c>
      <c r="AO844">
        <v>12</v>
      </c>
      <c r="AS844" t="s">
        <v>7234</v>
      </c>
      <c r="AT844">
        <v>456040800</v>
      </c>
      <c r="AU844">
        <v>10882407</v>
      </c>
      <c r="AV844" s="11" t="s">
        <v>7233</v>
      </c>
      <c r="AZ844" t="s">
        <v>128</v>
      </c>
      <c r="BA844" t="s">
        <v>4899</v>
      </c>
      <c r="BB844">
        <v>14766849</v>
      </c>
      <c r="BC844" t="s">
        <v>4900</v>
      </c>
      <c r="BF844" t="s">
        <v>131</v>
      </c>
      <c r="BG844" t="s">
        <v>10969</v>
      </c>
    </row>
    <row r="845" spans="1:59" x14ac:dyDescent="0.3">
      <c r="A845">
        <v>15</v>
      </c>
      <c r="Q845" t="s">
        <v>119</v>
      </c>
      <c r="R845" t="s">
        <v>123</v>
      </c>
      <c r="S845" t="s">
        <v>65</v>
      </c>
      <c r="T845" t="s">
        <v>52</v>
      </c>
      <c r="V845" s="9" t="s">
        <v>120</v>
      </c>
      <c r="AA845" s="6" t="s">
        <v>127</v>
      </c>
      <c r="AB845">
        <v>14</v>
      </c>
      <c r="AC845">
        <v>14</v>
      </c>
      <c r="AE845" t="s">
        <v>82</v>
      </c>
      <c r="AH845" t="s">
        <v>8069</v>
      </c>
      <c r="AK845" t="s">
        <v>8051</v>
      </c>
      <c r="AL845" t="s">
        <v>125</v>
      </c>
      <c r="AM845" t="s">
        <v>132</v>
      </c>
      <c r="AN845">
        <v>5</v>
      </c>
      <c r="AO845">
        <v>17</v>
      </c>
      <c r="AS845" t="s">
        <v>1913</v>
      </c>
      <c r="AT845">
        <v>471520985</v>
      </c>
      <c r="AU845">
        <v>7833358</v>
      </c>
      <c r="AV845" s="11" t="s">
        <v>130</v>
      </c>
      <c r="AZ845" t="s">
        <v>129</v>
      </c>
      <c r="BF845" t="s">
        <v>131</v>
      </c>
      <c r="BG845" t="s">
        <v>10969</v>
      </c>
    </row>
    <row r="846" spans="1:59" x14ac:dyDescent="0.3">
      <c r="A846">
        <v>17</v>
      </c>
      <c r="Q846" t="s">
        <v>134</v>
      </c>
      <c r="R846" t="s">
        <v>134</v>
      </c>
      <c r="S846" t="s">
        <v>135</v>
      </c>
      <c r="T846" t="s">
        <v>138</v>
      </c>
      <c r="V846" s="9" t="s">
        <v>139</v>
      </c>
      <c r="AA846" s="6" t="s">
        <v>142</v>
      </c>
      <c r="AB846">
        <v>1</v>
      </c>
      <c r="AC846">
        <v>1</v>
      </c>
      <c r="AK846" t="s">
        <v>8052</v>
      </c>
      <c r="AL846" t="s">
        <v>152</v>
      </c>
      <c r="AM846" t="s">
        <v>152</v>
      </c>
      <c r="AO846">
        <v>22</v>
      </c>
      <c r="AP846">
        <v>11</v>
      </c>
      <c r="AT846">
        <v>6538982</v>
      </c>
      <c r="BG846" t="s">
        <v>12536</v>
      </c>
    </row>
    <row r="847" spans="1:59" x14ac:dyDescent="0.3">
      <c r="A847">
        <v>18</v>
      </c>
      <c r="Q847" t="s">
        <v>136</v>
      </c>
      <c r="R847" t="s">
        <v>136</v>
      </c>
      <c r="S847" t="s">
        <v>135</v>
      </c>
      <c r="T847" t="s">
        <v>138</v>
      </c>
      <c r="V847" s="9" t="s">
        <v>140</v>
      </c>
      <c r="AA847" s="6" t="s">
        <v>142</v>
      </c>
      <c r="AB847">
        <v>1</v>
      </c>
      <c r="AC847">
        <v>1</v>
      </c>
      <c r="AK847" t="s">
        <v>8052</v>
      </c>
      <c r="AL847" t="s">
        <v>143</v>
      </c>
      <c r="AM847" t="s">
        <v>143</v>
      </c>
      <c r="AO847">
        <v>13</v>
      </c>
      <c r="AP847">
        <v>8</v>
      </c>
      <c r="AT847">
        <v>10693801</v>
      </c>
      <c r="BG847" t="s">
        <v>12537</v>
      </c>
    </row>
    <row r="848" spans="1:59" x14ac:dyDescent="0.3">
      <c r="A848">
        <v>19</v>
      </c>
      <c r="Q848" s="7" t="s">
        <v>184</v>
      </c>
      <c r="R848" s="7" t="s">
        <v>137</v>
      </c>
      <c r="S848" t="s">
        <v>135</v>
      </c>
      <c r="T848" t="s">
        <v>138</v>
      </c>
      <c r="V848" s="9" t="s">
        <v>141</v>
      </c>
      <c r="AA848" s="6" t="s">
        <v>142</v>
      </c>
      <c r="AB848">
        <v>1</v>
      </c>
      <c r="AC848">
        <v>1</v>
      </c>
      <c r="AK848" t="s">
        <v>8052</v>
      </c>
      <c r="AL848" t="s">
        <v>144</v>
      </c>
      <c r="AM848" t="s">
        <v>144</v>
      </c>
      <c r="AO848">
        <v>10</v>
      </c>
      <c r="AP848">
        <v>11</v>
      </c>
      <c r="AT848">
        <v>10521075</v>
      </c>
      <c r="BG848" t="s">
        <v>12538</v>
      </c>
    </row>
    <row r="849" spans="1:60" x14ac:dyDescent="0.3">
      <c r="A849">
        <v>21</v>
      </c>
      <c r="Q849" t="s">
        <v>10518</v>
      </c>
      <c r="R849" t="s">
        <v>10518</v>
      </c>
      <c r="S849" t="s">
        <v>135</v>
      </c>
      <c r="T849" t="s">
        <v>52</v>
      </c>
      <c r="V849" s="9" t="s">
        <v>10517</v>
      </c>
      <c r="AA849" s="6" t="s">
        <v>10520</v>
      </c>
      <c r="AB849">
        <v>20</v>
      </c>
      <c r="AC849">
        <v>10</v>
      </c>
      <c r="AE849" t="s">
        <v>82</v>
      </c>
      <c r="AH849" t="s">
        <v>12523</v>
      </c>
      <c r="AK849" t="s">
        <v>8175</v>
      </c>
      <c r="AL849" t="s">
        <v>347</v>
      </c>
      <c r="AM849" t="s">
        <v>347</v>
      </c>
      <c r="AO849">
        <v>10</v>
      </c>
      <c r="AP849">
        <v>2</v>
      </c>
      <c r="AS849" t="s">
        <v>7244</v>
      </c>
      <c r="AT849">
        <v>1754691</v>
      </c>
      <c r="AU849">
        <v>6707054</v>
      </c>
      <c r="AV849" s="11">
        <v>375402</v>
      </c>
      <c r="AZ849" t="s">
        <v>10519</v>
      </c>
      <c r="BD849" t="s">
        <v>12544</v>
      </c>
      <c r="BF849" t="s">
        <v>12545</v>
      </c>
      <c r="BG849" t="s">
        <v>10455</v>
      </c>
    </row>
    <row r="850" spans="1:60" x14ac:dyDescent="0.3">
      <c r="A850">
        <v>22</v>
      </c>
      <c r="B850" t="s">
        <v>157</v>
      </c>
      <c r="Q850" t="s">
        <v>153</v>
      </c>
      <c r="R850" t="s">
        <v>153</v>
      </c>
      <c r="S850" t="s">
        <v>135</v>
      </c>
      <c r="T850" t="s">
        <v>52</v>
      </c>
      <c r="V850" s="9" t="s">
        <v>154</v>
      </c>
      <c r="Z850" s="9" t="s">
        <v>789</v>
      </c>
      <c r="AA850" s="6" t="s">
        <v>155</v>
      </c>
      <c r="AB850">
        <v>1</v>
      </c>
      <c r="AC850">
        <v>1</v>
      </c>
      <c r="AE850" t="s">
        <v>92</v>
      </c>
      <c r="AK850" t="s">
        <v>8052</v>
      </c>
      <c r="AL850" t="s">
        <v>156</v>
      </c>
      <c r="AM850" t="s">
        <v>156</v>
      </c>
      <c r="AO850">
        <v>123</v>
      </c>
      <c r="AP850">
        <v>3153</v>
      </c>
      <c r="AS850" t="s">
        <v>161</v>
      </c>
      <c r="AT850">
        <v>1755507</v>
      </c>
      <c r="AV850" s="11" t="s">
        <v>160</v>
      </c>
      <c r="BF850" t="s">
        <v>158</v>
      </c>
      <c r="BG850" t="s">
        <v>10453</v>
      </c>
    </row>
    <row r="851" spans="1:60" x14ac:dyDescent="0.3">
      <c r="A851">
        <v>25</v>
      </c>
      <c r="J851" t="s">
        <v>10498</v>
      </c>
      <c r="K851" t="s">
        <v>10500</v>
      </c>
      <c r="Q851" t="s">
        <v>10497</v>
      </c>
      <c r="R851" t="s">
        <v>10497</v>
      </c>
      <c r="S851" t="s">
        <v>135</v>
      </c>
      <c r="T851" t="s">
        <v>13</v>
      </c>
      <c r="V851" s="9" t="s">
        <v>10499</v>
      </c>
      <c r="AA851" s="6" t="s">
        <v>10501</v>
      </c>
      <c r="AB851">
        <v>239</v>
      </c>
      <c r="AC851">
        <v>4</v>
      </c>
      <c r="AE851" t="s">
        <v>164</v>
      </c>
      <c r="AF851" t="s">
        <v>82</v>
      </c>
      <c r="AG851" t="s">
        <v>8053</v>
      </c>
      <c r="AK851" t="s">
        <v>8051</v>
      </c>
      <c r="AZ851" t="s">
        <v>10502</v>
      </c>
      <c r="BE851" t="s">
        <v>10503</v>
      </c>
      <c r="BF851" t="s">
        <v>10504</v>
      </c>
      <c r="BG851" t="s">
        <v>10969</v>
      </c>
    </row>
    <row r="852" spans="1:60" x14ac:dyDescent="0.3">
      <c r="A852">
        <v>26</v>
      </c>
      <c r="K852" t="s">
        <v>178</v>
      </c>
      <c r="Q852" t="s">
        <v>176</v>
      </c>
      <c r="R852" t="s">
        <v>176</v>
      </c>
      <c r="S852" t="s">
        <v>135</v>
      </c>
      <c r="T852" t="s">
        <v>180</v>
      </c>
      <c r="V852" s="9" t="s">
        <v>179</v>
      </c>
      <c r="AA852" s="6" t="s">
        <v>181</v>
      </c>
      <c r="AB852">
        <v>1216</v>
      </c>
      <c r="AC852">
        <v>1</v>
      </c>
      <c r="AE852" t="s">
        <v>8053</v>
      </c>
      <c r="AF852" t="s">
        <v>562</v>
      </c>
      <c r="AK852" t="s">
        <v>8051</v>
      </c>
      <c r="AO852">
        <v>1</v>
      </c>
      <c r="BF852" t="s">
        <v>183</v>
      </c>
      <c r="BG852" t="s">
        <v>12539</v>
      </c>
      <c r="BH852" t="s">
        <v>12524</v>
      </c>
    </row>
    <row r="853" spans="1:60" x14ac:dyDescent="0.3">
      <c r="A853">
        <v>27</v>
      </c>
      <c r="K853" t="s">
        <v>177</v>
      </c>
      <c r="Q853" t="s">
        <v>176</v>
      </c>
      <c r="R853" t="s">
        <v>176</v>
      </c>
      <c r="S853" t="s">
        <v>135</v>
      </c>
      <c r="T853" t="s">
        <v>180</v>
      </c>
      <c r="V853" s="9" t="s">
        <v>179</v>
      </c>
      <c r="AA853" s="6" t="s">
        <v>182</v>
      </c>
      <c r="AB853">
        <v>2432</v>
      </c>
      <c r="AC853">
        <v>1</v>
      </c>
      <c r="AE853" t="s">
        <v>8053</v>
      </c>
      <c r="AF853" t="s">
        <v>562</v>
      </c>
      <c r="AK853" t="s">
        <v>8051</v>
      </c>
      <c r="AO853">
        <v>2</v>
      </c>
      <c r="BF853" t="s">
        <v>183</v>
      </c>
      <c r="BG853" t="s">
        <v>12539</v>
      </c>
      <c r="BH853" t="s">
        <v>12524</v>
      </c>
    </row>
    <row r="854" spans="1:60" x14ac:dyDescent="0.3">
      <c r="A854">
        <v>28</v>
      </c>
      <c r="Q854" t="s">
        <v>185</v>
      </c>
      <c r="R854" t="s">
        <v>185</v>
      </c>
      <c r="S854" t="s">
        <v>135</v>
      </c>
      <c r="T854" t="s">
        <v>138</v>
      </c>
      <c r="V854" s="9" t="s">
        <v>186</v>
      </c>
      <c r="AB854">
        <v>1</v>
      </c>
      <c r="AC854">
        <v>1</v>
      </c>
      <c r="AE854" t="s">
        <v>562</v>
      </c>
      <c r="AK854" t="s">
        <v>8052</v>
      </c>
      <c r="AL854" t="s">
        <v>187</v>
      </c>
      <c r="AM854" t="s">
        <v>187</v>
      </c>
      <c r="AS854" t="s">
        <v>189</v>
      </c>
      <c r="BF854" t="s">
        <v>188</v>
      </c>
      <c r="BG854" t="s">
        <v>10455</v>
      </c>
    </row>
    <row r="855" spans="1:60" x14ac:dyDescent="0.3">
      <c r="A855">
        <v>29</v>
      </c>
      <c r="Q855" t="s">
        <v>190</v>
      </c>
      <c r="R855" t="s">
        <v>190</v>
      </c>
      <c r="S855" t="s">
        <v>135</v>
      </c>
      <c r="T855" t="s">
        <v>138</v>
      </c>
      <c r="V855" s="9" t="s">
        <v>191</v>
      </c>
      <c r="AB855">
        <v>1</v>
      </c>
      <c r="AC855">
        <v>1</v>
      </c>
      <c r="AE855" t="s">
        <v>562</v>
      </c>
      <c r="AK855" t="s">
        <v>8052</v>
      </c>
      <c r="AL855" t="s">
        <v>187</v>
      </c>
      <c r="AM855" t="s">
        <v>187</v>
      </c>
      <c r="AS855" t="s">
        <v>189</v>
      </c>
      <c r="BF855" t="s">
        <v>188</v>
      </c>
      <c r="BG855" t="s">
        <v>10455</v>
      </c>
    </row>
    <row r="856" spans="1:60" x14ac:dyDescent="0.3">
      <c r="A856">
        <v>30</v>
      </c>
      <c r="Q856" t="s">
        <v>192</v>
      </c>
      <c r="R856" t="s">
        <v>192</v>
      </c>
      <c r="S856" t="s">
        <v>135</v>
      </c>
      <c r="T856" t="s">
        <v>52</v>
      </c>
      <c r="V856" s="9" t="s">
        <v>193</v>
      </c>
      <c r="AA856" s="6" t="s">
        <v>194</v>
      </c>
      <c r="AB856">
        <v>7</v>
      </c>
      <c r="AC856">
        <v>7</v>
      </c>
      <c r="AE856" t="s">
        <v>8053</v>
      </c>
      <c r="AF856" t="s">
        <v>92</v>
      </c>
      <c r="AH856" t="s">
        <v>8071</v>
      </c>
      <c r="AK856" t="s">
        <v>8051</v>
      </c>
      <c r="AL856" t="s">
        <v>195</v>
      </c>
      <c r="AM856" t="s">
        <v>195</v>
      </c>
      <c r="AO856">
        <v>48</v>
      </c>
      <c r="AP856">
        <v>7</v>
      </c>
      <c r="AS856" t="s">
        <v>7241</v>
      </c>
      <c r="AT856">
        <v>427192074</v>
      </c>
      <c r="AU856">
        <v>9993521</v>
      </c>
      <c r="AV856" s="11" t="s">
        <v>7240</v>
      </c>
      <c r="AZ856" t="s">
        <v>196</v>
      </c>
      <c r="BA856" t="s">
        <v>197</v>
      </c>
      <c r="BB856">
        <v>43228211</v>
      </c>
      <c r="BC856" t="s">
        <v>4904</v>
      </c>
      <c r="BF856" t="s">
        <v>195</v>
      </c>
      <c r="BG856" t="s">
        <v>10710</v>
      </c>
    </row>
    <row r="857" spans="1:60" x14ac:dyDescent="0.3">
      <c r="A857">
        <v>32</v>
      </c>
      <c r="Q857" t="s">
        <v>5470</v>
      </c>
      <c r="R857" t="s">
        <v>5471</v>
      </c>
      <c r="S857" t="s">
        <v>135</v>
      </c>
      <c r="T857" t="s">
        <v>52</v>
      </c>
      <c r="V857" s="9" t="s">
        <v>5478</v>
      </c>
      <c r="W857" s="9" t="s">
        <v>8678</v>
      </c>
      <c r="X857" s="9" t="s">
        <v>5473</v>
      </c>
      <c r="AA857" s="6" t="s">
        <v>5472</v>
      </c>
      <c r="AB857">
        <v>18</v>
      </c>
      <c r="AC857">
        <v>18</v>
      </c>
      <c r="AE857" t="s">
        <v>8055</v>
      </c>
      <c r="AF857" t="s">
        <v>8053</v>
      </c>
      <c r="AH857" t="s">
        <v>8072</v>
      </c>
      <c r="AK857" t="s">
        <v>8051</v>
      </c>
      <c r="AL857" t="s">
        <v>5474</v>
      </c>
      <c r="AM857" t="s">
        <v>5475</v>
      </c>
      <c r="AO857">
        <v>12</v>
      </c>
      <c r="AP857" s="9" t="s">
        <v>5479</v>
      </c>
      <c r="AS857" t="s">
        <v>7242</v>
      </c>
      <c r="AT857">
        <v>1481934</v>
      </c>
      <c r="AU857">
        <v>636638</v>
      </c>
      <c r="AV857" s="11">
        <v>1305110</v>
      </c>
      <c r="AZ857" t="s">
        <v>5476</v>
      </c>
      <c r="BF857" t="s">
        <v>5477</v>
      </c>
      <c r="BG857" t="s">
        <v>12541</v>
      </c>
    </row>
    <row r="858" spans="1:60" x14ac:dyDescent="0.3">
      <c r="A858">
        <v>33</v>
      </c>
      <c r="Q858" t="s">
        <v>204</v>
      </c>
      <c r="R858" t="s">
        <v>204</v>
      </c>
      <c r="S858" t="s">
        <v>135</v>
      </c>
      <c r="T858" t="s">
        <v>138</v>
      </c>
      <c r="V858" s="9" t="s">
        <v>208</v>
      </c>
      <c r="AA858" s="6" t="s">
        <v>211</v>
      </c>
      <c r="AB858">
        <v>1</v>
      </c>
      <c r="AC858">
        <v>1</v>
      </c>
      <c r="AH858" t="s">
        <v>8060</v>
      </c>
      <c r="AK858" t="s">
        <v>8051</v>
      </c>
      <c r="AL858" t="s">
        <v>214</v>
      </c>
      <c r="AM858" t="s">
        <v>214</v>
      </c>
      <c r="BG858" t="s">
        <v>12546</v>
      </c>
    </row>
    <row r="859" spans="1:60" x14ac:dyDescent="0.3">
      <c r="A859">
        <v>34</v>
      </c>
      <c r="Q859" t="s">
        <v>205</v>
      </c>
      <c r="R859" t="s">
        <v>205</v>
      </c>
      <c r="S859" t="s">
        <v>135</v>
      </c>
      <c r="T859" t="s">
        <v>138</v>
      </c>
      <c r="V859" s="9" t="s">
        <v>209</v>
      </c>
      <c r="AA859" s="6" t="s">
        <v>212</v>
      </c>
      <c r="AB859">
        <v>1</v>
      </c>
      <c r="AC859">
        <v>1</v>
      </c>
      <c r="AH859" t="s">
        <v>8060</v>
      </c>
      <c r="AK859" t="s">
        <v>8051</v>
      </c>
      <c r="AL859" t="s">
        <v>215</v>
      </c>
      <c r="AM859" t="s">
        <v>215</v>
      </c>
      <c r="BG859" t="s">
        <v>12547</v>
      </c>
    </row>
    <row r="860" spans="1:60" x14ac:dyDescent="0.3">
      <c r="A860">
        <v>35</v>
      </c>
      <c r="Q860" t="s">
        <v>206</v>
      </c>
      <c r="R860" t="s">
        <v>206</v>
      </c>
      <c r="S860" t="s">
        <v>135</v>
      </c>
      <c r="T860" t="s">
        <v>138</v>
      </c>
      <c r="V860" s="9" t="s">
        <v>210</v>
      </c>
      <c r="AA860" s="6" t="s">
        <v>212</v>
      </c>
      <c r="AB860">
        <v>1</v>
      </c>
      <c r="AC860">
        <v>1</v>
      </c>
      <c r="AK860" t="s">
        <v>8051</v>
      </c>
      <c r="AL860" t="s">
        <v>216</v>
      </c>
      <c r="AM860" t="s">
        <v>216</v>
      </c>
      <c r="BG860" t="s">
        <v>12548</v>
      </c>
    </row>
    <row r="861" spans="1:60" x14ac:dyDescent="0.3">
      <c r="A861">
        <v>36</v>
      </c>
      <c r="Q861" t="s">
        <v>207</v>
      </c>
      <c r="R861" t="s">
        <v>207</v>
      </c>
      <c r="S861" t="s">
        <v>135</v>
      </c>
      <c r="T861" t="s">
        <v>138</v>
      </c>
      <c r="V861" s="9" t="s">
        <v>210</v>
      </c>
      <c r="AA861" s="6" t="s">
        <v>213</v>
      </c>
      <c r="AB861">
        <v>1</v>
      </c>
      <c r="AC861">
        <v>1</v>
      </c>
      <c r="AK861" t="s">
        <v>8051</v>
      </c>
      <c r="AL861" t="s">
        <v>217</v>
      </c>
      <c r="AM861" t="s">
        <v>217</v>
      </c>
      <c r="BG861" t="s">
        <v>12549</v>
      </c>
    </row>
    <row r="862" spans="1:60" x14ac:dyDescent="0.3">
      <c r="A862">
        <v>37</v>
      </c>
      <c r="Q862" t="s">
        <v>221</v>
      </c>
      <c r="R862" t="s">
        <v>221</v>
      </c>
      <c r="S862" t="s">
        <v>135</v>
      </c>
      <c r="T862" t="s">
        <v>138</v>
      </c>
      <c r="V862" s="9" t="s">
        <v>220</v>
      </c>
      <c r="AA862" s="6" t="s">
        <v>219</v>
      </c>
      <c r="AB862">
        <v>1</v>
      </c>
      <c r="AC862">
        <v>1</v>
      </c>
      <c r="AK862" t="s">
        <v>8051</v>
      </c>
      <c r="AL862" t="s">
        <v>218</v>
      </c>
      <c r="AM862" t="s">
        <v>218</v>
      </c>
      <c r="BG862" t="s">
        <v>12549</v>
      </c>
    </row>
    <row r="863" spans="1:60" x14ac:dyDescent="0.3">
      <c r="A863">
        <v>39</v>
      </c>
      <c r="Q863" t="s">
        <v>222</v>
      </c>
      <c r="R863" t="s">
        <v>222</v>
      </c>
      <c r="S863" t="s">
        <v>135</v>
      </c>
      <c r="T863" t="s">
        <v>138</v>
      </c>
      <c r="V863" s="9" t="s">
        <v>226</v>
      </c>
      <c r="AA863" s="6" t="s">
        <v>142</v>
      </c>
      <c r="AB863">
        <v>1</v>
      </c>
      <c r="AC863">
        <v>1</v>
      </c>
      <c r="AK863" t="s">
        <v>8052</v>
      </c>
      <c r="AL863" t="s">
        <v>230</v>
      </c>
      <c r="AM863" t="s">
        <v>230</v>
      </c>
      <c r="BG863" t="s">
        <v>12550</v>
      </c>
    </row>
    <row r="864" spans="1:60" x14ac:dyDescent="0.3">
      <c r="A864">
        <v>40</v>
      </c>
      <c r="Q864" t="s">
        <v>223</v>
      </c>
      <c r="R864" t="s">
        <v>223</v>
      </c>
      <c r="S864" t="s">
        <v>135</v>
      </c>
      <c r="T864" t="s">
        <v>138</v>
      </c>
      <c r="V864" s="9" t="s">
        <v>227</v>
      </c>
      <c r="AA864" s="6" t="s">
        <v>142</v>
      </c>
      <c r="AB864">
        <v>1</v>
      </c>
      <c r="AC864">
        <v>1</v>
      </c>
      <c r="AK864" t="s">
        <v>8052</v>
      </c>
      <c r="AL864" t="s">
        <v>231</v>
      </c>
      <c r="AM864" t="s">
        <v>231</v>
      </c>
      <c r="BG864" t="s">
        <v>12551</v>
      </c>
    </row>
    <row r="865" spans="1:60" x14ac:dyDescent="0.3">
      <c r="A865">
        <v>41</v>
      </c>
      <c r="Q865" t="s">
        <v>225</v>
      </c>
      <c r="R865" t="s">
        <v>225</v>
      </c>
      <c r="S865" t="s">
        <v>135</v>
      </c>
      <c r="T865" t="s">
        <v>138</v>
      </c>
      <c r="V865" s="9" t="s">
        <v>228</v>
      </c>
      <c r="AA865" s="6" t="s">
        <v>213</v>
      </c>
      <c r="AB865">
        <v>1</v>
      </c>
      <c r="AC865">
        <v>1</v>
      </c>
      <c r="AK865" t="s">
        <v>8052</v>
      </c>
      <c r="AL865" t="s">
        <v>232</v>
      </c>
      <c r="AM865" t="s">
        <v>232</v>
      </c>
      <c r="BG865" t="s">
        <v>12552</v>
      </c>
    </row>
    <row r="866" spans="1:60" x14ac:dyDescent="0.3">
      <c r="A866">
        <v>42</v>
      </c>
      <c r="Q866" t="s">
        <v>224</v>
      </c>
      <c r="R866" t="s">
        <v>224</v>
      </c>
      <c r="S866" t="s">
        <v>135</v>
      </c>
      <c r="T866" t="s">
        <v>138</v>
      </c>
      <c r="V866" s="9" t="s">
        <v>229</v>
      </c>
      <c r="AA866" s="6" t="s">
        <v>142</v>
      </c>
      <c r="AB866">
        <v>1</v>
      </c>
      <c r="AC866">
        <v>1</v>
      </c>
      <c r="AK866" t="s">
        <v>8052</v>
      </c>
      <c r="AL866" t="s">
        <v>233</v>
      </c>
      <c r="AM866" t="s">
        <v>233</v>
      </c>
      <c r="BG866" t="s">
        <v>12553</v>
      </c>
    </row>
    <row r="867" spans="1:60" x14ac:dyDescent="0.3">
      <c r="A867">
        <v>43</v>
      </c>
      <c r="Q867" t="s">
        <v>234</v>
      </c>
      <c r="R867" t="s">
        <v>234</v>
      </c>
      <c r="S867" t="s">
        <v>135</v>
      </c>
      <c r="T867" t="s">
        <v>52</v>
      </c>
      <c r="V867" s="9" t="s">
        <v>235</v>
      </c>
      <c r="AA867" s="6" t="s">
        <v>236</v>
      </c>
      <c r="AB867">
        <v>31</v>
      </c>
      <c r="AC867">
        <v>31</v>
      </c>
      <c r="AE867" t="s">
        <v>164</v>
      </c>
      <c r="AF867" t="s">
        <v>8055</v>
      </c>
      <c r="AH867" t="s">
        <v>12593</v>
      </c>
      <c r="AK867" t="s">
        <v>8051</v>
      </c>
      <c r="AL867" t="s">
        <v>149</v>
      </c>
      <c r="AM867" t="s">
        <v>149</v>
      </c>
      <c r="AO867">
        <v>34</v>
      </c>
      <c r="AP867">
        <v>3</v>
      </c>
      <c r="AS867" t="s">
        <v>7236</v>
      </c>
      <c r="AT867">
        <v>1479106</v>
      </c>
      <c r="AU867">
        <v>504306</v>
      </c>
      <c r="AV867" s="11" t="s">
        <v>7235</v>
      </c>
      <c r="AW867" t="s">
        <v>12592</v>
      </c>
      <c r="AZ867" t="s">
        <v>238</v>
      </c>
      <c r="BA867" t="s">
        <v>239</v>
      </c>
      <c r="BB867">
        <v>41861098</v>
      </c>
      <c r="BC867" t="s">
        <v>4905</v>
      </c>
      <c r="BF867" t="s">
        <v>237</v>
      </c>
      <c r="BG867" t="s">
        <v>12530</v>
      </c>
      <c r="BH867" t="s">
        <v>12529</v>
      </c>
    </row>
    <row r="868" spans="1:60" x14ac:dyDescent="0.3">
      <c r="A868">
        <v>44</v>
      </c>
      <c r="Q868" t="s">
        <v>1969</v>
      </c>
      <c r="R868" t="s">
        <v>1969</v>
      </c>
      <c r="S868" t="s">
        <v>135</v>
      </c>
      <c r="T868" t="s">
        <v>52</v>
      </c>
      <c r="V868" s="9" t="s">
        <v>1970</v>
      </c>
      <c r="AA868" s="6" t="s">
        <v>1971</v>
      </c>
      <c r="AB868">
        <v>7</v>
      </c>
      <c r="AC868">
        <v>7</v>
      </c>
      <c r="AE868" t="s">
        <v>8055</v>
      </c>
      <c r="AF868" t="s">
        <v>164</v>
      </c>
      <c r="AH868" t="s">
        <v>670</v>
      </c>
      <c r="AK868" t="s">
        <v>8051</v>
      </c>
      <c r="AL868" t="s">
        <v>1972</v>
      </c>
      <c r="AM868" t="s">
        <v>1972</v>
      </c>
      <c r="AO868">
        <v>99</v>
      </c>
      <c r="AP868">
        <v>8</v>
      </c>
      <c r="AU868">
        <v>10378761</v>
      </c>
      <c r="AZ868" t="s">
        <v>1973</v>
      </c>
      <c r="BD868" t="s">
        <v>12554</v>
      </c>
      <c r="BF868" t="s">
        <v>12555</v>
      </c>
      <c r="BG868" t="s">
        <v>10455</v>
      </c>
      <c r="BH868" t="s">
        <v>12594</v>
      </c>
    </row>
    <row r="869" spans="1:60" x14ac:dyDescent="0.3">
      <c r="A869">
        <v>45</v>
      </c>
      <c r="Q869" t="s">
        <v>240</v>
      </c>
      <c r="R869" t="s">
        <v>240</v>
      </c>
      <c r="S869" t="s">
        <v>135</v>
      </c>
      <c r="T869" t="s">
        <v>138</v>
      </c>
      <c r="V869" s="9" t="s">
        <v>246</v>
      </c>
      <c r="AA869" s="6" t="s">
        <v>142</v>
      </c>
      <c r="AB869">
        <v>1</v>
      </c>
      <c r="AC869">
        <v>1</v>
      </c>
      <c r="AK869" t="s">
        <v>8052</v>
      </c>
      <c r="AL869" t="s">
        <v>253</v>
      </c>
      <c r="AM869" t="s">
        <v>253</v>
      </c>
      <c r="BG869" t="s">
        <v>11141</v>
      </c>
    </row>
    <row r="870" spans="1:60" x14ac:dyDescent="0.3">
      <c r="A870">
        <v>46</v>
      </c>
      <c r="Q870" t="s">
        <v>241</v>
      </c>
      <c r="R870" t="s">
        <v>241</v>
      </c>
      <c r="S870" t="s">
        <v>135</v>
      </c>
      <c r="T870" t="s">
        <v>138</v>
      </c>
      <c r="V870" s="9" t="s">
        <v>246</v>
      </c>
      <c r="AA870" s="6" t="s">
        <v>142</v>
      </c>
      <c r="AB870">
        <v>1</v>
      </c>
      <c r="AC870">
        <v>1</v>
      </c>
      <c r="AK870" t="s">
        <v>8052</v>
      </c>
      <c r="AL870" t="s">
        <v>254</v>
      </c>
      <c r="AM870" t="s">
        <v>254</v>
      </c>
      <c r="BG870" t="s">
        <v>12556</v>
      </c>
    </row>
    <row r="871" spans="1:60" x14ac:dyDescent="0.3">
      <c r="A871">
        <v>47</v>
      </c>
      <c r="Q871" t="s">
        <v>242</v>
      </c>
      <c r="R871" t="s">
        <v>242</v>
      </c>
      <c r="S871" t="s">
        <v>135</v>
      </c>
      <c r="T871" t="s">
        <v>138</v>
      </c>
      <c r="V871" s="9" t="s">
        <v>246</v>
      </c>
      <c r="AA871" s="6" t="s">
        <v>142</v>
      </c>
      <c r="AB871">
        <v>1</v>
      </c>
      <c r="AC871">
        <v>1</v>
      </c>
      <c r="AK871" t="s">
        <v>8052</v>
      </c>
      <c r="AL871" t="s">
        <v>255</v>
      </c>
      <c r="AM871" t="s">
        <v>255</v>
      </c>
      <c r="AT871">
        <v>8807494</v>
      </c>
      <c r="BG871" t="s">
        <v>12557</v>
      </c>
    </row>
    <row r="872" spans="1:60" x14ac:dyDescent="0.3">
      <c r="A872">
        <v>48</v>
      </c>
      <c r="Q872" t="s">
        <v>243</v>
      </c>
      <c r="R872" t="s">
        <v>243</v>
      </c>
      <c r="S872" t="s">
        <v>135</v>
      </c>
      <c r="T872" t="s">
        <v>138</v>
      </c>
      <c r="V872" s="9" t="s">
        <v>247</v>
      </c>
      <c r="AA872" s="6" t="s">
        <v>142</v>
      </c>
      <c r="AB872">
        <v>1</v>
      </c>
      <c r="AC872">
        <v>1</v>
      </c>
      <c r="AK872" t="s">
        <v>8052</v>
      </c>
      <c r="AL872" t="s">
        <v>256</v>
      </c>
      <c r="AM872" t="s">
        <v>256</v>
      </c>
      <c r="BG872" t="s">
        <v>12535</v>
      </c>
    </row>
    <row r="873" spans="1:60" x14ac:dyDescent="0.3">
      <c r="A873">
        <v>49</v>
      </c>
      <c r="Q873" t="s">
        <v>244</v>
      </c>
      <c r="R873" t="s">
        <v>244</v>
      </c>
      <c r="S873" t="s">
        <v>135</v>
      </c>
      <c r="T873" t="s">
        <v>138</v>
      </c>
      <c r="V873" s="9" t="s">
        <v>247</v>
      </c>
      <c r="AA873" s="6" t="s">
        <v>251</v>
      </c>
      <c r="AB873">
        <v>1</v>
      </c>
      <c r="AC873">
        <v>1</v>
      </c>
      <c r="AK873" t="s">
        <v>8052</v>
      </c>
      <c r="AL873" t="s">
        <v>257</v>
      </c>
      <c r="AM873" t="s">
        <v>257</v>
      </c>
      <c r="AT873">
        <v>54011137</v>
      </c>
      <c r="BG873" t="s">
        <v>12536</v>
      </c>
    </row>
    <row r="874" spans="1:60" x14ac:dyDescent="0.3">
      <c r="A874">
        <v>50</v>
      </c>
      <c r="Q874" t="s">
        <v>245</v>
      </c>
      <c r="R874" t="s">
        <v>245</v>
      </c>
      <c r="S874" t="s">
        <v>135</v>
      </c>
      <c r="T874" t="s">
        <v>138</v>
      </c>
      <c r="V874" s="9" t="s">
        <v>248</v>
      </c>
      <c r="AA874" s="6" t="s">
        <v>211</v>
      </c>
      <c r="AB874">
        <v>1</v>
      </c>
      <c r="AC874">
        <v>1</v>
      </c>
      <c r="AK874" t="s">
        <v>8052</v>
      </c>
      <c r="AL874" t="s">
        <v>258</v>
      </c>
      <c r="AM874" t="s">
        <v>258</v>
      </c>
      <c r="AT874">
        <v>36077786</v>
      </c>
      <c r="BG874" t="s">
        <v>12558</v>
      </c>
    </row>
    <row r="875" spans="1:60" x14ac:dyDescent="0.3">
      <c r="A875">
        <v>51</v>
      </c>
      <c r="Q875" t="s">
        <v>250</v>
      </c>
      <c r="R875" t="s">
        <v>250</v>
      </c>
      <c r="S875" t="s">
        <v>135</v>
      </c>
      <c r="T875" t="s">
        <v>138</v>
      </c>
      <c r="V875" s="9" t="s">
        <v>249</v>
      </c>
      <c r="AA875" s="6" t="s">
        <v>252</v>
      </c>
      <c r="AB875">
        <v>1</v>
      </c>
      <c r="AC875">
        <v>1</v>
      </c>
      <c r="AK875" t="s">
        <v>8052</v>
      </c>
      <c r="AL875" t="s">
        <v>259</v>
      </c>
      <c r="AM875" t="s">
        <v>259</v>
      </c>
      <c r="BG875" t="s">
        <v>12559</v>
      </c>
    </row>
    <row r="876" spans="1:60" x14ac:dyDescent="0.3">
      <c r="A876">
        <v>52</v>
      </c>
      <c r="Q876" t="s">
        <v>260</v>
      </c>
      <c r="R876" t="s">
        <v>260</v>
      </c>
      <c r="S876" t="s">
        <v>135</v>
      </c>
      <c r="T876" t="s">
        <v>138</v>
      </c>
      <c r="V876" s="9" t="s">
        <v>263</v>
      </c>
      <c r="AA876" s="6" t="s">
        <v>266</v>
      </c>
      <c r="AB876">
        <v>1</v>
      </c>
      <c r="AC876">
        <v>1</v>
      </c>
      <c r="AK876" t="s">
        <v>8052</v>
      </c>
      <c r="AL876" t="s">
        <v>255</v>
      </c>
      <c r="AM876" t="s">
        <v>255</v>
      </c>
      <c r="BG876" t="s">
        <v>12557</v>
      </c>
    </row>
    <row r="877" spans="1:60" x14ac:dyDescent="0.3">
      <c r="A877">
        <v>53</v>
      </c>
      <c r="Q877" t="s">
        <v>261</v>
      </c>
      <c r="R877" t="s">
        <v>261</v>
      </c>
      <c r="S877" t="s">
        <v>135</v>
      </c>
      <c r="T877" t="s">
        <v>138</v>
      </c>
      <c r="V877" s="9" t="s">
        <v>264</v>
      </c>
      <c r="AA877" s="6" t="s">
        <v>267</v>
      </c>
      <c r="AB877">
        <v>1</v>
      </c>
      <c r="AC877">
        <v>1</v>
      </c>
      <c r="AK877" t="s">
        <v>8052</v>
      </c>
      <c r="AL877" t="s">
        <v>259</v>
      </c>
      <c r="AM877" t="s">
        <v>259</v>
      </c>
      <c r="BG877" t="s">
        <v>12559</v>
      </c>
    </row>
    <row r="878" spans="1:60" x14ac:dyDescent="0.3">
      <c r="A878">
        <v>54</v>
      </c>
      <c r="Q878" t="s">
        <v>262</v>
      </c>
      <c r="R878" t="s">
        <v>262</v>
      </c>
      <c r="S878" t="s">
        <v>135</v>
      </c>
      <c r="T878" t="s">
        <v>138</v>
      </c>
      <c r="V878" s="9" t="s">
        <v>265</v>
      </c>
      <c r="AA878" s="6" t="s">
        <v>211</v>
      </c>
      <c r="AB878">
        <v>1</v>
      </c>
      <c r="AC878">
        <v>1</v>
      </c>
      <c r="AK878" t="s">
        <v>8052</v>
      </c>
      <c r="AL878" t="s">
        <v>268</v>
      </c>
      <c r="AM878" t="s">
        <v>268</v>
      </c>
      <c r="AT878">
        <v>13038966</v>
      </c>
      <c r="BG878" t="s">
        <v>12560</v>
      </c>
    </row>
    <row r="879" spans="1:60" x14ac:dyDescent="0.3">
      <c r="A879">
        <v>56</v>
      </c>
      <c r="Q879" t="s">
        <v>277</v>
      </c>
      <c r="R879" t="s">
        <v>277</v>
      </c>
      <c r="S879" t="s">
        <v>135</v>
      </c>
      <c r="T879" t="s">
        <v>138</v>
      </c>
      <c r="V879" s="9" t="s">
        <v>278</v>
      </c>
      <c r="AB879">
        <v>1</v>
      </c>
      <c r="AC879">
        <v>1</v>
      </c>
      <c r="AE879" t="s">
        <v>8098</v>
      </c>
      <c r="AK879" t="s">
        <v>8052</v>
      </c>
      <c r="AL879" t="s">
        <v>279</v>
      </c>
      <c r="AM879" t="s">
        <v>279</v>
      </c>
      <c r="BG879" t="s">
        <v>12563</v>
      </c>
    </row>
    <row r="880" spans="1:60" x14ac:dyDescent="0.3">
      <c r="A880">
        <v>57</v>
      </c>
      <c r="Q880" t="s">
        <v>280</v>
      </c>
      <c r="R880" t="s">
        <v>280</v>
      </c>
      <c r="S880" t="s">
        <v>135</v>
      </c>
      <c r="T880" t="s">
        <v>52</v>
      </c>
      <c r="V880" s="9" t="s">
        <v>281</v>
      </c>
      <c r="AA880" s="6" t="s">
        <v>282</v>
      </c>
      <c r="AB880">
        <v>3</v>
      </c>
      <c r="AC880">
        <v>3</v>
      </c>
      <c r="AE880" t="s">
        <v>164</v>
      </c>
      <c r="AK880" t="s">
        <v>8052</v>
      </c>
      <c r="AL880" t="s">
        <v>283</v>
      </c>
      <c r="AM880" t="s">
        <v>283</v>
      </c>
      <c r="AO880">
        <v>21</v>
      </c>
      <c r="AP880">
        <v>10</v>
      </c>
      <c r="AT880">
        <v>1368297</v>
      </c>
      <c r="AU880">
        <v>641103</v>
      </c>
      <c r="AV880" s="11">
        <v>102777</v>
      </c>
      <c r="BF880" t="s">
        <v>284</v>
      </c>
      <c r="BG880" t="s">
        <v>12530</v>
      </c>
    </row>
    <row r="881" spans="1:59" x14ac:dyDescent="0.3">
      <c r="A881">
        <v>58</v>
      </c>
      <c r="I881">
        <v>863218381</v>
      </c>
      <c r="K881" t="s">
        <v>8302</v>
      </c>
      <c r="Q881" t="s">
        <v>8299</v>
      </c>
      <c r="R881" t="s">
        <v>8300</v>
      </c>
      <c r="S881" t="s">
        <v>51</v>
      </c>
      <c r="T881" t="s">
        <v>52</v>
      </c>
      <c r="V881" s="9" t="s">
        <v>8301</v>
      </c>
      <c r="AA881" s="6" t="s">
        <v>8305</v>
      </c>
      <c r="AB881">
        <v>279</v>
      </c>
      <c r="AC881">
        <v>41</v>
      </c>
      <c r="AE881" t="s">
        <v>164</v>
      </c>
      <c r="AK881" t="s">
        <v>8175</v>
      </c>
      <c r="AL881" t="s">
        <v>8303</v>
      </c>
      <c r="AM881" t="s">
        <v>8304</v>
      </c>
      <c r="AO881">
        <v>2</v>
      </c>
      <c r="BG881" t="s">
        <v>12562</v>
      </c>
    </row>
    <row r="882" spans="1:59" x14ac:dyDescent="0.3">
      <c r="A882">
        <v>59</v>
      </c>
      <c r="Q882" t="s">
        <v>285</v>
      </c>
      <c r="R882" t="s">
        <v>285</v>
      </c>
      <c r="S882" t="s">
        <v>135</v>
      </c>
      <c r="T882" t="s">
        <v>138</v>
      </c>
      <c r="V882" s="9" t="s">
        <v>286</v>
      </c>
      <c r="AA882" s="6" t="s">
        <v>142</v>
      </c>
      <c r="AB882">
        <v>1</v>
      </c>
      <c r="AC882">
        <v>1</v>
      </c>
      <c r="AK882" t="s">
        <v>8052</v>
      </c>
      <c r="AL882" t="s">
        <v>287</v>
      </c>
      <c r="AM882" t="s">
        <v>287</v>
      </c>
      <c r="BG882" t="s">
        <v>12564</v>
      </c>
    </row>
    <row r="883" spans="1:59" x14ac:dyDescent="0.3">
      <c r="A883">
        <v>60</v>
      </c>
      <c r="Q883" t="s">
        <v>288</v>
      </c>
      <c r="R883" t="s">
        <v>288</v>
      </c>
      <c r="S883" t="s">
        <v>135</v>
      </c>
      <c r="T883" t="s">
        <v>52</v>
      </c>
      <c r="V883" s="9" t="s">
        <v>290</v>
      </c>
      <c r="AA883" s="6" t="s">
        <v>292</v>
      </c>
      <c r="AB883">
        <v>5</v>
      </c>
      <c r="AC883">
        <v>5</v>
      </c>
      <c r="AE883" t="s">
        <v>164</v>
      </c>
      <c r="AH883" t="s">
        <v>8073</v>
      </c>
      <c r="AK883" t="s">
        <v>8051</v>
      </c>
      <c r="AL883" t="s">
        <v>294</v>
      </c>
      <c r="AM883" t="s">
        <v>294</v>
      </c>
      <c r="AO883">
        <v>14</v>
      </c>
      <c r="AP883">
        <v>10</v>
      </c>
      <c r="AT883">
        <v>20784141</v>
      </c>
      <c r="AU883">
        <v>529545</v>
      </c>
      <c r="AV883" s="11" t="s">
        <v>7243</v>
      </c>
      <c r="AZ883" t="s">
        <v>295</v>
      </c>
      <c r="BA883" t="s">
        <v>4907</v>
      </c>
      <c r="BB883">
        <v>61507024</v>
      </c>
      <c r="BC883" t="s">
        <v>4908</v>
      </c>
      <c r="BD883" t="s">
        <v>297</v>
      </c>
      <c r="BF883" t="s">
        <v>296</v>
      </c>
      <c r="BG883" t="s">
        <v>10455</v>
      </c>
    </row>
    <row r="884" spans="1:59" x14ac:dyDescent="0.3">
      <c r="A884">
        <v>61</v>
      </c>
      <c r="Q884" t="s">
        <v>289</v>
      </c>
      <c r="R884" t="s">
        <v>289</v>
      </c>
      <c r="S884" t="s">
        <v>135</v>
      </c>
      <c r="T884" t="s">
        <v>52</v>
      </c>
      <c r="V884" s="9" t="s">
        <v>291</v>
      </c>
      <c r="AA884" s="6" t="s">
        <v>293</v>
      </c>
      <c r="AB884">
        <v>5</v>
      </c>
      <c r="AC884">
        <v>5</v>
      </c>
      <c r="AE884" t="s">
        <v>164</v>
      </c>
      <c r="AF884" t="s">
        <v>8098</v>
      </c>
      <c r="AH884" t="s">
        <v>12602</v>
      </c>
      <c r="AK884" t="s">
        <v>8051</v>
      </c>
      <c r="AL884" t="s">
        <v>294</v>
      </c>
      <c r="AM884" t="s">
        <v>294</v>
      </c>
      <c r="AO884">
        <v>14</v>
      </c>
      <c r="AP884">
        <v>11</v>
      </c>
      <c r="AT884">
        <v>20784141</v>
      </c>
      <c r="AU884">
        <v>529545</v>
      </c>
      <c r="AV884" s="11" t="s">
        <v>7243</v>
      </c>
      <c r="AZ884" t="s">
        <v>295</v>
      </c>
      <c r="BA884" t="s">
        <v>4907</v>
      </c>
      <c r="BB884">
        <v>61507024</v>
      </c>
      <c r="BC884" t="s">
        <v>4908</v>
      </c>
      <c r="BD884" t="s">
        <v>297</v>
      </c>
      <c r="BF884" t="s">
        <v>296</v>
      </c>
      <c r="BG884" t="s">
        <v>10455</v>
      </c>
    </row>
    <row r="885" spans="1:59" x14ac:dyDescent="0.3">
      <c r="A885">
        <v>63</v>
      </c>
      <c r="Q885" t="s">
        <v>304</v>
      </c>
      <c r="R885" t="s">
        <v>304</v>
      </c>
      <c r="S885" t="s">
        <v>135</v>
      </c>
      <c r="T885" t="s">
        <v>52</v>
      </c>
      <c r="V885" s="9" t="s">
        <v>308</v>
      </c>
      <c r="AA885" s="6" t="s">
        <v>312</v>
      </c>
      <c r="AB885">
        <v>4</v>
      </c>
      <c r="AC885">
        <v>4</v>
      </c>
      <c r="AE885" t="s">
        <v>164</v>
      </c>
      <c r="AH885" t="s">
        <v>12600</v>
      </c>
      <c r="AK885" t="s">
        <v>8051</v>
      </c>
      <c r="AL885" t="s">
        <v>294</v>
      </c>
      <c r="AM885" t="s">
        <v>294</v>
      </c>
      <c r="AO885">
        <v>15</v>
      </c>
      <c r="AP885">
        <v>3</v>
      </c>
      <c r="AT885">
        <v>20784141</v>
      </c>
      <c r="AU885">
        <v>529545</v>
      </c>
      <c r="AV885" s="11" t="s">
        <v>7243</v>
      </c>
      <c r="AZ885" t="s">
        <v>295</v>
      </c>
      <c r="BA885" t="s">
        <v>4907</v>
      </c>
      <c r="BB885">
        <v>61507024</v>
      </c>
      <c r="BC885" t="s">
        <v>4908</v>
      </c>
      <c r="BD885" t="s">
        <v>297</v>
      </c>
      <c r="BF885" t="s">
        <v>296</v>
      </c>
      <c r="BG885" t="s">
        <v>10455</v>
      </c>
    </row>
    <row r="886" spans="1:59" x14ac:dyDescent="0.3">
      <c r="A886">
        <v>64</v>
      </c>
      <c r="Q886" t="s">
        <v>305</v>
      </c>
      <c r="R886" t="s">
        <v>305</v>
      </c>
      <c r="S886" t="s">
        <v>135</v>
      </c>
      <c r="T886" t="s">
        <v>52</v>
      </c>
      <c r="V886" s="9" t="s">
        <v>309</v>
      </c>
      <c r="AA886" s="6" t="s">
        <v>313</v>
      </c>
      <c r="AB886">
        <v>6</v>
      </c>
      <c r="AC886">
        <v>6</v>
      </c>
      <c r="AE886" t="s">
        <v>164</v>
      </c>
      <c r="AF886" t="s">
        <v>8098</v>
      </c>
      <c r="AH886" t="s">
        <v>8075</v>
      </c>
      <c r="AK886" t="s">
        <v>8051</v>
      </c>
      <c r="AL886" t="s">
        <v>294</v>
      </c>
      <c r="AM886" t="s">
        <v>294</v>
      </c>
      <c r="AO886">
        <v>15</v>
      </c>
      <c r="AP886">
        <v>4</v>
      </c>
      <c r="AT886">
        <v>20784141</v>
      </c>
      <c r="AU886">
        <v>529545</v>
      </c>
      <c r="AV886" s="11" t="s">
        <v>7243</v>
      </c>
      <c r="AZ886" t="s">
        <v>295</v>
      </c>
      <c r="BA886" t="s">
        <v>4907</v>
      </c>
      <c r="BB886">
        <v>61507024</v>
      </c>
      <c r="BC886" t="s">
        <v>4908</v>
      </c>
      <c r="BD886" t="s">
        <v>297</v>
      </c>
      <c r="BF886" t="s">
        <v>296</v>
      </c>
      <c r="BG886" t="s">
        <v>10455</v>
      </c>
    </row>
    <row r="887" spans="1:59" x14ac:dyDescent="0.3">
      <c r="A887">
        <v>65</v>
      </c>
      <c r="Q887" t="s">
        <v>306</v>
      </c>
      <c r="R887" t="s">
        <v>306</v>
      </c>
      <c r="S887" t="s">
        <v>135</v>
      </c>
      <c r="T887" t="s">
        <v>52</v>
      </c>
      <c r="V887" s="9" t="s">
        <v>310</v>
      </c>
      <c r="AA887" s="6" t="s">
        <v>314</v>
      </c>
      <c r="AB887">
        <v>5</v>
      </c>
      <c r="AC887">
        <v>5</v>
      </c>
      <c r="AE887" t="s">
        <v>164</v>
      </c>
      <c r="AH887" t="s">
        <v>12597</v>
      </c>
      <c r="AK887" t="s">
        <v>8051</v>
      </c>
      <c r="AL887" t="s">
        <v>294</v>
      </c>
      <c r="AM887" t="s">
        <v>294</v>
      </c>
      <c r="AO887">
        <v>15</v>
      </c>
      <c r="AP887">
        <v>6</v>
      </c>
      <c r="AT887">
        <v>20784141</v>
      </c>
      <c r="AU887">
        <v>529545</v>
      </c>
      <c r="AV887" s="11" t="s">
        <v>7243</v>
      </c>
      <c r="AZ887" t="s">
        <v>295</v>
      </c>
      <c r="BA887" t="s">
        <v>4907</v>
      </c>
      <c r="BB887">
        <v>61507024</v>
      </c>
      <c r="BC887" t="s">
        <v>4908</v>
      </c>
      <c r="BD887" t="s">
        <v>297</v>
      </c>
      <c r="BF887" t="s">
        <v>296</v>
      </c>
      <c r="BG887" t="s">
        <v>10455</v>
      </c>
    </row>
    <row r="888" spans="1:59" x14ac:dyDescent="0.3">
      <c r="A888">
        <v>66</v>
      </c>
      <c r="Q888" t="s">
        <v>307</v>
      </c>
      <c r="R888" t="s">
        <v>307</v>
      </c>
      <c r="S888" t="s">
        <v>135</v>
      </c>
      <c r="T888" t="s">
        <v>52</v>
      </c>
      <c r="V888" s="9" t="s">
        <v>311</v>
      </c>
      <c r="AA888" s="6" t="s">
        <v>315</v>
      </c>
      <c r="AB888">
        <v>4</v>
      </c>
      <c r="AC888">
        <v>4</v>
      </c>
      <c r="AE888" t="s">
        <v>164</v>
      </c>
      <c r="AH888" t="s">
        <v>12601</v>
      </c>
      <c r="AK888" t="s">
        <v>8051</v>
      </c>
      <c r="AL888" t="s">
        <v>294</v>
      </c>
      <c r="AM888" t="s">
        <v>294</v>
      </c>
      <c r="AO888">
        <v>15</v>
      </c>
      <c r="AP888">
        <v>7</v>
      </c>
      <c r="AT888">
        <v>20784141</v>
      </c>
      <c r="AU888">
        <v>529545</v>
      </c>
      <c r="AV888" s="11" t="s">
        <v>7243</v>
      </c>
      <c r="AZ888" t="s">
        <v>295</v>
      </c>
      <c r="BA888" t="s">
        <v>4907</v>
      </c>
      <c r="BB888">
        <v>61507024</v>
      </c>
      <c r="BC888" t="s">
        <v>4908</v>
      </c>
      <c r="BD888" t="s">
        <v>297</v>
      </c>
      <c r="BF888" t="s">
        <v>296</v>
      </c>
      <c r="BG888" t="s">
        <v>10455</v>
      </c>
    </row>
    <row r="889" spans="1:59" x14ac:dyDescent="0.3">
      <c r="A889">
        <v>67</v>
      </c>
      <c r="Q889" t="s">
        <v>318</v>
      </c>
      <c r="R889" t="s">
        <v>318</v>
      </c>
      <c r="S889" t="s">
        <v>135</v>
      </c>
      <c r="T889" t="s">
        <v>138</v>
      </c>
      <c r="V889" s="9" t="s">
        <v>324</v>
      </c>
      <c r="AA889" s="6" t="s">
        <v>212</v>
      </c>
      <c r="AB889">
        <v>1</v>
      </c>
      <c r="AC889">
        <v>1</v>
      </c>
      <c r="AK889" t="s">
        <v>8052</v>
      </c>
      <c r="AL889" t="s">
        <v>335</v>
      </c>
      <c r="AM889" t="s">
        <v>335</v>
      </c>
      <c r="BG889" t="s">
        <v>12565</v>
      </c>
    </row>
    <row r="890" spans="1:59" x14ac:dyDescent="0.3">
      <c r="A890">
        <v>68</v>
      </c>
      <c r="Q890" t="s">
        <v>319</v>
      </c>
      <c r="R890" t="s">
        <v>319</v>
      </c>
      <c r="S890" t="s">
        <v>135</v>
      </c>
      <c r="T890" t="s">
        <v>138</v>
      </c>
      <c r="V890" s="9" t="s">
        <v>325</v>
      </c>
      <c r="AA890" s="6" t="s">
        <v>212</v>
      </c>
      <c r="AB890">
        <v>1</v>
      </c>
      <c r="AC890">
        <v>1</v>
      </c>
      <c r="AK890" t="s">
        <v>8052</v>
      </c>
      <c r="AL890" t="s">
        <v>336</v>
      </c>
      <c r="AM890" t="s">
        <v>336</v>
      </c>
      <c r="BG890" t="s">
        <v>12566</v>
      </c>
    </row>
    <row r="891" spans="1:59" x14ac:dyDescent="0.3">
      <c r="A891">
        <v>69</v>
      </c>
      <c r="Q891" t="s">
        <v>320</v>
      </c>
      <c r="R891" t="s">
        <v>320</v>
      </c>
      <c r="S891" t="s">
        <v>135</v>
      </c>
      <c r="T891" t="s">
        <v>138</v>
      </c>
      <c r="V891" s="9" t="s">
        <v>326</v>
      </c>
      <c r="AA891" s="6" t="s">
        <v>331</v>
      </c>
      <c r="AB891">
        <v>1</v>
      </c>
      <c r="AC891">
        <v>1</v>
      </c>
      <c r="AH891" t="s">
        <v>8077</v>
      </c>
      <c r="AK891" t="s">
        <v>8052</v>
      </c>
      <c r="AL891" t="s">
        <v>337</v>
      </c>
      <c r="AM891" t="s">
        <v>337</v>
      </c>
      <c r="AT891">
        <v>988784079</v>
      </c>
      <c r="BG891" t="s">
        <v>12567</v>
      </c>
    </row>
    <row r="892" spans="1:59" x14ac:dyDescent="0.3">
      <c r="A892">
        <v>70</v>
      </c>
      <c r="Q892" t="s">
        <v>320</v>
      </c>
      <c r="R892" t="s">
        <v>320</v>
      </c>
      <c r="S892" t="s">
        <v>135</v>
      </c>
      <c r="T892" t="s">
        <v>138</v>
      </c>
      <c r="V892" s="9" t="s">
        <v>327</v>
      </c>
      <c r="AA892" s="6" t="s">
        <v>332</v>
      </c>
      <c r="AB892">
        <v>1</v>
      </c>
      <c r="AC892">
        <v>1</v>
      </c>
      <c r="AH892" t="s">
        <v>8077</v>
      </c>
      <c r="AK892" t="s">
        <v>8052</v>
      </c>
      <c r="AL892" t="s">
        <v>338</v>
      </c>
      <c r="AM892" t="s">
        <v>338</v>
      </c>
      <c r="BG892" t="s">
        <v>12568</v>
      </c>
    </row>
    <row r="893" spans="1:59" x14ac:dyDescent="0.3">
      <c r="A893">
        <v>71</v>
      </c>
      <c r="Q893" t="s">
        <v>321</v>
      </c>
      <c r="R893" t="s">
        <v>321</v>
      </c>
      <c r="S893" t="s">
        <v>135</v>
      </c>
      <c r="T893" t="s">
        <v>138</v>
      </c>
      <c r="V893" s="9" t="s">
        <v>328</v>
      </c>
      <c r="AA893" s="6" t="s">
        <v>212</v>
      </c>
      <c r="AB893">
        <v>1</v>
      </c>
      <c r="AC893">
        <v>1</v>
      </c>
      <c r="AK893" t="s">
        <v>8052</v>
      </c>
      <c r="AL893" t="s">
        <v>339</v>
      </c>
      <c r="AM893" t="s">
        <v>339</v>
      </c>
      <c r="BG893" t="s">
        <v>12569</v>
      </c>
    </row>
    <row r="894" spans="1:59" x14ac:dyDescent="0.3">
      <c r="A894">
        <v>72</v>
      </c>
      <c r="Q894" t="s">
        <v>320</v>
      </c>
      <c r="R894" t="s">
        <v>320</v>
      </c>
      <c r="S894" t="s">
        <v>135</v>
      </c>
      <c r="T894" t="s">
        <v>138</v>
      </c>
      <c r="V894" s="9" t="s">
        <v>329</v>
      </c>
      <c r="AA894" s="6" t="s">
        <v>331</v>
      </c>
      <c r="AB894">
        <v>1</v>
      </c>
      <c r="AC894">
        <v>1</v>
      </c>
      <c r="AH894" t="s">
        <v>8077</v>
      </c>
      <c r="AK894" t="s">
        <v>8052</v>
      </c>
      <c r="AL894" t="s">
        <v>340</v>
      </c>
      <c r="AM894" t="s">
        <v>340</v>
      </c>
      <c r="AS894" t="s">
        <v>12570</v>
      </c>
      <c r="AT894">
        <v>220359142</v>
      </c>
      <c r="BG894" t="s">
        <v>12571</v>
      </c>
    </row>
    <row r="895" spans="1:59" x14ac:dyDescent="0.3">
      <c r="A895">
        <v>73</v>
      </c>
      <c r="Q895" t="s">
        <v>322</v>
      </c>
      <c r="R895" t="s">
        <v>322</v>
      </c>
      <c r="S895" t="s">
        <v>135</v>
      </c>
      <c r="T895" t="s">
        <v>138</v>
      </c>
      <c r="V895" s="9" t="s">
        <v>329</v>
      </c>
      <c r="AA895" s="6" t="s">
        <v>333</v>
      </c>
      <c r="AB895">
        <v>1</v>
      </c>
      <c r="AC895">
        <v>1</v>
      </c>
      <c r="AK895" t="s">
        <v>8052</v>
      </c>
      <c r="AL895" t="s">
        <v>341</v>
      </c>
      <c r="AM895" t="s">
        <v>341</v>
      </c>
      <c r="BG895" t="s">
        <v>12572</v>
      </c>
    </row>
    <row r="896" spans="1:59" x14ac:dyDescent="0.3">
      <c r="A896">
        <v>74</v>
      </c>
      <c r="Q896" t="s">
        <v>323</v>
      </c>
      <c r="R896" t="s">
        <v>323</v>
      </c>
      <c r="S896" t="s">
        <v>135</v>
      </c>
      <c r="T896" t="s">
        <v>138</v>
      </c>
      <c r="V896" s="9" t="s">
        <v>330</v>
      </c>
      <c r="AA896" s="6" t="s">
        <v>334</v>
      </c>
      <c r="AB896">
        <v>1</v>
      </c>
      <c r="AC896">
        <v>1</v>
      </c>
      <c r="AH896" t="s">
        <v>8077</v>
      </c>
      <c r="AK896" t="s">
        <v>8052</v>
      </c>
      <c r="AL896" t="s">
        <v>342</v>
      </c>
      <c r="AM896" t="s">
        <v>342</v>
      </c>
      <c r="BG896" t="s">
        <v>12574</v>
      </c>
    </row>
    <row r="897" spans="1:59" x14ac:dyDescent="0.3">
      <c r="A897">
        <v>75</v>
      </c>
      <c r="B897" t="s">
        <v>344</v>
      </c>
      <c r="Q897" t="s">
        <v>343</v>
      </c>
      <c r="R897" t="s">
        <v>343</v>
      </c>
      <c r="S897" t="s">
        <v>135</v>
      </c>
      <c r="T897" t="s">
        <v>52</v>
      </c>
      <c r="V897" s="9" t="s">
        <v>345</v>
      </c>
      <c r="AA897" s="6" t="s">
        <v>346</v>
      </c>
      <c r="AB897">
        <v>26</v>
      </c>
      <c r="AC897">
        <v>26</v>
      </c>
      <c r="AE897" t="s">
        <v>164</v>
      </c>
      <c r="AK897" t="s">
        <v>8052</v>
      </c>
      <c r="AL897" t="s">
        <v>347</v>
      </c>
      <c r="AM897" t="s">
        <v>347</v>
      </c>
      <c r="AO897">
        <v>52</v>
      </c>
      <c r="AP897">
        <v>4</v>
      </c>
      <c r="AS897" t="s">
        <v>7244</v>
      </c>
      <c r="AT897">
        <v>1754691</v>
      </c>
      <c r="AU897">
        <v>6707054</v>
      </c>
      <c r="AV897" s="11">
        <v>375402</v>
      </c>
      <c r="AZ897" t="s">
        <v>348</v>
      </c>
      <c r="BF897" t="s">
        <v>349</v>
      </c>
      <c r="BG897" t="s">
        <v>10455</v>
      </c>
    </row>
    <row r="898" spans="1:59" x14ac:dyDescent="0.3">
      <c r="A898">
        <v>76</v>
      </c>
      <c r="Q898" t="s">
        <v>350</v>
      </c>
      <c r="R898" t="s">
        <v>350</v>
      </c>
      <c r="S898" t="s">
        <v>135</v>
      </c>
      <c r="T898" t="s">
        <v>138</v>
      </c>
      <c r="V898" s="9" t="s">
        <v>352</v>
      </c>
      <c r="AA898" s="6" t="s">
        <v>211</v>
      </c>
      <c r="AB898">
        <v>1</v>
      </c>
      <c r="AC898">
        <v>1</v>
      </c>
      <c r="AH898" t="s">
        <v>8077</v>
      </c>
      <c r="AK898" t="s">
        <v>8052</v>
      </c>
      <c r="AL898" t="s">
        <v>355</v>
      </c>
      <c r="AM898" t="s">
        <v>355</v>
      </c>
      <c r="AS898" t="s">
        <v>12575</v>
      </c>
      <c r="BG898" t="s">
        <v>12576</v>
      </c>
    </row>
    <row r="899" spans="1:59" x14ac:dyDescent="0.3">
      <c r="A899">
        <v>77</v>
      </c>
      <c r="Q899" t="s">
        <v>351</v>
      </c>
      <c r="R899" t="s">
        <v>351</v>
      </c>
      <c r="S899" t="s">
        <v>135</v>
      </c>
      <c r="T899" t="s">
        <v>138</v>
      </c>
      <c r="V899" s="9" t="s">
        <v>353</v>
      </c>
      <c r="AA899" s="6" t="s">
        <v>212</v>
      </c>
      <c r="AB899">
        <v>1</v>
      </c>
      <c r="AC899">
        <v>1</v>
      </c>
      <c r="AH899" t="s">
        <v>8077</v>
      </c>
      <c r="AK899" t="s">
        <v>8052</v>
      </c>
      <c r="AL899" t="s">
        <v>337</v>
      </c>
      <c r="AM899" t="s">
        <v>337</v>
      </c>
      <c r="AT899">
        <v>988784079</v>
      </c>
      <c r="BG899" t="s">
        <v>12567</v>
      </c>
    </row>
    <row r="900" spans="1:59" x14ac:dyDescent="0.3">
      <c r="A900">
        <v>78</v>
      </c>
      <c r="Q900" t="s">
        <v>320</v>
      </c>
      <c r="R900" t="s">
        <v>320</v>
      </c>
      <c r="S900" t="s">
        <v>135</v>
      </c>
      <c r="T900" t="s">
        <v>138</v>
      </c>
      <c r="V900" s="9" t="s">
        <v>354</v>
      </c>
      <c r="AA900" s="6" t="s">
        <v>331</v>
      </c>
      <c r="AB900">
        <v>1</v>
      </c>
      <c r="AC900">
        <v>1</v>
      </c>
      <c r="AH900" t="s">
        <v>8077</v>
      </c>
      <c r="AK900" t="s">
        <v>8052</v>
      </c>
      <c r="AL900" t="s">
        <v>355</v>
      </c>
      <c r="AM900" t="s">
        <v>355</v>
      </c>
      <c r="AS900" t="s">
        <v>12575</v>
      </c>
      <c r="BG900" t="s">
        <v>12576</v>
      </c>
    </row>
    <row r="901" spans="1:59" x14ac:dyDescent="0.3">
      <c r="A901">
        <v>79</v>
      </c>
      <c r="Q901" t="s">
        <v>356</v>
      </c>
      <c r="R901" t="s">
        <v>356</v>
      </c>
      <c r="S901" t="s">
        <v>135</v>
      </c>
      <c r="T901" t="s">
        <v>52</v>
      </c>
      <c r="V901" s="9" t="s">
        <v>357</v>
      </c>
      <c r="AA901" s="6" t="s">
        <v>358</v>
      </c>
      <c r="AB901">
        <v>12</v>
      </c>
      <c r="AC901">
        <v>12</v>
      </c>
      <c r="AE901" t="s">
        <v>164</v>
      </c>
      <c r="AH901" t="s">
        <v>8078</v>
      </c>
      <c r="AK901" t="s">
        <v>8051</v>
      </c>
      <c r="AL901" t="s">
        <v>359</v>
      </c>
      <c r="AM901" t="s">
        <v>359</v>
      </c>
      <c r="AO901">
        <v>27</v>
      </c>
      <c r="AP901">
        <v>12</v>
      </c>
      <c r="AT901">
        <v>11295688</v>
      </c>
      <c r="AU901">
        <v>47551</v>
      </c>
      <c r="AV901" s="11">
        <v>17441</v>
      </c>
      <c r="AZ901" t="s">
        <v>295</v>
      </c>
      <c r="BA901" t="s">
        <v>4907</v>
      </c>
      <c r="BB901">
        <v>61507024</v>
      </c>
      <c r="BC901" t="s">
        <v>4908</v>
      </c>
      <c r="BD901" t="s">
        <v>366</v>
      </c>
      <c r="BF901" t="s">
        <v>360</v>
      </c>
      <c r="BG901" t="s">
        <v>10455</v>
      </c>
    </row>
    <row r="902" spans="1:59" x14ac:dyDescent="0.3">
      <c r="A902">
        <v>80</v>
      </c>
      <c r="J902" t="s">
        <v>1987</v>
      </c>
      <c r="Q902" t="s">
        <v>1989</v>
      </c>
      <c r="R902" t="s">
        <v>1990</v>
      </c>
      <c r="S902" t="s">
        <v>51</v>
      </c>
      <c r="T902" t="s">
        <v>13</v>
      </c>
      <c r="V902" s="9" t="s">
        <v>364</v>
      </c>
      <c r="AA902" s="6" t="s">
        <v>1988</v>
      </c>
      <c r="AB902">
        <v>944</v>
      </c>
      <c r="AC902">
        <v>62</v>
      </c>
      <c r="AE902" t="s">
        <v>8212</v>
      </c>
      <c r="AF902" t="s">
        <v>164</v>
      </c>
      <c r="AH902" t="s">
        <v>8298</v>
      </c>
      <c r="AZ902" t="s">
        <v>1991</v>
      </c>
      <c r="BA902" t="s">
        <v>4909</v>
      </c>
      <c r="BB902">
        <v>24616710</v>
      </c>
      <c r="BC902" t="s">
        <v>4910</v>
      </c>
      <c r="BF902" t="s">
        <v>1992</v>
      </c>
      <c r="BG902" t="s">
        <v>12562</v>
      </c>
    </row>
    <row r="903" spans="1:59" x14ac:dyDescent="0.3">
      <c r="A903">
        <v>83</v>
      </c>
      <c r="Q903" t="s">
        <v>362</v>
      </c>
      <c r="R903" t="s">
        <v>362</v>
      </c>
      <c r="S903" t="s">
        <v>135</v>
      </c>
      <c r="T903" t="s">
        <v>363</v>
      </c>
      <c r="V903" s="9" t="s">
        <v>364</v>
      </c>
      <c r="AB903">
        <v>6</v>
      </c>
      <c r="AC903">
        <v>6</v>
      </c>
      <c r="AK903" t="s">
        <v>8051</v>
      </c>
      <c r="AZ903" t="s">
        <v>365</v>
      </c>
      <c r="BA903" t="s">
        <v>4915</v>
      </c>
      <c r="BB903" t="s">
        <v>4916</v>
      </c>
      <c r="BC903" t="s">
        <v>4917</v>
      </c>
      <c r="BF903" t="s">
        <v>367</v>
      </c>
    </row>
    <row r="904" spans="1:59" x14ac:dyDescent="0.3">
      <c r="A904">
        <v>84</v>
      </c>
      <c r="Q904" t="s">
        <v>369</v>
      </c>
      <c r="R904" t="s">
        <v>369</v>
      </c>
      <c r="S904" t="s">
        <v>135</v>
      </c>
      <c r="T904" t="s">
        <v>52</v>
      </c>
      <c r="V904" s="9" t="s">
        <v>373</v>
      </c>
      <c r="AA904" s="6" t="s">
        <v>375</v>
      </c>
      <c r="AB904">
        <v>6</v>
      </c>
      <c r="AC904">
        <v>6</v>
      </c>
      <c r="AE904" t="s">
        <v>164</v>
      </c>
      <c r="AH904" t="s">
        <v>8079</v>
      </c>
      <c r="AK904" t="s">
        <v>8051</v>
      </c>
      <c r="AL904" t="s">
        <v>378</v>
      </c>
      <c r="AM904" t="s">
        <v>378</v>
      </c>
      <c r="AO904">
        <v>27</v>
      </c>
      <c r="AP904">
        <v>8</v>
      </c>
      <c r="AT904">
        <v>1643104</v>
      </c>
      <c r="AV904" s="11">
        <v>17555</v>
      </c>
      <c r="AZ904" t="s">
        <v>380</v>
      </c>
      <c r="BF904" t="s">
        <v>12577</v>
      </c>
      <c r="BG904" t="s">
        <v>10455</v>
      </c>
    </row>
    <row r="905" spans="1:59" x14ac:dyDescent="0.3">
      <c r="A905">
        <v>87</v>
      </c>
      <c r="J905" t="s">
        <v>7200</v>
      </c>
      <c r="Q905" t="s">
        <v>381</v>
      </c>
      <c r="R905" t="s">
        <v>381</v>
      </c>
      <c r="S905" t="s">
        <v>135</v>
      </c>
      <c r="T905" t="s">
        <v>13</v>
      </c>
      <c r="V905" s="9" t="s">
        <v>382</v>
      </c>
      <c r="AB905">
        <v>295</v>
      </c>
      <c r="AC905">
        <v>295</v>
      </c>
      <c r="AE905" t="s">
        <v>164</v>
      </c>
      <c r="AF905" t="s">
        <v>8098</v>
      </c>
      <c r="AH905" t="s">
        <v>12598</v>
      </c>
      <c r="AI905" t="s">
        <v>8232</v>
      </c>
      <c r="AK905" t="s">
        <v>8051</v>
      </c>
      <c r="AZ905" t="s">
        <v>295</v>
      </c>
      <c r="BA905" t="s">
        <v>4907</v>
      </c>
      <c r="BB905">
        <v>61507024</v>
      </c>
      <c r="BC905" t="s">
        <v>4908</v>
      </c>
      <c r="BD905" t="s">
        <v>302</v>
      </c>
      <c r="BF905" t="s">
        <v>303</v>
      </c>
      <c r="BG905" t="s">
        <v>10455</v>
      </c>
    </row>
    <row r="906" spans="1:59" x14ac:dyDescent="0.3">
      <c r="A906">
        <v>89</v>
      </c>
      <c r="Q906" t="s">
        <v>383</v>
      </c>
      <c r="R906" t="s">
        <v>383</v>
      </c>
      <c r="S906" t="s">
        <v>135</v>
      </c>
      <c r="T906" t="s">
        <v>52</v>
      </c>
      <c r="V906" s="9" t="s">
        <v>384</v>
      </c>
      <c r="AA906" s="6" t="s">
        <v>385</v>
      </c>
      <c r="AB906">
        <v>2</v>
      </c>
      <c r="AC906">
        <v>2</v>
      </c>
      <c r="AE906" t="s">
        <v>8098</v>
      </c>
      <c r="AH906" t="s">
        <v>670</v>
      </c>
      <c r="AK906" t="s">
        <v>8052</v>
      </c>
      <c r="AL906" t="s">
        <v>283</v>
      </c>
      <c r="AM906" t="s">
        <v>283</v>
      </c>
      <c r="AO906">
        <v>26</v>
      </c>
      <c r="AP906">
        <v>6</v>
      </c>
      <c r="AS906" t="s">
        <v>7246</v>
      </c>
      <c r="AT906">
        <v>1368297</v>
      </c>
      <c r="AU906">
        <v>9789713</v>
      </c>
      <c r="AV906" s="11">
        <v>102777</v>
      </c>
      <c r="BF906" t="s">
        <v>12585</v>
      </c>
      <c r="BG906" t="s">
        <v>12530</v>
      </c>
    </row>
    <row r="907" spans="1:59" x14ac:dyDescent="0.3">
      <c r="A907">
        <v>90</v>
      </c>
      <c r="Q907" t="s">
        <v>386</v>
      </c>
      <c r="R907" t="s">
        <v>407</v>
      </c>
      <c r="S907" t="s">
        <v>51</v>
      </c>
      <c r="T907" t="s">
        <v>52</v>
      </c>
      <c r="V907" s="9" t="s">
        <v>387</v>
      </c>
      <c r="AA907" s="6" t="s">
        <v>388</v>
      </c>
      <c r="AB907">
        <v>25</v>
      </c>
      <c r="AC907">
        <v>25</v>
      </c>
      <c r="AE907" t="s">
        <v>164</v>
      </c>
      <c r="AH907" t="s">
        <v>1174</v>
      </c>
      <c r="AL907" t="s">
        <v>389</v>
      </c>
      <c r="AM907" t="s">
        <v>390</v>
      </c>
      <c r="AO907">
        <v>23</v>
      </c>
      <c r="AT907">
        <v>906138735</v>
      </c>
      <c r="AU907">
        <v>11597284</v>
      </c>
      <c r="AV907" s="11">
        <v>9429665</v>
      </c>
      <c r="AZ907" t="s">
        <v>391</v>
      </c>
      <c r="BA907" t="s">
        <v>4909</v>
      </c>
      <c r="BB907">
        <v>24616710</v>
      </c>
      <c r="BC907" t="s">
        <v>4910</v>
      </c>
      <c r="BF907" t="s">
        <v>12586</v>
      </c>
      <c r="BG907" t="s">
        <v>12541</v>
      </c>
    </row>
    <row r="908" spans="1:59" x14ac:dyDescent="0.3">
      <c r="A908">
        <v>91</v>
      </c>
      <c r="Q908" t="s">
        <v>392</v>
      </c>
      <c r="R908" t="s">
        <v>392</v>
      </c>
      <c r="S908" t="s">
        <v>135</v>
      </c>
      <c r="T908" t="s">
        <v>52</v>
      </c>
      <c r="V908" s="9" t="s">
        <v>394</v>
      </c>
      <c r="AA908" s="6" t="s">
        <v>396</v>
      </c>
      <c r="AB908">
        <v>2</v>
      </c>
      <c r="AC908">
        <v>2</v>
      </c>
      <c r="AE908" t="s">
        <v>8055</v>
      </c>
      <c r="AF908" t="s">
        <v>164</v>
      </c>
      <c r="AH908" t="s">
        <v>8076</v>
      </c>
      <c r="AK908" t="s">
        <v>8051</v>
      </c>
      <c r="AL908" t="s">
        <v>283</v>
      </c>
      <c r="AM908" t="s">
        <v>283</v>
      </c>
      <c r="AO908">
        <v>27</v>
      </c>
      <c r="AP908">
        <v>5</v>
      </c>
      <c r="AS908" t="s">
        <v>7246</v>
      </c>
      <c r="AT908">
        <v>1368297</v>
      </c>
      <c r="AU908">
        <v>9789713</v>
      </c>
      <c r="AV908" s="11">
        <v>102777</v>
      </c>
      <c r="BF908" t="s">
        <v>12585</v>
      </c>
      <c r="BG908" t="s">
        <v>12530</v>
      </c>
    </row>
    <row r="909" spans="1:59" x14ac:dyDescent="0.3">
      <c r="A909">
        <v>92</v>
      </c>
      <c r="Q909" t="s">
        <v>393</v>
      </c>
      <c r="R909" t="s">
        <v>393</v>
      </c>
      <c r="S909" t="s">
        <v>135</v>
      </c>
      <c r="T909" t="s">
        <v>52</v>
      </c>
      <c r="V909" s="9" t="s">
        <v>395</v>
      </c>
      <c r="AA909" s="6" t="s">
        <v>397</v>
      </c>
      <c r="AB909">
        <v>1</v>
      </c>
      <c r="AC909">
        <v>1</v>
      </c>
      <c r="AE909" t="s">
        <v>164</v>
      </c>
      <c r="AH909" t="s">
        <v>670</v>
      </c>
      <c r="AK909" t="s">
        <v>8052</v>
      </c>
      <c r="AL909" t="s">
        <v>283</v>
      </c>
      <c r="AM909" t="s">
        <v>283</v>
      </c>
      <c r="AO909">
        <v>27</v>
      </c>
      <c r="AP909">
        <v>7</v>
      </c>
      <c r="AS909" t="s">
        <v>7246</v>
      </c>
      <c r="AT909">
        <v>1368297</v>
      </c>
      <c r="AU909">
        <v>9789713</v>
      </c>
      <c r="AV909" s="11">
        <v>102777</v>
      </c>
      <c r="BF909" t="s">
        <v>12585</v>
      </c>
      <c r="BG909" t="s">
        <v>12530</v>
      </c>
    </row>
    <row r="910" spans="1:59" x14ac:dyDescent="0.3">
      <c r="A910">
        <v>93</v>
      </c>
      <c r="I910">
        <v>982062669</v>
      </c>
      <c r="J910" t="s">
        <v>4897</v>
      </c>
      <c r="K910" t="s">
        <v>4898</v>
      </c>
      <c r="Q910" t="s">
        <v>4896</v>
      </c>
      <c r="R910" t="s">
        <v>4896</v>
      </c>
      <c r="S910" t="s">
        <v>135</v>
      </c>
      <c r="T910" t="s">
        <v>13</v>
      </c>
      <c r="V910" s="9" t="s">
        <v>4893</v>
      </c>
      <c r="AA910" s="6" t="s">
        <v>4895</v>
      </c>
      <c r="AB910">
        <v>539</v>
      </c>
      <c r="AC910">
        <v>110</v>
      </c>
      <c r="AH910" t="s">
        <v>8084</v>
      </c>
      <c r="AL910" t="s">
        <v>4894</v>
      </c>
      <c r="AM910" t="s">
        <v>4894</v>
      </c>
      <c r="AO910">
        <v>7</v>
      </c>
      <c r="AV910" s="11" t="s">
        <v>7247</v>
      </c>
      <c r="AZ910" t="s">
        <v>238</v>
      </c>
      <c r="BA910" t="s">
        <v>239</v>
      </c>
      <c r="BB910">
        <v>41861098</v>
      </c>
      <c r="BC910" t="s">
        <v>4905</v>
      </c>
      <c r="BF910" t="s">
        <v>167</v>
      </c>
      <c r="BG910" t="s">
        <v>12535</v>
      </c>
    </row>
    <row r="911" spans="1:59" x14ac:dyDescent="0.3">
      <c r="A911">
        <v>94</v>
      </c>
      <c r="Q911" t="s">
        <v>398</v>
      </c>
      <c r="R911" t="s">
        <v>398</v>
      </c>
      <c r="S911" t="s">
        <v>135</v>
      </c>
      <c r="T911" t="s">
        <v>138</v>
      </c>
      <c r="V911" s="9" t="s">
        <v>400</v>
      </c>
      <c r="AB911">
        <v>1</v>
      </c>
      <c r="AC911">
        <v>1</v>
      </c>
      <c r="AH911" t="s">
        <v>8077</v>
      </c>
      <c r="AK911" t="s">
        <v>8052</v>
      </c>
      <c r="AL911" t="s">
        <v>401</v>
      </c>
      <c r="AM911" t="s">
        <v>401</v>
      </c>
      <c r="AT911">
        <v>18363066</v>
      </c>
      <c r="AZ911" t="s">
        <v>403</v>
      </c>
      <c r="BA911" t="s">
        <v>4911</v>
      </c>
      <c r="BB911">
        <v>64930076</v>
      </c>
      <c r="BC911" t="s">
        <v>4912</v>
      </c>
      <c r="BG911" t="s">
        <v>10453</v>
      </c>
    </row>
    <row r="912" spans="1:59" x14ac:dyDescent="0.3">
      <c r="A912">
        <v>95</v>
      </c>
      <c r="Q912" t="s">
        <v>399</v>
      </c>
      <c r="R912" t="s">
        <v>399</v>
      </c>
      <c r="S912" t="s">
        <v>135</v>
      </c>
      <c r="T912" t="s">
        <v>138</v>
      </c>
      <c r="V912" s="9" t="s">
        <v>400</v>
      </c>
      <c r="AB912">
        <v>1</v>
      </c>
      <c r="AC912">
        <v>1</v>
      </c>
      <c r="AH912" t="s">
        <v>8077</v>
      </c>
      <c r="AK912" t="s">
        <v>8052</v>
      </c>
      <c r="AL912" t="s">
        <v>402</v>
      </c>
      <c r="AM912" t="s">
        <v>402</v>
      </c>
      <c r="AS912" t="s">
        <v>12587</v>
      </c>
      <c r="AZ912" t="s">
        <v>404</v>
      </c>
      <c r="BG912" t="s">
        <v>10453</v>
      </c>
    </row>
    <row r="913" spans="1:60" x14ac:dyDescent="0.3">
      <c r="A913">
        <v>96</v>
      </c>
      <c r="Q913" t="s">
        <v>405</v>
      </c>
      <c r="R913" t="s">
        <v>406</v>
      </c>
      <c r="S913" t="s">
        <v>51</v>
      </c>
      <c r="T913" t="s">
        <v>52</v>
      </c>
      <c r="V913" s="9" t="s">
        <v>408</v>
      </c>
      <c r="AA913" s="6" t="s">
        <v>409</v>
      </c>
      <c r="AB913">
        <v>4</v>
      </c>
      <c r="AC913">
        <v>4</v>
      </c>
      <c r="AE913" t="s">
        <v>8054</v>
      </c>
      <c r="AH913" t="s">
        <v>8087</v>
      </c>
      <c r="AI913" t="s">
        <v>12604</v>
      </c>
      <c r="AK913" t="s">
        <v>8051</v>
      </c>
      <c r="AL913" t="s">
        <v>410</v>
      </c>
      <c r="AM913" t="s">
        <v>411</v>
      </c>
      <c r="AO913">
        <v>18</v>
      </c>
      <c r="AT913">
        <v>310977935</v>
      </c>
      <c r="AU913">
        <v>7848596</v>
      </c>
      <c r="AV913" s="11">
        <v>9430290</v>
      </c>
      <c r="AZ913" t="s">
        <v>9059</v>
      </c>
      <c r="BF913" t="s">
        <v>1992</v>
      </c>
      <c r="BG913" t="s">
        <v>12562</v>
      </c>
      <c r="BH913" t="s">
        <v>11172</v>
      </c>
    </row>
    <row r="914" spans="1:60" x14ac:dyDescent="0.3">
      <c r="A914">
        <v>97</v>
      </c>
      <c r="Q914" t="s">
        <v>412</v>
      </c>
      <c r="R914" t="s">
        <v>413</v>
      </c>
      <c r="S914" t="s">
        <v>65</v>
      </c>
      <c r="T914" t="s">
        <v>13</v>
      </c>
      <c r="V914" s="9" t="s">
        <v>408</v>
      </c>
      <c r="AB914">
        <v>236</v>
      </c>
      <c r="AC914">
        <v>236</v>
      </c>
      <c r="AT914">
        <v>469532147</v>
      </c>
      <c r="AZ914" t="s">
        <v>414</v>
      </c>
      <c r="BF914" t="s">
        <v>415</v>
      </c>
      <c r="BG914" t="s">
        <v>10969</v>
      </c>
    </row>
    <row r="915" spans="1:60" x14ac:dyDescent="0.3">
      <c r="A915">
        <v>98</v>
      </c>
      <c r="Q915" t="s">
        <v>416</v>
      </c>
      <c r="R915" t="s">
        <v>416</v>
      </c>
      <c r="S915" t="s">
        <v>135</v>
      </c>
      <c r="T915" t="s">
        <v>138</v>
      </c>
      <c r="V915" s="9" t="s">
        <v>417</v>
      </c>
      <c r="AA915" s="6" t="s">
        <v>267</v>
      </c>
      <c r="AB915">
        <v>1</v>
      </c>
      <c r="AC915">
        <v>1</v>
      </c>
      <c r="AH915" t="s">
        <v>8077</v>
      </c>
      <c r="AK915" t="s">
        <v>8052</v>
      </c>
      <c r="AL915" t="s">
        <v>337</v>
      </c>
      <c r="AM915" t="s">
        <v>337</v>
      </c>
      <c r="AT915">
        <v>988784079</v>
      </c>
      <c r="BG915" t="s">
        <v>12567</v>
      </c>
    </row>
    <row r="916" spans="1:60" x14ac:dyDescent="0.3">
      <c r="A916">
        <v>100</v>
      </c>
      <c r="H916" t="s">
        <v>7237</v>
      </c>
      <c r="J916" t="s">
        <v>427</v>
      </c>
      <c r="K916" t="s">
        <v>426</v>
      </c>
      <c r="Q916" t="s">
        <v>424</v>
      </c>
      <c r="R916" t="s">
        <v>424</v>
      </c>
      <c r="S916" t="s">
        <v>135</v>
      </c>
      <c r="T916" t="s">
        <v>13</v>
      </c>
      <c r="V916" s="9" t="s">
        <v>428</v>
      </c>
      <c r="AA916" s="6" t="s">
        <v>7201</v>
      </c>
      <c r="AB916">
        <v>6</v>
      </c>
      <c r="AC916">
        <v>6</v>
      </c>
      <c r="AE916" t="s">
        <v>8239</v>
      </c>
      <c r="AF916" t="s">
        <v>164</v>
      </c>
      <c r="AZ916" t="s">
        <v>7202</v>
      </c>
      <c r="BE916" t="s">
        <v>7203</v>
      </c>
      <c r="BF916" t="s">
        <v>429</v>
      </c>
      <c r="BG916" t="s">
        <v>10455</v>
      </c>
    </row>
    <row r="917" spans="1:60" x14ac:dyDescent="0.3">
      <c r="A917">
        <v>105</v>
      </c>
      <c r="G917" t="s">
        <v>448</v>
      </c>
      <c r="N917" t="s">
        <v>449</v>
      </c>
      <c r="Q917" t="s">
        <v>445</v>
      </c>
      <c r="R917" t="s">
        <v>445</v>
      </c>
      <c r="S917" t="s">
        <v>135</v>
      </c>
      <c r="T917" t="s">
        <v>138</v>
      </c>
      <c r="V917" s="9" t="s">
        <v>446</v>
      </c>
      <c r="W917" s="9"/>
      <c r="AA917" s="6" t="s">
        <v>212</v>
      </c>
      <c r="AB917">
        <v>1</v>
      </c>
      <c r="AC917">
        <v>1</v>
      </c>
      <c r="AH917" t="s">
        <v>1398</v>
      </c>
      <c r="AK917" t="s">
        <v>8051</v>
      </c>
      <c r="AL917" t="s">
        <v>447</v>
      </c>
      <c r="AM917" t="s">
        <v>447</v>
      </c>
      <c r="BG917" t="s">
        <v>12589</v>
      </c>
    </row>
    <row r="918" spans="1:60" x14ac:dyDescent="0.3">
      <c r="A918">
        <v>106</v>
      </c>
      <c r="B918" t="s">
        <v>451</v>
      </c>
      <c r="Q918" t="s">
        <v>450</v>
      </c>
      <c r="R918" t="s">
        <v>452</v>
      </c>
      <c r="S918" t="s">
        <v>51</v>
      </c>
      <c r="T918" t="s">
        <v>52</v>
      </c>
      <c r="V918" s="9" t="s">
        <v>453</v>
      </c>
      <c r="W918" s="9" t="s">
        <v>8679</v>
      </c>
      <c r="AA918" s="6" t="s">
        <v>455</v>
      </c>
      <c r="AB918">
        <v>91</v>
      </c>
      <c r="AC918">
        <v>91</v>
      </c>
      <c r="AE918" t="s">
        <v>82</v>
      </c>
      <c r="AH918" t="s">
        <v>8059</v>
      </c>
      <c r="AL918" t="s">
        <v>454</v>
      </c>
      <c r="AM918" t="s">
        <v>456</v>
      </c>
      <c r="AO918">
        <v>143</v>
      </c>
      <c r="AS918" t="s">
        <v>7250</v>
      </c>
      <c r="AT918">
        <v>717321539</v>
      </c>
      <c r="AV918" s="11">
        <v>427177</v>
      </c>
      <c r="AZ918" t="s">
        <v>457</v>
      </c>
      <c r="BF918" t="s">
        <v>8377</v>
      </c>
      <c r="BG918" t="s">
        <v>12534</v>
      </c>
    </row>
    <row r="919" spans="1:60" x14ac:dyDescent="0.3">
      <c r="A919">
        <v>108</v>
      </c>
      <c r="Q919" t="s">
        <v>458</v>
      </c>
      <c r="R919" t="s">
        <v>458</v>
      </c>
      <c r="S919" t="s">
        <v>135</v>
      </c>
      <c r="T919" t="s">
        <v>52</v>
      </c>
      <c r="V919" s="9" t="s">
        <v>459</v>
      </c>
      <c r="AA919" s="6" t="s">
        <v>460</v>
      </c>
      <c r="AB919">
        <v>10</v>
      </c>
      <c r="AC919">
        <v>10</v>
      </c>
      <c r="AE919" t="s">
        <v>164</v>
      </c>
      <c r="AH919" t="s">
        <v>12752</v>
      </c>
      <c r="AK919" t="s">
        <v>8051</v>
      </c>
      <c r="AL919" t="s">
        <v>378</v>
      </c>
      <c r="AM919" t="s">
        <v>378</v>
      </c>
      <c r="AO919">
        <v>40</v>
      </c>
      <c r="AT919">
        <v>1643104</v>
      </c>
      <c r="AU919">
        <v>535766</v>
      </c>
      <c r="AV919" s="11">
        <v>17555</v>
      </c>
      <c r="AZ919" t="s">
        <v>295</v>
      </c>
      <c r="BA919" t="s">
        <v>4907</v>
      </c>
      <c r="BB919">
        <v>61507024</v>
      </c>
      <c r="BF919" t="s">
        <v>12590</v>
      </c>
      <c r="BG919" t="s">
        <v>10455</v>
      </c>
    </row>
    <row r="920" spans="1:60" x14ac:dyDescent="0.3">
      <c r="A920">
        <v>111</v>
      </c>
      <c r="G920" t="s">
        <v>473</v>
      </c>
      <c r="N920" t="s">
        <v>474</v>
      </c>
      <c r="Q920" t="s">
        <v>468</v>
      </c>
      <c r="R920" t="s">
        <v>468</v>
      </c>
      <c r="S920" t="s">
        <v>135</v>
      </c>
      <c r="T920" t="s">
        <v>469</v>
      </c>
      <c r="V920" s="9" t="s">
        <v>465</v>
      </c>
      <c r="AA920" s="6" t="s">
        <v>470</v>
      </c>
      <c r="AB920">
        <v>5</v>
      </c>
      <c r="AC920">
        <v>5</v>
      </c>
      <c r="AE920" t="s">
        <v>164</v>
      </c>
      <c r="AH920" t="s">
        <v>1398</v>
      </c>
      <c r="AL920" t="s">
        <v>471</v>
      </c>
      <c r="AM920" t="s">
        <v>471</v>
      </c>
      <c r="AO920">
        <v>77</v>
      </c>
      <c r="AP920">
        <v>1</v>
      </c>
      <c r="AT920">
        <v>561591797</v>
      </c>
      <c r="AV920" s="11" t="s">
        <v>7251</v>
      </c>
      <c r="AZ920" t="s">
        <v>472</v>
      </c>
      <c r="BG920" t="s">
        <v>10455</v>
      </c>
    </row>
    <row r="921" spans="1:60" x14ac:dyDescent="0.3">
      <c r="A921">
        <v>112</v>
      </c>
      <c r="Q921" t="s">
        <v>475</v>
      </c>
      <c r="R921" t="s">
        <v>475</v>
      </c>
      <c r="S921" t="s">
        <v>135</v>
      </c>
      <c r="T921" t="s">
        <v>138</v>
      </c>
      <c r="V921" s="9" t="s">
        <v>476</v>
      </c>
      <c r="AB921">
        <v>1</v>
      </c>
      <c r="AC921">
        <v>1</v>
      </c>
      <c r="AL921" t="s">
        <v>477</v>
      </c>
      <c r="AM921" t="s">
        <v>477</v>
      </c>
      <c r="AT921">
        <v>900309682</v>
      </c>
      <c r="BG921" t="s">
        <v>12591</v>
      </c>
    </row>
    <row r="922" spans="1:60" x14ac:dyDescent="0.3">
      <c r="A922">
        <v>113</v>
      </c>
      <c r="Q922" t="s">
        <v>478</v>
      </c>
      <c r="R922" t="s">
        <v>478</v>
      </c>
      <c r="S922" t="s">
        <v>135</v>
      </c>
      <c r="T922" t="s">
        <v>138</v>
      </c>
      <c r="V922" s="9" t="s">
        <v>480</v>
      </c>
      <c r="AB922">
        <v>1</v>
      </c>
      <c r="AC922">
        <v>1</v>
      </c>
      <c r="AH922" t="s">
        <v>8077</v>
      </c>
      <c r="AL922" t="s">
        <v>482</v>
      </c>
      <c r="AM922" t="s">
        <v>482</v>
      </c>
      <c r="AT922">
        <v>1048246770</v>
      </c>
      <c r="AZ922" t="s">
        <v>403</v>
      </c>
      <c r="BA922" t="s">
        <v>4911</v>
      </c>
      <c r="BB922">
        <v>64930076</v>
      </c>
      <c r="BC922" t="s">
        <v>4912</v>
      </c>
      <c r="BG922" t="s">
        <v>10453</v>
      </c>
    </row>
    <row r="923" spans="1:60" x14ac:dyDescent="0.3">
      <c r="A923">
        <v>114</v>
      </c>
      <c r="Q923" t="s">
        <v>479</v>
      </c>
      <c r="R923" t="s">
        <v>479</v>
      </c>
      <c r="S923" t="s">
        <v>135</v>
      </c>
      <c r="T923" t="s">
        <v>138</v>
      </c>
      <c r="V923" s="9" t="s">
        <v>481</v>
      </c>
      <c r="AB923">
        <v>1</v>
      </c>
      <c r="AC923">
        <v>1</v>
      </c>
      <c r="AK923" t="s">
        <v>8051</v>
      </c>
      <c r="AL923" t="s">
        <v>483</v>
      </c>
      <c r="AM923" t="s">
        <v>483</v>
      </c>
    </row>
    <row r="924" spans="1:60" x14ac:dyDescent="0.3">
      <c r="A924">
        <v>115</v>
      </c>
      <c r="Q924" t="s">
        <v>484</v>
      </c>
      <c r="R924" t="s">
        <v>484</v>
      </c>
      <c r="S924" t="s">
        <v>135</v>
      </c>
      <c r="T924" t="s">
        <v>138</v>
      </c>
      <c r="V924" s="9" t="s">
        <v>487</v>
      </c>
      <c r="AA924" s="6" t="s">
        <v>489</v>
      </c>
      <c r="AB924">
        <v>1</v>
      </c>
      <c r="AC924">
        <v>1</v>
      </c>
      <c r="AK924" t="s">
        <v>8051</v>
      </c>
      <c r="AL924" t="s">
        <v>491</v>
      </c>
      <c r="AM924" t="s">
        <v>491</v>
      </c>
    </row>
    <row r="925" spans="1:60" x14ac:dyDescent="0.3">
      <c r="A925">
        <v>116</v>
      </c>
      <c r="Q925" t="s">
        <v>485</v>
      </c>
      <c r="R925" t="s">
        <v>485</v>
      </c>
      <c r="S925" t="s">
        <v>135</v>
      </c>
      <c r="T925" t="s">
        <v>138</v>
      </c>
      <c r="V925" s="9" t="s">
        <v>487</v>
      </c>
      <c r="AA925" s="6" t="s">
        <v>333</v>
      </c>
      <c r="AB925">
        <v>1</v>
      </c>
      <c r="AC925">
        <v>1</v>
      </c>
      <c r="AK925" t="s">
        <v>8051</v>
      </c>
      <c r="AL925" t="s">
        <v>492</v>
      </c>
      <c r="AM925" t="s">
        <v>492</v>
      </c>
    </row>
    <row r="926" spans="1:60" x14ac:dyDescent="0.3">
      <c r="A926">
        <v>117</v>
      </c>
      <c r="Q926" t="s">
        <v>486</v>
      </c>
      <c r="R926" t="s">
        <v>486</v>
      </c>
      <c r="S926" t="s">
        <v>135</v>
      </c>
      <c r="T926" t="s">
        <v>138</v>
      </c>
      <c r="V926" s="9" t="s">
        <v>488</v>
      </c>
      <c r="AA926" s="6" t="s">
        <v>490</v>
      </c>
      <c r="AB926">
        <v>1</v>
      </c>
      <c r="AC926">
        <v>1</v>
      </c>
      <c r="AK926" t="s">
        <v>8051</v>
      </c>
      <c r="AL926" t="s">
        <v>493</v>
      </c>
      <c r="AM926" t="s">
        <v>493</v>
      </c>
    </row>
    <row r="927" spans="1:60" x14ac:dyDescent="0.3">
      <c r="A927">
        <v>119</v>
      </c>
      <c r="Q927" t="s">
        <v>494</v>
      </c>
      <c r="R927" t="s">
        <v>494</v>
      </c>
      <c r="S927" t="s">
        <v>135</v>
      </c>
      <c r="T927" t="s">
        <v>138</v>
      </c>
      <c r="V927" s="9" t="s">
        <v>498</v>
      </c>
      <c r="AA927" s="6" t="s">
        <v>251</v>
      </c>
      <c r="AB927">
        <v>1</v>
      </c>
      <c r="AC927">
        <v>1</v>
      </c>
      <c r="AL927" t="s">
        <v>500</v>
      </c>
      <c r="AM927" t="s">
        <v>500</v>
      </c>
    </row>
    <row r="928" spans="1:60" x14ac:dyDescent="0.3">
      <c r="A928">
        <v>120</v>
      </c>
      <c r="Q928" t="s">
        <v>495</v>
      </c>
      <c r="R928" t="s">
        <v>495</v>
      </c>
      <c r="S928" t="s">
        <v>135</v>
      </c>
      <c r="T928" t="s">
        <v>138</v>
      </c>
      <c r="V928" s="9" t="s">
        <v>498</v>
      </c>
      <c r="AA928" s="6" t="s">
        <v>251</v>
      </c>
      <c r="AB928">
        <v>1</v>
      </c>
      <c r="AC928">
        <v>1</v>
      </c>
      <c r="AK928" t="s">
        <v>8051</v>
      </c>
      <c r="AL928" t="s">
        <v>501</v>
      </c>
      <c r="AM928" t="s">
        <v>501</v>
      </c>
    </row>
    <row r="929" spans="1:42" x14ac:dyDescent="0.3">
      <c r="A929">
        <v>121</v>
      </c>
      <c r="Q929" t="s">
        <v>496</v>
      </c>
      <c r="R929" t="s">
        <v>496</v>
      </c>
      <c r="S929" t="s">
        <v>135</v>
      </c>
      <c r="T929" t="s">
        <v>138</v>
      </c>
      <c r="V929" s="9" t="s">
        <v>498</v>
      </c>
      <c r="AA929" s="6" t="s">
        <v>142</v>
      </c>
      <c r="AB929">
        <v>1</v>
      </c>
      <c r="AC929">
        <v>1</v>
      </c>
      <c r="AK929" t="s">
        <v>8051</v>
      </c>
      <c r="AL929" t="s">
        <v>502</v>
      </c>
      <c r="AM929" t="s">
        <v>502</v>
      </c>
      <c r="AO929">
        <v>46</v>
      </c>
      <c r="AP929">
        <v>300</v>
      </c>
    </row>
    <row r="930" spans="1:42" x14ac:dyDescent="0.3">
      <c r="A930">
        <v>122</v>
      </c>
      <c r="Q930" t="s">
        <v>497</v>
      </c>
      <c r="R930" t="s">
        <v>497</v>
      </c>
      <c r="S930" t="s">
        <v>135</v>
      </c>
      <c r="T930" t="s">
        <v>138</v>
      </c>
      <c r="V930" s="9" t="s">
        <v>499</v>
      </c>
      <c r="AA930" s="6" t="s">
        <v>142</v>
      </c>
      <c r="AB930">
        <v>1</v>
      </c>
      <c r="AC930">
        <v>1</v>
      </c>
      <c r="AK930" t="s">
        <v>8051</v>
      </c>
      <c r="AL930" t="s">
        <v>503</v>
      </c>
      <c r="AM930" t="s">
        <v>503</v>
      </c>
      <c r="AP930">
        <v>10014</v>
      </c>
    </row>
    <row r="931" spans="1:42" x14ac:dyDescent="0.3">
      <c r="A931">
        <v>123</v>
      </c>
      <c r="Q931" t="s">
        <v>8306</v>
      </c>
      <c r="R931" t="s">
        <v>8306</v>
      </c>
      <c r="S931" t="s">
        <v>135</v>
      </c>
      <c r="T931" t="s">
        <v>138</v>
      </c>
      <c r="V931" s="9" t="s">
        <v>8320</v>
      </c>
      <c r="AA931" s="6" t="s">
        <v>661</v>
      </c>
      <c r="AB931">
        <v>1</v>
      </c>
      <c r="AC931">
        <v>1</v>
      </c>
      <c r="AH931" t="s">
        <v>1398</v>
      </c>
      <c r="AL931" t="s">
        <v>885</v>
      </c>
      <c r="AM931" t="s">
        <v>885</v>
      </c>
    </row>
    <row r="932" spans="1:42" x14ac:dyDescent="0.3">
      <c r="A932">
        <v>124</v>
      </c>
      <c r="Q932" t="s">
        <v>8307</v>
      </c>
      <c r="R932" t="s">
        <v>8307</v>
      </c>
      <c r="S932" t="s">
        <v>135</v>
      </c>
      <c r="T932" t="s">
        <v>138</v>
      </c>
      <c r="V932" s="9" t="s">
        <v>8321</v>
      </c>
      <c r="AA932" s="6" t="s">
        <v>212</v>
      </c>
      <c r="AB932">
        <v>1</v>
      </c>
      <c r="AC932">
        <v>1</v>
      </c>
      <c r="AH932" t="s">
        <v>1398</v>
      </c>
      <c r="AL932" t="s">
        <v>1467</v>
      </c>
      <c r="AM932" t="s">
        <v>1467</v>
      </c>
    </row>
    <row r="933" spans="1:42" x14ac:dyDescent="0.3">
      <c r="A933">
        <v>125</v>
      </c>
      <c r="Q933" t="s">
        <v>8308</v>
      </c>
      <c r="R933" t="s">
        <v>8308</v>
      </c>
      <c r="S933" t="s">
        <v>135</v>
      </c>
      <c r="T933" t="s">
        <v>138</v>
      </c>
      <c r="V933" s="9" t="s">
        <v>8321</v>
      </c>
      <c r="AA933" s="6" t="s">
        <v>142</v>
      </c>
      <c r="AB933">
        <v>1</v>
      </c>
      <c r="AC933">
        <v>1</v>
      </c>
      <c r="AL933" t="s">
        <v>232</v>
      </c>
      <c r="AM933" t="s">
        <v>232</v>
      </c>
    </row>
    <row r="934" spans="1:42" x14ac:dyDescent="0.3">
      <c r="A934">
        <v>126</v>
      </c>
      <c r="Q934" t="s">
        <v>8309</v>
      </c>
      <c r="R934" t="s">
        <v>8309</v>
      </c>
      <c r="S934" t="s">
        <v>135</v>
      </c>
      <c r="T934" t="s">
        <v>138</v>
      </c>
      <c r="V934" s="9" t="s">
        <v>8321</v>
      </c>
      <c r="AA934" s="6" t="s">
        <v>516</v>
      </c>
      <c r="AB934">
        <v>1</v>
      </c>
      <c r="AC934">
        <v>1</v>
      </c>
      <c r="AH934" t="s">
        <v>1398</v>
      </c>
      <c r="AL934" t="s">
        <v>215</v>
      </c>
      <c r="AM934" t="s">
        <v>215</v>
      </c>
    </row>
    <row r="935" spans="1:42" x14ac:dyDescent="0.3">
      <c r="A935">
        <v>127</v>
      </c>
      <c r="Q935" t="s">
        <v>8310</v>
      </c>
      <c r="R935" t="s">
        <v>8310</v>
      </c>
      <c r="S935" t="s">
        <v>135</v>
      </c>
      <c r="T935" t="s">
        <v>138</v>
      </c>
      <c r="V935" s="9" t="s">
        <v>8321</v>
      </c>
      <c r="AA935" s="6" t="s">
        <v>212</v>
      </c>
      <c r="AB935">
        <v>1</v>
      </c>
      <c r="AC935">
        <v>1</v>
      </c>
      <c r="AL935" t="s">
        <v>8326</v>
      </c>
      <c r="AM935" t="s">
        <v>8326</v>
      </c>
      <c r="AO935">
        <v>99</v>
      </c>
      <c r="AP935">
        <v>3</v>
      </c>
    </row>
    <row r="936" spans="1:42" x14ac:dyDescent="0.3">
      <c r="A936">
        <v>128</v>
      </c>
      <c r="Q936" t="s">
        <v>8311</v>
      </c>
      <c r="R936" t="s">
        <v>8311</v>
      </c>
      <c r="S936" t="s">
        <v>135</v>
      </c>
      <c r="T936" t="s">
        <v>138</v>
      </c>
      <c r="V936" s="9" t="s">
        <v>8321</v>
      </c>
      <c r="AA936" s="6" t="s">
        <v>333</v>
      </c>
      <c r="AB936">
        <v>1</v>
      </c>
      <c r="AC936">
        <v>1</v>
      </c>
      <c r="AL936" t="s">
        <v>8327</v>
      </c>
      <c r="AM936" t="s">
        <v>8327</v>
      </c>
    </row>
    <row r="937" spans="1:42" x14ac:dyDescent="0.3">
      <c r="A937">
        <v>129</v>
      </c>
      <c r="Q937" t="s">
        <v>8312</v>
      </c>
      <c r="R937" t="s">
        <v>8312</v>
      </c>
      <c r="S937" t="s">
        <v>135</v>
      </c>
      <c r="T937" t="s">
        <v>138</v>
      </c>
      <c r="V937" s="9" t="s">
        <v>8321</v>
      </c>
      <c r="AA937" s="6" t="s">
        <v>333</v>
      </c>
      <c r="AB937">
        <v>1</v>
      </c>
      <c r="AC937">
        <v>1</v>
      </c>
      <c r="AH937" t="s">
        <v>1398</v>
      </c>
      <c r="AL937" t="s">
        <v>876</v>
      </c>
      <c r="AM937" t="s">
        <v>876</v>
      </c>
    </row>
    <row r="938" spans="1:42" x14ac:dyDescent="0.3">
      <c r="A938">
        <v>130</v>
      </c>
      <c r="Q938" t="s">
        <v>8313</v>
      </c>
      <c r="R938" t="s">
        <v>8313</v>
      </c>
      <c r="S938" t="s">
        <v>135</v>
      </c>
      <c r="T938" t="s">
        <v>138</v>
      </c>
      <c r="V938" s="9" t="s">
        <v>8321</v>
      </c>
      <c r="AA938" s="6" t="s">
        <v>212</v>
      </c>
      <c r="AB938">
        <v>1</v>
      </c>
      <c r="AC938">
        <v>1</v>
      </c>
      <c r="AH938" t="s">
        <v>1398</v>
      </c>
      <c r="AL938" t="s">
        <v>752</v>
      </c>
      <c r="AM938" t="s">
        <v>752</v>
      </c>
    </row>
    <row r="939" spans="1:42" x14ac:dyDescent="0.3">
      <c r="A939">
        <v>131</v>
      </c>
      <c r="Q939" t="s">
        <v>8314</v>
      </c>
      <c r="R939" t="s">
        <v>8314</v>
      </c>
      <c r="S939" t="s">
        <v>135</v>
      </c>
      <c r="T939" t="s">
        <v>138</v>
      </c>
      <c r="V939" s="9" t="s">
        <v>8321</v>
      </c>
      <c r="AA939" s="6" t="s">
        <v>251</v>
      </c>
      <c r="AB939">
        <v>1</v>
      </c>
      <c r="AC939">
        <v>1</v>
      </c>
      <c r="AH939" t="s">
        <v>1398</v>
      </c>
      <c r="AL939" t="s">
        <v>8328</v>
      </c>
      <c r="AM939" t="s">
        <v>8328</v>
      </c>
    </row>
    <row r="940" spans="1:42" x14ac:dyDescent="0.3">
      <c r="A940">
        <v>132</v>
      </c>
      <c r="Q940" t="s">
        <v>8315</v>
      </c>
      <c r="R940" t="s">
        <v>8315</v>
      </c>
      <c r="S940" t="s">
        <v>135</v>
      </c>
      <c r="T940" t="s">
        <v>138</v>
      </c>
      <c r="V940" s="9" t="s">
        <v>8321</v>
      </c>
      <c r="AA940" s="6" t="s">
        <v>142</v>
      </c>
      <c r="AB940">
        <v>1</v>
      </c>
      <c r="AC940">
        <v>1</v>
      </c>
      <c r="AL940" t="s">
        <v>8329</v>
      </c>
      <c r="AM940" t="s">
        <v>8329</v>
      </c>
    </row>
    <row r="941" spans="1:42" x14ac:dyDescent="0.3">
      <c r="A941">
        <v>133</v>
      </c>
      <c r="Q941" t="s">
        <v>8316</v>
      </c>
      <c r="R941" t="s">
        <v>8316</v>
      </c>
      <c r="S941" t="s">
        <v>135</v>
      </c>
      <c r="T941" t="s">
        <v>138</v>
      </c>
      <c r="V941" s="9" t="s">
        <v>8322</v>
      </c>
      <c r="AA941" s="6" t="s">
        <v>251</v>
      </c>
      <c r="AB941">
        <v>1</v>
      </c>
      <c r="AC941">
        <v>1</v>
      </c>
      <c r="AL941" t="s">
        <v>8330</v>
      </c>
      <c r="AM941" t="s">
        <v>8330</v>
      </c>
    </row>
    <row r="942" spans="1:42" x14ac:dyDescent="0.3">
      <c r="A942">
        <v>134</v>
      </c>
      <c r="Q942" t="s">
        <v>8317</v>
      </c>
      <c r="R942" t="s">
        <v>8317</v>
      </c>
      <c r="S942" t="s">
        <v>135</v>
      </c>
      <c r="T942" t="s">
        <v>138</v>
      </c>
      <c r="V942" s="9" t="s">
        <v>8323</v>
      </c>
      <c r="AA942" s="6" t="s">
        <v>331</v>
      </c>
      <c r="AB942">
        <v>1</v>
      </c>
      <c r="AC942">
        <v>1</v>
      </c>
      <c r="AL942" t="s">
        <v>755</v>
      </c>
      <c r="AM942" t="s">
        <v>755</v>
      </c>
    </row>
    <row r="943" spans="1:42" x14ac:dyDescent="0.3">
      <c r="A943">
        <v>135</v>
      </c>
      <c r="Q943" t="s">
        <v>8318</v>
      </c>
      <c r="R943" t="s">
        <v>8318</v>
      </c>
      <c r="S943" t="s">
        <v>135</v>
      </c>
      <c r="T943" t="s">
        <v>138</v>
      </c>
      <c r="V943" s="9" t="s">
        <v>8324</v>
      </c>
      <c r="AA943" s="6" t="s">
        <v>142</v>
      </c>
      <c r="AB943">
        <v>1</v>
      </c>
      <c r="AC943">
        <v>1</v>
      </c>
      <c r="AL943" t="s">
        <v>8326</v>
      </c>
      <c r="AM943" t="s">
        <v>8326</v>
      </c>
      <c r="AO943">
        <v>99</v>
      </c>
      <c r="AP943">
        <v>39</v>
      </c>
    </row>
    <row r="944" spans="1:42" x14ac:dyDescent="0.3">
      <c r="A944">
        <v>136</v>
      </c>
      <c r="Q944" t="s">
        <v>8319</v>
      </c>
      <c r="R944" t="s">
        <v>8319</v>
      </c>
      <c r="S944" t="s">
        <v>135</v>
      </c>
      <c r="T944" t="s">
        <v>138</v>
      </c>
      <c r="V944" s="9" t="s">
        <v>8325</v>
      </c>
      <c r="AA944" s="6" t="s">
        <v>817</v>
      </c>
      <c r="AB944">
        <v>1</v>
      </c>
      <c r="AC944">
        <v>1</v>
      </c>
      <c r="AL944" t="s">
        <v>518</v>
      </c>
      <c r="AM944" t="s">
        <v>518</v>
      </c>
    </row>
    <row r="945" spans="1:60" x14ac:dyDescent="0.3">
      <c r="A945">
        <v>137</v>
      </c>
      <c r="K945" t="s">
        <v>7204</v>
      </c>
      <c r="Q945" t="s">
        <v>504</v>
      </c>
      <c r="R945" t="s">
        <v>504</v>
      </c>
      <c r="S945" t="s">
        <v>135</v>
      </c>
      <c r="T945" t="s">
        <v>13</v>
      </c>
      <c r="V945" s="9" t="s">
        <v>505</v>
      </c>
      <c r="AB945">
        <v>78</v>
      </c>
      <c r="AC945">
        <v>2</v>
      </c>
      <c r="AZ945" t="s">
        <v>506</v>
      </c>
      <c r="BA945" t="s">
        <v>4918</v>
      </c>
      <c r="BB945">
        <v>46361404</v>
      </c>
      <c r="BC945" t="s">
        <v>4919</v>
      </c>
      <c r="BF945" t="s">
        <v>507</v>
      </c>
    </row>
    <row r="946" spans="1:60" x14ac:dyDescent="0.3">
      <c r="A946">
        <v>141</v>
      </c>
      <c r="Q946" t="s">
        <v>511</v>
      </c>
      <c r="R946" t="s">
        <v>511</v>
      </c>
      <c r="S946" t="s">
        <v>135</v>
      </c>
      <c r="T946" t="s">
        <v>138</v>
      </c>
      <c r="V946" s="9" t="s">
        <v>514</v>
      </c>
      <c r="AA946" s="6" t="s">
        <v>516</v>
      </c>
      <c r="AB946">
        <v>1</v>
      </c>
      <c r="AC946">
        <v>1</v>
      </c>
      <c r="AK946" t="s">
        <v>8051</v>
      </c>
      <c r="AL946" t="s">
        <v>518</v>
      </c>
      <c r="AM946" t="s">
        <v>518</v>
      </c>
    </row>
    <row r="947" spans="1:60" x14ac:dyDescent="0.3">
      <c r="A947">
        <v>142</v>
      </c>
      <c r="Q947" t="s">
        <v>512</v>
      </c>
      <c r="R947" t="s">
        <v>512</v>
      </c>
      <c r="S947" t="s">
        <v>135</v>
      </c>
      <c r="T947" t="s">
        <v>138</v>
      </c>
      <c r="V947" s="9" t="s">
        <v>514</v>
      </c>
      <c r="AA947" s="6" t="s">
        <v>517</v>
      </c>
      <c r="AB947">
        <v>1</v>
      </c>
      <c r="AC947">
        <v>1</v>
      </c>
      <c r="AK947" t="s">
        <v>8051</v>
      </c>
      <c r="AL947" t="s">
        <v>519</v>
      </c>
      <c r="AM947" t="s">
        <v>519</v>
      </c>
    </row>
    <row r="948" spans="1:60" x14ac:dyDescent="0.3">
      <c r="A948">
        <v>143</v>
      </c>
      <c r="Q948" t="s">
        <v>513</v>
      </c>
      <c r="R948" t="s">
        <v>513</v>
      </c>
      <c r="S948" t="s">
        <v>135</v>
      </c>
      <c r="T948" t="s">
        <v>138</v>
      </c>
      <c r="V948" s="9" t="s">
        <v>515</v>
      </c>
      <c r="AA948" s="6" t="s">
        <v>251</v>
      </c>
      <c r="AB948">
        <v>1</v>
      </c>
      <c r="AC948">
        <v>1</v>
      </c>
      <c r="AK948" t="s">
        <v>8051</v>
      </c>
      <c r="AL948" t="s">
        <v>579</v>
      </c>
      <c r="AM948" t="s">
        <v>579</v>
      </c>
    </row>
    <row r="949" spans="1:60" x14ac:dyDescent="0.3">
      <c r="A949">
        <v>144</v>
      </c>
      <c r="K949" t="s">
        <v>526</v>
      </c>
      <c r="O949" s="9" t="s">
        <v>523</v>
      </c>
      <c r="P949" s="9" t="s">
        <v>522</v>
      </c>
      <c r="Q949" t="s">
        <v>520</v>
      </c>
      <c r="R949" t="s">
        <v>520</v>
      </c>
      <c r="S949" t="s">
        <v>135</v>
      </c>
      <c r="T949" t="s">
        <v>13</v>
      </c>
      <c r="V949" s="9" t="s">
        <v>521</v>
      </c>
      <c r="AB949">
        <v>128</v>
      </c>
      <c r="AC949">
        <v>128</v>
      </c>
      <c r="AE949" t="s">
        <v>8170</v>
      </c>
      <c r="AF949" t="s">
        <v>2462</v>
      </c>
      <c r="AZ949" t="s">
        <v>525</v>
      </c>
      <c r="BA949" t="s">
        <v>4920</v>
      </c>
      <c r="BB949">
        <v>4777887</v>
      </c>
      <c r="BC949" t="s">
        <v>4921</v>
      </c>
      <c r="BF949" t="s">
        <v>524</v>
      </c>
    </row>
    <row r="950" spans="1:60" x14ac:dyDescent="0.3">
      <c r="A950">
        <v>145</v>
      </c>
      <c r="Q950" t="s">
        <v>527</v>
      </c>
      <c r="R950" t="s">
        <v>527</v>
      </c>
      <c r="S950" t="s">
        <v>135</v>
      </c>
      <c r="T950" t="s">
        <v>469</v>
      </c>
      <c r="V950" s="9" t="s">
        <v>530</v>
      </c>
      <c r="AA950" s="6" t="s">
        <v>533</v>
      </c>
      <c r="AB950">
        <v>1</v>
      </c>
      <c r="AC950">
        <v>1</v>
      </c>
      <c r="AK950" t="s">
        <v>8051</v>
      </c>
      <c r="AL950" t="s">
        <v>534</v>
      </c>
      <c r="AM950" t="s">
        <v>534</v>
      </c>
    </row>
    <row r="951" spans="1:60" x14ac:dyDescent="0.3">
      <c r="A951">
        <v>146</v>
      </c>
      <c r="Q951" t="s">
        <v>528</v>
      </c>
      <c r="R951" t="s">
        <v>528</v>
      </c>
      <c r="S951" t="s">
        <v>135</v>
      </c>
      <c r="T951" t="s">
        <v>138</v>
      </c>
      <c r="V951" s="9" t="s">
        <v>531</v>
      </c>
      <c r="AA951" s="6" t="s">
        <v>142</v>
      </c>
      <c r="AB951">
        <v>1</v>
      </c>
      <c r="AC951">
        <v>1</v>
      </c>
      <c r="AK951" t="s">
        <v>8051</v>
      </c>
      <c r="AL951" t="s">
        <v>535</v>
      </c>
      <c r="AM951" t="s">
        <v>535</v>
      </c>
      <c r="AO951">
        <v>38</v>
      </c>
      <c r="AP951">
        <v>263</v>
      </c>
    </row>
    <row r="952" spans="1:60" x14ac:dyDescent="0.3">
      <c r="A952">
        <v>147</v>
      </c>
      <c r="Q952" t="s">
        <v>529</v>
      </c>
      <c r="R952" t="s">
        <v>529</v>
      </c>
      <c r="S952" t="s">
        <v>135</v>
      </c>
      <c r="T952" t="s">
        <v>138</v>
      </c>
      <c r="V952" s="9" t="s">
        <v>532</v>
      </c>
      <c r="AA952" s="6" t="s">
        <v>142</v>
      </c>
      <c r="AB952">
        <v>1</v>
      </c>
      <c r="AC952">
        <v>1</v>
      </c>
      <c r="AK952" t="s">
        <v>8051</v>
      </c>
      <c r="AL952" t="s">
        <v>535</v>
      </c>
      <c r="AM952" t="s">
        <v>535</v>
      </c>
      <c r="AO952">
        <v>39</v>
      </c>
      <c r="AP952">
        <v>18</v>
      </c>
    </row>
    <row r="953" spans="1:60" x14ac:dyDescent="0.3">
      <c r="A953">
        <v>148</v>
      </c>
      <c r="Q953" t="s">
        <v>536</v>
      </c>
      <c r="R953" t="s">
        <v>537</v>
      </c>
      <c r="S953" t="s">
        <v>65</v>
      </c>
      <c r="T953" t="s">
        <v>538</v>
      </c>
      <c r="V953" s="9" t="s">
        <v>539</v>
      </c>
      <c r="AB953">
        <v>39</v>
      </c>
      <c r="AC953">
        <v>39</v>
      </c>
      <c r="AH953" t="s">
        <v>1398</v>
      </c>
      <c r="AZ953" t="s">
        <v>540</v>
      </c>
    </row>
    <row r="954" spans="1:60" x14ac:dyDescent="0.3">
      <c r="A954">
        <v>149</v>
      </c>
      <c r="I954">
        <v>61522006</v>
      </c>
      <c r="N954" t="s">
        <v>7205</v>
      </c>
      <c r="Q954" t="s">
        <v>7207</v>
      </c>
      <c r="R954" t="s">
        <v>7207</v>
      </c>
      <c r="S954" t="s">
        <v>135</v>
      </c>
      <c r="T954" t="s">
        <v>13</v>
      </c>
      <c r="V954" s="9" t="s">
        <v>539</v>
      </c>
      <c r="AB954">
        <v>32</v>
      </c>
      <c r="AC954">
        <v>4</v>
      </c>
      <c r="AE954" t="s">
        <v>8054</v>
      </c>
      <c r="AH954" t="s">
        <v>8087</v>
      </c>
      <c r="AK954" t="s">
        <v>8051</v>
      </c>
      <c r="AZ954" t="s">
        <v>541</v>
      </c>
      <c r="BB954">
        <v>71300465</v>
      </c>
      <c r="BC954" t="s">
        <v>4922</v>
      </c>
      <c r="BF954" t="s">
        <v>542</v>
      </c>
      <c r="BH954" t="s">
        <v>7206</v>
      </c>
    </row>
    <row r="955" spans="1:60" x14ac:dyDescent="0.3">
      <c r="A955">
        <v>150</v>
      </c>
      <c r="Q955" t="s">
        <v>543</v>
      </c>
      <c r="R955" t="s">
        <v>543</v>
      </c>
      <c r="S955" t="s">
        <v>135</v>
      </c>
      <c r="T955" t="s">
        <v>469</v>
      </c>
      <c r="V955" s="9" t="s">
        <v>544</v>
      </c>
      <c r="AA955" s="6" t="s">
        <v>545</v>
      </c>
      <c r="AB955">
        <v>1</v>
      </c>
      <c r="AC955">
        <v>1</v>
      </c>
      <c r="AK955" t="s">
        <v>8051</v>
      </c>
      <c r="AL955" t="s">
        <v>534</v>
      </c>
      <c r="AM955" t="s">
        <v>534</v>
      </c>
    </row>
    <row r="956" spans="1:60" x14ac:dyDescent="0.3">
      <c r="A956">
        <v>151</v>
      </c>
      <c r="Q956" t="s">
        <v>546</v>
      </c>
      <c r="R956" t="s">
        <v>546</v>
      </c>
      <c r="S956" t="s">
        <v>135</v>
      </c>
      <c r="T956" t="s">
        <v>138</v>
      </c>
      <c r="V956" s="9" t="s">
        <v>548</v>
      </c>
      <c r="AA956" s="6" t="s">
        <v>267</v>
      </c>
      <c r="AB956">
        <v>1</v>
      </c>
      <c r="AC956">
        <v>1</v>
      </c>
      <c r="AL956" t="s">
        <v>519</v>
      </c>
      <c r="AM956" t="s">
        <v>519</v>
      </c>
    </row>
    <row r="957" spans="1:60" x14ac:dyDescent="0.3">
      <c r="A957">
        <v>152</v>
      </c>
      <c r="Q957" t="s">
        <v>547</v>
      </c>
      <c r="R957" t="s">
        <v>547</v>
      </c>
      <c r="S957" t="s">
        <v>135</v>
      </c>
      <c r="T957" t="s">
        <v>138</v>
      </c>
      <c r="V957" s="9" t="s">
        <v>549</v>
      </c>
      <c r="AA957" s="6" t="s">
        <v>332</v>
      </c>
      <c r="AB957">
        <v>1</v>
      </c>
      <c r="AC957">
        <v>1</v>
      </c>
      <c r="AL957" t="s">
        <v>519</v>
      </c>
      <c r="AM957" t="s">
        <v>519</v>
      </c>
    </row>
    <row r="958" spans="1:60" x14ac:dyDescent="0.3">
      <c r="A958">
        <v>160</v>
      </c>
      <c r="K958" t="s">
        <v>572</v>
      </c>
      <c r="Q958" t="s">
        <v>571</v>
      </c>
      <c r="R958" t="s">
        <v>571</v>
      </c>
      <c r="S958" t="s">
        <v>135</v>
      </c>
      <c r="T958" t="s">
        <v>13</v>
      </c>
      <c r="V958" s="9" t="s">
        <v>566</v>
      </c>
      <c r="AB958">
        <v>30</v>
      </c>
      <c r="AC958">
        <v>30</v>
      </c>
      <c r="AH958" t="s">
        <v>8066</v>
      </c>
      <c r="AZ958" t="s">
        <v>541</v>
      </c>
      <c r="BB958">
        <v>71300465</v>
      </c>
      <c r="BC958" t="s">
        <v>4922</v>
      </c>
      <c r="BF958" t="s">
        <v>542</v>
      </c>
    </row>
    <row r="959" spans="1:60" x14ac:dyDescent="0.3">
      <c r="A959">
        <v>161</v>
      </c>
      <c r="Q959" t="s">
        <v>573</v>
      </c>
      <c r="R959" t="s">
        <v>573</v>
      </c>
      <c r="S959" t="s">
        <v>135</v>
      </c>
      <c r="T959" t="s">
        <v>52</v>
      </c>
      <c r="V959" s="9" t="s">
        <v>574</v>
      </c>
      <c r="AA959" s="6" t="s">
        <v>575</v>
      </c>
      <c r="AB959">
        <v>4</v>
      </c>
      <c r="AC959">
        <v>4</v>
      </c>
      <c r="AE959" t="s">
        <v>164</v>
      </c>
      <c r="AH959" t="s">
        <v>1398</v>
      </c>
      <c r="AL959" t="s">
        <v>576</v>
      </c>
      <c r="AM959" t="s">
        <v>576</v>
      </c>
      <c r="AO959">
        <v>2</v>
      </c>
      <c r="AP959">
        <v>5</v>
      </c>
      <c r="AS959" t="s">
        <v>7262</v>
      </c>
      <c r="AT959">
        <v>4753265</v>
      </c>
      <c r="AV959" s="11">
        <v>7810285</v>
      </c>
      <c r="AZ959" t="s">
        <v>432</v>
      </c>
      <c r="BA959" t="s">
        <v>4925</v>
      </c>
      <c r="BB959">
        <v>17687109</v>
      </c>
      <c r="BC959" t="s">
        <v>4926</v>
      </c>
    </row>
    <row r="960" spans="1:60" x14ac:dyDescent="0.3">
      <c r="A960">
        <v>162</v>
      </c>
      <c r="Q960" t="s">
        <v>577</v>
      </c>
      <c r="R960" t="s">
        <v>577</v>
      </c>
      <c r="S960" t="s">
        <v>135</v>
      </c>
      <c r="T960" t="s">
        <v>138</v>
      </c>
      <c r="V960" s="9" t="s">
        <v>578</v>
      </c>
      <c r="AA960" s="6" t="s">
        <v>332</v>
      </c>
      <c r="AB960">
        <v>1</v>
      </c>
      <c r="AC960">
        <v>1</v>
      </c>
      <c r="AK960" t="s">
        <v>8051</v>
      </c>
      <c r="AL960" t="s">
        <v>579</v>
      </c>
      <c r="AM960" t="s">
        <v>579</v>
      </c>
      <c r="AO960">
        <v>56</v>
      </c>
      <c r="AP960">
        <v>306</v>
      </c>
    </row>
    <row r="961" spans="1:60" x14ac:dyDescent="0.3">
      <c r="A961">
        <v>163</v>
      </c>
      <c r="Q961" t="s">
        <v>6058</v>
      </c>
      <c r="R961" t="s">
        <v>6059</v>
      </c>
      <c r="S961" t="s">
        <v>51</v>
      </c>
      <c r="T961" t="s">
        <v>52</v>
      </c>
      <c r="V961" s="9" t="s">
        <v>581</v>
      </c>
      <c r="AA961" s="6" t="s">
        <v>6060</v>
      </c>
      <c r="AB961">
        <v>5</v>
      </c>
      <c r="AC961">
        <v>5</v>
      </c>
      <c r="AE961" t="s">
        <v>8054</v>
      </c>
      <c r="AH961" t="s">
        <v>1398</v>
      </c>
      <c r="AL961" t="s">
        <v>5959</v>
      </c>
      <c r="AM961" t="s">
        <v>5960</v>
      </c>
      <c r="AO961">
        <v>81</v>
      </c>
      <c r="AS961" t="s">
        <v>7254</v>
      </c>
      <c r="AT961">
        <v>817009679</v>
      </c>
      <c r="AV961" s="11">
        <v>404401</v>
      </c>
      <c r="AZ961" t="s">
        <v>6061</v>
      </c>
    </row>
    <row r="962" spans="1:60" x14ac:dyDescent="0.3">
      <c r="A962">
        <v>164</v>
      </c>
      <c r="K962" t="s">
        <v>7208</v>
      </c>
      <c r="Q962" t="s">
        <v>580</v>
      </c>
      <c r="R962" t="s">
        <v>580</v>
      </c>
      <c r="S962" t="s">
        <v>135</v>
      </c>
      <c r="T962" t="s">
        <v>13</v>
      </c>
      <c r="V962" s="9" t="s">
        <v>581</v>
      </c>
      <c r="AB962">
        <v>28</v>
      </c>
      <c r="AC962">
        <v>28</v>
      </c>
      <c r="AE962" t="s">
        <v>164</v>
      </c>
      <c r="AF962" t="s">
        <v>8054</v>
      </c>
      <c r="AH962" t="s">
        <v>8090</v>
      </c>
      <c r="AZ962" t="s">
        <v>541</v>
      </c>
      <c r="BB962">
        <v>71300465</v>
      </c>
      <c r="BC962" t="s">
        <v>4922</v>
      </c>
      <c r="BF962" t="s">
        <v>542</v>
      </c>
      <c r="BH962" t="s">
        <v>7209</v>
      </c>
    </row>
    <row r="963" spans="1:60" x14ac:dyDescent="0.3">
      <c r="A963">
        <v>165</v>
      </c>
      <c r="C963">
        <v>14866022</v>
      </c>
      <c r="Q963" t="s">
        <v>5955</v>
      </c>
      <c r="R963" t="s">
        <v>5956</v>
      </c>
      <c r="S963" t="s">
        <v>51</v>
      </c>
      <c r="T963" t="s">
        <v>52</v>
      </c>
      <c r="V963" s="9" t="s">
        <v>5957</v>
      </c>
      <c r="AA963" s="6" t="s">
        <v>5958</v>
      </c>
      <c r="AB963">
        <v>4</v>
      </c>
      <c r="AC963">
        <v>4</v>
      </c>
      <c r="AE963" t="s">
        <v>92</v>
      </c>
      <c r="AH963" t="s">
        <v>8089</v>
      </c>
      <c r="AL963" t="s">
        <v>5959</v>
      </c>
      <c r="AM963" t="s">
        <v>5960</v>
      </c>
      <c r="AO963">
        <v>81</v>
      </c>
      <c r="AP963">
        <v>22</v>
      </c>
      <c r="AS963" t="s">
        <v>7254</v>
      </c>
      <c r="AT963">
        <v>817009679</v>
      </c>
      <c r="AV963" s="11">
        <v>404401</v>
      </c>
      <c r="AZ963" t="s">
        <v>5961</v>
      </c>
    </row>
    <row r="964" spans="1:60" x14ac:dyDescent="0.3">
      <c r="A964">
        <v>166</v>
      </c>
      <c r="Q964" t="s">
        <v>582</v>
      </c>
      <c r="R964" t="s">
        <v>582</v>
      </c>
      <c r="S964" t="s">
        <v>135</v>
      </c>
      <c r="T964" t="s">
        <v>469</v>
      </c>
      <c r="V964" s="9" t="s">
        <v>586</v>
      </c>
      <c r="AA964" s="6" t="s">
        <v>589</v>
      </c>
      <c r="AB964">
        <v>4</v>
      </c>
      <c r="AC964">
        <v>4</v>
      </c>
      <c r="AK964" t="s">
        <v>8051</v>
      </c>
      <c r="AL964" t="s">
        <v>590</v>
      </c>
      <c r="AM964" t="s">
        <v>590</v>
      </c>
      <c r="AO964">
        <v>6</v>
      </c>
      <c r="AP964">
        <v>12</v>
      </c>
      <c r="AS964" t="s">
        <v>7263</v>
      </c>
      <c r="AT964">
        <v>974434616</v>
      </c>
      <c r="AV964" s="11">
        <v>9877770</v>
      </c>
    </row>
    <row r="965" spans="1:60" x14ac:dyDescent="0.3">
      <c r="A965">
        <v>167</v>
      </c>
      <c r="Q965" t="s">
        <v>583</v>
      </c>
      <c r="R965" t="s">
        <v>583</v>
      </c>
      <c r="S965" t="s">
        <v>135</v>
      </c>
      <c r="T965" t="s">
        <v>138</v>
      </c>
      <c r="V965" s="9" t="s">
        <v>587</v>
      </c>
      <c r="AA965" s="6" t="s">
        <v>332</v>
      </c>
      <c r="AB965">
        <v>1</v>
      </c>
      <c r="AC965">
        <v>1</v>
      </c>
      <c r="AE965" t="s">
        <v>8053</v>
      </c>
      <c r="AH965" t="s">
        <v>1398</v>
      </c>
      <c r="AL965" t="s">
        <v>591</v>
      </c>
      <c r="AM965" t="s">
        <v>591</v>
      </c>
    </row>
    <row r="966" spans="1:60" x14ac:dyDescent="0.3">
      <c r="A966">
        <v>168</v>
      </c>
      <c r="Q966" t="s">
        <v>584</v>
      </c>
      <c r="R966" t="s">
        <v>584</v>
      </c>
      <c r="S966" t="s">
        <v>135</v>
      </c>
      <c r="T966" t="s">
        <v>138</v>
      </c>
      <c r="V966" s="9" t="s">
        <v>587</v>
      </c>
      <c r="AA966" s="6" t="s">
        <v>251</v>
      </c>
      <c r="AB966">
        <v>1</v>
      </c>
      <c r="AC966">
        <v>1</v>
      </c>
      <c r="AE966" t="s">
        <v>8053</v>
      </c>
      <c r="AK966" t="s">
        <v>8052</v>
      </c>
      <c r="AL966" t="s">
        <v>592</v>
      </c>
      <c r="AM966" t="s">
        <v>592</v>
      </c>
    </row>
    <row r="967" spans="1:60" x14ac:dyDescent="0.3">
      <c r="A967">
        <v>169</v>
      </c>
      <c r="Q967" t="s">
        <v>585</v>
      </c>
      <c r="R967" t="s">
        <v>585</v>
      </c>
      <c r="S967" t="s">
        <v>135</v>
      </c>
      <c r="T967" t="s">
        <v>138</v>
      </c>
      <c r="V967" s="9" t="s">
        <v>588</v>
      </c>
      <c r="AA967" s="6" t="s">
        <v>397</v>
      </c>
      <c r="AB967">
        <v>1</v>
      </c>
      <c r="AC967">
        <v>1</v>
      </c>
      <c r="AE967" t="s">
        <v>8053</v>
      </c>
      <c r="AH967" t="s">
        <v>1398</v>
      </c>
      <c r="AL967" t="s">
        <v>593</v>
      </c>
      <c r="AM967" t="s">
        <v>593</v>
      </c>
    </row>
    <row r="968" spans="1:60" x14ac:dyDescent="0.3">
      <c r="A968">
        <v>171</v>
      </c>
      <c r="I968">
        <v>458581124</v>
      </c>
      <c r="Q968" t="s">
        <v>5962</v>
      </c>
      <c r="R968" t="s">
        <v>5963</v>
      </c>
      <c r="S968" t="s">
        <v>51</v>
      </c>
      <c r="T968" t="s">
        <v>538</v>
      </c>
      <c r="V968" s="9" t="s">
        <v>5464</v>
      </c>
      <c r="AB968">
        <v>47</v>
      </c>
      <c r="AC968">
        <v>47</v>
      </c>
      <c r="AH968" t="s">
        <v>8089</v>
      </c>
      <c r="AZ968" t="s">
        <v>7210</v>
      </c>
    </row>
    <row r="969" spans="1:60" x14ac:dyDescent="0.3">
      <c r="A969">
        <v>172</v>
      </c>
      <c r="B969" t="s">
        <v>5462</v>
      </c>
      <c r="Q969" t="s">
        <v>5461</v>
      </c>
      <c r="R969" t="s">
        <v>5463</v>
      </c>
      <c r="S969" t="s">
        <v>51</v>
      </c>
      <c r="T969" t="s">
        <v>52</v>
      </c>
      <c r="V969" s="9" t="s">
        <v>5464</v>
      </c>
      <c r="AA969" s="6" t="s">
        <v>5465</v>
      </c>
      <c r="AB969">
        <v>14</v>
      </c>
      <c r="AC969">
        <v>14</v>
      </c>
      <c r="AE969" t="s">
        <v>8055</v>
      </c>
      <c r="AF969" t="s">
        <v>8169</v>
      </c>
      <c r="AG969" t="s">
        <v>164</v>
      </c>
      <c r="AH969" t="s">
        <v>8091</v>
      </c>
      <c r="AL969" t="s">
        <v>5466</v>
      </c>
      <c r="AM969" t="s">
        <v>5467</v>
      </c>
      <c r="AO969">
        <v>124</v>
      </c>
      <c r="AS969" t="s">
        <v>7265</v>
      </c>
      <c r="AT969">
        <v>812161039</v>
      </c>
      <c r="AU969">
        <v>496396</v>
      </c>
      <c r="AV969" s="11" t="s">
        <v>7264</v>
      </c>
      <c r="AZ969" t="s">
        <v>5468</v>
      </c>
      <c r="BB969" s="11">
        <v>27536487</v>
      </c>
      <c r="BC969" t="s">
        <v>5469</v>
      </c>
    </row>
    <row r="970" spans="1:60" x14ac:dyDescent="0.3">
      <c r="A970">
        <v>173</v>
      </c>
      <c r="Q970" t="s">
        <v>1915</v>
      </c>
      <c r="R970" t="s">
        <v>1916</v>
      </c>
      <c r="S970" t="s">
        <v>65</v>
      </c>
      <c r="T970" t="s">
        <v>52</v>
      </c>
      <c r="V970" s="9" t="s">
        <v>596</v>
      </c>
      <c r="AA970" s="6" t="s">
        <v>1917</v>
      </c>
      <c r="AB970">
        <v>5</v>
      </c>
      <c r="AC970">
        <v>5</v>
      </c>
      <c r="AE970" t="s">
        <v>8055</v>
      </c>
      <c r="AF970" t="s">
        <v>82</v>
      </c>
      <c r="AK970" t="s">
        <v>8051</v>
      </c>
      <c r="AL970" t="s">
        <v>125</v>
      </c>
      <c r="AM970" t="s">
        <v>1912</v>
      </c>
      <c r="AN970">
        <v>15</v>
      </c>
      <c r="AO970">
        <v>110</v>
      </c>
      <c r="AP970" s="9" t="s">
        <v>1247</v>
      </c>
      <c r="AS970" t="s">
        <v>1913</v>
      </c>
      <c r="AT970">
        <v>471520985</v>
      </c>
      <c r="AU970">
        <v>7833358</v>
      </c>
      <c r="AV970" s="11" t="s">
        <v>130</v>
      </c>
      <c r="AZ970" t="s">
        <v>1918</v>
      </c>
    </row>
    <row r="971" spans="1:60" x14ac:dyDescent="0.3">
      <c r="A971">
        <v>174</v>
      </c>
      <c r="G971" t="s">
        <v>595</v>
      </c>
      <c r="Q971" t="s">
        <v>594</v>
      </c>
      <c r="R971" t="s">
        <v>594</v>
      </c>
      <c r="S971" t="s">
        <v>135</v>
      </c>
      <c r="T971" t="s">
        <v>469</v>
      </c>
      <c r="V971" s="9" t="s">
        <v>596</v>
      </c>
      <c r="AB971">
        <v>1</v>
      </c>
      <c r="AC971">
        <v>1</v>
      </c>
      <c r="AE971" t="s">
        <v>164</v>
      </c>
      <c r="AH971" t="s">
        <v>1398</v>
      </c>
      <c r="AL971" t="s">
        <v>164</v>
      </c>
      <c r="AM971" t="s">
        <v>164</v>
      </c>
      <c r="AO971">
        <v>18</v>
      </c>
      <c r="AP971">
        <v>7</v>
      </c>
      <c r="AS971" t="s">
        <v>7259</v>
      </c>
      <c r="AT971">
        <v>1765420</v>
      </c>
      <c r="AV971" s="11" t="s">
        <v>7258</v>
      </c>
      <c r="AZ971" t="s">
        <v>432</v>
      </c>
      <c r="BA971" t="s">
        <v>4925</v>
      </c>
      <c r="BB971">
        <v>17687109</v>
      </c>
      <c r="BC971" t="s">
        <v>4926</v>
      </c>
    </row>
    <row r="972" spans="1:60" x14ac:dyDescent="0.3">
      <c r="A972">
        <v>175</v>
      </c>
      <c r="N972" t="s">
        <v>599</v>
      </c>
      <c r="Q972" t="s">
        <v>597</v>
      </c>
      <c r="R972" t="s">
        <v>597</v>
      </c>
      <c r="S972" t="s">
        <v>135</v>
      </c>
      <c r="T972" t="s">
        <v>138</v>
      </c>
      <c r="V972" s="9" t="s">
        <v>598</v>
      </c>
      <c r="AB972">
        <v>1</v>
      </c>
      <c r="AC972">
        <v>1</v>
      </c>
      <c r="AK972" t="s">
        <v>8051</v>
      </c>
      <c r="AL972" t="s">
        <v>600</v>
      </c>
      <c r="AM972" t="s">
        <v>600</v>
      </c>
    </row>
    <row r="973" spans="1:60" x14ac:dyDescent="0.3">
      <c r="A973">
        <v>176</v>
      </c>
      <c r="Q973" t="s">
        <v>5965</v>
      </c>
      <c r="R973" t="s">
        <v>5966</v>
      </c>
      <c r="S973" t="s">
        <v>51</v>
      </c>
      <c r="T973" t="s">
        <v>52</v>
      </c>
      <c r="V973" s="9" t="s">
        <v>5964</v>
      </c>
      <c r="AA973" s="6" t="s">
        <v>5967</v>
      </c>
      <c r="AB973">
        <v>4</v>
      </c>
      <c r="AC973">
        <v>4</v>
      </c>
      <c r="AE973" t="s">
        <v>92</v>
      </c>
      <c r="AF973" t="s">
        <v>8098</v>
      </c>
      <c r="AL973" t="s">
        <v>5968</v>
      </c>
      <c r="AM973" t="s">
        <v>5969</v>
      </c>
      <c r="AO973">
        <v>102</v>
      </c>
      <c r="AS973" t="s">
        <v>7266</v>
      </c>
      <c r="AT973">
        <v>16385961</v>
      </c>
      <c r="AU973">
        <v>506023</v>
      </c>
      <c r="AV973" s="11">
        <v>8708476</v>
      </c>
      <c r="AZ973" t="s">
        <v>5970</v>
      </c>
    </row>
    <row r="974" spans="1:60" x14ac:dyDescent="0.3">
      <c r="A974">
        <v>177</v>
      </c>
      <c r="B974" t="s">
        <v>5986</v>
      </c>
      <c r="C974">
        <v>13064323</v>
      </c>
      <c r="Q974" t="s">
        <v>5982</v>
      </c>
      <c r="R974" t="s">
        <v>5982</v>
      </c>
      <c r="S974" t="s">
        <v>135</v>
      </c>
      <c r="T974" t="s">
        <v>52</v>
      </c>
      <c r="V974" s="9" t="s">
        <v>602</v>
      </c>
      <c r="AA974" s="6" t="s">
        <v>5983</v>
      </c>
      <c r="AB974">
        <v>49</v>
      </c>
      <c r="AC974">
        <v>49</v>
      </c>
      <c r="AE974" t="s">
        <v>82</v>
      </c>
      <c r="AH974" t="s">
        <v>670</v>
      </c>
      <c r="AL974" t="s">
        <v>5984</v>
      </c>
      <c r="AM974" t="s">
        <v>5984</v>
      </c>
      <c r="AO974">
        <v>27</v>
      </c>
      <c r="AP974">
        <v>3</v>
      </c>
      <c r="AS974" t="s">
        <v>7267</v>
      </c>
      <c r="AT974">
        <v>44514079</v>
      </c>
      <c r="AV974" s="11">
        <v>376465</v>
      </c>
      <c r="AZ974" t="s">
        <v>5985</v>
      </c>
    </row>
    <row r="975" spans="1:60" x14ac:dyDescent="0.3">
      <c r="A975">
        <v>178</v>
      </c>
      <c r="Q975" t="s">
        <v>601</v>
      </c>
      <c r="R975" t="s">
        <v>601</v>
      </c>
      <c r="S975" t="s">
        <v>135</v>
      </c>
      <c r="T975" t="s">
        <v>52</v>
      </c>
      <c r="V975" s="9" t="s">
        <v>602</v>
      </c>
      <c r="AA975" s="6" t="s">
        <v>603</v>
      </c>
      <c r="AB975">
        <v>3</v>
      </c>
      <c r="AC975">
        <v>3</v>
      </c>
      <c r="AE975" t="s">
        <v>164</v>
      </c>
      <c r="AH975" t="s">
        <v>8092</v>
      </c>
      <c r="AL975" t="s">
        <v>604</v>
      </c>
      <c r="AM975" t="s">
        <v>604</v>
      </c>
      <c r="AO975">
        <v>7</v>
      </c>
      <c r="AT975">
        <v>609773633</v>
      </c>
      <c r="AU975">
        <v>6071671</v>
      </c>
      <c r="AV975" s="11" t="s">
        <v>7268</v>
      </c>
      <c r="AZ975" t="s">
        <v>605</v>
      </c>
      <c r="BA975" t="s">
        <v>4927</v>
      </c>
      <c r="BB975">
        <v>77964694</v>
      </c>
      <c r="BC975" t="s">
        <v>4928</v>
      </c>
    </row>
    <row r="976" spans="1:60" x14ac:dyDescent="0.3">
      <c r="A976">
        <v>179</v>
      </c>
      <c r="I976">
        <v>11196413</v>
      </c>
      <c r="Q976" t="s">
        <v>6048</v>
      </c>
      <c r="R976" t="s">
        <v>6049</v>
      </c>
      <c r="S976" t="s">
        <v>51</v>
      </c>
      <c r="T976" t="s">
        <v>13</v>
      </c>
      <c r="V976" s="9" t="s">
        <v>602</v>
      </c>
      <c r="AB976">
        <v>42</v>
      </c>
      <c r="AC976">
        <v>42</v>
      </c>
      <c r="AE976" t="s">
        <v>164</v>
      </c>
      <c r="AH976" t="s">
        <v>8089</v>
      </c>
      <c r="AK976" t="s">
        <v>8051</v>
      </c>
      <c r="AL976" t="s">
        <v>6050</v>
      </c>
      <c r="AM976" t="s">
        <v>1843</v>
      </c>
      <c r="AO976">
        <v>3</v>
      </c>
      <c r="AT976">
        <v>887618711</v>
      </c>
      <c r="AZ976" t="s">
        <v>6051</v>
      </c>
      <c r="BF976" t="s">
        <v>6052</v>
      </c>
      <c r="BG976" t="s">
        <v>12561</v>
      </c>
    </row>
    <row r="977" spans="1:55" x14ac:dyDescent="0.3">
      <c r="A977">
        <v>181</v>
      </c>
      <c r="Q977" t="s">
        <v>610</v>
      </c>
      <c r="R977" t="s">
        <v>610</v>
      </c>
      <c r="S977" t="s">
        <v>135</v>
      </c>
      <c r="T977" t="s">
        <v>138</v>
      </c>
      <c r="V977" s="9" t="s">
        <v>618</v>
      </c>
      <c r="AA977" s="6" t="s">
        <v>624</v>
      </c>
      <c r="AB977">
        <v>1</v>
      </c>
      <c r="AC977">
        <v>1</v>
      </c>
      <c r="AE977" t="s">
        <v>8053</v>
      </c>
      <c r="AK977" t="s">
        <v>8052</v>
      </c>
      <c r="AL977" t="s">
        <v>625</v>
      </c>
      <c r="AM977" t="s">
        <v>625</v>
      </c>
    </row>
    <row r="978" spans="1:55" x14ac:dyDescent="0.3">
      <c r="A978">
        <v>183</v>
      </c>
      <c r="Q978" t="s">
        <v>612</v>
      </c>
      <c r="R978" t="s">
        <v>612</v>
      </c>
      <c r="S978" t="s">
        <v>135</v>
      </c>
      <c r="T978" t="s">
        <v>138</v>
      </c>
      <c r="V978" s="9" t="s">
        <v>620</v>
      </c>
      <c r="AA978" s="6" t="s">
        <v>251</v>
      </c>
      <c r="AB978">
        <v>1</v>
      </c>
      <c r="AC978">
        <v>1</v>
      </c>
      <c r="AE978" t="s">
        <v>8053</v>
      </c>
      <c r="AK978" t="s">
        <v>8051</v>
      </c>
      <c r="AL978" t="s">
        <v>519</v>
      </c>
      <c r="AM978" t="s">
        <v>519</v>
      </c>
    </row>
    <row r="979" spans="1:55" x14ac:dyDescent="0.3">
      <c r="A979">
        <v>186</v>
      </c>
      <c r="Q979" t="s">
        <v>614</v>
      </c>
      <c r="R979" t="s">
        <v>614</v>
      </c>
      <c r="S979" t="s">
        <v>135</v>
      </c>
      <c r="T979" t="s">
        <v>138</v>
      </c>
      <c r="V979" s="9" t="s">
        <v>622</v>
      </c>
      <c r="AA979" s="6" t="s">
        <v>632</v>
      </c>
      <c r="AB979">
        <v>1</v>
      </c>
      <c r="AC979">
        <v>1</v>
      </c>
      <c r="AH979" t="s">
        <v>1398</v>
      </c>
      <c r="AK979" t="s">
        <v>8052</v>
      </c>
      <c r="AL979" t="s">
        <v>633</v>
      </c>
      <c r="AM979" t="s">
        <v>633</v>
      </c>
    </row>
    <row r="980" spans="1:55" x14ac:dyDescent="0.3">
      <c r="A980">
        <v>187</v>
      </c>
      <c r="C980">
        <v>13084741</v>
      </c>
      <c r="Q980" t="s">
        <v>5977</v>
      </c>
      <c r="R980" t="s">
        <v>5977</v>
      </c>
      <c r="S980" t="s">
        <v>135</v>
      </c>
      <c r="T980" t="s">
        <v>52</v>
      </c>
      <c r="V980" s="9" t="s">
        <v>623</v>
      </c>
      <c r="AA980" s="6" t="s">
        <v>5978</v>
      </c>
      <c r="AB980">
        <v>17</v>
      </c>
      <c r="AC980">
        <v>17</v>
      </c>
      <c r="AE980" t="s">
        <v>8055</v>
      </c>
      <c r="AF980" t="s">
        <v>8212</v>
      </c>
      <c r="AG980" t="s">
        <v>164</v>
      </c>
      <c r="AH980" t="s">
        <v>8060</v>
      </c>
      <c r="AK980" t="s">
        <v>8052</v>
      </c>
      <c r="AL980" t="s">
        <v>5979</v>
      </c>
      <c r="AM980" t="s">
        <v>5979</v>
      </c>
      <c r="AO980">
        <v>14</v>
      </c>
      <c r="AP980">
        <v>2</v>
      </c>
      <c r="AZ980" t="s">
        <v>5980</v>
      </c>
    </row>
    <row r="981" spans="1:55" x14ac:dyDescent="0.3">
      <c r="A981">
        <v>189</v>
      </c>
      <c r="Q981" t="s">
        <v>634</v>
      </c>
      <c r="R981" t="s">
        <v>634</v>
      </c>
      <c r="S981" t="s">
        <v>135</v>
      </c>
      <c r="T981" t="s">
        <v>138</v>
      </c>
      <c r="V981" s="9" t="s">
        <v>639</v>
      </c>
      <c r="AA981" s="6" t="s">
        <v>211</v>
      </c>
      <c r="AB981">
        <v>1</v>
      </c>
      <c r="AC981">
        <v>1</v>
      </c>
      <c r="AE981" t="s">
        <v>8054</v>
      </c>
      <c r="AH981" t="s">
        <v>1398</v>
      </c>
      <c r="AK981" t="s">
        <v>8051</v>
      </c>
      <c r="AL981" t="s">
        <v>643</v>
      </c>
      <c r="AM981" t="s">
        <v>643</v>
      </c>
    </row>
    <row r="982" spans="1:55" x14ac:dyDescent="0.3">
      <c r="A982">
        <v>190</v>
      </c>
      <c r="Q982" t="s">
        <v>635</v>
      </c>
      <c r="R982" t="s">
        <v>635</v>
      </c>
      <c r="S982" t="s">
        <v>135</v>
      </c>
      <c r="T982" t="s">
        <v>138</v>
      </c>
      <c r="V982" s="9" t="s">
        <v>640</v>
      </c>
      <c r="AA982" s="6" t="s">
        <v>641</v>
      </c>
      <c r="AB982">
        <v>1</v>
      </c>
      <c r="AC982">
        <v>1</v>
      </c>
      <c r="AE982" t="s">
        <v>8054</v>
      </c>
      <c r="AK982" t="s">
        <v>8051</v>
      </c>
      <c r="AL982" t="s">
        <v>625</v>
      </c>
      <c r="AM982" t="s">
        <v>625</v>
      </c>
    </row>
    <row r="983" spans="1:55" x14ac:dyDescent="0.3">
      <c r="A983">
        <v>191</v>
      </c>
      <c r="Q983" t="s">
        <v>636</v>
      </c>
      <c r="R983" t="s">
        <v>636</v>
      </c>
      <c r="S983" t="s">
        <v>135</v>
      </c>
      <c r="T983" t="s">
        <v>138</v>
      </c>
      <c r="V983" s="9" t="s">
        <v>640</v>
      </c>
      <c r="AA983" s="6" t="s">
        <v>212</v>
      </c>
      <c r="AB983">
        <v>1</v>
      </c>
      <c r="AC983">
        <v>1</v>
      </c>
      <c r="AE983" t="s">
        <v>8054</v>
      </c>
      <c r="AK983" t="s">
        <v>8051</v>
      </c>
      <c r="AL983" t="s">
        <v>644</v>
      </c>
      <c r="AM983" t="s">
        <v>644</v>
      </c>
    </row>
    <row r="984" spans="1:55" x14ac:dyDescent="0.3">
      <c r="A984">
        <v>192</v>
      </c>
      <c r="Q984" t="s">
        <v>637</v>
      </c>
      <c r="R984" t="s">
        <v>637</v>
      </c>
      <c r="S984" t="s">
        <v>135</v>
      </c>
      <c r="T984" t="s">
        <v>138</v>
      </c>
      <c r="V984" s="9" t="s">
        <v>640</v>
      </c>
      <c r="AA984" s="6" t="s">
        <v>642</v>
      </c>
      <c r="AB984">
        <v>1</v>
      </c>
      <c r="AC984">
        <v>1</v>
      </c>
      <c r="AE984" t="s">
        <v>8054</v>
      </c>
      <c r="AH984" t="s">
        <v>8087</v>
      </c>
      <c r="AK984" t="s">
        <v>8051</v>
      </c>
      <c r="AL984" t="s">
        <v>645</v>
      </c>
      <c r="AM984" t="s">
        <v>645</v>
      </c>
    </row>
    <row r="985" spans="1:55" x14ac:dyDescent="0.3">
      <c r="A985">
        <v>193</v>
      </c>
      <c r="Q985" t="s">
        <v>638</v>
      </c>
      <c r="R985" t="s">
        <v>638</v>
      </c>
      <c r="S985" t="s">
        <v>135</v>
      </c>
      <c r="T985" t="s">
        <v>138</v>
      </c>
      <c r="V985" s="9" t="s">
        <v>640</v>
      </c>
      <c r="AA985" s="6" t="s">
        <v>251</v>
      </c>
      <c r="AB985">
        <v>1</v>
      </c>
      <c r="AC985">
        <v>1</v>
      </c>
      <c r="AE985" t="s">
        <v>8054</v>
      </c>
      <c r="AH985" t="s">
        <v>8093</v>
      </c>
      <c r="AK985" t="s">
        <v>8051</v>
      </c>
      <c r="AL985" t="s">
        <v>646</v>
      </c>
      <c r="AM985" t="s">
        <v>646</v>
      </c>
    </row>
    <row r="986" spans="1:55" x14ac:dyDescent="0.3">
      <c r="A986">
        <v>194</v>
      </c>
      <c r="B986" t="s">
        <v>651</v>
      </c>
      <c r="C986">
        <v>13044539</v>
      </c>
      <c r="Q986" t="s">
        <v>647</v>
      </c>
      <c r="R986" t="s">
        <v>647</v>
      </c>
      <c r="S986" t="s">
        <v>135</v>
      </c>
      <c r="T986" t="s">
        <v>52</v>
      </c>
      <c r="V986" s="9" t="s">
        <v>648</v>
      </c>
      <c r="AA986" s="6" t="s">
        <v>649</v>
      </c>
      <c r="AB986">
        <v>6</v>
      </c>
      <c r="AC986">
        <v>6</v>
      </c>
      <c r="AE986" t="s">
        <v>2462</v>
      </c>
      <c r="AF986" t="s">
        <v>82</v>
      </c>
      <c r="AG986" t="s">
        <v>8054</v>
      </c>
      <c r="AH986" t="s">
        <v>12606</v>
      </c>
      <c r="AI986" t="s">
        <v>12607</v>
      </c>
      <c r="AK986" t="s">
        <v>8051</v>
      </c>
      <c r="AL986" t="s">
        <v>650</v>
      </c>
      <c r="AM986" t="s">
        <v>650</v>
      </c>
      <c r="AO986">
        <v>152</v>
      </c>
      <c r="AP986">
        <v>5</v>
      </c>
      <c r="AS986" t="s">
        <v>7269</v>
      </c>
      <c r="AT986">
        <v>988426718</v>
      </c>
      <c r="AV986" s="11">
        <v>7507176</v>
      </c>
      <c r="AZ986" t="s">
        <v>682</v>
      </c>
      <c r="BA986" t="s">
        <v>4931</v>
      </c>
      <c r="BB986" t="s">
        <v>4932</v>
      </c>
      <c r="BC986" t="s">
        <v>4933</v>
      </c>
    </row>
    <row r="987" spans="1:55" x14ac:dyDescent="0.3">
      <c r="A987">
        <v>195</v>
      </c>
      <c r="Q987" t="s">
        <v>652</v>
      </c>
      <c r="R987" t="s">
        <v>652</v>
      </c>
      <c r="S987" t="s">
        <v>135</v>
      </c>
      <c r="T987" t="s">
        <v>138</v>
      </c>
      <c r="V987" s="9" t="s">
        <v>657</v>
      </c>
      <c r="AA987" s="6" t="s">
        <v>661</v>
      </c>
      <c r="AB987">
        <v>1</v>
      </c>
      <c r="AC987">
        <v>1</v>
      </c>
      <c r="AH987" t="s">
        <v>8060</v>
      </c>
      <c r="AK987" t="s">
        <v>8051</v>
      </c>
      <c r="AL987" t="s">
        <v>665</v>
      </c>
      <c r="AM987" t="s">
        <v>665</v>
      </c>
    </row>
    <row r="988" spans="1:55" x14ac:dyDescent="0.3">
      <c r="A988">
        <v>196</v>
      </c>
      <c r="Q988" t="s">
        <v>653</v>
      </c>
      <c r="R988" t="s">
        <v>653</v>
      </c>
      <c r="S988" t="s">
        <v>135</v>
      </c>
      <c r="T988" t="s">
        <v>138</v>
      </c>
      <c r="V988" s="9" t="s">
        <v>657</v>
      </c>
      <c r="AA988" s="6" t="s">
        <v>267</v>
      </c>
      <c r="AB988">
        <v>1</v>
      </c>
      <c r="AC988">
        <v>1</v>
      </c>
      <c r="AE988" t="s">
        <v>8054</v>
      </c>
      <c r="AH988" t="s">
        <v>1398</v>
      </c>
      <c r="AK988" t="s">
        <v>8175</v>
      </c>
      <c r="AL988" t="s">
        <v>666</v>
      </c>
      <c r="AM988" t="s">
        <v>666</v>
      </c>
    </row>
    <row r="989" spans="1:55" x14ac:dyDescent="0.3">
      <c r="A989">
        <v>197</v>
      </c>
      <c r="N989" t="s">
        <v>668</v>
      </c>
      <c r="Q989" t="s">
        <v>654</v>
      </c>
      <c r="R989" t="s">
        <v>654</v>
      </c>
      <c r="S989" t="s">
        <v>135</v>
      </c>
      <c r="T989" t="s">
        <v>469</v>
      </c>
      <c r="V989" s="9" t="s">
        <v>658</v>
      </c>
      <c r="AA989" s="6" t="s">
        <v>662</v>
      </c>
      <c r="AB989">
        <v>2</v>
      </c>
      <c r="AC989">
        <v>2</v>
      </c>
      <c r="AE989" t="s">
        <v>8054</v>
      </c>
      <c r="AH989" t="s">
        <v>1398</v>
      </c>
      <c r="AK989" t="s">
        <v>8051</v>
      </c>
      <c r="AL989" t="s">
        <v>667</v>
      </c>
      <c r="AM989" t="s">
        <v>667</v>
      </c>
      <c r="AO989">
        <v>4</v>
      </c>
      <c r="AP989">
        <v>6</v>
      </c>
      <c r="AS989" t="s">
        <v>7270</v>
      </c>
      <c r="AT989">
        <v>671797918</v>
      </c>
    </row>
    <row r="990" spans="1:55" x14ac:dyDescent="0.3">
      <c r="A990">
        <v>198</v>
      </c>
      <c r="Q990" t="s">
        <v>655</v>
      </c>
      <c r="R990" t="s">
        <v>655</v>
      </c>
      <c r="S990" t="s">
        <v>135</v>
      </c>
      <c r="T990" t="s">
        <v>469</v>
      </c>
      <c r="V990" s="9" t="s">
        <v>659</v>
      </c>
      <c r="AA990" s="6" t="s">
        <v>663</v>
      </c>
      <c r="AB990">
        <v>2</v>
      </c>
      <c r="AC990">
        <v>2</v>
      </c>
      <c r="AE990" t="s">
        <v>8054</v>
      </c>
      <c r="AH990" t="s">
        <v>1398</v>
      </c>
      <c r="AK990" t="s">
        <v>8051</v>
      </c>
      <c r="AL990" t="s">
        <v>667</v>
      </c>
      <c r="AM990" t="s">
        <v>667</v>
      </c>
      <c r="AO990">
        <v>4</v>
      </c>
      <c r="AP990">
        <v>7</v>
      </c>
      <c r="AS990" t="s">
        <v>7270</v>
      </c>
      <c r="AT990">
        <v>671797918</v>
      </c>
    </row>
    <row r="991" spans="1:55" x14ac:dyDescent="0.3">
      <c r="A991">
        <v>199</v>
      </c>
      <c r="Q991" t="s">
        <v>656</v>
      </c>
      <c r="R991" t="s">
        <v>656</v>
      </c>
      <c r="S991" t="s">
        <v>135</v>
      </c>
      <c r="T991" t="s">
        <v>469</v>
      </c>
      <c r="V991" s="9" t="s">
        <v>660</v>
      </c>
      <c r="AA991" s="6" t="s">
        <v>664</v>
      </c>
      <c r="AB991">
        <v>2</v>
      </c>
      <c r="AC991">
        <v>2</v>
      </c>
      <c r="AE991" t="s">
        <v>8053</v>
      </c>
      <c r="AK991" t="s">
        <v>8051</v>
      </c>
      <c r="AL991" t="s">
        <v>667</v>
      </c>
      <c r="AM991" t="s">
        <v>667</v>
      </c>
      <c r="AO991">
        <v>4</v>
      </c>
      <c r="AP991">
        <v>9</v>
      </c>
      <c r="AS991" t="s">
        <v>7270</v>
      </c>
      <c r="AT991">
        <v>671797918</v>
      </c>
    </row>
    <row r="992" spans="1:55" x14ac:dyDescent="0.3">
      <c r="A992">
        <v>201</v>
      </c>
      <c r="Q992" t="s">
        <v>674</v>
      </c>
      <c r="R992" t="s">
        <v>674</v>
      </c>
      <c r="S992" t="s">
        <v>135</v>
      </c>
      <c r="T992" t="s">
        <v>469</v>
      </c>
      <c r="V992" s="9" t="s">
        <v>675</v>
      </c>
      <c r="AA992" s="6" t="s">
        <v>517</v>
      </c>
      <c r="AB992">
        <v>1</v>
      </c>
      <c r="AC992">
        <v>1</v>
      </c>
      <c r="AE992" t="s">
        <v>8054</v>
      </c>
      <c r="AH992" t="s">
        <v>1398</v>
      </c>
      <c r="AK992" t="s">
        <v>8051</v>
      </c>
      <c r="AL992" t="s">
        <v>667</v>
      </c>
      <c r="AM992" t="s">
        <v>667</v>
      </c>
      <c r="AO992">
        <v>4</v>
      </c>
      <c r="AP992">
        <v>13</v>
      </c>
      <c r="AS992" t="s">
        <v>7270</v>
      </c>
      <c r="AT992">
        <v>671797918</v>
      </c>
    </row>
    <row r="993" spans="1:55" x14ac:dyDescent="0.3">
      <c r="A993">
        <v>203</v>
      </c>
      <c r="Q993" t="s">
        <v>680</v>
      </c>
      <c r="R993" t="s">
        <v>680</v>
      </c>
      <c r="S993" t="s">
        <v>135</v>
      </c>
      <c r="T993" t="s">
        <v>469</v>
      </c>
      <c r="V993" s="9" t="s">
        <v>681</v>
      </c>
      <c r="AA993" s="6" t="s">
        <v>517</v>
      </c>
      <c r="AB993">
        <v>1</v>
      </c>
      <c r="AC993">
        <v>1</v>
      </c>
      <c r="AH993" t="s">
        <v>1398</v>
      </c>
      <c r="AK993" t="s">
        <v>8051</v>
      </c>
      <c r="AL993" t="s">
        <v>667</v>
      </c>
      <c r="AM993" t="s">
        <v>667</v>
      </c>
      <c r="AO993">
        <v>4</v>
      </c>
      <c r="AP993">
        <v>23</v>
      </c>
      <c r="AS993" t="s">
        <v>7270</v>
      </c>
      <c r="AT993">
        <v>671797918</v>
      </c>
    </row>
    <row r="994" spans="1:55" x14ac:dyDescent="0.3">
      <c r="A994">
        <v>204</v>
      </c>
      <c r="Q994" t="s">
        <v>683</v>
      </c>
      <c r="R994" t="s">
        <v>683</v>
      </c>
      <c r="S994" t="s">
        <v>135</v>
      </c>
      <c r="T994" t="s">
        <v>52</v>
      </c>
      <c r="V994" s="9" t="s">
        <v>684</v>
      </c>
      <c r="AA994" s="6" t="s">
        <v>685</v>
      </c>
      <c r="AB994">
        <v>2</v>
      </c>
      <c r="AC994">
        <v>2</v>
      </c>
      <c r="AE994" t="s">
        <v>2462</v>
      </c>
      <c r="AF994" t="s">
        <v>82</v>
      </c>
      <c r="AG994" t="s">
        <v>8054</v>
      </c>
      <c r="AH994" t="s">
        <v>670</v>
      </c>
      <c r="AL994" t="s">
        <v>686</v>
      </c>
      <c r="AM994" t="s">
        <v>686</v>
      </c>
      <c r="AO994">
        <v>12</v>
      </c>
      <c r="AP994">
        <v>5</v>
      </c>
      <c r="AS994" t="s">
        <v>7271</v>
      </c>
      <c r="AT994">
        <v>43718717</v>
      </c>
      <c r="AU994">
        <v>677613</v>
      </c>
      <c r="AV994" s="11">
        <v>1306050</v>
      </c>
      <c r="AZ994" t="s">
        <v>682</v>
      </c>
      <c r="BA994" t="s">
        <v>4931</v>
      </c>
      <c r="BB994" t="s">
        <v>4932</v>
      </c>
      <c r="BC994" t="s">
        <v>4933</v>
      </c>
    </row>
    <row r="995" spans="1:55" x14ac:dyDescent="0.3">
      <c r="A995">
        <v>205</v>
      </c>
      <c r="B995" t="s">
        <v>687</v>
      </c>
      <c r="C995">
        <v>13137848</v>
      </c>
      <c r="Q995" t="s">
        <v>688</v>
      </c>
      <c r="R995" t="s">
        <v>688</v>
      </c>
      <c r="S995" t="s">
        <v>135</v>
      </c>
      <c r="T995" t="s">
        <v>52</v>
      </c>
      <c r="V995" s="9" t="s">
        <v>689</v>
      </c>
      <c r="AA995" s="6" t="s">
        <v>690</v>
      </c>
      <c r="AB995">
        <v>15</v>
      </c>
      <c r="AC995">
        <v>15</v>
      </c>
      <c r="AE995" t="s">
        <v>8055</v>
      </c>
      <c r="AF995" t="s">
        <v>8169</v>
      </c>
      <c r="AG995" t="s">
        <v>164</v>
      </c>
      <c r="AH995" t="s">
        <v>12609</v>
      </c>
      <c r="AK995" t="s">
        <v>8175</v>
      </c>
      <c r="AL995" t="s">
        <v>691</v>
      </c>
      <c r="AM995" t="s">
        <v>691</v>
      </c>
      <c r="AO995">
        <v>14</v>
      </c>
      <c r="AP995">
        <v>4</v>
      </c>
      <c r="AS995" t="s">
        <v>7272</v>
      </c>
      <c r="AT995">
        <v>795140269</v>
      </c>
      <c r="AU995">
        <v>680136</v>
      </c>
      <c r="AV995" s="11">
        <v>370312</v>
      </c>
      <c r="AZ995" t="s">
        <v>692</v>
      </c>
      <c r="BA995" t="s">
        <v>4929</v>
      </c>
      <c r="BB995">
        <v>61948297</v>
      </c>
      <c r="BC995" t="s">
        <v>4930</v>
      </c>
    </row>
    <row r="996" spans="1:55" x14ac:dyDescent="0.3">
      <c r="A996">
        <v>213</v>
      </c>
      <c r="Q996" t="s">
        <v>6133</v>
      </c>
      <c r="R996" t="s">
        <v>6133</v>
      </c>
      <c r="S996" t="s">
        <v>135</v>
      </c>
      <c r="T996" t="s">
        <v>469</v>
      </c>
      <c r="V996" s="9" t="s">
        <v>699</v>
      </c>
      <c r="AA996" s="6" t="s">
        <v>6134</v>
      </c>
      <c r="AB996">
        <v>5</v>
      </c>
      <c r="AC996">
        <v>5</v>
      </c>
      <c r="AE996" t="s">
        <v>164</v>
      </c>
      <c r="AK996" t="s">
        <v>8051</v>
      </c>
      <c r="AL996" t="s">
        <v>164</v>
      </c>
      <c r="AM996" t="s">
        <v>164</v>
      </c>
      <c r="AO996">
        <v>20</v>
      </c>
      <c r="AS996" t="s">
        <v>7259</v>
      </c>
      <c r="AT996">
        <v>1765420</v>
      </c>
      <c r="AV996" s="11" t="s">
        <v>7258</v>
      </c>
      <c r="AZ996" t="s">
        <v>6135</v>
      </c>
    </row>
    <row r="997" spans="1:55" x14ac:dyDescent="0.3">
      <c r="A997">
        <v>214</v>
      </c>
      <c r="Q997" t="s">
        <v>712</v>
      </c>
      <c r="R997" t="s">
        <v>712</v>
      </c>
      <c r="S997" t="s">
        <v>135</v>
      </c>
      <c r="T997" t="s">
        <v>138</v>
      </c>
      <c r="V997" s="9" t="s">
        <v>736</v>
      </c>
      <c r="AA997" s="6" t="s">
        <v>252</v>
      </c>
      <c r="AB997">
        <v>1</v>
      </c>
      <c r="AC997">
        <v>1</v>
      </c>
      <c r="AE997" t="s">
        <v>8054</v>
      </c>
      <c r="AH997" t="s">
        <v>8087</v>
      </c>
      <c r="AK997" t="s">
        <v>8051</v>
      </c>
      <c r="AL997" t="s">
        <v>741</v>
      </c>
      <c r="AM997" t="s">
        <v>741</v>
      </c>
    </row>
    <row r="998" spans="1:55" x14ac:dyDescent="0.3">
      <c r="A998">
        <v>215</v>
      </c>
      <c r="Q998" t="s">
        <v>713</v>
      </c>
      <c r="R998" t="s">
        <v>713</v>
      </c>
      <c r="S998" t="s">
        <v>135</v>
      </c>
      <c r="T998" t="s">
        <v>138</v>
      </c>
      <c r="V998" s="9" t="s">
        <v>736</v>
      </c>
      <c r="AA998" s="6" t="s">
        <v>211</v>
      </c>
      <c r="AB998">
        <v>1</v>
      </c>
      <c r="AC998">
        <v>1</v>
      </c>
      <c r="AE998" t="s">
        <v>8054</v>
      </c>
      <c r="AH998" t="s">
        <v>1398</v>
      </c>
      <c r="AK998" t="s">
        <v>8051</v>
      </c>
      <c r="AL998" t="s">
        <v>894</v>
      </c>
      <c r="AM998" t="s">
        <v>894</v>
      </c>
    </row>
    <row r="999" spans="1:55" x14ac:dyDescent="0.3">
      <c r="A999">
        <v>216</v>
      </c>
      <c r="Q999" t="s">
        <v>714</v>
      </c>
      <c r="R999" t="s">
        <v>714</v>
      </c>
      <c r="S999" t="s">
        <v>135</v>
      </c>
      <c r="T999" t="s">
        <v>138</v>
      </c>
      <c r="V999" s="9" t="s">
        <v>736</v>
      </c>
      <c r="AA999" s="6" t="s">
        <v>142</v>
      </c>
      <c r="AB999">
        <v>1</v>
      </c>
      <c r="AC999">
        <v>1</v>
      </c>
      <c r="AK999" t="s">
        <v>8051</v>
      </c>
      <c r="AL999" t="s">
        <v>742</v>
      </c>
      <c r="AM999" t="s">
        <v>742</v>
      </c>
    </row>
    <row r="1000" spans="1:55" x14ac:dyDescent="0.3">
      <c r="A1000">
        <v>217</v>
      </c>
      <c r="Q1000" t="s">
        <v>715</v>
      </c>
      <c r="R1000" t="s">
        <v>715</v>
      </c>
      <c r="S1000" t="s">
        <v>135</v>
      </c>
      <c r="T1000" t="s">
        <v>138</v>
      </c>
      <c r="V1000" s="9" t="s">
        <v>736</v>
      </c>
      <c r="AA1000" s="6" t="s">
        <v>777</v>
      </c>
      <c r="AB1000">
        <v>2</v>
      </c>
      <c r="AC1000">
        <v>2</v>
      </c>
      <c r="AE1000" t="s">
        <v>8054</v>
      </c>
      <c r="AK1000" t="s">
        <v>8051</v>
      </c>
      <c r="AL1000" t="s">
        <v>743</v>
      </c>
      <c r="AM1000" t="s">
        <v>743</v>
      </c>
    </row>
    <row r="1001" spans="1:55" x14ac:dyDescent="0.3">
      <c r="A1001">
        <v>218</v>
      </c>
      <c r="Q1001" t="s">
        <v>716</v>
      </c>
      <c r="R1001" t="s">
        <v>716</v>
      </c>
      <c r="S1001" t="s">
        <v>135</v>
      </c>
      <c r="T1001" t="s">
        <v>138</v>
      </c>
      <c r="V1001" s="9" t="s">
        <v>736</v>
      </c>
      <c r="AA1001" s="6" t="s">
        <v>332</v>
      </c>
      <c r="AB1001">
        <v>1</v>
      </c>
      <c r="AC1001">
        <v>1</v>
      </c>
      <c r="AE1001" t="s">
        <v>8054</v>
      </c>
      <c r="AK1001" t="s">
        <v>8051</v>
      </c>
      <c r="AL1001" t="s">
        <v>744</v>
      </c>
      <c r="AM1001" t="s">
        <v>744</v>
      </c>
    </row>
    <row r="1002" spans="1:55" x14ac:dyDescent="0.3">
      <c r="A1002">
        <v>219</v>
      </c>
      <c r="Q1002" t="s">
        <v>717</v>
      </c>
      <c r="R1002" t="s">
        <v>717</v>
      </c>
      <c r="S1002" t="s">
        <v>135</v>
      </c>
      <c r="T1002" t="s">
        <v>138</v>
      </c>
      <c r="V1002" s="9" t="s">
        <v>736</v>
      </c>
      <c r="AA1002" s="6" t="s">
        <v>251</v>
      </c>
      <c r="AB1002">
        <v>1</v>
      </c>
      <c r="AC1002">
        <v>1</v>
      </c>
      <c r="AE1002" t="s">
        <v>8054</v>
      </c>
      <c r="AK1002" t="s">
        <v>8051</v>
      </c>
      <c r="AL1002" t="s">
        <v>600</v>
      </c>
      <c r="AM1002" t="s">
        <v>600</v>
      </c>
    </row>
    <row r="1003" spans="1:55" x14ac:dyDescent="0.3">
      <c r="A1003">
        <v>220</v>
      </c>
      <c r="Q1003" t="s">
        <v>718</v>
      </c>
      <c r="R1003" t="s">
        <v>718</v>
      </c>
      <c r="S1003" t="s">
        <v>135</v>
      </c>
      <c r="T1003" t="s">
        <v>138</v>
      </c>
      <c r="V1003" s="9" t="s">
        <v>736</v>
      </c>
      <c r="AA1003" s="6" t="s">
        <v>142</v>
      </c>
      <c r="AB1003">
        <v>1</v>
      </c>
      <c r="AC1003">
        <v>1</v>
      </c>
      <c r="AE1003" t="s">
        <v>8054</v>
      </c>
      <c r="AK1003" t="s">
        <v>8051</v>
      </c>
      <c r="AL1003" t="s">
        <v>745</v>
      </c>
      <c r="AM1003" t="s">
        <v>745</v>
      </c>
    </row>
    <row r="1004" spans="1:55" x14ac:dyDescent="0.3">
      <c r="A1004">
        <v>221</v>
      </c>
      <c r="Q1004" t="s">
        <v>719</v>
      </c>
      <c r="R1004" t="s">
        <v>719</v>
      </c>
      <c r="S1004" t="s">
        <v>135</v>
      </c>
      <c r="T1004" t="s">
        <v>138</v>
      </c>
      <c r="V1004" s="9" t="s">
        <v>736</v>
      </c>
      <c r="AA1004" s="6" t="s">
        <v>142</v>
      </c>
      <c r="AB1004">
        <v>1</v>
      </c>
      <c r="AC1004">
        <v>1</v>
      </c>
      <c r="AE1004" t="s">
        <v>8054</v>
      </c>
      <c r="AK1004" t="s">
        <v>8051</v>
      </c>
      <c r="AL1004" t="s">
        <v>746</v>
      </c>
      <c r="AM1004" t="s">
        <v>746</v>
      </c>
    </row>
    <row r="1005" spans="1:55" x14ac:dyDescent="0.3">
      <c r="A1005">
        <v>222</v>
      </c>
      <c r="Q1005" t="s">
        <v>720</v>
      </c>
      <c r="R1005" t="s">
        <v>720</v>
      </c>
      <c r="S1005" t="s">
        <v>135</v>
      </c>
      <c r="T1005" t="s">
        <v>138</v>
      </c>
      <c r="V1005" s="9" t="s">
        <v>736</v>
      </c>
      <c r="AA1005" s="6" t="s">
        <v>332</v>
      </c>
      <c r="AB1005">
        <v>1</v>
      </c>
      <c r="AC1005">
        <v>1</v>
      </c>
      <c r="AE1005" t="s">
        <v>8054</v>
      </c>
      <c r="AK1005" t="s">
        <v>8051</v>
      </c>
      <c r="AL1005" t="s">
        <v>747</v>
      </c>
      <c r="AM1005" t="s">
        <v>747</v>
      </c>
    </row>
    <row r="1006" spans="1:55" x14ac:dyDescent="0.3">
      <c r="A1006">
        <v>223</v>
      </c>
      <c r="Q1006" t="s">
        <v>721</v>
      </c>
      <c r="R1006" t="s">
        <v>721</v>
      </c>
      <c r="S1006" t="s">
        <v>135</v>
      </c>
      <c r="T1006" t="s">
        <v>138</v>
      </c>
      <c r="V1006" s="9" t="s">
        <v>737</v>
      </c>
      <c r="AA1006" s="6" t="s">
        <v>211</v>
      </c>
      <c r="AB1006">
        <v>1</v>
      </c>
      <c r="AC1006">
        <v>1</v>
      </c>
      <c r="AE1006" t="s">
        <v>8054</v>
      </c>
      <c r="AK1006" t="s">
        <v>8051</v>
      </c>
      <c r="AL1006" t="s">
        <v>593</v>
      </c>
      <c r="AM1006" t="s">
        <v>593</v>
      </c>
      <c r="AZ1006" t="s">
        <v>738</v>
      </c>
    </row>
    <row r="1007" spans="1:55" x14ac:dyDescent="0.3">
      <c r="A1007">
        <v>224</v>
      </c>
      <c r="Q1007" t="s">
        <v>722</v>
      </c>
      <c r="R1007" t="s">
        <v>722</v>
      </c>
      <c r="S1007" t="s">
        <v>135</v>
      </c>
      <c r="T1007" t="s">
        <v>138</v>
      </c>
      <c r="V1007" s="9" t="s">
        <v>737</v>
      </c>
      <c r="AA1007" s="6" t="s">
        <v>778</v>
      </c>
      <c r="AB1007">
        <v>2</v>
      </c>
      <c r="AC1007">
        <v>2</v>
      </c>
      <c r="AK1007" t="s">
        <v>8051</v>
      </c>
      <c r="AL1007" t="s">
        <v>739</v>
      </c>
      <c r="AM1007" t="s">
        <v>739</v>
      </c>
      <c r="AZ1007" t="s">
        <v>738</v>
      </c>
    </row>
    <row r="1008" spans="1:55" x14ac:dyDescent="0.3">
      <c r="A1008">
        <v>225</v>
      </c>
      <c r="Q1008" t="s">
        <v>723</v>
      </c>
      <c r="R1008" t="s">
        <v>723</v>
      </c>
      <c r="S1008" t="s">
        <v>135</v>
      </c>
      <c r="T1008" t="s">
        <v>138</v>
      </c>
      <c r="V1008" s="9" t="s">
        <v>737</v>
      </c>
      <c r="AA1008" s="6" t="s">
        <v>661</v>
      </c>
      <c r="AB1008">
        <v>1</v>
      </c>
      <c r="AC1008">
        <v>1</v>
      </c>
      <c r="AH1008" t="s">
        <v>8095</v>
      </c>
      <c r="AK1008" t="s">
        <v>8051</v>
      </c>
      <c r="AL1008" t="s">
        <v>740</v>
      </c>
      <c r="AM1008" t="s">
        <v>740</v>
      </c>
      <c r="AZ1008" t="s">
        <v>738</v>
      </c>
    </row>
    <row r="1009" spans="1:39" x14ac:dyDescent="0.3">
      <c r="A1009">
        <v>226</v>
      </c>
      <c r="Q1009" t="s">
        <v>724</v>
      </c>
      <c r="R1009" t="s">
        <v>724</v>
      </c>
      <c r="S1009" t="s">
        <v>135</v>
      </c>
      <c r="T1009" t="s">
        <v>138</v>
      </c>
      <c r="V1009" s="9" t="s">
        <v>737</v>
      </c>
      <c r="AA1009" s="6" t="s">
        <v>779</v>
      </c>
      <c r="AB1009">
        <v>1</v>
      </c>
      <c r="AC1009">
        <v>1</v>
      </c>
      <c r="AE1009" t="s">
        <v>8054</v>
      </c>
      <c r="AH1009" t="s">
        <v>1398</v>
      </c>
      <c r="AK1009" t="s">
        <v>8051</v>
      </c>
      <c r="AL1009" t="s">
        <v>748</v>
      </c>
      <c r="AM1009" t="s">
        <v>748</v>
      </c>
    </row>
    <row r="1010" spans="1:39" x14ac:dyDescent="0.3">
      <c r="A1010">
        <v>227</v>
      </c>
      <c r="Q1010" t="s">
        <v>725</v>
      </c>
      <c r="R1010" t="s">
        <v>725</v>
      </c>
      <c r="S1010" t="s">
        <v>135</v>
      </c>
      <c r="T1010" t="s">
        <v>138</v>
      </c>
      <c r="V1010" s="9" t="s">
        <v>737</v>
      </c>
      <c r="AA1010" s="6" t="s">
        <v>251</v>
      </c>
      <c r="AB1010">
        <v>1</v>
      </c>
      <c r="AC1010">
        <v>1</v>
      </c>
      <c r="AE1010" t="s">
        <v>8054</v>
      </c>
      <c r="AH1010" t="s">
        <v>8087</v>
      </c>
      <c r="AK1010" t="s">
        <v>8051</v>
      </c>
      <c r="AL1010" t="s">
        <v>749</v>
      </c>
      <c r="AM1010" t="s">
        <v>749</v>
      </c>
    </row>
    <row r="1011" spans="1:39" x14ac:dyDescent="0.3">
      <c r="A1011">
        <v>228</v>
      </c>
      <c r="Q1011" t="s">
        <v>726</v>
      </c>
      <c r="R1011" t="s">
        <v>726</v>
      </c>
      <c r="S1011" t="s">
        <v>135</v>
      </c>
      <c r="T1011" t="s">
        <v>138</v>
      </c>
      <c r="V1011" s="9" t="s">
        <v>737</v>
      </c>
      <c r="AA1011" s="6" t="s">
        <v>780</v>
      </c>
      <c r="AB1011">
        <v>1</v>
      </c>
      <c r="AC1011">
        <v>1</v>
      </c>
      <c r="AE1011" t="s">
        <v>8054</v>
      </c>
      <c r="AH1011" t="s">
        <v>1398</v>
      </c>
      <c r="AK1011" t="s">
        <v>8051</v>
      </c>
      <c r="AL1011" t="s">
        <v>750</v>
      </c>
      <c r="AM1011" t="s">
        <v>750</v>
      </c>
    </row>
    <row r="1012" spans="1:39" x14ac:dyDescent="0.3">
      <c r="A1012">
        <v>229</v>
      </c>
      <c r="Q1012" t="s">
        <v>727</v>
      </c>
      <c r="R1012" t="s">
        <v>727</v>
      </c>
      <c r="S1012" t="s">
        <v>135</v>
      </c>
      <c r="T1012" t="s">
        <v>138</v>
      </c>
      <c r="V1012" s="9" t="s">
        <v>737</v>
      </c>
      <c r="AA1012" s="6" t="s">
        <v>251</v>
      </c>
      <c r="AB1012">
        <v>1</v>
      </c>
      <c r="AC1012">
        <v>1</v>
      </c>
      <c r="AK1012" t="s">
        <v>8051</v>
      </c>
      <c r="AL1012" t="s">
        <v>600</v>
      </c>
      <c r="AM1012" t="s">
        <v>600</v>
      </c>
    </row>
    <row r="1013" spans="1:39" x14ac:dyDescent="0.3">
      <c r="A1013">
        <v>230</v>
      </c>
      <c r="Q1013" t="s">
        <v>728</v>
      </c>
      <c r="R1013" t="s">
        <v>728</v>
      </c>
      <c r="S1013" t="s">
        <v>135</v>
      </c>
      <c r="T1013" t="s">
        <v>138</v>
      </c>
      <c r="V1013" s="9" t="s">
        <v>737</v>
      </c>
      <c r="AA1013" s="6" t="s">
        <v>781</v>
      </c>
      <c r="AB1013">
        <v>1</v>
      </c>
      <c r="AC1013">
        <v>1</v>
      </c>
      <c r="AK1013" t="s">
        <v>8051</v>
      </c>
      <c r="AL1013" t="s">
        <v>751</v>
      </c>
      <c r="AM1013" t="s">
        <v>751</v>
      </c>
    </row>
    <row r="1014" spans="1:39" x14ac:dyDescent="0.3">
      <c r="A1014">
        <v>231</v>
      </c>
      <c r="Q1014" t="s">
        <v>729</v>
      </c>
      <c r="R1014" t="s">
        <v>729</v>
      </c>
      <c r="S1014" t="s">
        <v>135</v>
      </c>
      <c r="T1014" t="s">
        <v>138</v>
      </c>
      <c r="V1014" s="9" t="s">
        <v>737</v>
      </c>
      <c r="AA1014" s="6" t="s">
        <v>212</v>
      </c>
      <c r="AB1014">
        <v>1</v>
      </c>
      <c r="AC1014">
        <v>1</v>
      </c>
      <c r="AK1014" t="s">
        <v>8051</v>
      </c>
      <c r="AL1014" t="s">
        <v>752</v>
      </c>
      <c r="AM1014" t="s">
        <v>752</v>
      </c>
    </row>
    <row r="1015" spans="1:39" x14ac:dyDescent="0.3">
      <c r="A1015">
        <v>232</v>
      </c>
      <c r="Q1015" t="s">
        <v>730</v>
      </c>
      <c r="R1015" t="s">
        <v>730</v>
      </c>
      <c r="S1015" t="s">
        <v>135</v>
      </c>
      <c r="T1015" t="s">
        <v>138</v>
      </c>
      <c r="V1015" s="9" t="s">
        <v>737</v>
      </c>
      <c r="AA1015" s="6" t="s">
        <v>490</v>
      </c>
      <c r="AB1015">
        <v>1</v>
      </c>
      <c r="AC1015">
        <v>1</v>
      </c>
      <c r="AK1015" t="s">
        <v>8051</v>
      </c>
      <c r="AL1015" t="s">
        <v>753</v>
      </c>
      <c r="AM1015" t="s">
        <v>753</v>
      </c>
    </row>
    <row r="1016" spans="1:39" x14ac:dyDescent="0.3">
      <c r="A1016">
        <v>233</v>
      </c>
      <c r="Q1016" t="s">
        <v>731</v>
      </c>
      <c r="R1016" t="s">
        <v>731</v>
      </c>
      <c r="S1016" t="s">
        <v>135</v>
      </c>
      <c r="T1016" t="s">
        <v>138</v>
      </c>
      <c r="V1016" s="9" t="s">
        <v>737</v>
      </c>
      <c r="AA1016" s="6" t="s">
        <v>212</v>
      </c>
      <c r="AB1016">
        <v>1</v>
      </c>
      <c r="AC1016">
        <v>1</v>
      </c>
      <c r="AE1016" t="s">
        <v>8054</v>
      </c>
      <c r="AH1016" t="s">
        <v>1398</v>
      </c>
      <c r="AK1016" t="s">
        <v>8051</v>
      </c>
      <c r="AL1016" t="s">
        <v>754</v>
      </c>
      <c r="AM1016" t="s">
        <v>754</v>
      </c>
    </row>
    <row r="1017" spans="1:39" x14ac:dyDescent="0.3">
      <c r="A1017">
        <v>234</v>
      </c>
      <c r="Q1017" t="s">
        <v>732</v>
      </c>
      <c r="R1017" t="s">
        <v>732</v>
      </c>
      <c r="S1017" t="s">
        <v>135</v>
      </c>
      <c r="T1017" t="s">
        <v>138</v>
      </c>
      <c r="V1017" s="9" t="s">
        <v>737</v>
      </c>
      <c r="AA1017" s="6" t="s">
        <v>251</v>
      </c>
      <c r="AB1017">
        <v>1</v>
      </c>
      <c r="AC1017">
        <v>1</v>
      </c>
      <c r="AK1017" t="s">
        <v>8051</v>
      </c>
      <c r="AL1017" t="s">
        <v>600</v>
      </c>
      <c r="AM1017" t="s">
        <v>600</v>
      </c>
    </row>
    <row r="1018" spans="1:39" x14ac:dyDescent="0.3">
      <c r="A1018">
        <v>235</v>
      </c>
      <c r="Q1018" t="s">
        <v>733</v>
      </c>
      <c r="R1018" t="s">
        <v>733</v>
      </c>
      <c r="S1018" t="s">
        <v>135</v>
      </c>
      <c r="T1018" t="s">
        <v>138</v>
      </c>
      <c r="V1018" s="9" t="s">
        <v>737</v>
      </c>
      <c r="AA1018" s="6" t="s">
        <v>212</v>
      </c>
      <c r="AB1018">
        <v>1</v>
      </c>
      <c r="AC1018">
        <v>1</v>
      </c>
      <c r="AE1018" t="s">
        <v>8054</v>
      </c>
      <c r="AH1018" t="s">
        <v>1398</v>
      </c>
      <c r="AK1018" t="s">
        <v>8051</v>
      </c>
      <c r="AL1018" t="s">
        <v>232</v>
      </c>
      <c r="AM1018" t="s">
        <v>232</v>
      </c>
    </row>
    <row r="1019" spans="1:39" x14ac:dyDescent="0.3">
      <c r="A1019">
        <v>236</v>
      </c>
      <c r="Q1019" t="s">
        <v>734</v>
      </c>
      <c r="R1019" t="s">
        <v>734</v>
      </c>
      <c r="S1019" t="s">
        <v>135</v>
      </c>
      <c r="T1019" t="s">
        <v>138</v>
      </c>
      <c r="V1019" s="9" t="s">
        <v>737</v>
      </c>
      <c r="AA1019" s="6" t="s">
        <v>251</v>
      </c>
      <c r="AB1019">
        <v>1</v>
      </c>
      <c r="AC1019">
        <v>1</v>
      </c>
      <c r="AK1019" t="s">
        <v>8051</v>
      </c>
      <c r="AL1019" t="s">
        <v>600</v>
      </c>
      <c r="AM1019" t="s">
        <v>600</v>
      </c>
    </row>
    <row r="1020" spans="1:39" x14ac:dyDescent="0.3">
      <c r="A1020">
        <v>237</v>
      </c>
      <c r="Q1020" t="s">
        <v>735</v>
      </c>
      <c r="R1020" t="s">
        <v>735</v>
      </c>
      <c r="S1020" t="s">
        <v>135</v>
      </c>
      <c r="T1020" t="s">
        <v>138</v>
      </c>
      <c r="V1020" s="9" t="s">
        <v>737</v>
      </c>
      <c r="AA1020" s="6" t="s">
        <v>212</v>
      </c>
      <c r="AB1020">
        <v>1</v>
      </c>
      <c r="AC1020">
        <v>1</v>
      </c>
      <c r="AE1020" t="s">
        <v>8054</v>
      </c>
      <c r="AH1020" t="s">
        <v>1398</v>
      </c>
      <c r="AK1020" t="s">
        <v>8051</v>
      </c>
      <c r="AL1020" t="s">
        <v>755</v>
      </c>
      <c r="AM1020" t="s">
        <v>755</v>
      </c>
    </row>
    <row r="1021" spans="1:39" x14ac:dyDescent="0.3">
      <c r="A1021">
        <v>238</v>
      </c>
      <c r="Q1021" t="s">
        <v>756</v>
      </c>
      <c r="R1021" t="s">
        <v>756</v>
      </c>
      <c r="S1021" t="s">
        <v>135</v>
      </c>
      <c r="T1021" t="s">
        <v>138</v>
      </c>
      <c r="V1021" s="9" t="s">
        <v>767</v>
      </c>
      <c r="AB1021">
        <v>1</v>
      </c>
      <c r="AC1021">
        <v>1</v>
      </c>
      <c r="AE1021" t="s">
        <v>8054</v>
      </c>
      <c r="AK1021" t="s">
        <v>8051</v>
      </c>
      <c r="AL1021" t="s">
        <v>772</v>
      </c>
      <c r="AM1021" t="s">
        <v>772</v>
      </c>
    </row>
    <row r="1022" spans="1:39" x14ac:dyDescent="0.3">
      <c r="A1022">
        <v>239</v>
      </c>
      <c r="Q1022" t="s">
        <v>757</v>
      </c>
      <c r="R1022" t="s">
        <v>757</v>
      </c>
      <c r="S1022" t="s">
        <v>135</v>
      </c>
      <c r="T1022" t="s">
        <v>138</v>
      </c>
      <c r="V1022" s="9" t="s">
        <v>767</v>
      </c>
      <c r="AA1022" s="6" t="s">
        <v>332</v>
      </c>
      <c r="AB1022">
        <v>1</v>
      </c>
      <c r="AC1022">
        <v>1</v>
      </c>
      <c r="AE1022" t="s">
        <v>8054</v>
      </c>
      <c r="AH1022" t="s">
        <v>8087</v>
      </c>
      <c r="AK1022" t="s">
        <v>8051</v>
      </c>
      <c r="AL1022" t="s">
        <v>773</v>
      </c>
      <c r="AM1022" t="s">
        <v>773</v>
      </c>
    </row>
    <row r="1023" spans="1:39" x14ac:dyDescent="0.3">
      <c r="A1023">
        <v>240</v>
      </c>
      <c r="Q1023" t="s">
        <v>758</v>
      </c>
      <c r="R1023" t="s">
        <v>758</v>
      </c>
      <c r="S1023" t="s">
        <v>135</v>
      </c>
      <c r="T1023" t="s">
        <v>138</v>
      </c>
      <c r="V1023" s="9" t="s">
        <v>767</v>
      </c>
      <c r="AA1023" s="6" t="s">
        <v>212</v>
      </c>
      <c r="AB1023">
        <v>1</v>
      </c>
      <c r="AC1023">
        <v>1</v>
      </c>
      <c r="AE1023" t="s">
        <v>8054</v>
      </c>
      <c r="AK1023" t="s">
        <v>8051</v>
      </c>
      <c r="AL1023" t="s">
        <v>748</v>
      </c>
      <c r="AM1023" t="s">
        <v>748</v>
      </c>
    </row>
    <row r="1024" spans="1:39" x14ac:dyDescent="0.3">
      <c r="A1024">
        <v>241</v>
      </c>
      <c r="Q1024" t="s">
        <v>759</v>
      </c>
      <c r="R1024" t="s">
        <v>759</v>
      </c>
      <c r="S1024" t="s">
        <v>135</v>
      </c>
      <c r="T1024" t="s">
        <v>138</v>
      </c>
      <c r="V1024" s="9" t="s">
        <v>767</v>
      </c>
      <c r="AA1024" s="6" t="s">
        <v>251</v>
      </c>
      <c r="AB1024">
        <v>1</v>
      </c>
      <c r="AC1024">
        <v>1</v>
      </c>
      <c r="AE1024" t="s">
        <v>8054</v>
      </c>
      <c r="AH1024" t="s">
        <v>1398</v>
      </c>
      <c r="AK1024" t="s">
        <v>8051</v>
      </c>
      <c r="AL1024" t="s">
        <v>600</v>
      </c>
      <c r="AM1024" t="s">
        <v>600</v>
      </c>
    </row>
    <row r="1025" spans="1:60" x14ac:dyDescent="0.3">
      <c r="A1025">
        <v>242</v>
      </c>
      <c r="Q1025" t="s">
        <v>760</v>
      </c>
      <c r="R1025" t="s">
        <v>760</v>
      </c>
      <c r="S1025" t="s">
        <v>135</v>
      </c>
      <c r="T1025" t="s">
        <v>138</v>
      </c>
      <c r="V1025" s="9" t="s">
        <v>767</v>
      </c>
      <c r="AA1025" s="6" t="s">
        <v>782</v>
      </c>
      <c r="AB1025">
        <v>2</v>
      </c>
      <c r="AC1025">
        <v>2</v>
      </c>
      <c r="AE1025" t="s">
        <v>2462</v>
      </c>
      <c r="AF1025" t="s">
        <v>8054</v>
      </c>
      <c r="AH1025" t="s">
        <v>1398</v>
      </c>
      <c r="AK1025" t="s">
        <v>8051</v>
      </c>
      <c r="AL1025" t="s">
        <v>894</v>
      </c>
      <c r="AM1025" t="s">
        <v>894</v>
      </c>
    </row>
    <row r="1026" spans="1:60" x14ac:dyDescent="0.3">
      <c r="A1026">
        <v>243</v>
      </c>
      <c r="Q1026" t="s">
        <v>761</v>
      </c>
      <c r="R1026" t="s">
        <v>761</v>
      </c>
      <c r="S1026" t="s">
        <v>135</v>
      </c>
      <c r="T1026" t="s">
        <v>138</v>
      </c>
      <c r="V1026" s="9" t="s">
        <v>767</v>
      </c>
      <c r="AA1026" s="6" t="s">
        <v>783</v>
      </c>
      <c r="AB1026">
        <v>2</v>
      </c>
      <c r="AC1026">
        <v>2</v>
      </c>
      <c r="AE1026" t="s">
        <v>8054</v>
      </c>
      <c r="AH1026" t="s">
        <v>1398</v>
      </c>
      <c r="AK1026" t="s">
        <v>8051</v>
      </c>
      <c r="AL1026" t="s">
        <v>774</v>
      </c>
      <c r="AM1026" t="s">
        <v>774</v>
      </c>
    </row>
    <row r="1027" spans="1:60" x14ac:dyDescent="0.3">
      <c r="A1027">
        <v>244</v>
      </c>
      <c r="Q1027" t="s">
        <v>762</v>
      </c>
      <c r="R1027" t="s">
        <v>762</v>
      </c>
      <c r="S1027" t="s">
        <v>135</v>
      </c>
      <c r="T1027" t="s">
        <v>138</v>
      </c>
      <c r="V1027" s="9" t="s">
        <v>768</v>
      </c>
      <c r="AA1027" s="6" t="s">
        <v>784</v>
      </c>
      <c r="AB1027">
        <v>1</v>
      </c>
      <c r="AC1027">
        <v>1</v>
      </c>
      <c r="AE1027" t="s">
        <v>8054</v>
      </c>
      <c r="AH1027" t="s">
        <v>1398</v>
      </c>
      <c r="AK1027" t="s">
        <v>8051</v>
      </c>
      <c r="AL1027" t="s">
        <v>774</v>
      </c>
      <c r="AM1027" t="s">
        <v>774</v>
      </c>
    </row>
    <row r="1028" spans="1:60" x14ac:dyDescent="0.3">
      <c r="A1028">
        <v>245</v>
      </c>
      <c r="Q1028" t="s">
        <v>763</v>
      </c>
      <c r="R1028" t="s">
        <v>763</v>
      </c>
      <c r="S1028" t="s">
        <v>135</v>
      </c>
      <c r="T1028" t="s">
        <v>138</v>
      </c>
      <c r="V1028" s="9" t="s">
        <v>769</v>
      </c>
      <c r="AA1028" s="6" t="s">
        <v>785</v>
      </c>
      <c r="AB1028">
        <v>1</v>
      </c>
      <c r="AC1028">
        <v>1</v>
      </c>
      <c r="AK1028" t="s">
        <v>8051</v>
      </c>
      <c r="AL1028" t="s">
        <v>775</v>
      </c>
      <c r="AM1028" t="s">
        <v>775</v>
      </c>
    </row>
    <row r="1029" spans="1:60" x14ac:dyDescent="0.3">
      <c r="A1029">
        <v>246</v>
      </c>
      <c r="Q1029" t="s">
        <v>764</v>
      </c>
      <c r="R1029" t="s">
        <v>764</v>
      </c>
      <c r="S1029" t="s">
        <v>135</v>
      </c>
      <c r="T1029" t="s">
        <v>138</v>
      </c>
      <c r="V1029" s="9" t="s">
        <v>769</v>
      </c>
      <c r="AA1029" s="6" t="s">
        <v>785</v>
      </c>
      <c r="AB1029">
        <v>1</v>
      </c>
      <c r="AC1029">
        <v>1</v>
      </c>
      <c r="AK1029" t="s">
        <v>8051</v>
      </c>
      <c r="AL1029" t="s">
        <v>775</v>
      </c>
      <c r="AM1029" t="s">
        <v>775</v>
      </c>
      <c r="AZ1029" t="s">
        <v>776</v>
      </c>
    </row>
    <row r="1030" spans="1:60" x14ac:dyDescent="0.3">
      <c r="A1030">
        <v>247</v>
      </c>
      <c r="Q1030" t="s">
        <v>765</v>
      </c>
      <c r="R1030" t="s">
        <v>765</v>
      </c>
      <c r="S1030" t="s">
        <v>135</v>
      </c>
      <c r="T1030" t="s">
        <v>138</v>
      </c>
      <c r="V1030" s="9" t="s">
        <v>770</v>
      </c>
      <c r="AA1030" s="6" t="s">
        <v>213</v>
      </c>
      <c r="AB1030">
        <v>1</v>
      </c>
      <c r="AC1030">
        <v>1</v>
      </c>
      <c r="AH1030" t="s">
        <v>1398</v>
      </c>
      <c r="AK1030" t="s">
        <v>8051</v>
      </c>
      <c r="AL1030" t="s">
        <v>774</v>
      </c>
      <c r="AM1030" t="s">
        <v>774</v>
      </c>
    </row>
    <row r="1031" spans="1:60" x14ac:dyDescent="0.3">
      <c r="A1031">
        <v>248</v>
      </c>
      <c r="Q1031" t="s">
        <v>766</v>
      </c>
      <c r="R1031" t="s">
        <v>766</v>
      </c>
      <c r="S1031" t="s">
        <v>135</v>
      </c>
      <c r="T1031" t="s">
        <v>138</v>
      </c>
      <c r="V1031" s="9" t="s">
        <v>771</v>
      </c>
      <c r="AA1031" s="6" t="s">
        <v>142</v>
      </c>
      <c r="AB1031">
        <v>1</v>
      </c>
      <c r="AC1031">
        <v>1</v>
      </c>
      <c r="AH1031" t="s">
        <v>1398</v>
      </c>
      <c r="AK1031" t="s">
        <v>8051</v>
      </c>
      <c r="AL1031" t="s">
        <v>447</v>
      </c>
      <c r="AM1031" t="s">
        <v>447</v>
      </c>
    </row>
    <row r="1032" spans="1:60" x14ac:dyDescent="0.3">
      <c r="A1032">
        <v>249</v>
      </c>
      <c r="B1032" t="s">
        <v>787</v>
      </c>
      <c r="C1032">
        <v>13148376</v>
      </c>
      <c r="Q1032" t="s">
        <v>786</v>
      </c>
      <c r="R1032" t="s">
        <v>786</v>
      </c>
      <c r="S1032" t="s">
        <v>135</v>
      </c>
      <c r="T1032" t="s">
        <v>52</v>
      </c>
      <c r="V1032" s="9" t="s">
        <v>788</v>
      </c>
      <c r="Z1032" s="9" t="s">
        <v>790</v>
      </c>
      <c r="AA1032" s="6" t="s">
        <v>791</v>
      </c>
      <c r="AB1032">
        <v>12</v>
      </c>
      <c r="AC1032">
        <v>12</v>
      </c>
      <c r="AE1032" t="s">
        <v>8055</v>
      </c>
      <c r="AH1032" t="s">
        <v>12610</v>
      </c>
      <c r="AL1032" t="s">
        <v>792</v>
      </c>
      <c r="AM1032" t="s">
        <v>792</v>
      </c>
      <c r="AO1032">
        <v>8</v>
      </c>
      <c r="AP1032">
        <v>2</v>
      </c>
      <c r="AS1032" t="s">
        <v>7273</v>
      </c>
      <c r="AT1032">
        <v>655960862</v>
      </c>
      <c r="AU1032">
        <v>520693</v>
      </c>
      <c r="AV1032" s="11">
        <v>110672</v>
      </c>
      <c r="AZ1032" t="s">
        <v>605</v>
      </c>
      <c r="BA1032" t="s">
        <v>4927</v>
      </c>
      <c r="BB1032">
        <v>77964694</v>
      </c>
      <c r="BC1032" t="s">
        <v>4928</v>
      </c>
      <c r="BH1032" t="s">
        <v>1800</v>
      </c>
    </row>
    <row r="1033" spans="1:60" x14ac:dyDescent="0.3">
      <c r="A1033">
        <v>250</v>
      </c>
      <c r="B1033" t="s">
        <v>793</v>
      </c>
      <c r="C1033">
        <v>13148377</v>
      </c>
      <c r="Q1033" t="s">
        <v>794</v>
      </c>
      <c r="R1033" t="s">
        <v>794</v>
      </c>
      <c r="S1033" t="s">
        <v>135</v>
      </c>
      <c r="T1033" t="s">
        <v>52</v>
      </c>
      <c r="V1033" s="9" t="s">
        <v>788</v>
      </c>
      <c r="Z1033" s="9" t="s">
        <v>790</v>
      </c>
      <c r="AA1033" s="6" t="s">
        <v>795</v>
      </c>
      <c r="AB1033">
        <v>9</v>
      </c>
      <c r="AC1033">
        <v>9</v>
      </c>
      <c r="AE1033" t="s">
        <v>8055</v>
      </c>
      <c r="AH1033" t="s">
        <v>8096</v>
      </c>
      <c r="AL1033" t="s">
        <v>792</v>
      </c>
      <c r="AM1033" t="s">
        <v>792</v>
      </c>
      <c r="AO1033">
        <v>8</v>
      </c>
      <c r="AP1033">
        <v>2</v>
      </c>
      <c r="AS1033" t="s">
        <v>7273</v>
      </c>
      <c r="AT1033">
        <v>655960862</v>
      </c>
      <c r="AU1033">
        <v>520693</v>
      </c>
      <c r="AV1033" s="11">
        <v>110672</v>
      </c>
      <c r="AZ1033" t="s">
        <v>796</v>
      </c>
      <c r="BA1033" t="s">
        <v>4936</v>
      </c>
      <c r="BB1033">
        <v>102385943</v>
      </c>
      <c r="BC1033" t="s">
        <v>4937</v>
      </c>
    </row>
    <row r="1034" spans="1:60" x14ac:dyDescent="0.3">
      <c r="A1034">
        <v>252</v>
      </c>
      <c r="B1034" t="s">
        <v>800</v>
      </c>
      <c r="C1034">
        <v>13148379</v>
      </c>
      <c r="Q1034" t="s">
        <v>798</v>
      </c>
      <c r="R1034" t="s">
        <v>798</v>
      </c>
      <c r="S1034" t="s">
        <v>135</v>
      </c>
      <c r="T1034" t="s">
        <v>52</v>
      </c>
      <c r="V1034" s="9" t="s">
        <v>788</v>
      </c>
      <c r="Z1034" s="9" t="s">
        <v>790</v>
      </c>
      <c r="AA1034" s="6" t="s">
        <v>802</v>
      </c>
      <c r="AB1034">
        <v>2</v>
      </c>
      <c r="AC1034">
        <v>2</v>
      </c>
      <c r="AE1034" t="s">
        <v>8053</v>
      </c>
      <c r="AH1034" t="s">
        <v>8096</v>
      </c>
      <c r="AL1034" t="s">
        <v>792</v>
      </c>
      <c r="AM1034" t="s">
        <v>792</v>
      </c>
      <c r="AO1034">
        <v>8</v>
      </c>
      <c r="AP1034">
        <v>2</v>
      </c>
      <c r="AS1034" t="s">
        <v>7273</v>
      </c>
      <c r="AT1034">
        <v>655960862</v>
      </c>
      <c r="AU1034">
        <v>520693</v>
      </c>
      <c r="AV1034" s="11">
        <v>110672</v>
      </c>
      <c r="AZ1034" t="s">
        <v>804</v>
      </c>
    </row>
    <row r="1035" spans="1:60" x14ac:dyDescent="0.3">
      <c r="A1035">
        <v>253</v>
      </c>
      <c r="Q1035" t="s">
        <v>806</v>
      </c>
      <c r="R1035" t="s">
        <v>806</v>
      </c>
      <c r="S1035" t="s">
        <v>135</v>
      </c>
      <c r="T1035" t="s">
        <v>138</v>
      </c>
      <c r="V1035" s="9" t="s">
        <v>814</v>
      </c>
      <c r="AA1035" s="6" t="s">
        <v>212</v>
      </c>
      <c r="AB1035">
        <v>1</v>
      </c>
      <c r="AC1035">
        <v>1</v>
      </c>
      <c r="AK1035" t="s">
        <v>8051</v>
      </c>
      <c r="AL1035" t="s">
        <v>592</v>
      </c>
      <c r="AM1035" t="s">
        <v>592</v>
      </c>
      <c r="AZ1035" t="s">
        <v>821</v>
      </c>
    </row>
    <row r="1036" spans="1:60" x14ac:dyDescent="0.3">
      <c r="A1036">
        <v>254</v>
      </c>
      <c r="Q1036" t="s">
        <v>805</v>
      </c>
      <c r="R1036" t="s">
        <v>805</v>
      </c>
      <c r="S1036" t="s">
        <v>135</v>
      </c>
      <c r="T1036" t="s">
        <v>138</v>
      </c>
      <c r="V1036" s="9" t="s">
        <v>814</v>
      </c>
      <c r="AA1036" s="6" t="s">
        <v>142</v>
      </c>
      <c r="AB1036">
        <v>1</v>
      </c>
      <c r="AC1036">
        <v>1</v>
      </c>
      <c r="AK1036" t="s">
        <v>8051</v>
      </c>
      <c r="AL1036" t="s">
        <v>740</v>
      </c>
      <c r="AM1036" t="s">
        <v>740</v>
      </c>
    </row>
    <row r="1037" spans="1:60" x14ac:dyDescent="0.3">
      <c r="A1037">
        <v>255</v>
      </c>
      <c r="Q1037" t="s">
        <v>807</v>
      </c>
      <c r="R1037" t="s">
        <v>807</v>
      </c>
      <c r="S1037" t="s">
        <v>135</v>
      </c>
      <c r="T1037" t="s">
        <v>138</v>
      </c>
      <c r="V1037" s="9" t="s">
        <v>814</v>
      </c>
      <c r="AA1037" s="6" t="s">
        <v>267</v>
      </c>
      <c r="AB1037">
        <v>1</v>
      </c>
      <c r="AC1037">
        <v>1</v>
      </c>
      <c r="AK1037" t="s">
        <v>8051</v>
      </c>
      <c r="AL1037" t="s">
        <v>600</v>
      </c>
      <c r="AM1037" t="s">
        <v>600</v>
      </c>
    </row>
    <row r="1038" spans="1:60" x14ac:dyDescent="0.3">
      <c r="A1038">
        <v>256</v>
      </c>
      <c r="Q1038" t="s">
        <v>808</v>
      </c>
      <c r="R1038" t="s">
        <v>808</v>
      </c>
      <c r="S1038" t="s">
        <v>135</v>
      </c>
      <c r="T1038" t="s">
        <v>138</v>
      </c>
      <c r="V1038" s="9" t="s">
        <v>814</v>
      </c>
      <c r="AA1038" s="6" t="s">
        <v>331</v>
      </c>
      <c r="AB1038">
        <v>1</v>
      </c>
      <c r="AC1038">
        <v>1</v>
      </c>
      <c r="AK1038" t="s">
        <v>8051</v>
      </c>
      <c r="AL1038" t="s">
        <v>894</v>
      </c>
      <c r="AM1038" t="s">
        <v>894</v>
      </c>
    </row>
    <row r="1039" spans="1:60" x14ac:dyDescent="0.3">
      <c r="A1039">
        <v>257</v>
      </c>
      <c r="Q1039" t="s">
        <v>809</v>
      </c>
      <c r="R1039" t="s">
        <v>809</v>
      </c>
      <c r="S1039" t="s">
        <v>135</v>
      </c>
      <c r="T1039" t="s">
        <v>138</v>
      </c>
      <c r="V1039" s="9" t="s">
        <v>814</v>
      </c>
      <c r="AA1039" s="6" t="s">
        <v>251</v>
      </c>
      <c r="AB1039">
        <v>1</v>
      </c>
      <c r="AC1039">
        <v>1</v>
      </c>
      <c r="AK1039" t="s">
        <v>8051</v>
      </c>
      <c r="AL1039" t="s">
        <v>774</v>
      </c>
      <c r="AM1039" t="s">
        <v>774</v>
      </c>
    </row>
    <row r="1040" spans="1:60" x14ac:dyDescent="0.3">
      <c r="A1040">
        <v>258</v>
      </c>
      <c r="Q1040" t="s">
        <v>810</v>
      </c>
      <c r="R1040" t="s">
        <v>810</v>
      </c>
      <c r="S1040" t="s">
        <v>135</v>
      </c>
      <c r="T1040" t="s">
        <v>138</v>
      </c>
      <c r="V1040" s="9" t="s">
        <v>814</v>
      </c>
      <c r="AB1040">
        <v>1</v>
      </c>
      <c r="AC1040">
        <v>1</v>
      </c>
      <c r="AE1040" t="s">
        <v>8054</v>
      </c>
      <c r="AH1040" t="s">
        <v>8097</v>
      </c>
      <c r="AK1040" t="s">
        <v>8051</v>
      </c>
      <c r="AL1040" t="s">
        <v>819</v>
      </c>
      <c r="AM1040" t="s">
        <v>819</v>
      </c>
    </row>
    <row r="1041" spans="1:39" x14ac:dyDescent="0.3">
      <c r="A1041">
        <v>259</v>
      </c>
      <c r="Q1041" t="s">
        <v>811</v>
      </c>
      <c r="R1041" t="s">
        <v>811</v>
      </c>
      <c r="S1041" t="s">
        <v>135</v>
      </c>
      <c r="T1041" t="s">
        <v>138</v>
      </c>
      <c r="V1041" s="9" t="s">
        <v>815</v>
      </c>
      <c r="AA1041" s="6" t="s">
        <v>817</v>
      </c>
      <c r="AB1041">
        <v>1</v>
      </c>
      <c r="AC1041">
        <v>1</v>
      </c>
      <c r="AK1041" t="s">
        <v>8051</v>
      </c>
      <c r="AL1041" t="s">
        <v>820</v>
      </c>
      <c r="AM1041" t="s">
        <v>820</v>
      </c>
    </row>
    <row r="1042" spans="1:39" x14ac:dyDescent="0.3">
      <c r="A1042">
        <v>260</v>
      </c>
      <c r="Q1042" t="s">
        <v>812</v>
      </c>
      <c r="R1042" t="s">
        <v>812</v>
      </c>
      <c r="S1042" t="s">
        <v>135</v>
      </c>
      <c r="T1042" t="s">
        <v>138</v>
      </c>
      <c r="V1042" s="9" t="s">
        <v>815</v>
      </c>
      <c r="AA1042" s="6" t="s">
        <v>213</v>
      </c>
      <c r="AB1042">
        <v>1</v>
      </c>
      <c r="AC1042">
        <v>1</v>
      </c>
      <c r="AK1042" t="s">
        <v>8051</v>
      </c>
      <c r="AL1042" t="s">
        <v>748</v>
      </c>
      <c r="AM1042" t="s">
        <v>748</v>
      </c>
    </row>
    <row r="1043" spans="1:39" x14ac:dyDescent="0.3">
      <c r="A1043">
        <v>261</v>
      </c>
      <c r="Q1043" t="s">
        <v>813</v>
      </c>
      <c r="R1043" t="s">
        <v>813</v>
      </c>
      <c r="S1043" t="s">
        <v>135</v>
      </c>
      <c r="T1043" t="s">
        <v>138</v>
      </c>
      <c r="V1043" s="9" t="s">
        <v>816</v>
      </c>
      <c r="AA1043" s="6" t="s">
        <v>267</v>
      </c>
      <c r="AB1043">
        <v>1</v>
      </c>
      <c r="AC1043">
        <v>1</v>
      </c>
      <c r="AE1043" t="s">
        <v>8054</v>
      </c>
      <c r="AH1043" t="s">
        <v>1398</v>
      </c>
      <c r="AL1043" t="s">
        <v>600</v>
      </c>
      <c r="AM1043" t="s">
        <v>600</v>
      </c>
    </row>
    <row r="1044" spans="1:39" x14ac:dyDescent="0.3">
      <c r="A1044">
        <v>262</v>
      </c>
      <c r="Q1044" t="s">
        <v>822</v>
      </c>
      <c r="R1044" t="s">
        <v>822</v>
      </c>
      <c r="S1044" t="s">
        <v>135</v>
      </c>
      <c r="T1044" t="s">
        <v>138</v>
      </c>
      <c r="V1044" s="9" t="s">
        <v>901</v>
      </c>
      <c r="AA1044" s="6" t="s">
        <v>661</v>
      </c>
      <c r="AB1044">
        <v>1</v>
      </c>
      <c r="AC1044">
        <v>1</v>
      </c>
      <c r="AK1044" t="s">
        <v>8051</v>
      </c>
      <c r="AL1044" t="s">
        <v>894</v>
      </c>
      <c r="AM1044" t="s">
        <v>894</v>
      </c>
    </row>
    <row r="1045" spans="1:39" x14ac:dyDescent="0.3">
      <c r="A1045">
        <v>263</v>
      </c>
      <c r="Q1045" t="s">
        <v>823</v>
      </c>
      <c r="R1045" t="s">
        <v>823</v>
      </c>
      <c r="S1045" t="s">
        <v>135</v>
      </c>
      <c r="T1045" t="s">
        <v>138</v>
      </c>
      <c r="V1045" s="9" t="s">
        <v>902</v>
      </c>
      <c r="AA1045" s="6" t="s">
        <v>332</v>
      </c>
      <c r="AB1045">
        <v>1</v>
      </c>
      <c r="AC1045">
        <v>1</v>
      </c>
      <c r="AK1045" t="s">
        <v>8051</v>
      </c>
      <c r="AL1045" t="s">
        <v>862</v>
      </c>
      <c r="AM1045" t="s">
        <v>862</v>
      </c>
    </row>
    <row r="1046" spans="1:39" x14ac:dyDescent="0.3">
      <c r="A1046">
        <v>264</v>
      </c>
      <c r="Q1046" t="s">
        <v>824</v>
      </c>
      <c r="R1046" t="s">
        <v>824</v>
      </c>
      <c r="S1046" t="s">
        <v>135</v>
      </c>
      <c r="T1046" t="s">
        <v>138</v>
      </c>
      <c r="V1046" s="9" t="s">
        <v>903</v>
      </c>
      <c r="AA1046" s="6" t="s">
        <v>661</v>
      </c>
      <c r="AB1046">
        <v>1</v>
      </c>
      <c r="AC1046">
        <v>1</v>
      </c>
      <c r="AE1046" t="s">
        <v>8054</v>
      </c>
      <c r="AK1046" t="s">
        <v>8051</v>
      </c>
      <c r="AL1046" t="s">
        <v>863</v>
      </c>
      <c r="AM1046" t="s">
        <v>863</v>
      </c>
    </row>
    <row r="1047" spans="1:39" x14ac:dyDescent="0.3">
      <c r="A1047">
        <v>265</v>
      </c>
      <c r="Q1047" t="s">
        <v>825</v>
      </c>
      <c r="R1047" t="s">
        <v>825</v>
      </c>
      <c r="S1047" t="s">
        <v>135</v>
      </c>
      <c r="T1047" t="s">
        <v>138</v>
      </c>
      <c r="V1047" s="9" t="s">
        <v>903</v>
      </c>
      <c r="AA1047" s="6" t="s">
        <v>895</v>
      </c>
      <c r="AB1047">
        <v>1</v>
      </c>
      <c r="AC1047">
        <v>1</v>
      </c>
      <c r="AH1047" t="s">
        <v>1398</v>
      </c>
      <c r="AK1047" t="s">
        <v>8051</v>
      </c>
      <c r="AL1047" t="s">
        <v>864</v>
      </c>
      <c r="AM1047" t="s">
        <v>864</v>
      </c>
    </row>
    <row r="1048" spans="1:39" x14ac:dyDescent="0.3">
      <c r="A1048">
        <v>266</v>
      </c>
      <c r="Q1048" t="s">
        <v>826</v>
      </c>
      <c r="R1048" t="s">
        <v>826</v>
      </c>
      <c r="S1048" t="s">
        <v>135</v>
      </c>
      <c r="T1048" t="s">
        <v>138</v>
      </c>
      <c r="V1048" s="9" t="s">
        <v>903</v>
      </c>
      <c r="AA1048" s="6" t="s">
        <v>212</v>
      </c>
      <c r="AB1048">
        <v>1</v>
      </c>
      <c r="AC1048">
        <v>1</v>
      </c>
      <c r="AK1048" t="s">
        <v>8051</v>
      </c>
      <c r="AL1048" t="s">
        <v>865</v>
      </c>
      <c r="AM1048" t="s">
        <v>865</v>
      </c>
    </row>
    <row r="1049" spans="1:39" x14ac:dyDescent="0.3">
      <c r="A1049">
        <v>267</v>
      </c>
      <c r="Q1049" t="s">
        <v>827</v>
      </c>
      <c r="R1049" t="s">
        <v>827</v>
      </c>
      <c r="S1049" t="s">
        <v>135</v>
      </c>
      <c r="T1049" t="s">
        <v>138</v>
      </c>
      <c r="V1049" s="9" t="s">
        <v>903</v>
      </c>
      <c r="AA1049" s="6" t="s">
        <v>142</v>
      </c>
      <c r="AB1049">
        <v>1</v>
      </c>
      <c r="AC1049">
        <v>1</v>
      </c>
      <c r="AK1049" t="s">
        <v>8051</v>
      </c>
      <c r="AL1049" t="s">
        <v>866</v>
      </c>
      <c r="AM1049" t="s">
        <v>866</v>
      </c>
    </row>
    <row r="1050" spans="1:39" x14ac:dyDescent="0.3">
      <c r="A1050">
        <v>268</v>
      </c>
      <c r="Q1050" t="s">
        <v>828</v>
      </c>
      <c r="R1050" t="s">
        <v>828</v>
      </c>
      <c r="S1050" t="s">
        <v>135</v>
      </c>
      <c r="T1050" t="s">
        <v>138</v>
      </c>
      <c r="V1050" s="9" t="s">
        <v>903</v>
      </c>
      <c r="AA1050" s="6" t="s">
        <v>142</v>
      </c>
      <c r="AB1050">
        <v>1</v>
      </c>
      <c r="AC1050">
        <v>1</v>
      </c>
      <c r="AK1050" t="s">
        <v>8051</v>
      </c>
      <c r="AL1050" t="s">
        <v>867</v>
      </c>
      <c r="AM1050" t="s">
        <v>867</v>
      </c>
    </row>
    <row r="1051" spans="1:39" x14ac:dyDescent="0.3">
      <c r="A1051">
        <v>269</v>
      </c>
      <c r="Q1051" t="s">
        <v>829</v>
      </c>
      <c r="R1051" t="s">
        <v>829</v>
      </c>
      <c r="S1051" t="s">
        <v>135</v>
      </c>
      <c r="T1051" t="s">
        <v>138</v>
      </c>
      <c r="V1051" s="9" t="s">
        <v>903</v>
      </c>
      <c r="AA1051" s="6" t="s">
        <v>267</v>
      </c>
      <c r="AB1051">
        <v>1</v>
      </c>
      <c r="AC1051">
        <v>1</v>
      </c>
      <c r="AK1051" t="s">
        <v>8051</v>
      </c>
      <c r="AL1051" t="s">
        <v>868</v>
      </c>
      <c r="AM1051" t="s">
        <v>868</v>
      </c>
    </row>
    <row r="1052" spans="1:39" x14ac:dyDescent="0.3">
      <c r="A1052">
        <v>270</v>
      </c>
      <c r="Q1052" t="s">
        <v>830</v>
      </c>
      <c r="R1052" t="s">
        <v>830</v>
      </c>
      <c r="S1052" t="s">
        <v>135</v>
      </c>
      <c r="T1052" t="s">
        <v>138</v>
      </c>
      <c r="V1052" s="9" t="s">
        <v>903</v>
      </c>
      <c r="AA1052" s="6" t="s">
        <v>895</v>
      </c>
      <c r="AB1052">
        <v>1</v>
      </c>
      <c r="AC1052">
        <v>1</v>
      </c>
      <c r="AK1052" t="s">
        <v>8051</v>
      </c>
      <c r="AL1052" t="s">
        <v>745</v>
      </c>
      <c r="AM1052" t="s">
        <v>745</v>
      </c>
    </row>
    <row r="1053" spans="1:39" x14ac:dyDescent="0.3">
      <c r="A1053">
        <v>271</v>
      </c>
      <c r="Q1053" t="s">
        <v>831</v>
      </c>
      <c r="R1053" t="s">
        <v>831</v>
      </c>
      <c r="S1053" t="s">
        <v>135</v>
      </c>
      <c r="T1053" t="s">
        <v>138</v>
      </c>
      <c r="V1053" s="9" t="s">
        <v>903</v>
      </c>
      <c r="AA1053" s="6" t="s">
        <v>896</v>
      </c>
      <c r="AB1053">
        <v>1</v>
      </c>
      <c r="AC1053">
        <v>1</v>
      </c>
      <c r="AK1053" t="s">
        <v>8051</v>
      </c>
      <c r="AL1053" t="s">
        <v>869</v>
      </c>
      <c r="AM1053" t="s">
        <v>869</v>
      </c>
    </row>
    <row r="1054" spans="1:39" x14ac:dyDescent="0.3">
      <c r="A1054">
        <v>272</v>
      </c>
      <c r="Q1054" t="s">
        <v>832</v>
      </c>
      <c r="R1054" t="s">
        <v>832</v>
      </c>
      <c r="S1054" t="s">
        <v>135</v>
      </c>
      <c r="T1054" t="s">
        <v>138</v>
      </c>
      <c r="V1054" s="9" t="s">
        <v>903</v>
      </c>
      <c r="AA1054" s="6" t="s">
        <v>252</v>
      </c>
      <c r="AB1054">
        <v>1</v>
      </c>
      <c r="AC1054">
        <v>1</v>
      </c>
      <c r="AK1054" t="s">
        <v>8051</v>
      </c>
      <c r="AL1054" t="s">
        <v>870</v>
      </c>
      <c r="AM1054" t="s">
        <v>870</v>
      </c>
    </row>
    <row r="1055" spans="1:39" x14ac:dyDescent="0.3">
      <c r="A1055">
        <v>273</v>
      </c>
      <c r="Q1055" t="s">
        <v>833</v>
      </c>
      <c r="R1055" t="s">
        <v>833</v>
      </c>
      <c r="S1055" t="s">
        <v>135</v>
      </c>
      <c r="T1055" t="s">
        <v>138</v>
      </c>
      <c r="V1055" s="9" t="s">
        <v>903</v>
      </c>
      <c r="AA1055" s="6" t="s">
        <v>516</v>
      </c>
      <c r="AB1055">
        <v>1</v>
      </c>
      <c r="AC1055">
        <v>1</v>
      </c>
      <c r="AK1055" t="s">
        <v>8051</v>
      </c>
      <c r="AL1055" t="s">
        <v>871</v>
      </c>
      <c r="AM1055" t="s">
        <v>871</v>
      </c>
    </row>
    <row r="1056" spans="1:39" x14ac:dyDescent="0.3">
      <c r="A1056">
        <v>274</v>
      </c>
      <c r="Q1056" t="s">
        <v>834</v>
      </c>
      <c r="R1056" t="s">
        <v>834</v>
      </c>
      <c r="S1056" t="s">
        <v>135</v>
      </c>
      <c r="T1056" t="s">
        <v>138</v>
      </c>
      <c r="V1056" s="9" t="s">
        <v>903</v>
      </c>
      <c r="AA1056" s="6" t="s">
        <v>142</v>
      </c>
      <c r="AB1056">
        <v>1</v>
      </c>
      <c r="AC1056">
        <v>1</v>
      </c>
      <c r="AE1056" t="s">
        <v>8054</v>
      </c>
      <c r="AK1056" t="s">
        <v>8051</v>
      </c>
      <c r="AL1056" t="s">
        <v>872</v>
      </c>
      <c r="AM1056" t="s">
        <v>872</v>
      </c>
    </row>
    <row r="1057" spans="1:42" x14ac:dyDescent="0.3">
      <c r="A1057">
        <v>275</v>
      </c>
      <c r="Q1057" t="s">
        <v>835</v>
      </c>
      <c r="R1057" t="s">
        <v>835</v>
      </c>
      <c r="S1057" t="s">
        <v>135</v>
      </c>
      <c r="T1057" t="s">
        <v>138</v>
      </c>
      <c r="V1057" s="9" t="s">
        <v>903</v>
      </c>
      <c r="AA1057" s="6" t="s">
        <v>142</v>
      </c>
      <c r="AB1057">
        <v>1</v>
      </c>
      <c r="AC1057">
        <v>1</v>
      </c>
      <c r="AH1057" t="s">
        <v>1398</v>
      </c>
      <c r="AK1057" t="s">
        <v>8051</v>
      </c>
      <c r="AL1057" t="s">
        <v>873</v>
      </c>
      <c r="AM1057" t="s">
        <v>873</v>
      </c>
    </row>
    <row r="1058" spans="1:42" x14ac:dyDescent="0.3">
      <c r="A1058">
        <v>276</v>
      </c>
      <c r="Q1058" t="s">
        <v>836</v>
      </c>
      <c r="R1058" t="s">
        <v>836</v>
      </c>
      <c r="S1058" t="s">
        <v>135</v>
      </c>
      <c r="T1058" t="s">
        <v>138</v>
      </c>
      <c r="V1058" s="9" t="s">
        <v>903</v>
      </c>
      <c r="AA1058" s="6" t="s">
        <v>897</v>
      </c>
      <c r="AB1058">
        <v>1</v>
      </c>
      <c r="AC1058">
        <v>1</v>
      </c>
      <c r="AE1058" t="s">
        <v>8054</v>
      </c>
      <c r="AK1058" t="s">
        <v>8051</v>
      </c>
      <c r="AL1058" t="s">
        <v>874</v>
      </c>
      <c r="AM1058" t="s">
        <v>874</v>
      </c>
    </row>
    <row r="1059" spans="1:42" x14ac:dyDescent="0.3">
      <c r="A1059">
        <v>277</v>
      </c>
      <c r="Q1059" t="s">
        <v>837</v>
      </c>
      <c r="R1059" t="s">
        <v>837</v>
      </c>
      <c r="S1059" t="s">
        <v>135</v>
      </c>
      <c r="T1059" t="s">
        <v>138</v>
      </c>
      <c r="V1059" s="9" t="s">
        <v>903</v>
      </c>
      <c r="AA1059" s="6" t="s">
        <v>142</v>
      </c>
      <c r="AB1059">
        <v>1</v>
      </c>
      <c r="AC1059">
        <v>1</v>
      </c>
      <c r="AK1059" t="s">
        <v>8051</v>
      </c>
      <c r="AL1059" t="s">
        <v>752</v>
      </c>
      <c r="AM1059" t="s">
        <v>752</v>
      </c>
    </row>
    <row r="1060" spans="1:42" x14ac:dyDescent="0.3">
      <c r="A1060">
        <v>278</v>
      </c>
      <c r="Q1060" t="s">
        <v>838</v>
      </c>
      <c r="R1060" t="s">
        <v>838</v>
      </c>
      <c r="S1060" t="s">
        <v>135</v>
      </c>
      <c r="T1060" t="s">
        <v>138</v>
      </c>
      <c r="V1060" s="9" t="s">
        <v>903</v>
      </c>
      <c r="AA1060" s="6" t="s">
        <v>333</v>
      </c>
      <c r="AB1060">
        <v>1</v>
      </c>
      <c r="AC1060">
        <v>1</v>
      </c>
      <c r="AE1060" t="s">
        <v>8054</v>
      </c>
      <c r="AK1060" t="s">
        <v>8051</v>
      </c>
      <c r="AL1060" t="s">
        <v>875</v>
      </c>
      <c r="AM1060" t="s">
        <v>875</v>
      </c>
    </row>
    <row r="1061" spans="1:42" x14ac:dyDescent="0.3">
      <c r="A1061">
        <v>279</v>
      </c>
      <c r="Q1061" t="s">
        <v>839</v>
      </c>
      <c r="R1061" t="s">
        <v>839</v>
      </c>
      <c r="S1061" t="s">
        <v>135</v>
      </c>
      <c r="T1061" t="s">
        <v>138</v>
      </c>
      <c r="V1061" s="9" t="s">
        <v>903</v>
      </c>
      <c r="AA1061" s="6" t="s">
        <v>334</v>
      </c>
      <c r="AB1061">
        <v>1</v>
      </c>
      <c r="AC1061">
        <v>1</v>
      </c>
      <c r="AE1061" t="s">
        <v>8054</v>
      </c>
      <c r="AK1061" t="s">
        <v>8051</v>
      </c>
      <c r="AL1061" t="s">
        <v>876</v>
      </c>
      <c r="AM1061" t="s">
        <v>876</v>
      </c>
    </row>
    <row r="1062" spans="1:42" x14ac:dyDescent="0.3">
      <c r="A1062">
        <v>280</v>
      </c>
      <c r="Q1062" t="s">
        <v>840</v>
      </c>
      <c r="R1062" t="s">
        <v>840</v>
      </c>
      <c r="S1062" t="s">
        <v>135</v>
      </c>
      <c r="T1062" t="s">
        <v>138</v>
      </c>
      <c r="V1062" s="9" t="s">
        <v>903</v>
      </c>
      <c r="AA1062" s="6" t="s">
        <v>661</v>
      </c>
      <c r="AB1062">
        <v>1</v>
      </c>
      <c r="AC1062">
        <v>1</v>
      </c>
      <c r="AH1062" t="s">
        <v>1398</v>
      </c>
      <c r="AK1062" t="s">
        <v>8051</v>
      </c>
      <c r="AL1062" t="s">
        <v>877</v>
      </c>
      <c r="AM1062" t="s">
        <v>877</v>
      </c>
    </row>
    <row r="1063" spans="1:42" x14ac:dyDescent="0.3">
      <c r="A1063">
        <v>281</v>
      </c>
      <c r="Q1063" t="s">
        <v>841</v>
      </c>
      <c r="R1063" t="s">
        <v>841</v>
      </c>
      <c r="S1063" t="s">
        <v>135</v>
      </c>
      <c r="T1063" t="s">
        <v>138</v>
      </c>
      <c r="V1063" s="9" t="s">
        <v>903</v>
      </c>
      <c r="AA1063" s="6" t="s">
        <v>661</v>
      </c>
      <c r="AB1063">
        <v>1</v>
      </c>
      <c r="AC1063">
        <v>1</v>
      </c>
      <c r="AK1063" t="s">
        <v>8051</v>
      </c>
      <c r="AL1063" t="s">
        <v>878</v>
      </c>
      <c r="AM1063" t="s">
        <v>878</v>
      </c>
    </row>
    <row r="1064" spans="1:42" x14ac:dyDescent="0.3">
      <c r="A1064">
        <v>282</v>
      </c>
      <c r="Q1064" t="s">
        <v>842</v>
      </c>
      <c r="R1064" t="s">
        <v>842</v>
      </c>
      <c r="S1064" t="s">
        <v>135</v>
      </c>
      <c r="T1064" t="s">
        <v>138</v>
      </c>
      <c r="V1064" s="9" t="s">
        <v>903</v>
      </c>
      <c r="AA1064" s="6" t="s">
        <v>211</v>
      </c>
      <c r="AB1064">
        <v>1</v>
      </c>
      <c r="AC1064">
        <v>1</v>
      </c>
      <c r="AK1064" t="s">
        <v>8051</v>
      </c>
      <c r="AL1064" t="s">
        <v>879</v>
      </c>
      <c r="AM1064" t="s">
        <v>879</v>
      </c>
    </row>
    <row r="1065" spans="1:42" x14ac:dyDescent="0.3">
      <c r="A1065">
        <v>283</v>
      </c>
      <c r="Q1065" t="s">
        <v>843</v>
      </c>
      <c r="R1065" t="s">
        <v>843</v>
      </c>
      <c r="S1065" t="s">
        <v>135</v>
      </c>
      <c r="T1065" t="s">
        <v>138</v>
      </c>
      <c r="V1065" s="9" t="s">
        <v>903</v>
      </c>
      <c r="AA1065" s="6" t="s">
        <v>898</v>
      </c>
      <c r="AB1065">
        <v>1</v>
      </c>
      <c r="AC1065">
        <v>1</v>
      </c>
      <c r="AH1065" t="s">
        <v>1398</v>
      </c>
      <c r="AK1065" t="s">
        <v>8051</v>
      </c>
      <c r="AL1065" t="s">
        <v>880</v>
      </c>
      <c r="AM1065" t="s">
        <v>880</v>
      </c>
    </row>
    <row r="1066" spans="1:42" x14ac:dyDescent="0.3">
      <c r="A1066">
        <v>284</v>
      </c>
      <c r="Q1066" t="s">
        <v>844</v>
      </c>
      <c r="R1066" t="s">
        <v>844</v>
      </c>
      <c r="S1066" t="s">
        <v>135</v>
      </c>
      <c r="T1066" t="s">
        <v>138</v>
      </c>
      <c r="V1066" s="9" t="s">
        <v>903</v>
      </c>
      <c r="AA1066" s="6" t="s">
        <v>899</v>
      </c>
      <c r="AB1066">
        <v>1</v>
      </c>
      <c r="AC1066">
        <v>1</v>
      </c>
      <c r="AK1066" t="s">
        <v>8051</v>
      </c>
      <c r="AL1066" t="s">
        <v>881</v>
      </c>
      <c r="AM1066" t="s">
        <v>881</v>
      </c>
    </row>
    <row r="1067" spans="1:42" x14ac:dyDescent="0.3">
      <c r="A1067">
        <v>285</v>
      </c>
      <c r="Q1067" t="s">
        <v>845</v>
      </c>
      <c r="R1067" t="s">
        <v>845</v>
      </c>
      <c r="S1067" t="s">
        <v>135</v>
      </c>
      <c r="T1067" t="s">
        <v>138</v>
      </c>
      <c r="V1067" s="9" t="s">
        <v>903</v>
      </c>
      <c r="AA1067" s="6" t="s">
        <v>142</v>
      </c>
      <c r="AB1067">
        <v>1</v>
      </c>
      <c r="AC1067">
        <v>1</v>
      </c>
      <c r="AK1067" t="s">
        <v>8051</v>
      </c>
      <c r="AL1067" t="s">
        <v>882</v>
      </c>
      <c r="AM1067" t="s">
        <v>882</v>
      </c>
      <c r="AO1067">
        <v>55</v>
      </c>
      <c r="AP1067">
        <v>177</v>
      </c>
    </row>
    <row r="1068" spans="1:42" x14ac:dyDescent="0.3">
      <c r="A1068">
        <v>286</v>
      </c>
      <c r="Q1068" t="s">
        <v>846</v>
      </c>
      <c r="R1068" t="s">
        <v>846</v>
      </c>
      <c r="S1068" t="s">
        <v>135</v>
      </c>
      <c r="T1068" t="s">
        <v>138</v>
      </c>
      <c r="V1068" s="9" t="s">
        <v>903</v>
      </c>
      <c r="AA1068" s="6" t="s">
        <v>896</v>
      </c>
      <c r="AB1068">
        <v>1</v>
      </c>
      <c r="AC1068">
        <v>1</v>
      </c>
      <c r="AK1068" t="s">
        <v>8051</v>
      </c>
      <c r="AL1068" t="s">
        <v>883</v>
      </c>
      <c r="AM1068" t="s">
        <v>883</v>
      </c>
    </row>
    <row r="1069" spans="1:42" x14ac:dyDescent="0.3">
      <c r="A1069">
        <v>287</v>
      </c>
      <c r="Q1069" t="s">
        <v>847</v>
      </c>
      <c r="R1069" t="s">
        <v>847</v>
      </c>
      <c r="S1069" t="s">
        <v>135</v>
      </c>
      <c r="T1069" t="s">
        <v>138</v>
      </c>
      <c r="V1069" s="9" t="s">
        <v>903</v>
      </c>
      <c r="AA1069" s="6" t="s">
        <v>332</v>
      </c>
      <c r="AB1069">
        <v>1</v>
      </c>
      <c r="AC1069">
        <v>1</v>
      </c>
      <c r="AH1069" t="s">
        <v>8095</v>
      </c>
      <c r="AK1069" t="s">
        <v>8051</v>
      </c>
      <c r="AL1069" t="s">
        <v>884</v>
      </c>
      <c r="AM1069" t="s">
        <v>884</v>
      </c>
    </row>
    <row r="1070" spans="1:42" x14ac:dyDescent="0.3">
      <c r="A1070">
        <v>288</v>
      </c>
      <c r="Q1070" t="s">
        <v>848</v>
      </c>
      <c r="R1070" t="s">
        <v>848</v>
      </c>
      <c r="S1070" t="s">
        <v>135</v>
      </c>
      <c r="T1070" t="s">
        <v>138</v>
      </c>
      <c r="V1070" s="9" t="s">
        <v>903</v>
      </c>
      <c r="AA1070" s="6" t="s">
        <v>212</v>
      </c>
      <c r="AB1070">
        <v>1</v>
      </c>
      <c r="AC1070">
        <v>1</v>
      </c>
      <c r="AH1070" t="s">
        <v>1398</v>
      </c>
      <c r="AK1070" t="s">
        <v>8051</v>
      </c>
      <c r="AL1070" t="s">
        <v>885</v>
      </c>
      <c r="AM1070" t="s">
        <v>885</v>
      </c>
    </row>
    <row r="1071" spans="1:42" x14ac:dyDescent="0.3">
      <c r="A1071">
        <v>289</v>
      </c>
      <c r="Q1071" t="s">
        <v>849</v>
      </c>
      <c r="R1071" t="s">
        <v>849</v>
      </c>
      <c r="S1071" t="s">
        <v>135</v>
      </c>
      <c r="T1071" t="s">
        <v>138</v>
      </c>
      <c r="V1071" s="9" t="s">
        <v>903</v>
      </c>
      <c r="AA1071" s="6" t="s">
        <v>252</v>
      </c>
      <c r="AB1071">
        <v>1</v>
      </c>
      <c r="AC1071">
        <v>1</v>
      </c>
      <c r="AK1071" t="s">
        <v>8051</v>
      </c>
      <c r="AL1071" t="s">
        <v>259</v>
      </c>
      <c r="AM1071" t="s">
        <v>259</v>
      </c>
    </row>
    <row r="1072" spans="1:42" x14ac:dyDescent="0.3">
      <c r="A1072">
        <v>290</v>
      </c>
      <c r="Q1072" t="s">
        <v>850</v>
      </c>
      <c r="R1072" t="s">
        <v>850</v>
      </c>
      <c r="S1072" t="s">
        <v>135</v>
      </c>
      <c r="T1072" t="s">
        <v>138</v>
      </c>
      <c r="V1072" s="9" t="s">
        <v>903</v>
      </c>
      <c r="AA1072" s="6" t="s">
        <v>251</v>
      </c>
      <c r="AB1072">
        <v>1</v>
      </c>
      <c r="AC1072">
        <v>1</v>
      </c>
      <c r="AH1072" t="s">
        <v>1398</v>
      </c>
      <c r="AK1072" t="s">
        <v>8051</v>
      </c>
      <c r="AL1072" t="s">
        <v>886</v>
      </c>
      <c r="AM1072" t="s">
        <v>886</v>
      </c>
    </row>
    <row r="1073" spans="1:39" x14ac:dyDescent="0.3">
      <c r="A1073">
        <v>291</v>
      </c>
      <c r="Q1073" t="s">
        <v>851</v>
      </c>
      <c r="R1073" t="s">
        <v>851</v>
      </c>
      <c r="S1073" t="s">
        <v>135</v>
      </c>
      <c r="T1073" t="s">
        <v>138</v>
      </c>
      <c r="V1073" s="9" t="s">
        <v>903</v>
      </c>
      <c r="AA1073" s="6" t="s">
        <v>251</v>
      </c>
      <c r="AB1073">
        <v>1</v>
      </c>
      <c r="AC1073">
        <v>1</v>
      </c>
      <c r="AE1073" t="s">
        <v>8054</v>
      </c>
      <c r="AF1073" t="s">
        <v>8098</v>
      </c>
      <c r="AH1073" t="s">
        <v>1398</v>
      </c>
      <c r="AK1073" t="s">
        <v>8051</v>
      </c>
      <c r="AL1073" t="s">
        <v>774</v>
      </c>
      <c r="AM1073" t="s">
        <v>774</v>
      </c>
    </row>
    <row r="1074" spans="1:39" x14ac:dyDescent="0.3">
      <c r="A1074">
        <v>292</v>
      </c>
      <c r="Q1074" t="s">
        <v>852</v>
      </c>
      <c r="R1074" t="s">
        <v>852</v>
      </c>
      <c r="S1074" t="s">
        <v>135</v>
      </c>
      <c r="T1074" t="s">
        <v>138</v>
      </c>
      <c r="V1074" s="9" t="s">
        <v>903</v>
      </c>
      <c r="AA1074" s="6" t="s">
        <v>517</v>
      </c>
      <c r="AB1074">
        <v>1</v>
      </c>
      <c r="AC1074">
        <v>1</v>
      </c>
      <c r="AE1074" t="s">
        <v>8054</v>
      </c>
      <c r="AF1074" t="s">
        <v>8098</v>
      </c>
      <c r="AK1074" t="s">
        <v>8051</v>
      </c>
      <c r="AL1074" t="s">
        <v>887</v>
      </c>
      <c r="AM1074" t="s">
        <v>887</v>
      </c>
    </row>
    <row r="1075" spans="1:39" x14ac:dyDescent="0.3">
      <c r="A1075">
        <v>293</v>
      </c>
      <c r="Q1075" t="s">
        <v>853</v>
      </c>
      <c r="R1075" t="s">
        <v>853</v>
      </c>
      <c r="S1075" t="s">
        <v>135</v>
      </c>
      <c r="T1075" t="s">
        <v>138</v>
      </c>
      <c r="V1075" s="9" t="s">
        <v>903</v>
      </c>
      <c r="AA1075" s="6" t="s">
        <v>219</v>
      </c>
      <c r="AB1075">
        <v>1</v>
      </c>
      <c r="AC1075">
        <v>1</v>
      </c>
      <c r="AK1075" t="s">
        <v>8051</v>
      </c>
      <c r="AL1075" t="s">
        <v>888</v>
      </c>
      <c r="AM1075" t="s">
        <v>888</v>
      </c>
    </row>
    <row r="1076" spans="1:39" x14ac:dyDescent="0.3">
      <c r="A1076">
        <v>294</v>
      </c>
      <c r="Q1076" t="s">
        <v>854</v>
      </c>
      <c r="R1076" t="s">
        <v>854</v>
      </c>
      <c r="S1076" t="s">
        <v>135</v>
      </c>
      <c r="T1076" t="s">
        <v>138</v>
      </c>
      <c r="V1076" s="9" t="s">
        <v>903</v>
      </c>
      <c r="AA1076" s="6" t="s">
        <v>142</v>
      </c>
      <c r="AB1076">
        <v>1</v>
      </c>
      <c r="AC1076">
        <v>1</v>
      </c>
      <c r="AK1076" t="s">
        <v>8051</v>
      </c>
      <c r="AL1076" t="s">
        <v>889</v>
      </c>
      <c r="AM1076" t="s">
        <v>889</v>
      </c>
    </row>
    <row r="1077" spans="1:39" x14ac:dyDescent="0.3">
      <c r="A1077">
        <v>295</v>
      </c>
      <c r="Q1077" t="s">
        <v>855</v>
      </c>
      <c r="R1077" t="s">
        <v>855</v>
      </c>
      <c r="S1077" t="s">
        <v>135</v>
      </c>
      <c r="T1077" t="s">
        <v>138</v>
      </c>
      <c r="V1077" s="9" t="s">
        <v>903</v>
      </c>
      <c r="AA1077" s="6" t="s">
        <v>781</v>
      </c>
      <c r="AB1077">
        <v>1</v>
      </c>
      <c r="AC1077">
        <v>1</v>
      </c>
      <c r="AK1077" t="s">
        <v>8051</v>
      </c>
      <c r="AL1077" t="s">
        <v>890</v>
      </c>
      <c r="AM1077" t="s">
        <v>890</v>
      </c>
    </row>
    <row r="1078" spans="1:39" x14ac:dyDescent="0.3">
      <c r="A1078">
        <v>296</v>
      </c>
      <c r="Q1078" t="s">
        <v>856</v>
      </c>
      <c r="R1078" t="s">
        <v>856</v>
      </c>
      <c r="S1078" t="s">
        <v>135</v>
      </c>
      <c r="T1078" t="s">
        <v>138</v>
      </c>
      <c r="V1078" s="9" t="s">
        <v>903</v>
      </c>
      <c r="AA1078" s="6" t="s">
        <v>896</v>
      </c>
      <c r="AB1078">
        <v>1</v>
      </c>
      <c r="AC1078">
        <v>1</v>
      </c>
      <c r="AK1078" t="s">
        <v>8051</v>
      </c>
      <c r="AL1078" t="s">
        <v>891</v>
      </c>
      <c r="AM1078" t="s">
        <v>891</v>
      </c>
    </row>
    <row r="1079" spans="1:39" x14ac:dyDescent="0.3">
      <c r="A1079">
        <v>297</v>
      </c>
      <c r="Q1079" t="s">
        <v>857</v>
      </c>
      <c r="R1079" t="s">
        <v>857</v>
      </c>
      <c r="S1079" t="s">
        <v>135</v>
      </c>
      <c r="T1079" t="s">
        <v>138</v>
      </c>
      <c r="V1079" s="9" t="s">
        <v>903</v>
      </c>
      <c r="AA1079" s="6" t="s">
        <v>266</v>
      </c>
      <c r="AB1079">
        <v>1</v>
      </c>
      <c r="AC1079">
        <v>1</v>
      </c>
      <c r="AH1079" t="s">
        <v>1398</v>
      </c>
      <c r="AK1079" t="s">
        <v>8051</v>
      </c>
      <c r="AL1079" t="s">
        <v>892</v>
      </c>
      <c r="AM1079" t="s">
        <v>892</v>
      </c>
    </row>
    <row r="1080" spans="1:39" x14ac:dyDescent="0.3">
      <c r="A1080">
        <v>298</v>
      </c>
      <c r="Q1080" t="s">
        <v>857</v>
      </c>
      <c r="R1080" t="s">
        <v>857</v>
      </c>
      <c r="S1080" t="s">
        <v>135</v>
      </c>
      <c r="T1080" t="s">
        <v>138</v>
      </c>
      <c r="V1080" s="9" t="s">
        <v>903</v>
      </c>
      <c r="AA1080" s="6" t="s">
        <v>266</v>
      </c>
      <c r="AB1080">
        <v>1</v>
      </c>
      <c r="AC1080">
        <v>1</v>
      </c>
      <c r="AH1080" t="s">
        <v>1398</v>
      </c>
      <c r="AK1080" t="s">
        <v>8051</v>
      </c>
      <c r="AL1080" t="s">
        <v>900</v>
      </c>
      <c r="AM1080" t="s">
        <v>900</v>
      </c>
    </row>
    <row r="1081" spans="1:39" x14ac:dyDescent="0.3">
      <c r="A1081">
        <v>299</v>
      </c>
      <c r="Q1081" t="s">
        <v>858</v>
      </c>
      <c r="R1081" t="s">
        <v>858</v>
      </c>
      <c r="S1081" t="s">
        <v>135</v>
      </c>
      <c r="T1081" t="s">
        <v>138</v>
      </c>
      <c r="V1081" s="9" t="s">
        <v>904</v>
      </c>
      <c r="AA1081" s="6" t="s">
        <v>267</v>
      </c>
      <c r="AB1081">
        <v>1</v>
      </c>
      <c r="AC1081">
        <v>1</v>
      </c>
      <c r="AK1081" t="s">
        <v>8051</v>
      </c>
      <c r="AL1081" t="s">
        <v>893</v>
      </c>
      <c r="AM1081" t="s">
        <v>893</v>
      </c>
    </row>
    <row r="1082" spans="1:39" x14ac:dyDescent="0.3">
      <c r="A1082">
        <v>300</v>
      </c>
      <c r="Q1082" t="s">
        <v>859</v>
      </c>
      <c r="R1082" t="s">
        <v>859</v>
      </c>
      <c r="S1082" t="s">
        <v>135</v>
      </c>
      <c r="T1082" t="s">
        <v>138</v>
      </c>
      <c r="V1082" s="9" t="s">
        <v>860</v>
      </c>
      <c r="AA1082" s="6" t="s">
        <v>142</v>
      </c>
      <c r="AB1082">
        <v>1</v>
      </c>
      <c r="AC1082">
        <v>1</v>
      </c>
      <c r="AK1082" t="s">
        <v>8051</v>
      </c>
      <c r="AL1082" t="s">
        <v>861</v>
      </c>
      <c r="AM1082" t="s">
        <v>861</v>
      </c>
    </row>
    <row r="1083" spans="1:39" x14ac:dyDescent="0.3">
      <c r="A1083">
        <v>301</v>
      </c>
      <c r="Q1083" t="s">
        <v>905</v>
      </c>
      <c r="R1083" t="s">
        <v>905</v>
      </c>
      <c r="S1083" t="s">
        <v>135</v>
      </c>
      <c r="T1083" t="s">
        <v>138</v>
      </c>
      <c r="V1083" s="9" t="s">
        <v>918</v>
      </c>
      <c r="AA1083" s="6" t="s">
        <v>267</v>
      </c>
      <c r="AB1083">
        <v>1</v>
      </c>
      <c r="AC1083">
        <v>1</v>
      </c>
      <c r="AK1083" t="s">
        <v>8051</v>
      </c>
      <c r="AL1083" t="s">
        <v>774</v>
      </c>
      <c r="AM1083" t="s">
        <v>774</v>
      </c>
    </row>
    <row r="1084" spans="1:39" x14ac:dyDescent="0.3">
      <c r="A1084">
        <v>302</v>
      </c>
      <c r="Q1084" t="s">
        <v>906</v>
      </c>
      <c r="R1084" t="s">
        <v>906</v>
      </c>
      <c r="S1084" t="s">
        <v>135</v>
      </c>
      <c r="T1084" t="s">
        <v>138</v>
      </c>
      <c r="V1084" s="9" t="s">
        <v>918</v>
      </c>
      <c r="AA1084" s="6" t="s">
        <v>332</v>
      </c>
      <c r="AB1084">
        <v>1</v>
      </c>
      <c r="AC1084">
        <v>1</v>
      </c>
      <c r="AH1084" t="s">
        <v>8099</v>
      </c>
      <c r="AK1084" t="s">
        <v>8051</v>
      </c>
      <c r="AL1084" t="s">
        <v>774</v>
      </c>
      <c r="AM1084" t="s">
        <v>774</v>
      </c>
    </row>
    <row r="1085" spans="1:39" x14ac:dyDescent="0.3">
      <c r="A1085">
        <v>303</v>
      </c>
      <c r="Q1085" t="s">
        <v>907</v>
      </c>
      <c r="R1085" t="s">
        <v>907</v>
      </c>
      <c r="S1085" t="s">
        <v>135</v>
      </c>
      <c r="T1085" t="s">
        <v>138</v>
      </c>
      <c r="V1085" s="9" t="s">
        <v>919</v>
      </c>
      <c r="AA1085" s="6" t="s">
        <v>251</v>
      </c>
      <c r="AB1085">
        <v>1</v>
      </c>
      <c r="AC1085">
        <v>1</v>
      </c>
      <c r="AK1085" t="s">
        <v>8051</v>
      </c>
      <c r="AL1085" t="s">
        <v>818</v>
      </c>
      <c r="AM1085" t="s">
        <v>818</v>
      </c>
    </row>
    <row r="1086" spans="1:39" x14ac:dyDescent="0.3">
      <c r="A1086">
        <v>304</v>
      </c>
      <c r="Q1086" t="s">
        <v>908</v>
      </c>
      <c r="R1086" t="s">
        <v>908</v>
      </c>
      <c r="S1086" t="s">
        <v>135</v>
      </c>
      <c r="T1086" t="s">
        <v>138</v>
      </c>
      <c r="V1086" s="9" t="s">
        <v>920</v>
      </c>
      <c r="AA1086" s="6" t="s">
        <v>211</v>
      </c>
      <c r="AB1086">
        <v>1</v>
      </c>
      <c r="AC1086">
        <v>1</v>
      </c>
      <c r="AK1086" t="s">
        <v>8051</v>
      </c>
      <c r="AL1086" t="s">
        <v>929</v>
      </c>
      <c r="AM1086" t="s">
        <v>929</v>
      </c>
    </row>
    <row r="1087" spans="1:39" x14ac:dyDescent="0.3">
      <c r="A1087">
        <v>305</v>
      </c>
      <c r="Q1087" t="s">
        <v>909</v>
      </c>
      <c r="R1087" t="s">
        <v>909</v>
      </c>
      <c r="S1087" t="s">
        <v>135</v>
      </c>
      <c r="T1087" t="s">
        <v>138</v>
      </c>
      <c r="V1087" s="9" t="s">
        <v>921</v>
      </c>
      <c r="AA1087" s="6" t="s">
        <v>898</v>
      </c>
      <c r="AB1087">
        <v>1</v>
      </c>
      <c r="AC1087">
        <v>1</v>
      </c>
      <c r="AK1087" t="s">
        <v>8051</v>
      </c>
      <c r="AL1087" t="s">
        <v>929</v>
      </c>
      <c r="AM1087" t="s">
        <v>929</v>
      </c>
    </row>
    <row r="1088" spans="1:39" x14ac:dyDescent="0.3">
      <c r="A1088">
        <v>306</v>
      </c>
      <c r="Q1088" t="s">
        <v>910</v>
      </c>
      <c r="R1088" t="s">
        <v>910</v>
      </c>
      <c r="S1088" t="s">
        <v>135</v>
      </c>
      <c r="T1088" t="s">
        <v>138</v>
      </c>
      <c r="V1088" s="9" t="s">
        <v>921</v>
      </c>
      <c r="AA1088" s="6" t="s">
        <v>897</v>
      </c>
      <c r="AB1088">
        <v>1</v>
      </c>
      <c r="AC1088">
        <v>1</v>
      </c>
      <c r="AK1088" t="s">
        <v>8051</v>
      </c>
      <c r="AL1088" t="s">
        <v>930</v>
      </c>
      <c r="AM1088" t="s">
        <v>930</v>
      </c>
    </row>
    <row r="1089" spans="1:55" x14ac:dyDescent="0.3">
      <c r="A1089">
        <v>307</v>
      </c>
      <c r="Q1089" t="s">
        <v>911</v>
      </c>
      <c r="R1089" t="s">
        <v>911</v>
      </c>
      <c r="S1089" t="s">
        <v>135</v>
      </c>
      <c r="T1089" t="s">
        <v>138</v>
      </c>
      <c r="V1089" s="9" t="s">
        <v>922</v>
      </c>
      <c r="AA1089" s="6" t="s">
        <v>142</v>
      </c>
      <c r="AB1089">
        <v>1</v>
      </c>
      <c r="AC1089">
        <v>1</v>
      </c>
      <c r="AK1089" t="s">
        <v>8051</v>
      </c>
      <c r="AL1089" t="s">
        <v>929</v>
      </c>
      <c r="AM1089" t="s">
        <v>929</v>
      </c>
    </row>
    <row r="1090" spans="1:55" x14ac:dyDescent="0.3">
      <c r="A1090">
        <v>308</v>
      </c>
      <c r="Q1090" t="s">
        <v>912</v>
      </c>
      <c r="R1090" t="s">
        <v>912</v>
      </c>
      <c r="S1090" t="s">
        <v>135</v>
      </c>
      <c r="T1090" t="s">
        <v>138</v>
      </c>
      <c r="V1090" s="9" t="s">
        <v>923</v>
      </c>
      <c r="AA1090" s="6" t="s">
        <v>252</v>
      </c>
      <c r="AB1090">
        <v>1</v>
      </c>
      <c r="AC1090">
        <v>1</v>
      </c>
      <c r="AK1090" t="s">
        <v>8051</v>
      </c>
      <c r="AL1090" t="s">
        <v>929</v>
      </c>
      <c r="AM1090" t="s">
        <v>929</v>
      </c>
    </row>
    <row r="1091" spans="1:55" x14ac:dyDescent="0.3">
      <c r="A1091">
        <v>309</v>
      </c>
      <c r="Q1091" t="s">
        <v>913</v>
      </c>
      <c r="R1091" t="s">
        <v>913</v>
      </c>
      <c r="S1091" t="s">
        <v>135</v>
      </c>
      <c r="T1091" t="s">
        <v>138</v>
      </c>
      <c r="V1091" s="9" t="s">
        <v>924</v>
      </c>
      <c r="AA1091" s="6" t="s">
        <v>931</v>
      </c>
      <c r="AB1091">
        <v>1</v>
      </c>
      <c r="AC1091">
        <v>1</v>
      </c>
      <c r="AK1091" t="s">
        <v>8051</v>
      </c>
      <c r="AL1091" t="s">
        <v>929</v>
      </c>
      <c r="AM1091" t="s">
        <v>929</v>
      </c>
    </row>
    <row r="1092" spans="1:55" x14ac:dyDescent="0.3">
      <c r="A1092">
        <v>310</v>
      </c>
      <c r="Q1092" t="s">
        <v>914</v>
      </c>
      <c r="R1092" t="s">
        <v>914</v>
      </c>
      <c r="S1092" t="s">
        <v>135</v>
      </c>
      <c r="T1092" t="s">
        <v>138</v>
      </c>
      <c r="V1092" s="9" t="s">
        <v>925</v>
      </c>
      <c r="AA1092" s="6" t="s">
        <v>932</v>
      </c>
      <c r="AB1092">
        <v>6</v>
      </c>
      <c r="AC1092">
        <v>6</v>
      </c>
      <c r="AK1092" t="s">
        <v>8051</v>
      </c>
      <c r="AL1092" t="s">
        <v>929</v>
      </c>
      <c r="AM1092" t="s">
        <v>929</v>
      </c>
    </row>
    <row r="1093" spans="1:55" x14ac:dyDescent="0.3">
      <c r="A1093">
        <v>312</v>
      </c>
      <c r="Q1093" t="s">
        <v>915</v>
      </c>
      <c r="R1093" t="s">
        <v>915</v>
      </c>
      <c r="S1093" t="s">
        <v>135</v>
      </c>
      <c r="T1093" t="s">
        <v>138</v>
      </c>
      <c r="V1093" s="9" t="s">
        <v>926</v>
      </c>
      <c r="AA1093" s="6" t="s">
        <v>661</v>
      </c>
      <c r="AB1093">
        <v>1</v>
      </c>
      <c r="AC1093">
        <v>1</v>
      </c>
      <c r="AK1093" t="s">
        <v>8051</v>
      </c>
      <c r="AL1093" t="s">
        <v>929</v>
      </c>
      <c r="AM1093" t="s">
        <v>929</v>
      </c>
    </row>
    <row r="1094" spans="1:55" x14ac:dyDescent="0.3">
      <c r="A1094">
        <v>313</v>
      </c>
      <c r="Q1094" t="s">
        <v>916</v>
      </c>
      <c r="R1094" t="s">
        <v>916</v>
      </c>
      <c r="S1094" t="s">
        <v>135</v>
      </c>
      <c r="T1094" t="s">
        <v>138</v>
      </c>
      <c r="V1094" s="9" t="s">
        <v>927</v>
      </c>
      <c r="AA1094" s="6" t="s">
        <v>213</v>
      </c>
      <c r="AB1094">
        <v>1</v>
      </c>
      <c r="AC1094">
        <v>1</v>
      </c>
      <c r="AK1094" t="s">
        <v>8051</v>
      </c>
      <c r="AL1094" t="s">
        <v>600</v>
      </c>
      <c r="AM1094" t="s">
        <v>600</v>
      </c>
    </row>
    <row r="1095" spans="1:55" x14ac:dyDescent="0.3">
      <c r="A1095">
        <v>314</v>
      </c>
      <c r="Q1095" t="s">
        <v>917</v>
      </c>
      <c r="R1095" t="s">
        <v>917</v>
      </c>
      <c r="S1095" t="s">
        <v>135</v>
      </c>
      <c r="T1095" t="s">
        <v>138</v>
      </c>
      <c r="V1095" s="9" t="s">
        <v>928</v>
      </c>
      <c r="AA1095" s="6" t="s">
        <v>211</v>
      </c>
      <c r="AB1095">
        <v>1</v>
      </c>
      <c r="AC1095">
        <v>1</v>
      </c>
      <c r="AK1095" t="s">
        <v>8051</v>
      </c>
      <c r="AL1095" t="s">
        <v>929</v>
      </c>
      <c r="AM1095" t="s">
        <v>929</v>
      </c>
    </row>
    <row r="1096" spans="1:55" x14ac:dyDescent="0.3">
      <c r="A1096">
        <v>315</v>
      </c>
      <c r="Q1096" t="s">
        <v>933</v>
      </c>
      <c r="R1096" t="s">
        <v>933</v>
      </c>
      <c r="S1096" t="s">
        <v>135</v>
      </c>
      <c r="T1096" t="s">
        <v>138</v>
      </c>
      <c r="V1096" s="9" t="s">
        <v>934</v>
      </c>
      <c r="AA1096" s="6" t="s">
        <v>332</v>
      </c>
      <c r="AB1096">
        <v>1</v>
      </c>
      <c r="AC1096">
        <v>1</v>
      </c>
      <c r="AK1096" t="s">
        <v>8051</v>
      </c>
      <c r="AL1096" t="s">
        <v>935</v>
      </c>
      <c r="AM1096" t="s">
        <v>935</v>
      </c>
    </row>
    <row r="1097" spans="1:55" x14ac:dyDescent="0.3">
      <c r="A1097">
        <v>316</v>
      </c>
      <c r="B1097" t="s">
        <v>940</v>
      </c>
      <c r="Q1097" t="s">
        <v>936</v>
      </c>
      <c r="R1097" t="s">
        <v>936</v>
      </c>
      <c r="S1097" t="s">
        <v>135</v>
      </c>
      <c r="T1097" t="s">
        <v>52</v>
      </c>
      <c r="V1097" s="9" t="s">
        <v>937</v>
      </c>
      <c r="Z1097" s="9" t="s">
        <v>790</v>
      </c>
      <c r="AA1097" s="6" t="s">
        <v>938</v>
      </c>
      <c r="AB1097">
        <v>5</v>
      </c>
      <c r="AC1097">
        <v>5</v>
      </c>
      <c r="AE1097" t="s">
        <v>8055</v>
      </c>
      <c r="AF1097" t="s">
        <v>8054</v>
      </c>
      <c r="AH1097" t="s">
        <v>1398</v>
      </c>
      <c r="AK1097" t="s">
        <v>8123</v>
      </c>
      <c r="AL1097" t="s">
        <v>792</v>
      </c>
      <c r="AM1097" t="s">
        <v>792</v>
      </c>
      <c r="AO1097">
        <v>8</v>
      </c>
      <c r="AP1097">
        <v>4</v>
      </c>
      <c r="AS1097" t="s">
        <v>7273</v>
      </c>
      <c r="AT1097">
        <v>655960862</v>
      </c>
      <c r="AU1097">
        <v>520693</v>
      </c>
      <c r="AV1097" s="11">
        <v>110672</v>
      </c>
      <c r="AZ1097" t="s">
        <v>939</v>
      </c>
    </row>
    <row r="1098" spans="1:55" x14ac:dyDescent="0.3">
      <c r="A1098">
        <v>317</v>
      </c>
      <c r="G1098" t="s">
        <v>943</v>
      </c>
      <c r="Q1098" t="s">
        <v>941</v>
      </c>
      <c r="R1098" t="s">
        <v>941</v>
      </c>
      <c r="S1098" t="s">
        <v>135</v>
      </c>
      <c r="T1098" t="s">
        <v>469</v>
      </c>
      <c r="V1098" s="9" t="s">
        <v>942</v>
      </c>
      <c r="AA1098" s="6" t="s">
        <v>7212</v>
      </c>
      <c r="AB1098">
        <v>5</v>
      </c>
      <c r="AC1098">
        <v>5</v>
      </c>
      <c r="AE1098" t="s">
        <v>164</v>
      </c>
      <c r="AH1098" t="s">
        <v>8100</v>
      </c>
      <c r="AL1098" t="s">
        <v>164</v>
      </c>
      <c r="AM1098" t="s">
        <v>164</v>
      </c>
      <c r="AO1098">
        <v>21</v>
      </c>
      <c r="AP1098">
        <v>4</v>
      </c>
      <c r="AS1098" t="s">
        <v>7259</v>
      </c>
      <c r="AT1098">
        <v>1765420</v>
      </c>
      <c r="AV1098" s="11" t="s">
        <v>7258</v>
      </c>
      <c r="AZ1098" t="s">
        <v>605</v>
      </c>
      <c r="BA1098" t="s">
        <v>4927</v>
      </c>
      <c r="BB1098">
        <v>77964694</v>
      </c>
      <c r="BC1098" t="s">
        <v>4928</v>
      </c>
    </row>
    <row r="1099" spans="1:55" x14ac:dyDescent="0.3">
      <c r="A1099">
        <v>318</v>
      </c>
      <c r="Q1099" t="s">
        <v>944</v>
      </c>
      <c r="R1099" t="s">
        <v>944</v>
      </c>
      <c r="S1099" t="s">
        <v>135</v>
      </c>
      <c r="T1099" t="s">
        <v>138</v>
      </c>
      <c r="V1099" s="9" t="s">
        <v>959</v>
      </c>
      <c r="AA1099" s="6" t="s">
        <v>965</v>
      </c>
      <c r="AB1099">
        <v>2</v>
      </c>
      <c r="AC1099">
        <v>2</v>
      </c>
      <c r="AK1099" t="s">
        <v>8051</v>
      </c>
      <c r="AL1099" t="s">
        <v>968</v>
      </c>
      <c r="AM1099" t="s">
        <v>968</v>
      </c>
    </row>
    <row r="1100" spans="1:55" x14ac:dyDescent="0.3">
      <c r="A1100">
        <v>319</v>
      </c>
      <c r="Q1100" t="s">
        <v>945</v>
      </c>
      <c r="R1100" t="s">
        <v>945</v>
      </c>
      <c r="S1100" t="s">
        <v>135</v>
      </c>
      <c r="T1100" t="s">
        <v>138</v>
      </c>
      <c r="V1100" s="9" t="s">
        <v>959</v>
      </c>
      <c r="AA1100" s="6" t="s">
        <v>211</v>
      </c>
      <c r="AB1100">
        <v>1</v>
      </c>
      <c r="AC1100">
        <v>1</v>
      </c>
      <c r="AE1100" t="s">
        <v>8054</v>
      </c>
      <c r="AK1100" t="s">
        <v>8051</v>
      </c>
      <c r="AL1100" t="s">
        <v>969</v>
      </c>
      <c r="AM1100" t="s">
        <v>969</v>
      </c>
    </row>
    <row r="1101" spans="1:55" x14ac:dyDescent="0.3">
      <c r="A1101">
        <v>320</v>
      </c>
      <c r="Q1101" t="s">
        <v>946</v>
      </c>
      <c r="R1101" t="s">
        <v>946</v>
      </c>
      <c r="S1101" t="s">
        <v>135</v>
      </c>
      <c r="T1101" t="s">
        <v>138</v>
      </c>
      <c r="V1101" s="9" t="s">
        <v>959</v>
      </c>
      <c r="AA1101" s="6" t="s">
        <v>966</v>
      </c>
      <c r="AB1101">
        <v>1</v>
      </c>
      <c r="AC1101">
        <v>1</v>
      </c>
      <c r="AK1101" t="s">
        <v>8051</v>
      </c>
      <c r="AL1101" t="s">
        <v>970</v>
      </c>
      <c r="AM1101" t="s">
        <v>970</v>
      </c>
    </row>
    <row r="1102" spans="1:55" x14ac:dyDescent="0.3">
      <c r="A1102">
        <v>321</v>
      </c>
      <c r="Q1102" t="s">
        <v>947</v>
      </c>
      <c r="R1102" t="s">
        <v>947</v>
      </c>
      <c r="S1102" t="s">
        <v>135</v>
      </c>
      <c r="T1102" t="s">
        <v>138</v>
      </c>
      <c r="V1102" s="9" t="s">
        <v>960</v>
      </c>
      <c r="AA1102" s="6" t="s">
        <v>516</v>
      </c>
      <c r="AB1102">
        <v>1</v>
      </c>
      <c r="AC1102">
        <v>1</v>
      </c>
      <c r="AE1102" t="s">
        <v>8054</v>
      </c>
      <c r="AK1102" t="s">
        <v>8051</v>
      </c>
      <c r="AL1102" t="s">
        <v>971</v>
      </c>
      <c r="AM1102" t="s">
        <v>971</v>
      </c>
    </row>
    <row r="1103" spans="1:55" x14ac:dyDescent="0.3">
      <c r="A1103">
        <v>322</v>
      </c>
      <c r="Q1103" t="s">
        <v>948</v>
      </c>
      <c r="R1103" t="s">
        <v>948</v>
      </c>
      <c r="S1103" t="s">
        <v>135</v>
      </c>
      <c r="T1103" t="s">
        <v>138</v>
      </c>
      <c r="V1103" s="9" t="s">
        <v>960</v>
      </c>
      <c r="AA1103" s="6" t="s">
        <v>516</v>
      </c>
      <c r="AB1103">
        <v>1</v>
      </c>
      <c r="AC1103">
        <v>1</v>
      </c>
      <c r="AE1103" t="s">
        <v>8054</v>
      </c>
      <c r="AK1103" t="s">
        <v>8051</v>
      </c>
      <c r="AL1103" t="s">
        <v>971</v>
      </c>
      <c r="AM1103" t="s">
        <v>971</v>
      </c>
    </row>
    <row r="1104" spans="1:55" x14ac:dyDescent="0.3">
      <c r="A1104">
        <v>323</v>
      </c>
      <c r="Q1104" t="s">
        <v>950</v>
      </c>
      <c r="R1104" t="s">
        <v>950</v>
      </c>
      <c r="S1104" t="s">
        <v>135</v>
      </c>
      <c r="T1104" t="s">
        <v>138</v>
      </c>
      <c r="V1104" s="9" t="s">
        <v>960</v>
      </c>
      <c r="AA1104" s="6" t="s">
        <v>333</v>
      </c>
      <c r="AB1104">
        <v>1</v>
      </c>
      <c r="AC1104">
        <v>1</v>
      </c>
      <c r="AE1104" t="s">
        <v>8054</v>
      </c>
      <c r="AK1104" t="s">
        <v>8051</v>
      </c>
      <c r="AL1104" t="s">
        <v>447</v>
      </c>
      <c r="AM1104" t="s">
        <v>447</v>
      </c>
    </row>
    <row r="1105" spans="1:55" x14ac:dyDescent="0.3">
      <c r="A1105">
        <v>324</v>
      </c>
      <c r="Q1105" t="s">
        <v>949</v>
      </c>
      <c r="R1105" t="s">
        <v>949</v>
      </c>
      <c r="S1105" t="s">
        <v>135</v>
      </c>
      <c r="T1105" t="s">
        <v>138</v>
      </c>
      <c r="V1105" s="9" t="s">
        <v>961</v>
      </c>
      <c r="AB1105">
        <v>1</v>
      </c>
      <c r="AC1105">
        <v>1</v>
      </c>
      <c r="AH1105" t="s">
        <v>1398</v>
      </c>
      <c r="AK1105" t="s">
        <v>8051</v>
      </c>
      <c r="AL1105" t="s">
        <v>894</v>
      </c>
      <c r="AM1105" t="s">
        <v>894</v>
      </c>
      <c r="AZ1105" t="s">
        <v>958</v>
      </c>
    </row>
    <row r="1106" spans="1:55" x14ac:dyDescent="0.3">
      <c r="A1106">
        <v>325</v>
      </c>
      <c r="Q1106" t="s">
        <v>951</v>
      </c>
      <c r="R1106" t="s">
        <v>951</v>
      </c>
      <c r="S1106" t="s">
        <v>135</v>
      </c>
      <c r="T1106" t="s">
        <v>138</v>
      </c>
      <c r="V1106" s="9" t="s">
        <v>962</v>
      </c>
      <c r="AB1106">
        <v>1</v>
      </c>
      <c r="AC1106">
        <v>1</v>
      </c>
      <c r="AK1106" t="s">
        <v>8051</v>
      </c>
      <c r="AL1106" t="s">
        <v>743</v>
      </c>
      <c r="AM1106" t="s">
        <v>743</v>
      </c>
    </row>
    <row r="1107" spans="1:55" x14ac:dyDescent="0.3">
      <c r="A1107">
        <v>326</v>
      </c>
      <c r="Q1107" t="s">
        <v>952</v>
      </c>
      <c r="R1107" t="s">
        <v>952</v>
      </c>
      <c r="S1107" t="s">
        <v>135</v>
      </c>
      <c r="T1107" t="s">
        <v>138</v>
      </c>
      <c r="V1107" s="9" t="s">
        <v>963</v>
      </c>
      <c r="AA1107" s="6" t="s">
        <v>777</v>
      </c>
      <c r="AB1107">
        <v>2</v>
      </c>
      <c r="AC1107">
        <v>2</v>
      </c>
      <c r="AK1107" t="s">
        <v>8051</v>
      </c>
      <c r="AL1107" t="s">
        <v>894</v>
      </c>
      <c r="AM1107" t="s">
        <v>894</v>
      </c>
      <c r="AZ1107" t="s">
        <v>957</v>
      </c>
    </row>
    <row r="1108" spans="1:55" x14ac:dyDescent="0.3">
      <c r="A1108">
        <v>328</v>
      </c>
      <c r="Q1108" t="s">
        <v>953</v>
      </c>
      <c r="R1108" t="s">
        <v>953</v>
      </c>
      <c r="S1108" t="s">
        <v>135</v>
      </c>
      <c r="T1108" t="s">
        <v>138</v>
      </c>
      <c r="V1108" s="9" t="s">
        <v>964</v>
      </c>
      <c r="AA1108" s="6" t="s">
        <v>967</v>
      </c>
      <c r="AB1108">
        <v>1</v>
      </c>
      <c r="AC1108">
        <v>1</v>
      </c>
      <c r="AK1108" t="s">
        <v>8051</v>
      </c>
      <c r="AL1108" t="s">
        <v>600</v>
      </c>
      <c r="AM1108" t="s">
        <v>600</v>
      </c>
    </row>
    <row r="1109" spans="1:55" x14ac:dyDescent="0.3">
      <c r="A1109">
        <v>329</v>
      </c>
      <c r="Q1109" t="s">
        <v>954</v>
      </c>
      <c r="R1109" t="s">
        <v>954</v>
      </c>
      <c r="S1109" t="s">
        <v>135</v>
      </c>
      <c r="T1109" t="s">
        <v>138</v>
      </c>
      <c r="V1109" s="9" t="s">
        <v>964</v>
      </c>
      <c r="AA1109" s="6" t="s">
        <v>142</v>
      </c>
      <c r="AB1109">
        <v>1</v>
      </c>
      <c r="AC1109">
        <v>1</v>
      </c>
      <c r="AK1109" t="s">
        <v>8051</v>
      </c>
      <c r="AL1109" t="s">
        <v>894</v>
      </c>
      <c r="AM1109" t="s">
        <v>894</v>
      </c>
    </row>
    <row r="1110" spans="1:55" x14ac:dyDescent="0.3">
      <c r="A1110">
        <v>330</v>
      </c>
      <c r="Q1110" t="s">
        <v>955</v>
      </c>
      <c r="R1110" t="s">
        <v>955</v>
      </c>
      <c r="S1110" t="s">
        <v>135</v>
      </c>
      <c r="T1110" t="s">
        <v>138</v>
      </c>
      <c r="V1110" s="9" t="s">
        <v>956</v>
      </c>
      <c r="AA1110" s="6" t="s">
        <v>817</v>
      </c>
      <c r="AB1110">
        <v>1</v>
      </c>
      <c r="AC1110">
        <v>1</v>
      </c>
      <c r="AE1110" t="s">
        <v>8054</v>
      </c>
      <c r="AH1110" t="s">
        <v>8099</v>
      </c>
      <c r="AK1110" t="s">
        <v>8051</v>
      </c>
      <c r="AL1110" t="s">
        <v>774</v>
      </c>
      <c r="AM1110" t="s">
        <v>774</v>
      </c>
    </row>
    <row r="1111" spans="1:55" x14ac:dyDescent="0.3">
      <c r="A1111">
        <v>331</v>
      </c>
      <c r="Q1111" t="s">
        <v>972</v>
      </c>
      <c r="R1111" t="s">
        <v>972</v>
      </c>
      <c r="S1111" t="s">
        <v>135</v>
      </c>
      <c r="T1111" t="s">
        <v>138</v>
      </c>
      <c r="V1111" s="9" t="s">
        <v>974</v>
      </c>
      <c r="AA1111" s="6" t="s">
        <v>332</v>
      </c>
      <c r="AB1111">
        <v>1</v>
      </c>
      <c r="AC1111">
        <v>1</v>
      </c>
      <c r="AK1111" t="s">
        <v>8051</v>
      </c>
      <c r="AL1111" t="s">
        <v>600</v>
      </c>
      <c r="AM1111" t="s">
        <v>600</v>
      </c>
    </row>
    <row r="1112" spans="1:55" x14ac:dyDescent="0.3">
      <c r="A1112">
        <v>332</v>
      </c>
      <c r="Q1112" t="s">
        <v>973</v>
      </c>
      <c r="R1112" t="s">
        <v>973</v>
      </c>
      <c r="S1112" t="s">
        <v>135</v>
      </c>
      <c r="T1112" t="s">
        <v>138</v>
      </c>
      <c r="V1112" s="9" t="s">
        <v>975</v>
      </c>
      <c r="AB1112">
        <v>1</v>
      </c>
      <c r="AC1112">
        <v>1</v>
      </c>
      <c r="AK1112" t="s">
        <v>8051</v>
      </c>
      <c r="AL1112" t="s">
        <v>935</v>
      </c>
      <c r="AM1112" t="s">
        <v>935</v>
      </c>
    </row>
    <row r="1113" spans="1:55" x14ac:dyDescent="0.3">
      <c r="A1113">
        <v>335</v>
      </c>
      <c r="Q1113" t="s">
        <v>979</v>
      </c>
      <c r="R1113" t="s">
        <v>980</v>
      </c>
      <c r="S1113" t="s">
        <v>65</v>
      </c>
      <c r="T1113" t="s">
        <v>52</v>
      </c>
      <c r="V1113" s="9" t="s">
        <v>977</v>
      </c>
      <c r="AA1113" s="6" t="s">
        <v>981</v>
      </c>
      <c r="AB1113">
        <v>1</v>
      </c>
      <c r="AC1113">
        <v>1</v>
      </c>
      <c r="AE1113" t="s">
        <v>8055</v>
      </c>
      <c r="AF1113" s="14" t="s">
        <v>8054</v>
      </c>
      <c r="AG1113" s="14"/>
      <c r="AH1113" t="s">
        <v>8087</v>
      </c>
      <c r="AK1113" t="s">
        <v>8051</v>
      </c>
      <c r="AL1113" t="s">
        <v>982</v>
      </c>
      <c r="AM1113" t="s">
        <v>983</v>
      </c>
      <c r="AO1113">
        <v>63</v>
      </c>
      <c r="AS1113" t="s">
        <v>7275</v>
      </c>
      <c r="AT1113">
        <v>844687976</v>
      </c>
      <c r="AU1113">
        <v>521013</v>
      </c>
      <c r="AV1113" s="11">
        <v>312556</v>
      </c>
      <c r="AZ1113" t="s">
        <v>984</v>
      </c>
    </row>
    <row r="1114" spans="1:55" x14ac:dyDescent="0.3">
      <c r="A1114">
        <v>336</v>
      </c>
      <c r="Q1114" t="s">
        <v>6096</v>
      </c>
      <c r="R1114" t="s">
        <v>6097</v>
      </c>
      <c r="S1114" t="s">
        <v>51</v>
      </c>
      <c r="T1114" t="s">
        <v>52</v>
      </c>
      <c r="V1114" s="9" t="s">
        <v>977</v>
      </c>
      <c r="AA1114" s="6" t="s">
        <v>6098</v>
      </c>
      <c r="AB1114">
        <v>1</v>
      </c>
      <c r="AC1114">
        <v>1</v>
      </c>
      <c r="AE1114" t="s">
        <v>8055</v>
      </c>
      <c r="AH1114" t="s">
        <v>670</v>
      </c>
      <c r="AI1114" t="s">
        <v>8080</v>
      </c>
      <c r="AK1114" t="s">
        <v>8051</v>
      </c>
      <c r="AL1114" t="s">
        <v>272</v>
      </c>
      <c r="AM1114" t="s">
        <v>273</v>
      </c>
      <c r="AO1114">
        <v>5</v>
      </c>
      <c r="AT1114">
        <v>1624205</v>
      </c>
      <c r="AU1114">
        <v>9030450</v>
      </c>
      <c r="AV1114" s="11">
        <v>33350</v>
      </c>
      <c r="AZ1114" t="s">
        <v>6099</v>
      </c>
    </row>
    <row r="1115" spans="1:55" x14ac:dyDescent="0.3">
      <c r="A1115">
        <v>337</v>
      </c>
      <c r="Q1115" t="s">
        <v>985</v>
      </c>
      <c r="R1115" t="s">
        <v>985</v>
      </c>
      <c r="S1115" t="s">
        <v>135</v>
      </c>
      <c r="T1115" t="s">
        <v>138</v>
      </c>
      <c r="V1115" s="9" t="s">
        <v>990</v>
      </c>
      <c r="AB1115">
        <v>1</v>
      </c>
      <c r="AC1115">
        <v>1</v>
      </c>
      <c r="AK1115" t="s">
        <v>8051</v>
      </c>
      <c r="AL1115" t="s">
        <v>935</v>
      </c>
      <c r="AM1115" t="s">
        <v>935</v>
      </c>
    </row>
    <row r="1116" spans="1:55" x14ac:dyDescent="0.3">
      <c r="A1116">
        <v>338</v>
      </c>
      <c r="Q1116" t="s">
        <v>986</v>
      </c>
      <c r="R1116" t="s">
        <v>986</v>
      </c>
      <c r="S1116" t="s">
        <v>135</v>
      </c>
      <c r="T1116" t="s">
        <v>138</v>
      </c>
      <c r="V1116" s="9" t="s">
        <v>991</v>
      </c>
      <c r="AB1116">
        <v>1</v>
      </c>
      <c r="AC1116">
        <v>1</v>
      </c>
      <c r="AE1116" t="s">
        <v>8054</v>
      </c>
      <c r="AH1116" t="s">
        <v>8087</v>
      </c>
      <c r="AK1116" t="s">
        <v>8051</v>
      </c>
      <c r="AL1116" t="s">
        <v>774</v>
      </c>
      <c r="AM1116" t="s">
        <v>774</v>
      </c>
    </row>
    <row r="1117" spans="1:55" x14ac:dyDescent="0.3">
      <c r="A1117">
        <v>339</v>
      </c>
      <c r="Q1117" t="s">
        <v>987</v>
      </c>
      <c r="R1117" t="s">
        <v>987</v>
      </c>
      <c r="S1117" t="s">
        <v>135</v>
      </c>
      <c r="T1117" t="s">
        <v>138</v>
      </c>
      <c r="V1117" s="9" t="s">
        <v>992</v>
      </c>
      <c r="AA1117" s="6" t="s">
        <v>994</v>
      </c>
      <c r="AB1117">
        <v>1</v>
      </c>
      <c r="AC1117">
        <v>1</v>
      </c>
      <c r="AK1117" t="s">
        <v>8051</v>
      </c>
      <c r="AL1117" t="s">
        <v>935</v>
      </c>
      <c r="AM1117" t="s">
        <v>935</v>
      </c>
    </row>
    <row r="1118" spans="1:55" x14ac:dyDescent="0.3">
      <c r="A1118">
        <v>340</v>
      </c>
      <c r="Q1118" t="s">
        <v>988</v>
      </c>
      <c r="R1118" t="s">
        <v>988</v>
      </c>
      <c r="S1118" t="s">
        <v>135</v>
      </c>
      <c r="T1118" t="s">
        <v>138</v>
      </c>
      <c r="V1118" s="9" t="s">
        <v>993</v>
      </c>
      <c r="AA1118" s="6" t="s">
        <v>995</v>
      </c>
      <c r="AB1118">
        <v>1</v>
      </c>
      <c r="AC1118">
        <v>1</v>
      </c>
      <c r="AK1118" t="s">
        <v>8051</v>
      </c>
      <c r="AL1118" t="s">
        <v>863</v>
      </c>
      <c r="AM1118" t="s">
        <v>863</v>
      </c>
      <c r="AZ1118" t="s">
        <v>997</v>
      </c>
      <c r="BA1118" t="s">
        <v>4938</v>
      </c>
      <c r="BB1118">
        <v>52482909</v>
      </c>
      <c r="BC1118" t="s">
        <v>4939</v>
      </c>
    </row>
    <row r="1119" spans="1:55" x14ac:dyDescent="0.3">
      <c r="A1119">
        <v>341</v>
      </c>
      <c r="Q1119" t="s">
        <v>989</v>
      </c>
      <c r="R1119" t="s">
        <v>989</v>
      </c>
      <c r="S1119" t="s">
        <v>135</v>
      </c>
      <c r="T1119" t="s">
        <v>138</v>
      </c>
      <c r="V1119" s="9" t="s">
        <v>993</v>
      </c>
      <c r="AA1119" s="6" t="s">
        <v>996</v>
      </c>
      <c r="AB1119">
        <v>1</v>
      </c>
      <c r="AC1119">
        <v>1</v>
      </c>
      <c r="AL1119" t="s">
        <v>935</v>
      </c>
      <c r="AM1119" t="s">
        <v>935</v>
      </c>
      <c r="AZ1119" t="s">
        <v>997</v>
      </c>
      <c r="BA1119" t="s">
        <v>4938</v>
      </c>
      <c r="BB1119">
        <v>52482909</v>
      </c>
      <c r="BC1119" t="s">
        <v>4939</v>
      </c>
    </row>
    <row r="1120" spans="1:55" x14ac:dyDescent="0.3">
      <c r="A1120">
        <v>342</v>
      </c>
      <c r="B1120" t="s">
        <v>998</v>
      </c>
      <c r="Q1120" t="s">
        <v>999</v>
      </c>
      <c r="R1120" t="s">
        <v>999</v>
      </c>
      <c r="S1120" t="s">
        <v>135</v>
      </c>
      <c r="T1120" t="s">
        <v>52</v>
      </c>
      <c r="V1120" s="9" t="s">
        <v>1000</v>
      </c>
      <c r="AA1120" s="6" t="s">
        <v>1001</v>
      </c>
      <c r="AB1120">
        <v>7</v>
      </c>
      <c r="AC1120">
        <v>7</v>
      </c>
      <c r="AE1120" t="s">
        <v>8055</v>
      </c>
      <c r="AF1120" t="s">
        <v>8054</v>
      </c>
      <c r="AH1120" t="s">
        <v>8087</v>
      </c>
      <c r="AK1120" t="s">
        <v>8051</v>
      </c>
      <c r="AL1120" t="s">
        <v>650</v>
      </c>
      <c r="AM1120" t="s">
        <v>650</v>
      </c>
      <c r="AO1120">
        <v>157</v>
      </c>
      <c r="AP1120">
        <v>15</v>
      </c>
      <c r="AS1120" t="s">
        <v>7269</v>
      </c>
      <c r="AT1120">
        <v>988426718</v>
      </c>
      <c r="AV1120" s="11">
        <v>7507176</v>
      </c>
      <c r="AZ1120" t="s">
        <v>1002</v>
      </c>
    </row>
    <row r="1121" spans="1:52" x14ac:dyDescent="0.3">
      <c r="A1121">
        <v>343</v>
      </c>
      <c r="C1121">
        <v>13267378</v>
      </c>
      <c r="Q1121" t="s">
        <v>1003</v>
      </c>
      <c r="R1121" t="s">
        <v>601</v>
      </c>
      <c r="S1121" t="s">
        <v>1004</v>
      </c>
      <c r="T1121" t="s">
        <v>52</v>
      </c>
      <c r="V1121" s="9" t="s">
        <v>1005</v>
      </c>
      <c r="AA1121" s="6" t="s">
        <v>1006</v>
      </c>
      <c r="AB1121">
        <v>9</v>
      </c>
      <c r="AC1121">
        <v>9</v>
      </c>
      <c r="AE1121" t="s">
        <v>82</v>
      </c>
      <c r="AH1121" t="s">
        <v>8104</v>
      </c>
      <c r="AL1121" t="s">
        <v>1007</v>
      </c>
      <c r="AM1121" t="s">
        <v>1008</v>
      </c>
      <c r="AO1121">
        <v>79</v>
      </c>
      <c r="AP1121">
        <v>2</v>
      </c>
      <c r="AS1121" t="s">
        <v>7276</v>
      </c>
      <c r="AT1121">
        <v>656480560</v>
      </c>
      <c r="AV1121" s="11">
        <v>9811063</v>
      </c>
      <c r="AZ1121" t="s">
        <v>1009</v>
      </c>
    </row>
    <row r="1122" spans="1:52" x14ac:dyDescent="0.3">
      <c r="A1122">
        <v>344</v>
      </c>
      <c r="Q1122" t="s">
        <v>1010</v>
      </c>
      <c r="R1122" t="s">
        <v>1010</v>
      </c>
      <c r="S1122" t="s">
        <v>135</v>
      </c>
      <c r="T1122" t="s">
        <v>138</v>
      </c>
      <c r="V1122" s="9" t="s">
        <v>1019</v>
      </c>
      <c r="AB1122">
        <v>1</v>
      </c>
      <c r="AC1122">
        <v>1</v>
      </c>
      <c r="AK1122" t="s">
        <v>8051</v>
      </c>
      <c r="AL1122" t="s">
        <v>894</v>
      </c>
      <c r="AM1122" t="s">
        <v>894</v>
      </c>
    </row>
    <row r="1123" spans="1:52" x14ac:dyDescent="0.3">
      <c r="A1123">
        <v>345</v>
      </c>
      <c r="Q1123" t="s">
        <v>1011</v>
      </c>
      <c r="R1123" t="s">
        <v>1011</v>
      </c>
      <c r="S1123" t="s">
        <v>135</v>
      </c>
      <c r="T1123" t="s">
        <v>138</v>
      </c>
      <c r="V1123" s="9" t="s">
        <v>1020</v>
      </c>
      <c r="AA1123" s="6" t="s">
        <v>1022</v>
      </c>
      <c r="AB1123">
        <v>1</v>
      </c>
      <c r="AC1123">
        <v>1</v>
      </c>
      <c r="AH1123" t="s">
        <v>1398</v>
      </c>
      <c r="AK1123" t="s">
        <v>8051</v>
      </c>
      <c r="AL1123" t="s">
        <v>935</v>
      </c>
      <c r="AM1123" t="s">
        <v>935</v>
      </c>
    </row>
    <row r="1124" spans="1:52" x14ac:dyDescent="0.3">
      <c r="A1124">
        <v>346</v>
      </c>
      <c r="Q1124" t="s">
        <v>1012</v>
      </c>
      <c r="R1124" t="s">
        <v>1012</v>
      </c>
      <c r="S1124" t="s">
        <v>135</v>
      </c>
      <c r="T1124" t="s">
        <v>138</v>
      </c>
      <c r="V1124" s="9" t="s">
        <v>1020</v>
      </c>
      <c r="AA1124" s="6" t="s">
        <v>251</v>
      </c>
      <c r="AB1124">
        <v>1</v>
      </c>
      <c r="AC1124">
        <v>1</v>
      </c>
      <c r="AE1124" t="s">
        <v>8054</v>
      </c>
      <c r="AK1124" t="s">
        <v>8051</v>
      </c>
      <c r="AL1124" t="s">
        <v>894</v>
      </c>
      <c r="AM1124" t="s">
        <v>894</v>
      </c>
    </row>
    <row r="1125" spans="1:52" x14ac:dyDescent="0.3">
      <c r="A1125">
        <v>347</v>
      </c>
      <c r="Q1125" t="s">
        <v>1013</v>
      </c>
      <c r="R1125" t="s">
        <v>1013</v>
      </c>
      <c r="S1125" t="s">
        <v>135</v>
      </c>
      <c r="T1125" t="s">
        <v>138</v>
      </c>
      <c r="V1125" s="9" t="s">
        <v>1021</v>
      </c>
      <c r="AA1125" s="6" t="s">
        <v>251</v>
      </c>
      <c r="AB1125">
        <v>1</v>
      </c>
      <c r="AC1125">
        <v>1</v>
      </c>
      <c r="AK1125" t="s">
        <v>8051</v>
      </c>
      <c r="AL1125" t="s">
        <v>1024</v>
      </c>
      <c r="AM1125" t="s">
        <v>1024</v>
      </c>
    </row>
    <row r="1126" spans="1:52" x14ac:dyDescent="0.3">
      <c r="A1126">
        <v>348</v>
      </c>
      <c r="Q1126" t="s">
        <v>1014</v>
      </c>
      <c r="R1126" t="s">
        <v>1014</v>
      </c>
      <c r="S1126" t="s">
        <v>135</v>
      </c>
      <c r="T1126" t="s">
        <v>138</v>
      </c>
      <c r="V1126" s="9" t="s">
        <v>1021</v>
      </c>
      <c r="AA1126" s="6" t="s">
        <v>333</v>
      </c>
      <c r="AB1126">
        <v>1</v>
      </c>
      <c r="AC1126">
        <v>1</v>
      </c>
      <c r="AH1126" t="s">
        <v>1398</v>
      </c>
      <c r="AK1126" t="s">
        <v>8051</v>
      </c>
      <c r="AL1126" t="s">
        <v>968</v>
      </c>
      <c r="AM1126" t="s">
        <v>968</v>
      </c>
    </row>
    <row r="1127" spans="1:52" x14ac:dyDescent="0.3">
      <c r="A1127">
        <v>349</v>
      </c>
      <c r="Q1127" t="s">
        <v>1015</v>
      </c>
      <c r="R1127" t="s">
        <v>1015</v>
      </c>
      <c r="S1127" t="s">
        <v>135</v>
      </c>
      <c r="T1127" t="s">
        <v>138</v>
      </c>
      <c r="V1127" s="9" t="s">
        <v>1021</v>
      </c>
      <c r="AA1127" s="6" t="s">
        <v>267</v>
      </c>
      <c r="AB1127">
        <v>1</v>
      </c>
      <c r="AC1127">
        <v>1</v>
      </c>
      <c r="AH1127" t="s">
        <v>1398</v>
      </c>
      <c r="AK1127" t="s">
        <v>8051</v>
      </c>
      <c r="AL1127" t="s">
        <v>600</v>
      </c>
      <c r="AM1127" t="s">
        <v>600</v>
      </c>
    </row>
    <row r="1128" spans="1:52" x14ac:dyDescent="0.3">
      <c r="A1128">
        <v>350</v>
      </c>
      <c r="Q1128" t="s">
        <v>1016</v>
      </c>
      <c r="R1128" t="s">
        <v>1016</v>
      </c>
      <c r="S1128" t="s">
        <v>135</v>
      </c>
      <c r="T1128" t="s">
        <v>138</v>
      </c>
      <c r="V1128" s="9" t="s">
        <v>1021</v>
      </c>
      <c r="AA1128" s="6" t="s">
        <v>251</v>
      </c>
      <c r="AB1128">
        <v>1</v>
      </c>
      <c r="AC1128">
        <v>1</v>
      </c>
      <c r="AE1128" t="s">
        <v>8054</v>
      </c>
      <c r="AH1128" t="s">
        <v>1398</v>
      </c>
      <c r="AK1128" t="s">
        <v>8051</v>
      </c>
      <c r="AL1128" t="s">
        <v>774</v>
      </c>
      <c r="AM1128" t="s">
        <v>774</v>
      </c>
    </row>
    <row r="1129" spans="1:52" x14ac:dyDescent="0.3">
      <c r="A1129">
        <v>351</v>
      </c>
      <c r="Q1129" t="s">
        <v>1017</v>
      </c>
      <c r="R1129" t="s">
        <v>1017</v>
      </c>
      <c r="S1129" t="s">
        <v>135</v>
      </c>
      <c r="T1129" t="s">
        <v>138</v>
      </c>
      <c r="V1129" s="9" t="s">
        <v>1021</v>
      </c>
      <c r="AA1129" s="6" t="s">
        <v>1023</v>
      </c>
      <c r="AB1129">
        <v>1</v>
      </c>
      <c r="AC1129">
        <v>1</v>
      </c>
      <c r="AK1129" t="s">
        <v>8051</v>
      </c>
      <c r="AL1129" t="s">
        <v>1025</v>
      </c>
      <c r="AM1129" t="s">
        <v>1025</v>
      </c>
    </row>
    <row r="1130" spans="1:52" x14ac:dyDescent="0.3">
      <c r="A1130">
        <v>352</v>
      </c>
      <c r="Q1130" t="s">
        <v>1018</v>
      </c>
      <c r="R1130" t="s">
        <v>1018</v>
      </c>
      <c r="S1130" t="s">
        <v>135</v>
      </c>
      <c r="T1130" t="s">
        <v>138</v>
      </c>
      <c r="V1130" s="9" t="s">
        <v>1021</v>
      </c>
      <c r="AA1130" s="6" t="s">
        <v>251</v>
      </c>
      <c r="AB1130">
        <v>1</v>
      </c>
      <c r="AC1130">
        <v>1</v>
      </c>
      <c r="AH1130" t="s">
        <v>1398</v>
      </c>
      <c r="AK1130" t="s">
        <v>8051</v>
      </c>
      <c r="AL1130" t="s">
        <v>1026</v>
      </c>
      <c r="AM1130" t="s">
        <v>1026</v>
      </c>
    </row>
    <row r="1131" spans="1:52" x14ac:dyDescent="0.3">
      <c r="A1131">
        <v>353</v>
      </c>
      <c r="Q1131" t="s">
        <v>1027</v>
      </c>
      <c r="R1131" t="s">
        <v>1027</v>
      </c>
      <c r="S1131" t="s">
        <v>135</v>
      </c>
      <c r="T1131" t="s">
        <v>138</v>
      </c>
      <c r="V1131" s="9" t="s">
        <v>1042</v>
      </c>
      <c r="AA1131" s="6" t="s">
        <v>899</v>
      </c>
      <c r="AB1131">
        <v>1</v>
      </c>
      <c r="AC1131">
        <v>1</v>
      </c>
      <c r="AH1131" t="s">
        <v>1398</v>
      </c>
      <c r="AK1131" t="s">
        <v>8051</v>
      </c>
      <c r="AL1131" t="s">
        <v>894</v>
      </c>
      <c r="AM1131" t="s">
        <v>894</v>
      </c>
    </row>
    <row r="1132" spans="1:52" x14ac:dyDescent="0.3">
      <c r="A1132">
        <v>354</v>
      </c>
      <c r="Q1132" t="s">
        <v>1028</v>
      </c>
      <c r="R1132" t="s">
        <v>1028</v>
      </c>
      <c r="S1132" t="s">
        <v>135</v>
      </c>
      <c r="T1132" t="s">
        <v>138</v>
      </c>
      <c r="V1132" s="9" t="s">
        <v>1043</v>
      </c>
      <c r="AA1132" s="6" t="s">
        <v>661</v>
      </c>
      <c r="AB1132">
        <v>1</v>
      </c>
      <c r="AC1132">
        <v>1</v>
      </c>
      <c r="AK1132" t="s">
        <v>8051</v>
      </c>
      <c r="AL1132" t="s">
        <v>894</v>
      </c>
      <c r="AM1132" t="s">
        <v>894</v>
      </c>
    </row>
    <row r="1133" spans="1:52" x14ac:dyDescent="0.3">
      <c r="A1133">
        <v>355</v>
      </c>
      <c r="Q1133" t="s">
        <v>1029</v>
      </c>
      <c r="R1133" t="s">
        <v>1029</v>
      </c>
      <c r="S1133" t="s">
        <v>135</v>
      </c>
      <c r="T1133" t="s">
        <v>138</v>
      </c>
      <c r="V1133" s="9" t="s">
        <v>1044</v>
      </c>
      <c r="AA1133" s="6" t="s">
        <v>489</v>
      </c>
      <c r="AB1133">
        <v>1</v>
      </c>
      <c r="AC1133">
        <v>1</v>
      </c>
      <c r="AK1133" t="s">
        <v>8051</v>
      </c>
      <c r="AL1133" t="s">
        <v>894</v>
      </c>
      <c r="AM1133" t="s">
        <v>894</v>
      </c>
    </row>
    <row r="1134" spans="1:52" x14ac:dyDescent="0.3">
      <c r="A1134">
        <v>356</v>
      </c>
      <c r="Q1134" t="s">
        <v>1030</v>
      </c>
      <c r="R1134" t="s">
        <v>1030</v>
      </c>
      <c r="S1134" t="s">
        <v>135</v>
      </c>
      <c r="T1134" t="s">
        <v>138</v>
      </c>
      <c r="V1134" s="9" t="s">
        <v>1045</v>
      </c>
      <c r="AA1134" s="6" t="s">
        <v>517</v>
      </c>
      <c r="AB1134">
        <v>1</v>
      </c>
      <c r="AC1134">
        <v>1</v>
      </c>
      <c r="AH1134" t="s">
        <v>8059</v>
      </c>
      <c r="AK1134" t="s">
        <v>8052</v>
      </c>
      <c r="AL1134" t="s">
        <v>894</v>
      </c>
      <c r="AM1134" t="s">
        <v>894</v>
      </c>
    </row>
    <row r="1135" spans="1:52" x14ac:dyDescent="0.3">
      <c r="A1135">
        <v>357</v>
      </c>
      <c r="Q1135" t="s">
        <v>1031</v>
      </c>
      <c r="R1135" t="s">
        <v>1031</v>
      </c>
      <c r="S1135" t="s">
        <v>135</v>
      </c>
      <c r="T1135" t="s">
        <v>138</v>
      </c>
      <c r="V1135" s="9" t="s">
        <v>1046</v>
      </c>
      <c r="AA1135" s="6" t="s">
        <v>517</v>
      </c>
      <c r="AB1135">
        <v>1</v>
      </c>
      <c r="AC1135">
        <v>1</v>
      </c>
      <c r="AK1135" t="s">
        <v>8051</v>
      </c>
      <c r="AL1135" t="s">
        <v>894</v>
      </c>
      <c r="AM1135" t="s">
        <v>894</v>
      </c>
    </row>
    <row r="1136" spans="1:52" x14ac:dyDescent="0.3">
      <c r="A1136">
        <v>358</v>
      </c>
      <c r="Q1136" t="s">
        <v>1032</v>
      </c>
      <c r="R1136" t="s">
        <v>1032</v>
      </c>
      <c r="S1136" t="s">
        <v>135</v>
      </c>
      <c r="T1136" t="s">
        <v>138</v>
      </c>
      <c r="V1136" s="9" t="s">
        <v>1046</v>
      </c>
      <c r="AA1136" s="6" t="s">
        <v>142</v>
      </c>
      <c r="AB1136">
        <v>1</v>
      </c>
      <c r="AC1136">
        <v>1</v>
      </c>
      <c r="AK1136" t="s">
        <v>8051</v>
      </c>
      <c r="AL1136" t="s">
        <v>447</v>
      </c>
      <c r="AM1136" t="s">
        <v>447</v>
      </c>
    </row>
    <row r="1137" spans="1:55" x14ac:dyDescent="0.3">
      <c r="A1137">
        <v>359</v>
      </c>
      <c r="Q1137" t="s">
        <v>1033</v>
      </c>
      <c r="R1137" t="s">
        <v>1033</v>
      </c>
      <c r="S1137" t="s">
        <v>135</v>
      </c>
      <c r="T1137" t="s">
        <v>138</v>
      </c>
      <c r="V1137" s="9" t="s">
        <v>1047</v>
      </c>
      <c r="AA1137" s="6" t="s">
        <v>1052</v>
      </c>
      <c r="AB1137">
        <v>1</v>
      </c>
      <c r="AC1137">
        <v>1</v>
      </c>
      <c r="AK1137" t="s">
        <v>8051</v>
      </c>
      <c r="AL1137" t="s">
        <v>1025</v>
      </c>
      <c r="AM1137" t="s">
        <v>1025</v>
      </c>
      <c r="AZ1137" t="s">
        <v>1034</v>
      </c>
    </row>
    <row r="1138" spans="1:55" x14ac:dyDescent="0.3">
      <c r="A1138">
        <v>360</v>
      </c>
      <c r="Q1138" t="s">
        <v>1035</v>
      </c>
      <c r="R1138" t="s">
        <v>1035</v>
      </c>
      <c r="S1138" t="s">
        <v>135</v>
      </c>
      <c r="T1138" t="s">
        <v>138</v>
      </c>
      <c r="V1138" s="9" t="s">
        <v>1048</v>
      </c>
      <c r="AB1138">
        <v>1</v>
      </c>
      <c r="AC1138">
        <v>1</v>
      </c>
      <c r="AK1138" t="s">
        <v>8051</v>
      </c>
      <c r="AL1138" t="s">
        <v>1051</v>
      </c>
      <c r="AM1138" t="s">
        <v>1051</v>
      </c>
    </row>
    <row r="1139" spans="1:55" x14ac:dyDescent="0.3">
      <c r="A1139">
        <v>361</v>
      </c>
      <c r="Q1139" t="s">
        <v>1036</v>
      </c>
      <c r="R1139" t="s">
        <v>1036</v>
      </c>
      <c r="S1139" t="s">
        <v>135</v>
      </c>
      <c r="T1139" t="s">
        <v>138</v>
      </c>
      <c r="V1139" s="9" t="s">
        <v>1049</v>
      </c>
      <c r="AA1139" s="6" t="s">
        <v>142</v>
      </c>
      <c r="AB1139">
        <v>1</v>
      </c>
      <c r="AC1139">
        <v>1</v>
      </c>
      <c r="AE1139" t="s">
        <v>8053</v>
      </c>
      <c r="AK1139" t="s">
        <v>8051</v>
      </c>
      <c r="AL1139" t="s">
        <v>774</v>
      </c>
      <c r="AM1139" t="s">
        <v>774</v>
      </c>
    </row>
    <row r="1140" spans="1:55" x14ac:dyDescent="0.3">
      <c r="A1140">
        <v>362</v>
      </c>
      <c r="Q1140" t="s">
        <v>1037</v>
      </c>
      <c r="R1140" t="s">
        <v>1037</v>
      </c>
      <c r="S1140" t="s">
        <v>135</v>
      </c>
      <c r="T1140" t="s">
        <v>138</v>
      </c>
      <c r="V1140" s="9" t="s">
        <v>1039</v>
      </c>
      <c r="AA1140" s="6" t="s">
        <v>661</v>
      </c>
      <c r="AB1140">
        <v>1</v>
      </c>
      <c r="AC1140">
        <v>1</v>
      </c>
      <c r="AE1140" t="s">
        <v>8053</v>
      </c>
      <c r="AK1140" t="s">
        <v>8051</v>
      </c>
      <c r="AL1140" t="s">
        <v>894</v>
      </c>
      <c r="AM1140" t="s">
        <v>894</v>
      </c>
    </row>
    <row r="1141" spans="1:55" x14ac:dyDescent="0.3">
      <c r="A1141">
        <v>363</v>
      </c>
      <c r="Q1141" t="s">
        <v>1038</v>
      </c>
      <c r="R1141" t="s">
        <v>1038</v>
      </c>
      <c r="S1141" t="s">
        <v>135</v>
      </c>
      <c r="T1141" t="s">
        <v>138</v>
      </c>
      <c r="V1141" s="9" t="s">
        <v>1039</v>
      </c>
      <c r="AA1141" s="6" t="s">
        <v>267</v>
      </c>
      <c r="AB1141">
        <v>1</v>
      </c>
      <c r="AC1141">
        <v>1</v>
      </c>
      <c r="AK1141" t="s">
        <v>8051</v>
      </c>
      <c r="AL1141" t="s">
        <v>774</v>
      </c>
      <c r="AM1141" t="s">
        <v>774</v>
      </c>
    </row>
    <row r="1142" spans="1:55" x14ac:dyDescent="0.3">
      <c r="A1142">
        <v>364</v>
      </c>
      <c r="Q1142" t="s">
        <v>1040</v>
      </c>
      <c r="R1142" t="s">
        <v>1040</v>
      </c>
      <c r="S1142" t="s">
        <v>135</v>
      </c>
      <c r="T1142" t="s">
        <v>138</v>
      </c>
      <c r="V1142" s="9" t="s">
        <v>1041</v>
      </c>
      <c r="AA1142" s="6" t="s">
        <v>212</v>
      </c>
      <c r="AB1142">
        <v>1</v>
      </c>
      <c r="AC1142">
        <v>1</v>
      </c>
      <c r="AE1142" t="s">
        <v>8054</v>
      </c>
      <c r="AH1142" t="s">
        <v>1398</v>
      </c>
      <c r="AK1142" t="s">
        <v>8051</v>
      </c>
      <c r="AL1142" t="s">
        <v>1050</v>
      </c>
      <c r="AM1142" t="s">
        <v>1050</v>
      </c>
    </row>
    <row r="1143" spans="1:55" x14ac:dyDescent="0.3">
      <c r="A1143">
        <v>365</v>
      </c>
      <c r="C1143">
        <v>13281564</v>
      </c>
      <c r="Q1143" t="s">
        <v>1053</v>
      </c>
      <c r="R1143" t="s">
        <v>1054</v>
      </c>
      <c r="S1143" t="s">
        <v>65</v>
      </c>
      <c r="T1143" t="s">
        <v>52</v>
      </c>
      <c r="V1143" s="9" t="s">
        <v>1055</v>
      </c>
      <c r="AA1143" s="6" t="s">
        <v>1056</v>
      </c>
      <c r="AB1143">
        <v>7</v>
      </c>
      <c r="AC1143">
        <v>7</v>
      </c>
      <c r="AE1143" t="s">
        <v>164</v>
      </c>
      <c r="AF1143" t="s">
        <v>92</v>
      </c>
      <c r="AH1143" t="s">
        <v>8187</v>
      </c>
      <c r="AL1143" t="s">
        <v>1057</v>
      </c>
      <c r="AM1143" t="s">
        <v>1058</v>
      </c>
      <c r="AO1143">
        <v>31</v>
      </c>
      <c r="AP1143">
        <v>65</v>
      </c>
      <c r="AT1143">
        <v>33932208</v>
      </c>
      <c r="AV1143" s="11">
        <v>9410059</v>
      </c>
      <c r="AZ1143" t="s">
        <v>1074</v>
      </c>
    </row>
    <row r="1144" spans="1:55" x14ac:dyDescent="0.3">
      <c r="A1144">
        <v>366</v>
      </c>
      <c r="Q1144" t="s">
        <v>1059</v>
      </c>
      <c r="R1144" t="s">
        <v>1059</v>
      </c>
      <c r="S1144" t="s">
        <v>135</v>
      </c>
      <c r="T1144" t="s">
        <v>138</v>
      </c>
      <c r="V1144" s="9" t="s">
        <v>1064</v>
      </c>
      <c r="AA1144" s="6" t="s">
        <v>780</v>
      </c>
      <c r="AB1144">
        <v>1</v>
      </c>
      <c r="AC1144">
        <v>1</v>
      </c>
      <c r="AK1144" t="s">
        <v>8051</v>
      </c>
      <c r="AL1144" t="s">
        <v>894</v>
      </c>
      <c r="AM1144" t="s">
        <v>894</v>
      </c>
    </row>
    <row r="1145" spans="1:55" x14ac:dyDescent="0.3">
      <c r="A1145">
        <v>367</v>
      </c>
      <c r="Q1145" t="s">
        <v>1060</v>
      </c>
      <c r="R1145" t="s">
        <v>1060</v>
      </c>
      <c r="S1145" t="s">
        <v>135</v>
      </c>
      <c r="T1145" t="s">
        <v>138</v>
      </c>
      <c r="V1145" s="9" t="s">
        <v>1065</v>
      </c>
      <c r="AA1145" s="6" t="s">
        <v>1066</v>
      </c>
      <c r="AB1145">
        <v>1</v>
      </c>
      <c r="AC1145">
        <v>1</v>
      </c>
      <c r="AE1145" t="s">
        <v>8053</v>
      </c>
      <c r="AH1145" t="s">
        <v>8059</v>
      </c>
      <c r="AK1145" t="s">
        <v>8051</v>
      </c>
      <c r="AL1145" t="s">
        <v>743</v>
      </c>
      <c r="AM1145" t="s">
        <v>743</v>
      </c>
    </row>
    <row r="1146" spans="1:55" x14ac:dyDescent="0.3">
      <c r="A1146">
        <v>368</v>
      </c>
      <c r="Q1146" t="s">
        <v>1061</v>
      </c>
      <c r="R1146" t="s">
        <v>1061</v>
      </c>
      <c r="S1146" t="s">
        <v>135</v>
      </c>
      <c r="T1146" t="s">
        <v>138</v>
      </c>
      <c r="V1146" s="9" t="s">
        <v>1065</v>
      </c>
      <c r="AA1146" s="6" t="s">
        <v>897</v>
      </c>
      <c r="AB1146">
        <v>1</v>
      </c>
      <c r="AC1146">
        <v>1</v>
      </c>
      <c r="AE1146" t="s">
        <v>8053</v>
      </c>
      <c r="AK1146" t="s">
        <v>8051</v>
      </c>
      <c r="AL1146" t="s">
        <v>894</v>
      </c>
      <c r="AM1146" t="s">
        <v>894</v>
      </c>
    </row>
    <row r="1147" spans="1:55" x14ac:dyDescent="0.3">
      <c r="A1147">
        <v>369</v>
      </c>
      <c r="Q1147" t="s">
        <v>1062</v>
      </c>
      <c r="R1147" t="s">
        <v>1062</v>
      </c>
      <c r="S1147" t="s">
        <v>135</v>
      </c>
      <c r="T1147" t="s">
        <v>138</v>
      </c>
      <c r="V1147" s="9" t="s">
        <v>1065</v>
      </c>
      <c r="AA1147" s="6" t="s">
        <v>661</v>
      </c>
      <c r="AB1147">
        <v>1</v>
      </c>
      <c r="AC1147">
        <v>1</v>
      </c>
      <c r="AE1147" t="s">
        <v>8053</v>
      </c>
      <c r="AK1147" t="s">
        <v>8051</v>
      </c>
      <c r="AL1147" t="s">
        <v>894</v>
      </c>
      <c r="AM1147" t="s">
        <v>894</v>
      </c>
    </row>
    <row r="1148" spans="1:55" x14ac:dyDescent="0.3">
      <c r="A1148">
        <v>370</v>
      </c>
      <c r="Q1148" t="s">
        <v>1063</v>
      </c>
      <c r="R1148" t="s">
        <v>1063</v>
      </c>
      <c r="S1148" t="s">
        <v>135</v>
      </c>
      <c r="T1148" t="s">
        <v>138</v>
      </c>
      <c r="V1148" s="9" t="s">
        <v>1065</v>
      </c>
      <c r="AA1148" s="6" t="s">
        <v>267</v>
      </c>
      <c r="AB1148">
        <v>1</v>
      </c>
      <c r="AC1148">
        <v>1</v>
      </c>
      <c r="AE1148" t="s">
        <v>8053</v>
      </c>
      <c r="AK1148" t="s">
        <v>8051</v>
      </c>
      <c r="AL1148" t="s">
        <v>600</v>
      </c>
      <c r="AM1148" t="s">
        <v>600</v>
      </c>
    </row>
    <row r="1149" spans="1:55" x14ac:dyDescent="0.3">
      <c r="A1149">
        <v>372</v>
      </c>
      <c r="C1149">
        <v>13344396</v>
      </c>
      <c r="Q1149" t="s">
        <v>1069</v>
      </c>
      <c r="R1149" t="s">
        <v>1072</v>
      </c>
      <c r="S1149" t="s">
        <v>65</v>
      </c>
      <c r="T1149" t="s">
        <v>52</v>
      </c>
      <c r="V1149" s="9" t="s">
        <v>1086</v>
      </c>
      <c r="AA1149" s="6" t="s">
        <v>1084</v>
      </c>
      <c r="AB1149">
        <v>40</v>
      </c>
      <c r="AC1149">
        <v>40</v>
      </c>
      <c r="AE1149" t="s">
        <v>8055</v>
      </c>
      <c r="AH1149" t="s">
        <v>8192</v>
      </c>
      <c r="AL1149" t="s">
        <v>1078</v>
      </c>
      <c r="AM1149" t="s">
        <v>1079</v>
      </c>
      <c r="AO1149">
        <v>45</v>
      </c>
      <c r="AP1149">
        <v>1</v>
      </c>
      <c r="AS1149" t="s">
        <v>7277</v>
      </c>
      <c r="AT1149">
        <v>1350713</v>
      </c>
      <c r="AV1149" s="11">
        <v>7505643</v>
      </c>
      <c r="AZ1149" t="s">
        <v>1076</v>
      </c>
      <c r="BA1149" t="s">
        <v>4940</v>
      </c>
      <c r="BB1149" t="s">
        <v>4941</v>
      </c>
      <c r="BC1149" t="s">
        <v>4942</v>
      </c>
    </row>
    <row r="1150" spans="1:55" x14ac:dyDescent="0.3">
      <c r="A1150">
        <v>374</v>
      </c>
      <c r="Q1150" t="s">
        <v>1071</v>
      </c>
      <c r="R1150" t="s">
        <v>1073</v>
      </c>
      <c r="S1150" t="s">
        <v>65</v>
      </c>
      <c r="T1150" t="s">
        <v>52</v>
      </c>
      <c r="V1150" s="9" t="s">
        <v>1086</v>
      </c>
      <c r="AA1150" s="6" t="s">
        <v>7214</v>
      </c>
      <c r="AB1150">
        <v>4</v>
      </c>
      <c r="AC1150">
        <v>4</v>
      </c>
      <c r="AE1150" t="s">
        <v>8053</v>
      </c>
      <c r="AH1150" t="s">
        <v>1174</v>
      </c>
      <c r="AL1150" t="s">
        <v>1081</v>
      </c>
      <c r="AM1150" t="s">
        <v>1082</v>
      </c>
      <c r="AO1150">
        <v>95</v>
      </c>
      <c r="AT1150">
        <v>18318058</v>
      </c>
      <c r="AZ1150" t="s">
        <v>7279</v>
      </c>
    </row>
    <row r="1151" spans="1:55" x14ac:dyDescent="0.3">
      <c r="A1151">
        <v>375</v>
      </c>
      <c r="Q1151" t="s">
        <v>6114</v>
      </c>
      <c r="R1151" t="s">
        <v>6115</v>
      </c>
      <c r="S1151" t="s">
        <v>6042</v>
      </c>
      <c r="T1151" t="s">
        <v>52</v>
      </c>
      <c r="V1151" s="9" t="s">
        <v>1086</v>
      </c>
      <c r="AA1151" s="6" t="s">
        <v>6116</v>
      </c>
      <c r="AB1151">
        <v>6</v>
      </c>
      <c r="AC1151">
        <v>6</v>
      </c>
      <c r="AE1151" t="s">
        <v>562</v>
      </c>
      <c r="AF1151" t="s">
        <v>92</v>
      </c>
      <c r="AH1151" t="s">
        <v>670</v>
      </c>
      <c r="AL1151" t="s">
        <v>6117</v>
      </c>
      <c r="AM1151" t="s">
        <v>6118</v>
      </c>
      <c r="AO1151">
        <v>56</v>
      </c>
      <c r="AS1151" t="s">
        <v>7280</v>
      </c>
      <c r="AT1151">
        <v>741711900</v>
      </c>
      <c r="AV1151" s="11">
        <v>401001</v>
      </c>
      <c r="AZ1151" t="s">
        <v>6119</v>
      </c>
    </row>
    <row r="1152" spans="1:55" x14ac:dyDescent="0.3">
      <c r="A1152">
        <v>377</v>
      </c>
      <c r="Q1152" t="s">
        <v>1087</v>
      </c>
      <c r="R1152" t="s">
        <v>1087</v>
      </c>
      <c r="S1152" t="s">
        <v>135</v>
      </c>
      <c r="T1152" t="s">
        <v>138</v>
      </c>
      <c r="V1152" s="9" t="s">
        <v>1089</v>
      </c>
      <c r="AB1152">
        <v>1</v>
      </c>
      <c r="AC1152">
        <v>1</v>
      </c>
      <c r="AK1152" t="s">
        <v>8052</v>
      </c>
      <c r="AL1152" t="s">
        <v>1090</v>
      </c>
      <c r="AM1152" t="s">
        <v>1090</v>
      </c>
      <c r="AZ1152" t="s">
        <v>403</v>
      </c>
      <c r="BA1152" t="s">
        <v>4911</v>
      </c>
      <c r="BB1152">
        <v>64930076</v>
      </c>
      <c r="BC1152" t="s">
        <v>4912</v>
      </c>
    </row>
    <row r="1153" spans="1:55" x14ac:dyDescent="0.3">
      <c r="A1153">
        <v>378</v>
      </c>
      <c r="Q1153" t="s">
        <v>1088</v>
      </c>
      <c r="R1153" t="s">
        <v>1088</v>
      </c>
      <c r="S1153" t="s">
        <v>135</v>
      </c>
      <c r="T1153" t="s">
        <v>138</v>
      </c>
      <c r="V1153" s="9" t="s">
        <v>1089</v>
      </c>
      <c r="AB1153">
        <v>1</v>
      </c>
      <c r="AC1153">
        <v>1</v>
      </c>
      <c r="AK1153" t="s">
        <v>8052</v>
      </c>
      <c r="AL1153" t="s">
        <v>1090</v>
      </c>
      <c r="AM1153" t="s">
        <v>1090</v>
      </c>
      <c r="AZ1153" t="s">
        <v>403</v>
      </c>
      <c r="BA1153" t="s">
        <v>4911</v>
      </c>
      <c r="BB1153">
        <v>64930076</v>
      </c>
      <c r="BC1153" t="s">
        <v>4912</v>
      </c>
    </row>
    <row r="1154" spans="1:55" x14ac:dyDescent="0.3">
      <c r="A1154">
        <v>379</v>
      </c>
      <c r="C1154">
        <v>13335942</v>
      </c>
      <c r="Q1154" t="s">
        <v>1091</v>
      </c>
      <c r="R1154" t="s">
        <v>1092</v>
      </c>
      <c r="S1154" t="s">
        <v>65</v>
      </c>
      <c r="T1154" t="s">
        <v>52</v>
      </c>
      <c r="V1154" s="9" t="s">
        <v>1093</v>
      </c>
      <c r="AA1154" s="6" t="s">
        <v>1094</v>
      </c>
      <c r="AB1154">
        <v>3</v>
      </c>
      <c r="AC1154">
        <v>3</v>
      </c>
      <c r="AE1154" t="s">
        <v>92</v>
      </c>
      <c r="AF1154" t="s">
        <v>8202</v>
      </c>
      <c r="AH1154" t="s">
        <v>1398</v>
      </c>
      <c r="AL1154" t="s">
        <v>982</v>
      </c>
      <c r="AM1154" t="s">
        <v>983</v>
      </c>
      <c r="AO1154">
        <v>64</v>
      </c>
      <c r="AP1154">
        <v>41</v>
      </c>
      <c r="AS1154" t="s">
        <v>7275</v>
      </c>
      <c r="AT1154">
        <v>844687976</v>
      </c>
      <c r="AU1154">
        <v>521013</v>
      </c>
      <c r="AV1154" s="11">
        <v>312556</v>
      </c>
      <c r="AZ1154" t="s">
        <v>984</v>
      </c>
    </row>
    <row r="1155" spans="1:55" x14ac:dyDescent="0.3">
      <c r="A1155">
        <v>380</v>
      </c>
      <c r="Q1155" t="s">
        <v>1095</v>
      </c>
      <c r="R1155" t="s">
        <v>1095</v>
      </c>
      <c r="S1155" t="s">
        <v>135</v>
      </c>
      <c r="T1155" t="s">
        <v>138</v>
      </c>
      <c r="V1155" s="9" t="s">
        <v>1096</v>
      </c>
      <c r="AA1155" s="6" t="s">
        <v>1097</v>
      </c>
      <c r="AB1155">
        <v>1</v>
      </c>
      <c r="AC1155">
        <v>1</v>
      </c>
      <c r="AE1155" t="s">
        <v>8054</v>
      </c>
      <c r="AH1155" t="s">
        <v>8196</v>
      </c>
      <c r="AK1155" t="s">
        <v>8051</v>
      </c>
      <c r="AL1155" t="s">
        <v>743</v>
      </c>
      <c r="AM1155" t="s">
        <v>743</v>
      </c>
    </row>
    <row r="1156" spans="1:55" x14ac:dyDescent="0.3">
      <c r="A1156">
        <v>381</v>
      </c>
      <c r="Q1156" t="s">
        <v>1098</v>
      </c>
      <c r="R1156" t="s">
        <v>1099</v>
      </c>
      <c r="S1156" t="s">
        <v>65</v>
      </c>
      <c r="T1156" t="s">
        <v>538</v>
      </c>
      <c r="V1156" s="9" t="s">
        <v>1100</v>
      </c>
      <c r="AB1156">
        <v>168</v>
      </c>
      <c r="AC1156">
        <v>168</v>
      </c>
      <c r="AH1156" t="s">
        <v>1174</v>
      </c>
      <c r="AZ1156" t="s">
        <v>1101</v>
      </c>
    </row>
    <row r="1157" spans="1:55" x14ac:dyDescent="0.3">
      <c r="A1157">
        <v>382</v>
      </c>
      <c r="Q1157" t="s">
        <v>1102</v>
      </c>
      <c r="R1157" t="s">
        <v>1102</v>
      </c>
      <c r="S1157" t="s">
        <v>135</v>
      </c>
      <c r="T1157" t="s">
        <v>138</v>
      </c>
      <c r="V1157" s="9" t="s">
        <v>1108</v>
      </c>
      <c r="AA1157" s="6" t="s">
        <v>211</v>
      </c>
      <c r="AB1157">
        <v>1</v>
      </c>
      <c r="AC1157">
        <v>1</v>
      </c>
      <c r="AE1157" t="s">
        <v>92</v>
      </c>
      <c r="AL1157" t="s">
        <v>969</v>
      </c>
      <c r="AM1157" t="s">
        <v>969</v>
      </c>
      <c r="AZ1157" t="s">
        <v>997</v>
      </c>
      <c r="BA1157" t="s">
        <v>4938</v>
      </c>
      <c r="BB1157">
        <v>52482909</v>
      </c>
      <c r="BC1157" t="s">
        <v>4939</v>
      </c>
    </row>
    <row r="1158" spans="1:55" x14ac:dyDescent="0.3">
      <c r="A1158">
        <v>383</v>
      </c>
      <c r="Q1158" t="s">
        <v>1103</v>
      </c>
      <c r="R1158" t="s">
        <v>1103</v>
      </c>
      <c r="S1158" t="s">
        <v>135</v>
      </c>
      <c r="T1158" t="s">
        <v>138</v>
      </c>
      <c r="V1158" s="9" t="s">
        <v>1109</v>
      </c>
      <c r="AA1158" s="6" t="s">
        <v>142</v>
      </c>
      <c r="AB1158">
        <v>1</v>
      </c>
      <c r="AC1158">
        <v>1</v>
      </c>
      <c r="AE1158" t="s">
        <v>8054</v>
      </c>
      <c r="AH1158" t="s">
        <v>1398</v>
      </c>
      <c r="AK1158" t="s">
        <v>8051</v>
      </c>
      <c r="AL1158" t="s">
        <v>1113</v>
      </c>
      <c r="AM1158" t="s">
        <v>1113</v>
      </c>
    </row>
    <row r="1159" spans="1:55" x14ac:dyDescent="0.3">
      <c r="A1159">
        <v>384</v>
      </c>
      <c r="Q1159" t="s">
        <v>1104</v>
      </c>
      <c r="R1159" t="s">
        <v>1104</v>
      </c>
      <c r="S1159" t="s">
        <v>135</v>
      </c>
      <c r="T1159" t="s">
        <v>138</v>
      </c>
      <c r="V1159" s="9" t="s">
        <v>1110</v>
      </c>
      <c r="AB1159">
        <v>1</v>
      </c>
      <c r="AC1159">
        <v>1</v>
      </c>
      <c r="AE1159" t="s">
        <v>92</v>
      </c>
      <c r="AL1159" t="s">
        <v>929</v>
      </c>
      <c r="AM1159" t="s">
        <v>929</v>
      </c>
    </row>
    <row r="1160" spans="1:55" x14ac:dyDescent="0.3">
      <c r="A1160">
        <v>385</v>
      </c>
      <c r="G1160" t="s">
        <v>1107</v>
      </c>
      <c r="N1160" t="s">
        <v>1106</v>
      </c>
      <c r="Q1160" t="s">
        <v>1105</v>
      </c>
      <c r="R1160" t="s">
        <v>1105</v>
      </c>
      <c r="S1160" t="s">
        <v>135</v>
      </c>
      <c r="T1160" t="s">
        <v>469</v>
      </c>
      <c r="V1160" s="9" t="s">
        <v>1111</v>
      </c>
      <c r="AA1160" s="6" t="s">
        <v>1112</v>
      </c>
      <c r="AB1160">
        <v>7</v>
      </c>
      <c r="AC1160">
        <v>7</v>
      </c>
      <c r="AE1160" t="s">
        <v>8054</v>
      </c>
      <c r="AH1160" t="s">
        <v>1398</v>
      </c>
      <c r="AL1160" t="s">
        <v>1114</v>
      </c>
      <c r="AM1160" t="s">
        <v>1114</v>
      </c>
      <c r="AT1160">
        <v>1122592788</v>
      </c>
      <c r="AZ1160" t="s">
        <v>1115</v>
      </c>
      <c r="BC1160" t="s">
        <v>4943</v>
      </c>
    </row>
    <row r="1161" spans="1:55" x14ac:dyDescent="0.3">
      <c r="A1161">
        <v>388</v>
      </c>
      <c r="Q1161" t="s">
        <v>6004</v>
      </c>
      <c r="R1161" t="s">
        <v>6005</v>
      </c>
      <c r="S1161" t="s">
        <v>51</v>
      </c>
      <c r="T1161" t="s">
        <v>52</v>
      </c>
      <c r="V1161" s="9" t="s">
        <v>1120</v>
      </c>
      <c r="AA1161" s="6" t="s">
        <v>6003</v>
      </c>
      <c r="AB1161">
        <v>1</v>
      </c>
      <c r="AC1161">
        <v>1</v>
      </c>
      <c r="AE1161" t="s">
        <v>92</v>
      </c>
      <c r="AL1161" t="s">
        <v>6001</v>
      </c>
      <c r="AM1161" t="s">
        <v>6002</v>
      </c>
      <c r="AO1161">
        <v>99</v>
      </c>
      <c r="AS1161" t="s">
        <v>7281</v>
      </c>
      <c r="AT1161">
        <v>844603887</v>
      </c>
      <c r="AV1161" s="11">
        <v>7801802</v>
      </c>
      <c r="AZ1161" t="s">
        <v>6006</v>
      </c>
    </row>
    <row r="1162" spans="1:55" x14ac:dyDescent="0.3">
      <c r="A1162">
        <v>390</v>
      </c>
      <c r="B1162" t="s">
        <v>5993</v>
      </c>
      <c r="C1162">
        <v>13394710</v>
      </c>
      <c r="Q1162" t="s">
        <v>5994</v>
      </c>
      <c r="R1162" t="s">
        <v>5994</v>
      </c>
      <c r="S1162" t="s">
        <v>135</v>
      </c>
      <c r="T1162" t="s">
        <v>52</v>
      </c>
      <c r="V1162" s="9" t="s">
        <v>1120</v>
      </c>
      <c r="Z1162" s="9" t="s">
        <v>1545</v>
      </c>
      <c r="AA1162" s="6" t="s">
        <v>5798</v>
      </c>
      <c r="AB1162">
        <v>6</v>
      </c>
      <c r="AC1162">
        <v>6</v>
      </c>
      <c r="AE1162" t="s">
        <v>92</v>
      </c>
      <c r="AF1162" t="s">
        <v>8053</v>
      </c>
      <c r="AH1162" t="s">
        <v>670</v>
      </c>
      <c r="AL1162" t="s">
        <v>1544</v>
      </c>
      <c r="AM1162" t="s">
        <v>1544</v>
      </c>
      <c r="AO1162">
        <v>113</v>
      </c>
      <c r="AP1162">
        <v>7</v>
      </c>
      <c r="AS1162" t="s">
        <v>7283</v>
      </c>
      <c r="AT1162">
        <v>1058062637</v>
      </c>
      <c r="AV1162" s="11">
        <v>370512</v>
      </c>
      <c r="AZ1162" t="s">
        <v>5995</v>
      </c>
    </row>
    <row r="1163" spans="1:55" x14ac:dyDescent="0.3">
      <c r="A1163">
        <v>391</v>
      </c>
      <c r="B1163" t="s">
        <v>1116</v>
      </c>
      <c r="C1163">
        <v>13394762</v>
      </c>
      <c r="Q1163" t="s">
        <v>1117</v>
      </c>
      <c r="R1163" t="s">
        <v>1117</v>
      </c>
      <c r="S1163" t="s">
        <v>135</v>
      </c>
      <c r="T1163" t="s">
        <v>52</v>
      </c>
      <c r="V1163" s="9" t="s">
        <v>1120</v>
      </c>
      <c r="Z1163" s="9" t="s">
        <v>790</v>
      </c>
      <c r="AA1163" s="6" t="s">
        <v>1118</v>
      </c>
      <c r="AB1163">
        <v>6</v>
      </c>
      <c r="AC1163">
        <v>6</v>
      </c>
      <c r="AE1163" t="s">
        <v>8210</v>
      </c>
      <c r="AH1163" t="s">
        <v>8092</v>
      </c>
      <c r="AL1163" t="s">
        <v>792</v>
      </c>
      <c r="AM1163" t="s">
        <v>792</v>
      </c>
      <c r="AO1163">
        <v>11</v>
      </c>
      <c r="AP1163">
        <v>1</v>
      </c>
      <c r="AS1163" t="s">
        <v>7273</v>
      </c>
      <c r="AT1163">
        <v>655960862</v>
      </c>
      <c r="AU1163">
        <v>520693</v>
      </c>
      <c r="AV1163" s="11">
        <v>110672</v>
      </c>
      <c r="AZ1163" t="s">
        <v>1119</v>
      </c>
      <c r="BA1163" t="s">
        <v>4944</v>
      </c>
      <c r="BB1163">
        <v>29238169</v>
      </c>
      <c r="BC1163" t="s">
        <v>4945</v>
      </c>
    </row>
    <row r="1164" spans="1:55" x14ac:dyDescent="0.3">
      <c r="A1164">
        <v>392</v>
      </c>
      <c r="Q1164" t="s">
        <v>1121</v>
      </c>
      <c r="R1164" t="s">
        <v>1121</v>
      </c>
      <c r="S1164" t="s">
        <v>135</v>
      </c>
      <c r="T1164" t="s">
        <v>138</v>
      </c>
      <c r="V1164" s="9" t="s">
        <v>1125</v>
      </c>
      <c r="AA1164" s="6" t="s">
        <v>1129</v>
      </c>
      <c r="AB1164">
        <v>1</v>
      </c>
      <c r="AC1164">
        <v>1</v>
      </c>
      <c r="AE1164" t="s">
        <v>8054</v>
      </c>
      <c r="AH1164" t="s">
        <v>1398</v>
      </c>
      <c r="AL1164" t="s">
        <v>447</v>
      </c>
      <c r="AM1164" t="s">
        <v>447</v>
      </c>
    </row>
    <row r="1165" spans="1:55" x14ac:dyDescent="0.3">
      <c r="A1165">
        <v>393</v>
      </c>
      <c r="Q1165" t="s">
        <v>1122</v>
      </c>
      <c r="R1165" t="s">
        <v>1122</v>
      </c>
      <c r="S1165" t="s">
        <v>135</v>
      </c>
      <c r="T1165" t="s">
        <v>138</v>
      </c>
      <c r="V1165" s="9" t="s">
        <v>1126</v>
      </c>
      <c r="AA1165" s="6" t="s">
        <v>1130</v>
      </c>
      <c r="AB1165">
        <v>1</v>
      </c>
      <c r="AC1165">
        <v>1</v>
      </c>
      <c r="AE1165" t="s">
        <v>8054</v>
      </c>
      <c r="AH1165" t="s">
        <v>1398</v>
      </c>
      <c r="AL1165" t="s">
        <v>935</v>
      </c>
      <c r="AM1165" t="s">
        <v>935</v>
      </c>
      <c r="AZ1165" t="s">
        <v>997</v>
      </c>
      <c r="BA1165" t="s">
        <v>4938</v>
      </c>
      <c r="BB1165">
        <v>52482909</v>
      </c>
      <c r="BC1165" t="s">
        <v>4939</v>
      </c>
    </row>
    <row r="1166" spans="1:55" x14ac:dyDescent="0.3">
      <c r="A1166">
        <v>394</v>
      </c>
      <c r="Q1166" t="s">
        <v>1123</v>
      </c>
      <c r="R1166" t="s">
        <v>1123</v>
      </c>
      <c r="S1166" t="s">
        <v>135</v>
      </c>
      <c r="T1166" t="s">
        <v>138</v>
      </c>
      <c r="V1166" s="9" t="s">
        <v>1128</v>
      </c>
      <c r="AA1166" s="6" t="s">
        <v>142</v>
      </c>
      <c r="AB1166">
        <v>1</v>
      </c>
      <c r="AC1166">
        <v>1</v>
      </c>
      <c r="AK1166" t="s">
        <v>8051</v>
      </c>
      <c r="AL1166" t="s">
        <v>1131</v>
      </c>
      <c r="AM1166" t="s">
        <v>1131</v>
      </c>
    </row>
    <row r="1167" spans="1:55" x14ac:dyDescent="0.3">
      <c r="A1167">
        <v>395</v>
      </c>
      <c r="Q1167" t="s">
        <v>1124</v>
      </c>
      <c r="R1167" t="s">
        <v>1124</v>
      </c>
      <c r="S1167" t="s">
        <v>135</v>
      </c>
      <c r="T1167" t="s">
        <v>138</v>
      </c>
      <c r="V1167" s="9" t="s">
        <v>1127</v>
      </c>
      <c r="AA1167" s="6" t="s">
        <v>817</v>
      </c>
      <c r="AB1167">
        <v>1</v>
      </c>
      <c r="AC1167">
        <v>1</v>
      </c>
      <c r="AE1167" t="s">
        <v>8054</v>
      </c>
      <c r="AH1167" t="s">
        <v>1398</v>
      </c>
      <c r="AK1167" t="s">
        <v>8052</v>
      </c>
      <c r="AL1167" t="s">
        <v>1132</v>
      </c>
      <c r="AM1167" t="s">
        <v>1132</v>
      </c>
    </row>
    <row r="1168" spans="1:55" x14ac:dyDescent="0.3">
      <c r="A1168">
        <v>398</v>
      </c>
      <c r="Q1168" t="s">
        <v>1136</v>
      </c>
      <c r="R1168" t="s">
        <v>1136</v>
      </c>
      <c r="S1168" t="s">
        <v>135</v>
      </c>
      <c r="T1168" t="s">
        <v>138</v>
      </c>
      <c r="V1168" s="9" t="s">
        <v>1142</v>
      </c>
      <c r="AA1168" s="6" t="s">
        <v>332</v>
      </c>
      <c r="AB1168">
        <v>1</v>
      </c>
      <c r="AC1168">
        <v>1</v>
      </c>
      <c r="AL1168" t="s">
        <v>1145</v>
      </c>
      <c r="AM1168" t="s">
        <v>1145</v>
      </c>
    </row>
    <row r="1169" spans="1:59" x14ac:dyDescent="0.3">
      <c r="A1169">
        <v>399</v>
      </c>
      <c r="Q1169" t="s">
        <v>1138</v>
      </c>
      <c r="R1169" t="s">
        <v>1138</v>
      </c>
      <c r="S1169" t="s">
        <v>135</v>
      </c>
      <c r="T1169" t="s">
        <v>138</v>
      </c>
      <c r="V1169" s="9" t="s">
        <v>1143</v>
      </c>
      <c r="AA1169" s="6" t="s">
        <v>212</v>
      </c>
      <c r="AB1169">
        <v>1</v>
      </c>
      <c r="AC1169">
        <v>1</v>
      </c>
      <c r="AE1169" t="s">
        <v>8054</v>
      </c>
      <c r="AH1169" t="s">
        <v>1398</v>
      </c>
      <c r="AL1169" t="s">
        <v>894</v>
      </c>
      <c r="AM1169" t="s">
        <v>894</v>
      </c>
    </row>
    <row r="1170" spans="1:59" x14ac:dyDescent="0.3">
      <c r="A1170">
        <v>401</v>
      </c>
      <c r="F1170">
        <v>2067141</v>
      </c>
      <c r="Q1170" t="s">
        <v>1146</v>
      </c>
      <c r="R1170" t="s">
        <v>1146</v>
      </c>
      <c r="S1170" t="s">
        <v>135</v>
      </c>
      <c r="T1170" t="s">
        <v>13</v>
      </c>
      <c r="V1170" s="9" t="s">
        <v>1149</v>
      </c>
      <c r="AB1170">
        <v>120</v>
      </c>
      <c r="AC1170">
        <v>66</v>
      </c>
      <c r="AH1170" t="s">
        <v>8198</v>
      </c>
      <c r="AZ1170" t="s">
        <v>1150</v>
      </c>
      <c r="BF1170" t="s">
        <v>1154</v>
      </c>
    </row>
    <row r="1171" spans="1:59" x14ac:dyDescent="0.3">
      <c r="A1171">
        <v>402</v>
      </c>
      <c r="Q1171" t="s">
        <v>1146</v>
      </c>
      <c r="R1171" t="s">
        <v>1146</v>
      </c>
      <c r="S1171" t="s">
        <v>135</v>
      </c>
      <c r="T1171" t="s">
        <v>13</v>
      </c>
      <c r="V1171" s="9" t="s">
        <v>1149</v>
      </c>
      <c r="AB1171">
        <v>120</v>
      </c>
      <c r="AC1171">
        <v>66</v>
      </c>
      <c r="AH1171" t="s">
        <v>8198</v>
      </c>
      <c r="AZ1171" t="s">
        <v>1150</v>
      </c>
      <c r="BF1171" t="s">
        <v>1153</v>
      </c>
    </row>
    <row r="1172" spans="1:59" x14ac:dyDescent="0.3">
      <c r="A1172">
        <v>404</v>
      </c>
      <c r="Q1172" t="s">
        <v>5996</v>
      </c>
      <c r="R1172" t="s">
        <v>5997</v>
      </c>
      <c r="S1172" t="s">
        <v>135</v>
      </c>
      <c r="T1172" t="s">
        <v>52</v>
      </c>
      <c r="V1172" s="9" t="s">
        <v>1149</v>
      </c>
      <c r="AA1172" s="6" t="s">
        <v>6000</v>
      </c>
      <c r="AB1172">
        <v>23</v>
      </c>
      <c r="AC1172">
        <v>23</v>
      </c>
      <c r="AE1172" t="s">
        <v>8226</v>
      </c>
      <c r="AH1172" t="s">
        <v>1174</v>
      </c>
      <c r="AL1172" t="s">
        <v>5998</v>
      </c>
      <c r="AM1172" t="s">
        <v>5999</v>
      </c>
      <c r="AO1172">
        <v>14</v>
      </c>
      <c r="AZ1172" t="s">
        <v>7284</v>
      </c>
    </row>
    <row r="1173" spans="1:59" x14ac:dyDescent="0.3">
      <c r="A1173">
        <v>405</v>
      </c>
      <c r="I1173">
        <v>744499779</v>
      </c>
      <c r="Q1173" t="s">
        <v>6100</v>
      </c>
      <c r="R1173" t="s">
        <v>6101</v>
      </c>
      <c r="S1173" t="s">
        <v>51</v>
      </c>
      <c r="T1173" t="s">
        <v>538</v>
      </c>
      <c r="V1173" s="9" t="s">
        <v>1149</v>
      </c>
      <c r="AB1173">
        <v>37</v>
      </c>
      <c r="AC1173">
        <v>37</v>
      </c>
      <c r="AH1173" t="s">
        <v>8089</v>
      </c>
      <c r="AZ1173" t="s">
        <v>6102</v>
      </c>
      <c r="BF1173" t="s">
        <v>6103</v>
      </c>
      <c r="BG1173" t="s">
        <v>1993</v>
      </c>
    </row>
    <row r="1174" spans="1:59" x14ac:dyDescent="0.3">
      <c r="A1174">
        <v>406</v>
      </c>
      <c r="Q1174" t="s">
        <v>1155</v>
      </c>
      <c r="R1174" t="s">
        <v>1155</v>
      </c>
      <c r="S1174" t="s">
        <v>135</v>
      </c>
      <c r="T1174" t="s">
        <v>138</v>
      </c>
      <c r="V1174" s="9" t="s">
        <v>1162</v>
      </c>
      <c r="AA1174" s="6" t="s">
        <v>212</v>
      </c>
      <c r="AB1174">
        <v>1</v>
      </c>
      <c r="AC1174">
        <v>1</v>
      </c>
      <c r="AL1174" t="s">
        <v>1170</v>
      </c>
      <c r="AM1174" t="s">
        <v>1170</v>
      </c>
    </row>
    <row r="1175" spans="1:59" x14ac:dyDescent="0.3">
      <c r="A1175">
        <v>407</v>
      </c>
      <c r="Q1175" t="s">
        <v>1156</v>
      </c>
      <c r="R1175" t="s">
        <v>1156</v>
      </c>
      <c r="S1175" t="s">
        <v>135</v>
      </c>
      <c r="T1175" t="s">
        <v>138</v>
      </c>
      <c r="V1175" s="9" t="s">
        <v>1163</v>
      </c>
      <c r="AA1175" s="6" t="s">
        <v>897</v>
      </c>
      <c r="AB1175">
        <v>1</v>
      </c>
      <c r="AC1175">
        <v>1</v>
      </c>
      <c r="AL1175" t="s">
        <v>929</v>
      </c>
      <c r="AM1175" t="s">
        <v>929</v>
      </c>
    </row>
    <row r="1176" spans="1:59" x14ac:dyDescent="0.3">
      <c r="A1176">
        <v>408</v>
      </c>
      <c r="Q1176" t="s">
        <v>1157</v>
      </c>
      <c r="R1176" t="s">
        <v>1157</v>
      </c>
      <c r="S1176" t="s">
        <v>135</v>
      </c>
      <c r="T1176" t="s">
        <v>138</v>
      </c>
      <c r="V1176" s="9" t="s">
        <v>1164</v>
      </c>
      <c r="AA1176" s="6" t="s">
        <v>1168</v>
      </c>
      <c r="AB1176">
        <v>1</v>
      </c>
      <c r="AC1176">
        <v>1</v>
      </c>
      <c r="AL1176" t="s">
        <v>1172</v>
      </c>
      <c r="AM1176" t="s">
        <v>1172</v>
      </c>
      <c r="AZ1176" t="s">
        <v>1158</v>
      </c>
    </row>
    <row r="1177" spans="1:59" x14ac:dyDescent="0.3">
      <c r="A1177">
        <v>410</v>
      </c>
      <c r="Q1177" t="s">
        <v>1159</v>
      </c>
      <c r="R1177" t="s">
        <v>1159</v>
      </c>
      <c r="S1177" t="s">
        <v>135</v>
      </c>
      <c r="T1177" t="s">
        <v>138</v>
      </c>
      <c r="V1177" s="9" t="s">
        <v>1165</v>
      </c>
      <c r="AB1177">
        <v>1</v>
      </c>
      <c r="AC1177">
        <v>1</v>
      </c>
      <c r="AE1177" t="s">
        <v>8054</v>
      </c>
      <c r="AK1177" t="s">
        <v>8051</v>
      </c>
      <c r="AL1177" t="s">
        <v>743</v>
      </c>
      <c r="AM1177" t="s">
        <v>743</v>
      </c>
    </row>
    <row r="1178" spans="1:59" x14ac:dyDescent="0.3">
      <c r="A1178">
        <v>411</v>
      </c>
      <c r="C1178">
        <v>13567848</v>
      </c>
      <c r="Q1178" t="s">
        <v>11678</v>
      </c>
      <c r="R1178" t="s">
        <v>11679</v>
      </c>
      <c r="S1178" t="s">
        <v>65</v>
      </c>
      <c r="T1178" t="s">
        <v>52</v>
      </c>
      <c r="V1178" s="9" t="s">
        <v>11680</v>
      </c>
      <c r="AA1178" s="6" t="s">
        <v>11681</v>
      </c>
      <c r="AB1178">
        <v>2</v>
      </c>
      <c r="AC1178">
        <v>2</v>
      </c>
      <c r="AE1178" t="s">
        <v>8055</v>
      </c>
      <c r="AH1178" t="s">
        <v>8084</v>
      </c>
      <c r="AL1178" t="s">
        <v>11682</v>
      </c>
      <c r="AM1178" t="s">
        <v>11683</v>
      </c>
      <c r="AO1178">
        <v>86</v>
      </c>
      <c r="AP1178">
        <v>10</v>
      </c>
      <c r="AS1178" t="s">
        <v>11686</v>
      </c>
      <c r="AV1178" s="11" t="s">
        <v>11685</v>
      </c>
      <c r="AZ1178" t="s">
        <v>11684</v>
      </c>
    </row>
    <row r="1179" spans="1:59" x14ac:dyDescent="0.3">
      <c r="A1179">
        <v>412</v>
      </c>
      <c r="Q1179" t="s">
        <v>1160</v>
      </c>
      <c r="R1179" t="s">
        <v>1160</v>
      </c>
      <c r="S1179" t="s">
        <v>135</v>
      </c>
      <c r="T1179" t="s">
        <v>138</v>
      </c>
      <c r="V1179" s="9" t="s">
        <v>1166</v>
      </c>
      <c r="AA1179" s="6" t="s">
        <v>1169</v>
      </c>
      <c r="AB1179">
        <v>1</v>
      </c>
      <c r="AC1179">
        <v>1</v>
      </c>
      <c r="AH1179" t="s">
        <v>1398</v>
      </c>
      <c r="AL1179" t="s">
        <v>600</v>
      </c>
      <c r="AM1179" t="s">
        <v>600</v>
      </c>
    </row>
    <row r="1180" spans="1:59" x14ac:dyDescent="0.3">
      <c r="A1180">
        <v>413</v>
      </c>
      <c r="Q1180" t="s">
        <v>1161</v>
      </c>
      <c r="R1180" t="s">
        <v>1161</v>
      </c>
      <c r="S1180" t="s">
        <v>135</v>
      </c>
      <c r="T1180" t="s">
        <v>138</v>
      </c>
      <c r="V1180" s="9" t="s">
        <v>1167</v>
      </c>
      <c r="AA1180" s="6" t="s">
        <v>252</v>
      </c>
      <c r="AB1180">
        <v>1</v>
      </c>
      <c r="AC1180">
        <v>1</v>
      </c>
      <c r="AL1180" t="s">
        <v>1171</v>
      </c>
      <c r="AM1180" t="s">
        <v>1171</v>
      </c>
    </row>
    <row r="1181" spans="1:59" x14ac:dyDescent="0.3">
      <c r="A1181">
        <v>414</v>
      </c>
      <c r="Q1181" t="s">
        <v>6037</v>
      </c>
      <c r="R1181" t="s">
        <v>6038</v>
      </c>
      <c r="S1181" t="s">
        <v>65</v>
      </c>
      <c r="T1181" t="s">
        <v>13</v>
      </c>
      <c r="V1181" s="9" t="s">
        <v>6039</v>
      </c>
      <c r="AB1181">
        <v>101</v>
      </c>
      <c r="AC1181">
        <v>101</v>
      </c>
      <c r="AH1181" t="s">
        <v>1398</v>
      </c>
      <c r="AZ1181" t="s">
        <v>6040</v>
      </c>
      <c r="BF1181" t="s">
        <v>6041</v>
      </c>
    </row>
    <row r="1182" spans="1:59" x14ac:dyDescent="0.3">
      <c r="A1182">
        <v>415</v>
      </c>
      <c r="C1182">
        <v>13653581</v>
      </c>
      <c r="Q1182" t="s">
        <v>6062</v>
      </c>
      <c r="R1182" t="s">
        <v>6063</v>
      </c>
      <c r="S1182" t="s">
        <v>51</v>
      </c>
      <c r="T1182" t="s">
        <v>52</v>
      </c>
      <c r="V1182" s="9" t="s">
        <v>1175</v>
      </c>
      <c r="AA1182" s="6" t="s">
        <v>6064</v>
      </c>
      <c r="AB1182">
        <v>3</v>
      </c>
      <c r="AC1182">
        <v>3</v>
      </c>
      <c r="AE1182" t="s">
        <v>8055</v>
      </c>
      <c r="AF1182" t="s">
        <v>8054</v>
      </c>
      <c r="AH1182" t="s">
        <v>8089</v>
      </c>
      <c r="AL1182" t="s">
        <v>6066</v>
      </c>
      <c r="AM1182" t="s">
        <v>6066</v>
      </c>
      <c r="AO1182">
        <v>26</v>
      </c>
      <c r="AP1182">
        <v>1</v>
      </c>
      <c r="AS1182" t="s">
        <v>7287</v>
      </c>
      <c r="AT1182">
        <v>1624504</v>
      </c>
      <c r="AV1182" s="11" t="s">
        <v>7286</v>
      </c>
      <c r="AZ1182" t="s">
        <v>6065</v>
      </c>
    </row>
    <row r="1183" spans="1:59" x14ac:dyDescent="0.3">
      <c r="A1183">
        <v>416</v>
      </c>
      <c r="Q1183" t="s">
        <v>5895</v>
      </c>
      <c r="R1183" t="s">
        <v>5896</v>
      </c>
      <c r="S1183" t="s">
        <v>1220</v>
      </c>
      <c r="T1183" t="s">
        <v>52</v>
      </c>
      <c r="V1183" s="9" t="s">
        <v>1175</v>
      </c>
      <c r="AA1183" s="6" t="s">
        <v>5897</v>
      </c>
      <c r="AB1183">
        <v>3</v>
      </c>
      <c r="AC1183">
        <v>3</v>
      </c>
      <c r="AE1183" t="s">
        <v>92</v>
      </c>
      <c r="AL1183" t="s">
        <v>1225</v>
      </c>
      <c r="AM1183" t="s">
        <v>1226</v>
      </c>
      <c r="AO1183">
        <v>9</v>
      </c>
      <c r="AS1183" t="s">
        <v>7288</v>
      </c>
      <c r="AT1183">
        <v>60627827</v>
      </c>
      <c r="AV1183" s="11">
        <v>400770</v>
      </c>
    </row>
    <row r="1184" spans="1:59" x14ac:dyDescent="0.3">
      <c r="A1184">
        <v>417</v>
      </c>
      <c r="Q1184" t="s">
        <v>1173</v>
      </c>
      <c r="R1184" t="s">
        <v>1174</v>
      </c>
      <c r="S1184" t="s">
        <v>65</v>
      </c>
      <c r="T1184" t="s">
        <v>52</v>
      </c>
      <c r="V1184" s="9" t="s">
        <v>1175</v>
      </c>
      <c r="AA1184" s="6" t="s">
        <v>1176</v>
      </c>
      <c r="AB1184">
        <v>1</v>
      </c>
      <c r="AC1184">
        <v>1</v>
      </c>
      <c r="AE1184" t="s">
        <v>82</v>
      </c>
      <c r="AH1184" t="s">
        <v>1174</v>
      </c>
      <c r="AL1184" t="s">
        <v>1177</v>
      </c>
      <c r="AM1184" t="s">
        <v>1178</v>
      </c>
      <c r="AO1184">
        <v>7</v>
      </c>
      <c r="AT1184">
        <v>849079687</v>
      </c>
      <c r="AZ1184" t="s">
        <v>1101</v>
      </c>
    </row>
    <row r="1185" spans="1:55" x14ac:dyDescent="0.3">
      <c r="A1185">
        <v>418</v>
      </c>
      <c r="C1185">
        <v>13621229</v>
      </c>
      <c r="Q1185" t="s">
        <v>1179</v>
      </c>
      <c r="R1185" t="s">
        <v>1179</v>
      </c>
      <c r="S1185" t="s">
        <v>135</v>
      </c>
      <c r="T1185" t="s">
        <v>52</v>
      </c>
      <c r="V1185" s="9" t="s">
        <v>1175</v>
      </c>
      <c r="AA1185" s="6" t="s">
        <v>1180</v>
      </c>
      <c r="AB1185">
        <v>29</v>
      </c>
      <c r="AC1185">
        <v>29</v>
      </c>
      <c r="AE1185" t="s">
        <v>8055</v>
      </c>
      <c r="AF1185" t="s">
        <v>164</v>
      </c>
      <c r="AH1185" t="s">
        <v>670</v>
      </c>
      <c r="AL1185" t="s">
        <v>347</v>
      </c>
      <c r="AM1185" t="s">
        <v>347</v>
      </c>
      <c r="AO1185">
        <v>128</v>
      </c>
      <c r="AP1185">
        <v>1</v>
      </c>
      <c r="AS1185" t="s">
        <v>7244</v>
      </c>
      <c r="AT1185">
        <v>1754691</v>
      </c>
      <c r="AU1185">
        <v>6707054</v>
      </c>
      <c r="AV1185" s="11">
        <v>375402</v>
      </c>
      <c r="AZ1185" t="s">
        <v>1181</v>
      </c>
    </row>
    <row r="1186" spans="1:55" x14ac:dyDescent="0.3">
      <c r="A1186">
        <v>419</v>
      </c>
      <c r="Q1186" t="s">
        <v>6094</v>
      </c>
      <c r="R1186" t="s">
        <v>6095</v>
      </c>
      <c r="S1186" t="s">
        <v>1354</v>
      </c>
      <c r="T1186" t="s">
        <v>52</v>
      </c>
      <c r="V1186" s="9" t="s">
        <v>1175</v>
      </c>
      <c r="AA1186" s="6" t="s">
        <v>6093</v>
      </c>
      <c r="AB1186">
        <v>9</v>
      </c>
      <c r="AC1186">
        <v>9</v>
      </c>
      <c r="AE1186" t="s">
        <v>92</v>
      </c>
      <c r="AF1186" t="s">
        <v>8055</v>
      </c>
      <c r="AH1186" t="s">
        <v>670</v>
      </c>
      <c r="AL1186" t="s">
        <v>6090</v>
      </c>
      <c r="AM1186" t="s">
        <v>6091</v>
      </c>
      <c r="AO1186">
        <v>121</v>
      </c>
      <c r="AS1186" t="s">
        <v>7289</v>
      </c>
      <c r="AT1186">
        <v>1767927</v>
      </c>
      <c r="AV1186" s="11">
        <v>141730</v>
      </c>
      <c r="AZ1186" t="s">
        <v>6092</v>
      </c>
    </row>
    <row r="1187" spans="1:55" x14ac:dyDescent="0.3">
      <c r="A1187">
        <v>420</v>
      </c>
      <c r="Q1187" t="s">
        <v>1182</v>
      </c>
      <c r="R1187" t="s">
        <v>1182</v>
      </c>
      <c r="S1187" t="s">
        <v>135</v>
      </c>
      <c r="T1187" t="s">
        <v>138</v>
      </c>
      <c r="V1187" s="9" t="s">
        <v>1185</v>
      </c>
      <c r="AA1187" s="6" t="s">
        <v>397</v>
      </c>
      <c r="AB1187">
        <v>1</v>
      </c>
      <c r="AC1187">
        <v>1</v>
      </c>
      <c r="AL1187" t="s">
        <v>447</v>
      </c>
      <c r="AM1187" t="s">
        <v>447</v>
      </c>
    </row>
    <row r="1188" spans="1:55" x14ac:dyDescent="0.3">
      <c r="A1188">
        <v>421</v>
      </c>
      <c r="Q1188" t="s">
        <v>1183</v>
      </c>
      <c r="R1188" t="s">
        <v>1183</v>
      </c>
      <c r="S1188" t="s">
        <v>135</v>
      </c>
      <c r="T1188" t="s">
        <v>138</v>
      </c>
      <c r="V1188" s="9" t="s">
        <v>1186</v>
      </c>
      <c r="AA1188" s="6" t="s">
        <v>267</v>
      </c>
      <c r="AB1188">
        <v>1</v>
      </c>
      <c r="AC1188">
        <v>1</v>
      </c>
      <c r="AL1188" t="s">
        <v>774</v>
      </c>
      <c r="AM1188" t="s">
        <v>774</v>
      </c>
    </row>
    <row r="1189" spans="1:55" x14ac:dyDescent="0.3">
      <c r="A1189">
        <v>422</v>
      </c>
      <c r="Q1189" t="s">
        <v>1184</v>
      </c>
      <c r="R1189" t="s">
        <v>1184</v>
      </c>
      <c r="S1189" t="s">
        <v>135</v>
      </c>
      <c r="T1189" t="s">
        <v>138</v>
      </c>
      <c r="V1189" s="9" t="s">
        <v>1187</v>
      </c>
      <c r="AA1189" s="6" t="s">
        <v>331</v>
      </c>
      <c r="AB1189">
        <v>1</v>
      </c>
      <c r="AC1189">
        <v>1</v>
      </c>
      <c r="AL1189" t="s">
        <v>748</v>
      </c>
      <c r="AM1189" t="s">
        <v>748</v>
      </c>
    </row>
    <row r="1190" spans="1:55" x14ac:dyDescent="0.3">
      <c r="A1190">
        <v>425</v>
      </c>
      <c r="Q1190" t="s">
        <v>1200</v>
      </c>
      <c r="R1190" t="s">
        <v>1200</v>
      </c>
      <c r="S1190" t="s">
        <v>135</v>
      </c>
      <c r="T1190" t="s">
        <v>138</v>
      </c>
      <c r="V1190" s="9" t="s">
        <v>1203</v>
      </c>
      <c r="AA1190" s="6" t="s">
        <v>661</v>
      </c>
      <c r="AB1190">
        <v>1</v>
      </c>
      <c r="AC1190">
        <v>1</v>
      </c>
      <c r="AH1190" t="s">
        <v>1398</v>
      </c>
      <c r="AL1190" t="s">
        <v>1206</v>
      </c>
      <c r="AM1190" t="s">
        <v>1206</v>
      </c>
    </row>
    <row r="1191" spans="1:55" x14ac:dyDescent="0.3">
      <c r="A1191">
        <v>426</v>
      </c>
      <c r="Q1191" t="s">
        <v>1201</v>
      </c>
      <c r="R1191" t="s">
        <v>1201</v>
      </c>
      <c r="S1191" t="s">
        <v>135</v>
      </c>
      <c r="T1191" t="s">
        <v>138</v>
      </c>
      <c r="V1191" s="9" t="s">
        <v>1203</v>
      </c>
      <c r="AA1191" s="6" t="s">
        <v>212</v>
      </c>
      <c r="AB1191">
        <v>1</v>
      </c>
      <c r="AC1191">
        <v>1</v>
      </c>
      <c r="AH1191" t="s">
        <v>1398</v>
      </c>
      <c r="AL1191" t="s">
        <v>1207</v>
      </c>
      <c r="AM1191" t="s">
        <v>1207</v>
      </c>
    </row>
    <row r="1192" spans="1:55" x14ac:dyDescent="0.3">
      <c r="A1192">
        <v>427</v>
      </c>
      <c r="Q1192" t="s">
        <v>1202</v>
      </c>
      <c r="R1192" t="s">
        <v>1202</v>
      </c>
      <c r="S1192" t="s">
        <v>135</v>
      </c>
      <c r="T1192" t="s">
        <v>138</v>
      </c>
      <c r="V1192" s="9" t="s">
        <v>1204</v>
      </c>
      <c r="AA1192" s="6" t="s">
        <v>1205</v>
      </c>
      <c r="AB1192">
        <v>1</v>
      </c>
      <c r="AC1192">
        <v>1</v>
      </c>
      <c r="AL1192" t="s">
        <v>1208</v>
      </c>
      <c r="AM1192" t="s">
        <v>1208</v>
      </c>
    </row>
    <row r="1193" spans="1:55" x14ac:dyDescent="0.3">
      <c r="A1193">
        <v>429</v>
      </c>
      <c r="B1193" t="s">
        <v>1938</v>
      </c>
      <c r="C1193">
        <v>14436154</v>
      </c>
      <c r="D1193" t="s">
        <v>1939</v>
      </c>
      <c r="Q1193" t="s">
        <v>1940</v>
      </c>
      <c r="R1193" t="s">
        <v>1940</v>
      </c>
      <c r="S1193" t="s">
        <v>135</v>
      </c>
      <c r="T1193" t="s">
        <v>52</v>
      </c>
      <c r="V1193" s="9" t="s">
        <v>1941</v>
      </c>
      <c r="AA1193" s="6" t="s">
        <v>1942</v>
      </c>
      <c r="AB1193">
        <v>5</v>
      </c>
      <c r="AC1193">
        <v>5</v>
      </c>
      <c r="AE1193" t="s">
        <v>92</v>
      </c>
      <c r="AH1193" t="s">
        <v>8199</v>
      </c>
      <c r="AL1193" t="s">
        <v>1392</v>
      </c>
      <c r="AM1193" t="s">
        <v>1392</v>
      </c>
      <c r="AO1193">
        <v>2</v>
      </c>
      <c r="AP1193">
        <v>5164</v>
      </c>
      <c r="AS1193" t="s">
        <v>7294</v>
      </c>
      <c r="AT1193">
        <v>1537329</v>
      </c>
      <c r="AV1193" s="11">
        <v>372673</v>
      </c>
      <c r="AZ1193" t="s">
        <v>1943</v>
      </c>
    </row>
    <row r="1194" spans="1:55" x14ac:dyDescent="0.3">
      <c r="A1194">
        <v>430</v>
      </c>
      <c r="B1194" t="s">
        <v>6075</v>
      </c>
      <c r="Q1194" t="s">
        <v>6072</v>
      </c>
      <c r="R1194" t="s">
        <v>6073</v>
      </c>
      <c r="S1194" t="s">
        <v>51</v>
      </c>
      <c r="T1194" t="s">
        <v>52</v>
      </c>
      <c r="V1194" s="9" t="s">
        <v>1213</v>
      </c>
      <c r="Z1194" s="9" t="s">
        <v>6077</v>
      </c>
      <c r="AA1194" s="6" t="s">
        <v>6074</v>
      </c>
      <c r="AB1194">
        <v>21</v>
      </c>
      <c r="AC1194">
        <v>21</v>
      </c>
      <c r="AE1194" t="s">
        <v>82</v>
      </c>
      <c r="AH1194" t="s">
        <v>8089</v>
      </c>
      <c r="AL1194" t="s">
        <v>6078</v>
      </c>
      <c r="AM1194" t="s">
        <v>6078</v>
      </c>
      <c r="AO1194">
        <v>140</v>
      </c>
      <c r="AS1194" t="s">
        <v>7295</v>
      </c>
      <c r="AT1194">
        <v>1641398</v>
      </c>
      <c r="AV1194" s="11">
        <v>150763</v>
      </c>
      <c r="AZ1194" t="s">
        <v>6076</v>
      </c>
    </row>
    <row r="1195" spans="1:55" x14ac:dyDescent="0.3">
      <c r="A1195">
        <v>431</v>
      </c>
      <c r="Q1195" t="s">
        <v>1211</v>
      </c>
      <c r="R1195" t="s">
        <v>1212</v>
      </c>
      <c r="S1195" t="s">
        <v>65</v>
      </c>
      <c r="T1195" t="s">
        <v>52</v>
      </c>
      <c r="V1195" s="9" t="s">
        <v>1213</v>
      </c>
      <c r="AA1195" s="6" t="s">
        <v>1214</v>
      </c>
      <c r="AB1195">
        <v>24</v>
      </c>
      <c r="AC1195">
        <v>24</v>
      </c>
      <c r="AE1195" t="s">
        <v>82</v>
      </c>
      <c r="AF1195" t="s">
        <v>8054</v>
      </c>
      <c r="AH1195" t="s">
        <v>8200</v>
      </c>
      <c r="AL1195" t="s">
        <v>1215</v>
      </c>
      <c r="AM1195" t="s">
        <v>1216</v>
      </c>
      <c r="AO1195">
        <v>14</v>
      </c>
      <c r="AT1195">
        <v>20906285</v>
      </c>
      <c r="AV1195" s="11" t="s">
        <v>7296</v>
      </c>
      <c r="AZ1195" t="s">
        <v>11106</v>
      </c>
    </row>
    <row r="1196" spans="1:55" x14ac:dyDescent="0.3">
      <c r="A1196">
        <v>433</v>
      </c>
      <c r="C1196">
        <v>13818399</v>
      </c>
      <c r="N1196" t="s">
        <v>5898</v>
      </c>
      <c r="Q1196" t="s">
        <v>1217</v>
      </c>
      <c r="R1196" t="s">
        <v>1219</v>
      </c>
      <c r="S1196" t="s">
        <v>1220</v>
      </c>
      <c r="T1196" t="s">
        <v>52</v>
      </c>
      <c r="V1196" s="9" t="s">
        <v>1222</v>
      </c>
      <c r="AA1196" s="6" t="s">
        <v>1223</v>
      </c>
      <c r="AB1196">
        <v>4</v>
      </c>
      <c r="AC1196">
        <v>4</v>
      </c>
      <c r="AE1196" t="s">
        <v>92</v>
      </c>
      <c r="AH1196" t="s">
        <v>1174</v>
      </c>
      <c r="AL1196" t="s">
        <v>1225</v>
      </c>
      <c r="AM1196" t="s">
        <v>1226</v>
      </c>
      <c r="AO1196">
        <v>104</v>
      </c>
      <c r="AS1196" t="s">
        <v>7288</v>
      </c>
      <c r="AT1196">
        <v>60627827</v>
      </c>
      <c r="AV1196" s="11">
        <v>400770</v>
      </c>
      <c r="AZ1196" t="s">
        <v>1227</v>
      </c>
    </row>
    <row r="1197" spans="1:55" x14ac:dyDescent="0.3">
      <c r="A1197">
        <v>434</v>
      </c>
      <c r="C1197">
        <v>14434640</v>
      </c>
      <c r="Q1197" t="s">
        <v>1218</v>
      </c>
      <c r="R1197" t="s">
        <v>1221</v>
      </c>
      <c r="S1197" t="s">
        <v>1220</v>
      </c>
      <c r="T1197" t="s">
        <v>52</v>
      </c>
      <c r="V1197" s="9" t="s">
        <v>1222</v>
      </c>
      <c r="AA1197" s="6" t="s">
        <v>1224</v>
      </c>
      <c r="AB1197">
        <v>2</v>
      </c>
      <c r="AC1197">
        <v>2</v>
      </c>
      <c r="AE1197" t="s">
        <v>8054</v>
      </c>
      <c r="AH1197" t="s">
        <v>1174</v>
      </c>
      <c r="AL1197" t="s">
        <v>1225</v>
      </c>
      <c r="AM1197" t="s">
        <v>1226</v>
      </c>
      <c r="AO1197">
        <v>104</v>
      </c>
      <c r="AS1197" t="s">
        <v>7288</v>
      </c>
      <c r="AT1197">
        <v>60627827</v>
      </c>
      <c r="AV1197" s="11">
        <v>400770</v>
      </c>
      <c r="AZ1197" t="s">
        <v>1228</v>
      </c>
    </row>
    <row r="1198" spans="1:55" x14ac:dyDescent="0.3">
      <c r="A1198">
        <v>451</v>
      </c>
      <c r="B1198" t="s">
        <v>1950</v>
      </c>
      <c r="C1198">
        <v>13834893</v>
      </c>
      <c r="Q1198" t="s">
        <v>1951</v>
      </c>
      <c r="R1198" t="s">
        <v>1951</v>
      </c>
      <c r="S1198" t="s">
        <v>135</v>
      </c>
      <c r="T1198" t="s">
        <v>52</v>
      </c>
      <c r="V1198" s="9" t="s">
        <v>1952</v>
      </c>
      <c r="AA1198" s="6" t="s">
        <v>1953</v>
      </c>
      <c r="AB1198">
        <v>6</v>
      </c>
      <c r="AC1198">
        <v>6</v>
      </c>
      <c r="AE1198" t="s">
        <v>82</v>
      </c>
      <c r="AL1198" t="s">
        <v>1373</v>
      </c>
      <c r="AM1198" t="s">
        <v>1373</v>
      </c>
      <c r="AO1198">
        <v>2</v>
      </c>
      <c r="AP1198">
        <v>4</v>
      </c>
      <c r="AS1198" t="s">
        <v>7298</v>
      </c>
      <c r="AT1198">
        <v>1513870</v>
      </c>
      <c r="AV1198" s="11">
        <v>372435</v>
      </c>
      <c r="AZ1198" t="s">
        <v>1954</v>
      </c>
      <c r="BA1198" t="s">
        <v>4950</v>
      </c>
      <c r="BB1198" t="s">
        <v>4951</v>
      </c>
      <c r="BC1198" t="s">
        <v>4952</v>
      </c>
    </row>
    <row r="1199" spans="1:55" x14ac:dyDescent="0.3">
      <c r="A1199">
        <v>452</v>
      </c>
      <c r="B1199" t="s">
        <v>1232</v>
      </c>
      <c r="C1199">
        <v>13708262</v>
      </c>
      <c r="Q1199" t="s">
        <v>1231</v>
      </c>
      <c r="R1199" t="s">
        <v>1231</v>
      </c>
      <c r="S1199" t="s">
        <v>135</v>
      </c>
      <c r="T1199" t="s">
        <v>52</v>
      </c>
      <c r="V1199" s="9" t="s">
        <v>1230</v>
      </c>
      <c r="AA1199" s="6" t="s">
        <v>1248</v>
      </c>
      <c r="AB1199">
        <v>34</v>
      </c>
      <c r="AC1199">
        <v>34</v>
      </c>
      <c r="AE1199" t="s">
        <v>82</v>
      </c>
      <c r="AH1199" t="s">
        <v>1174</v>
      </c>
      <c r="AL1199" t="s">
        <v>5984</v>
      </c>
      <c r="AM1199" t="s">
        <v>5984</v>
      </c>
      <c r="AO1199">
        <v>34</v>
      </c>
      <c r="AP1199">
        <v>2</v>
      </c>
      <c r="AS1199" t="s">
        <v>7267</v>
      </c>
      <c r="AT1199">
        <v>44514079</v>
      </c>
      <c r="AV1199" s="11">
        <v>376465</v>
      </c>
      <c r="AZ1199" t="s">
        <v>1229</v>
      </c>
    </row>
    <row r="1200" spans="1:55" x14ac:dyDescent="0.3">
      <c r="A1200">
        <v>453</v>
      </c>
      <c r="B1200" t="s">
        <v>6079</v>
      </c>
      <c r="C1200">
        <v>13790547</v>
      </c>
      <c r="Q1200" t="s">
        <v>6080</v>
      </c>
      <c r="R1200" t="s">
        <v>6080</v>
      </c>
      <c r="S1200" t="s">
        <v>135</v>
      </c>
      <c r="T1200" t="s">
        <v>52</v>
      </c>
      <c r="V1200" s="9" t="s">
        <v>6081</v>
      </c>
      <c r="Z1200" s="9" t="s">
        <v>6084</v>
      </c>
      <c r="AA1200" s="6" t="s">
        <v>6082</v>
      </c>
      <c r="AB1200">
        <v>2</v>
      </c>
      <c r="AC1200">
        <v>2</v>
      </c>
      <c r="AE1200" t="s">
        <v>2462</v>
      </c>
      <c r="AH1200" t="s">
        <v>670</v>
      </c>
      <c r="AL1200" t="s">
        <v>6083</v>
      </c>
      <c r="AM1200" t="s">
        <v>6083</v>
      </c>
      <c r="AO1200">
        <v>106</v>
      </c>
      <c r="AS1200" t="s">
        <v>7299</v>
      </c>
      <c r="AT1200">
        <v>820688240</v>
      </c>
      <c r="AV1200" s="11">
        <v>14157</v>
      </c>
      <c r="AZ1200" t="s">
        <v>6085</v>
      </c>
    </row>
    <row r="1201" spans="1:58" x14ac:dyDescent="0.3">
      <c r="A1201">
        <v>454</v>
      </c>
      <c r="K1201" t="s">
        <v>1237</v>
      </c>
      <c r="Q1201" t="s">
        <v>7215</v>
      </c>
      <c r="R1201" t="s">
        <v>1233</v>
      </c>
      <c r="S1201" t="s">
        <v>51</v>
      </c>
      <c r="T1201" t="s">
        <v>13</v>
      </c>
      <c r="V1201" s="9" t="s">
        <v>1234</v>
      </c>
      <c r="AB1201">
        <v>69</v>
      </c>
      <c r="AC1201">
        <v>69</v>
      </c>
      <c r="AE1201" t="s">
        <v>8169</v>
      </c>
      <c r="AH1201" t="s">
        <v>8203</v>
      </c>
      <c r="AZ1201" t="s">
        <v>1235</v>
      </c>
      <c r="BF1201" t="s">
        <v>1236</v>
      </c>
    </row>
    <row r="1202" spans="1:58" x14ac:dyDescent="0.3">
      <c r="A1202">
        <v>455</v>
      </c>
      <c r="Q1202" t="s">
        <v>6046</v>
      </c>
      <c r="R1202" t="s">
        <v>6047</v>
      </c>
      <c r="S1202" t="s">
        <v>6042</v>
      </c>
      <c r="T1202" t="s">
        <v>52</v>
      </c>
      <c r="V1202" s="9" t="s">
        <v>1234</v>
      </c>
      <c r="AA1202" s="6" t="s">
        <v>6044</v>
      </c>
      <c r="AB1202">
        <v>3</v>
      </c>
      <c r="AC1202">
        <v>3</v>
      </c>
      <c r="AE1202" t="s">
        <v>8054</v>
      </c>
      <c r="AH1202" t="s">
        <v>1174</v>
      </c>
      <c r="AL1202" t="s">
        <v>1357</v>
      </c>
      <c r="AM1202" t="s">
        <v>1358</v>
      </c>
      <c r="AO1202">
        <v>81</v>
      </c>
      <c r="AS1202" t="s">
        <v>7300</v>
      </c>
      <c r="AT1202">
        <v>741711178</v>
      </c>
      <c r="AV1202" s="11">
        <v>413423</v>
      </c>
      <c r="AZ1202" t="s">
        <v>6045</v>
      </c>
    </row>
    <row r="1203" spans="1:58" x14ac:dyDescent="0.3">
      <c r="A1203">
        <v>456</v>
      </c>
      <c r="Q1203" t="s">
        <v>6030</v>
      </c>
      <c r="R1203" t="s">
        <v>6031</v>
      </c>
      <c r="S1203" t="s">
        <v>51</v>
      </c>
      <c r="T1203" t="s">
        <v>52</v>
      </c>
      <c r="V1203" s="9" t="s">
        <v>1234</v>
      </c>
      <c r="AA1203" s="6" t="s">
        <v>6032</v>
      </c>
      <c r="AB1203">
        <v>14</v>
      </c>
      <c r="AC1203">
        <v>14</v>
      </c>
      <c r="AE1203" t="s">
        <v>8169</v>
      </c>
      <c r="AF1203" t="s">
        <v>92</v>
      </c>
      <c r="AH1203" t="s">
        <v>8089</v>
      </c>
      <c r="AL1203" t="s">
        <v>272</v>
      </c>
      <c r="AM1203" t="s">
        <v>273</v>
      </c>
      <c r="AO1203">
        <v>11</v>
      </c>
      <c r="AT1203">
        <v>1624205</v>
      </c>
      <c r="AU1203">
        <v>9030450</v>
      </c>
      <c r="AV1203" s="11">
        <v>33350</v>
      </c>
      <c r="AZ1203" t="s">
        <v>6033</v>
      </c>
    </row>
    <row r="1204" spans="1:58" x14ac:dyDescent="0.3">
      <c r="A1204">
        <v>457</v>
      </c>
      <c r="Q1204" t="s">
        <v>6011</v>
      </c>
      <c r="R1204" t="s">
        <v>6012</v>
      </c>
      <c r="S1204" t="s">
        <v>51</v>
      </c>
      <c r="T1204" t="s">
        <v>52</v>
      </c>
      <c r="V1204" s="9" t="s">
        <v>1234</v>
      </c>
      <c r="AA1204" s="6" t="s">
        <v>6009</v>
      </c>
      <c r="AB1204">
        <v>5</v>
      </c>
      <c r="AC1204">
        <v>5</v>
      </c>
      <c r="AE1204" t="s">
        <v>8208</v>
      </c>
      <c r="AF1204" t="s">
        <v>82</v>
      </c>
      <c r="AH1204" t="s">
        <v>8089</v>
      </c>
      <c r="AL1204" t="s">
        <v>6007</v>
      </c>
      <c r="AM1204" t="s">
        <v>6008</v>
      </c>
      <c r="AO1204">
        <v>83</v>
      </c>
      <c r="AS1204" t="s">
        <v>7301</v>
      </c>
      <c r="AT1204">
        <v>858242714</v>
      </c>
      <c r="AV1204" s="11" t="s">
        <v>7302</v>
      </c>
      <c r="AZ1204" t="s">
        <v>6010</v>
      </c>
    </row>
    <row r="1205" spans="1:58" x14ac:dyDescent="0.3">
      <c r="A1205">
        <v>459</v>
      </c>
      <c r="Q1205" t="s">
        <v>5974</v>
      </c>
      <c r="R1205" t="s">
        <v>5975</v>
      </c>
      <c r="S1205" t="s">
        <v>65</v>
      </c>
      <c r="T1205" t="s">
        <v>52</v>
      </c>
      <c r="V1205" s="9" t="s">
        <v>1234</v>
      </c>
      <c r="AA1205" s="6" t="s">
        <v>5973</v>
      </c>
      <c r="AB1205">
        <v>10</v>
      </c>
      <c r="AC1205">
        <v>10</v>
      </c>
      <c r="AE1205" t="s">
        <v>8055</v>
      </c>
      <c r="AF1205" t="s">
        <v>2462</v>
      </c>
      <c r="AH1205" t="s">
        <v>8125</v>
      </c>
      <c r="AL1205" t="s">
        <v>5971</v>
      </c>
      <c r="AM1205" t="s">
        <v>5972</v>
      </c>
      <c r="AO1205">
        <v>2</v>
      </c>
      <c r="AS1205" t="s">
        <v>7303</v>
      </c>
      <c r="AT1205">
        <v>609589303</v>
      </c>
      <c r="AV1205" s="11">
        <v>404335</v>
      </c>
      <c r="AZ1205" t="s">
        <v>5976</v>
      </c>
    </row>
    <row r="1206" spans="1:58" x14ac:dyDescent="0.3">
      <c r="A1206">
        <v>460</v>
      </c>
      <c r="Q1206" t="s">
        <v>1243</v>
      </c>
      <c r="R1206" t="s">
        <v>1243</v>
      </c>
      <c r="S1206" t="s">
        <v>135</v>
      </c>
      <c r="T1206" t="s">
        <v>138</v>
      </c>
      <c r="V1206" s="9" t="s">
        <v>1245</v>
      </c>
      <c r="AB1206">
        <v>1</v>
      </c>
      <c r="AC1206">
        <v>1</v>
      </c>
      <c r="AH1206" t="s">
        <v>1398</v>
      </c>
      <c r="AL1206" t="s">
        <v>1251</v>
      </c>
      <c r="AM1206" t="s">
        <v>1251</v>
      </c>
    </row>
    <row r="1207" spans="1:58" x14ac:dyDescent="0.3">
      <c r="A1207">
        <v>461</v>
      </c>
      <c r="Q1207" t="s">
        <v>1244</v>
      </c>
      <c r="R1207" t="s">
        <v>1244</v>
      </c>
      <c r="S1207" t="s">
        <v>135</v>
      </c>
      <c r="T1207" t="s">
        <v>138</v>
      </c>
      <c r="V1207" s="9" t="s">
        <v>1246</v>
      </c>
      <c r="AA1207" s="6" t="s">
        <v>1250</v>
      </c>
      <c r="AB1207">
        <v>2</v>
      </c>
      <c r="AC1207">
        <v>2</v>
      </c>
      <c r="AH1207" t="s">
        <v>1398</v>
      </c>
      <c r="AL1207" t="s">
        <v>772</v>
      </c>
      <c r="AM1207" t="s">
        <v>772</v>
      </c>
    </row>
    <row r="1208" spans="1:58" x14ac:dyDescent="0.3">
      <c r="A1208">
        <v>463</v>
      </c>
      <c r="Q1208" t="s">
        <v>1257</v>
      </c>
      <c r="R1208" t="s">
        <v>1257</v>
      </c>
      <c r="S1208" t="s">
        <v>135</v>
      </c>
      <c r="T1208" t="s">
        <v>138</v>
      </c>
      <c r="V1208" s="9" t="s">
        <v>1258</v>
      </c>
      <c r="AA1208" s="6" t="s">
        <v>251</v>
      </c>
      <c r="AB1208">
        <v>1</v>
      </c>
      <c r="AC1208">
        <v>1</v>
      </c>
      <c r="AL1208" t="s">
        <v>748</v>
      </c>
      <c r="AM1208" t="s">
        <v>748</v>
      </c>
    </row>
    <row r="1209" spans="1:58" x14ac:dyDescent="0.3">
      <c r="A1209">
        <v>464</v>
      </c>
      <c r="I1209">
        <v>3955263</v>
      </c>
      <c r="K1209" t="s">
        <v>10833</v>
      </c>
      <c r="Q1209" t="s">
        <v>10832</v>
      </c>
      <c r="R1209" t="s">
        <v>10832</v>
      </c>
      <c r="S1209" t="s">
        <v>135</v>
      </c>
      <c r="T1209" t="s">
        <v>13</v>
      </c>
      <c r="V1209" s="9" t="s">
        <v>1261</v>
      </c>
      <c r="AB1209">
        <v>201</v>
      </c>
      <c r="AC1209">
        <v>201</v>
      </c>
      <c r="AZ1209" t="s">
        <v>10834</v>
      </c>
      <c r="BE1209" t="s">
        <v>10835</v>
      </c>
    </row>
    <row r="1210" spans="1:58" x14ac:dyDescent="0.3">
      <c r="A1210">
        <v>465</v>
      </c>
      <c r="I1210">
        <v>46440662</v>
      </c>
      <c r="Q1210" t="s">
        <v>1260</v>
      </c>
      <c r="R1210" t="s">
        <v>1260</v>
      </c>
      <c r="S1210" t="s">
        <v>135</v>
      </c>
      <c r="T1210" t="s">
        <v>13</v>
      </c>
      <c r="V1210" s="9" t="s">
        <v>1261</v>
      </c>
      <c r="AB1210">
        <v>127</v>
      </c>
      <c r="AC1210">
        <v>127</v>
      </c>
      <c r="AH1210" t="s">
        <v>8204</v>
      </c>
      <c r="AZ1210" t="s">
        <v>1262</v>
      </c>
      <c r="BE1210" t="s">
        <v>1263</v>
      </c>
      <c r="BF1210" t="s">
        <v>1264</v>
      </c>
    </row>
    <row r="1211" spans="1:58" x14ac:dyDescent="0.3">
      <c r="A1211">
        <v>467</v>
      </c>
      <c r="Q1211" t="s">
        <v>6129</v>
      </c>
      <c r="R1211" t="s">
        <v>6130</v>
      </c>
      <c r="S1211" t="s">
        <v>65</v>
      </c>
      <c r="T1211" t="s">
        <v>52</v>
      </c>
      <c r="V1211" s="9" t="s">
        <v>1261</v>
      </c>
      <c r="AA1211" s="6" t="s">
        <v>6131</v>
      </c>
      <c r="AB1211">
        <v>2</v>
      </c>
      <c r="AC1211">
        <v>2</v>
      </c>
      <c r="AE1211" t="s">
        <v>92</v>
      </c>
      <c r="AH1211" t="s">
        <v>1398</v>
      </c>
      <c r="AL1211" t="s">
        <v>982</v>
      </c>
      <c r="AM1211" t="s">
        <v>983</v>
      </c>
      <c r="AO1211">
        <v>70</v>
      </c>
      <c r="AS1211" t="s">
        <v>7275</v>
      </c>
      <c r="AT1211">
        <v>844687976</v>
      </c>
      <c r="AU1211">
        <v>521013</v>
      </c>
      <c r="AV1211" s="11">
        <v>312556</v>
      </c>
      <c r="AZ1211" t="s">
        <v>6132</v>
      </c>
    </row>
    <row r="1212" spans="1:58" x14ac:dyDescent="0.3">
      <c r="A1212">
        <v>468</v>
      </c>
      <c r="Q1212" t="s">
        <v>1265</v>
      </c>
      <c r="R1212" t="s">
        <v>1265</v>
      </c>
      <c r="S1212" t="s">
        <v>135</v>
      </c>
      <c r="T1212" t="s">
        <v>138</v>
      </c>
      <c r="V1212" s="9" t="s">
        <v>1268</v>
      </c>
      <c r="AA1212" s="6" t="s">
        <v>995</v>
      </c>
      <c r="AB1212">
        <v>1</v>
      </c>
      <c r="AC1212">
        <v>1</v>
      </c>
      <c r="AL1212" t="s">
        <v>1025</v>
      </c>
      <c r="AM1212" t="s">
        <v>1025</v>
      </c>
    </row>
    <row r="1213" spans="1:58" x14ac:dyDescent="0.3">
      <c r="A1213">
        <v>469</v>
      </c>
      <c r="Q1213" t="s">
        <v>1266</v>
      </c>
      <c r="R1213" t="s">
        <v>1266</v>
      </c>
      <c r="S1213" t="s">
        <v>135</v>
      </c>
      <c r="T1213" t="s">
        <v>138</v>
      </c>
      <c r="V1213" s="9" t="s">
        <v>1269</v>
      </c>
      <c r="AA1213" s="6" t="s">
        <v>1271</v>
      </c>
      <c r="AB1213">
        <v>1</v>
      </c>
      <c r="AC1213">
        <v>1</v>
      </c>
      <c r="AL1213" t="s">
        <v>750</v>
      </c>
      <c r="AM1213" t="s">
        <v>750</v>
      </c>
      <c r="AZ1213" t="s">
        <v>1273</v>
      </c>
    </row>
    <row r="1214" spans="1:58" x14ac:dyDescent="0.3">
      <c r="A1214">
        <v>470</v>
      </c>
      <c r="Q1214" t="s">
        <v>1267</v>
      </c>
      <c r="R1214" t="s">
        <v>1267</v>
      </c>
      <c r="S1214" t="s">
        <v>135</v>
      </c>
      <c r="T1214" t="s">
        <v>138</v>
      </c>
      <c r="V1214" s="9" t="s">
        <v>1270</v>
      </c>
      <c r="AA1214" s="6" t="s">
        <v>267</v>
      </c>
      <c r="AB1214">
        <v>1</v>
      </c>
      <c r="AC1214">
        <v>1</v>
      </c>
      <c r="AL1214" t="s">
        <v>1272</v>
      </c>
      <c r="AM1214" t="s">
        <v>1272</v>
      </c>
    </row>
    <row r="1215" spans="1:58" x14ac:dyDescent="0.3">
      <c r="A1215">
        <v>471</v>
      </c>
      <c r="B1215" t="s">
        <v>1275</v>
      </c>
      <c r="C1215">
        <v>13909639</v>
      </c>
      <c r="Q1215" t="s">
        <v>1274</v>
      </c>
      <c r="R1215" t="s">
        <v>1274</v>
      </c>
      <c r="S1215" t="s">
        <v>135</v>
      </c>
      <c r="T1215" t="s">
        <v>52</v>
      </c>
      <c r="V1215" s="9" t="s">
        <v>1276</v>
      </c>
      <c r="W1215" s="9" t="s">
        <v>8680</v>
      </c>
      <c r="AA1215" s="6" t="s">
        <v>1277</v>
      </c>
      <c r="AB1215">
        <v>7</v>
      </c>
      <c r="AC1215">
        <v>7</v>
      </c>
      <c r="AE1215" t="s">
        <v>2462</v>
      </c>
      <c r="AL1215" t="s">
        <v>1278</v>
      </c>
      <c r="AM1215" t="s">
        <v>1278</v>
      </c>
      <c r="AO1215">
        <v>22</v>
      </c>
      <c r="AP1215">
        <v>8</v>
      </c>
      <c r="AS1215" t="s">
        <v>7305</v>
      </c>
      <c r="AT1215">
        <v>7747175</v>
      </c>
      <c r="AV1215" s="11">
        <v>375362</v>
      </c>
      <c r="AZ1215" t="s">
        <v>1279</v>
      </c>
      <c r="BA1215" t="s">
        <v>4953</v>
      </c>
      <c r="BB1215" t="s">
        <v>4954</v>
      </c>
      <c r="BC1215" t="s">
        <v>4955</v>
      </c>
    </row>
    <row r="1216" spans="1:58" x14ac:dyDescent="0.3">
      <c r="A1216">
        <v>473</v>
      </c>
      <c r="Q1216" t="s">
        <v>1280</v>
      </c>
      <c r="R1216" t="s">
        <v>1280</v>
      </c>
      <c r="S1216" t="s">
        <v>135</v>
      </c>
      <c r="T1216" t="s">
        <v>1281</v>
      </c>
      <c r="V1216" s="9" t="s">
        <v>1282</v>
      </c>
      <c r="AB1216">
        <v>1</v>
      </c>
      <c r="AC1216">
        <v>1</v>
      </c>
      <c r="AH1216" t="s">
        <v>8205</v>
      </c>
      <c r="AL1216" t="s">
        <v>1283</v>
      </c>
      <c r="AM1216" t="s">
        <v>1283</v>
      </c>
      <c r="AZ1216" t="s">
        <v>1284</v>
      </c>
      <c r="BC1216" t="s">
        <v>4956</v>
      </c>
    </row>
    <row r="1217" spans="1:59" x14ac:dyDescent="0.3">
      <c r="A1217">
        <v>475</v>
      </c>
      <c r="Q1217" t="s">
        <v>1292</v>
      </c>
      <c r="R1217" t="s">
        <v>1292</v>
      </c>
      <c r="S1217" t="s">
        <v>135</v>
      </c>
      <c r="T1217" t="s">
        <v>138</v>
      </c>
      <c r="V1217" s="9" t="s">
        <v>1294</v>
      </c>
      <c r="AA1217" s="6" t="s">
        <v>1169</v>
      </c>
      <c r="AB1217">
        <v>1</v>
      </c>
      <c r="AC1217">
        <v>1</v>
      </c>
      <c r="AE1217" t="s">
        <v>8054</v>
      </c>
      <c r="AH1217" t="s">
        <v>1398</v>
      </c>
      <c r="AL1217" t="s">
        <v>447</v>
      </c>
      <c r="AM1217" t="s">
        <v>447</v>
      </c>
    </row>
    <row r="1218" spans="1:59" x14ac:dyDescent="0.3">
      <c r="A1218">
        <v>476</v>
      </c>
      <c r="Q1218" t="s">
        <v>1293</v>
      </c>
      <c r="R1218" t="s">
        <v>1293</v>
      </c>
      <c r="S1218" t="s">
        <v>135</v>
      </c>
      <c r="T1218" t="s">
        <v>138</v>
      </c>
      <c r="V1218" s="9" t="s">
        <v>1295</v>
      </c>
      <c r="AA1218" s="6" t="s">
        <v>211</v>
      </c>
      <c r="AB1218">
        <v>1</v>
      </c>
      <c r="AC1218">
        <v>1</v>
      </c>
      <c r="AL1218" t="s">
        <v>447</v>
      </c>
      <c r="AM1218" t="s">
        <v>447</v>
      </c>
    </row>
    <row r="1219" spans="1:59" x14ac:dyDescent="0.3">
      <c r="A1219">
        <v>478</v>
      </c>
      <c r="Q1219" t="s">
        <v>1302</v>
      </c>
      <c r="R1219" t="s">
        <v>1305</v>
      </c>
      <c r="S1219" t="s">
        <v>65</v>
      </c>
      <c r="T1219" t="s">
        <v>52</v>
      </c>
      <c r="V1219" s="9" t="s">
        <v>1306</v>
      </c>
      <c r="AA1219" s="6" t="s">
        <v>1307</v>
      </c>
      <c r="AB1219">
        <v>4</v>
      </c>
      <c r="AC1219">
        <v>4</v>
      </c>
      <c r="AE1219" t="s">
        <v>8054</v>
      </c>
      <c r="AF1219" t="s">
        <v>82</v>
      </c>
      <c r="AH1219" t="s">
        <v>1174</v>
      </c>
      <c r="AL1219" t="s">
        <v>1308</v>
      </c>
      <c r="AM1219" t="s">
        <v>1311</v>
      </c>
      <c r="AO1219">
        <v>94</v>
      </c>
      <c r="AS1219" t="s">
        <v>7297</v>
      </c>
      <c r="AT1219">
        <v>1765164</v>
      </c>
      <c r="AV1219" s="11">
        <v>8709012</v>
      </c>
      <c r="AZ1219" t="s">
        <v>1312</v>
      </c>
    </row>
    <row r="1220" spans="1:59" x14ac:dyDescent="0.3">
      <c r="A1220">
        <v>479</v>
      </c>
      <c r="Q1220" t="s">
        <v>1303</v>
      </c>
      <c r="R1220" t="s">
        <v>1304</v>
      </c>
      <c r="S1220" t="s">
        <v>65</v>
      </c>
      <c r="T1220" t="s">
        <v>52</v>
      </c>
      <c r="V1220" s="9" t="s">
        <v>1306</v>
      </c>
      <c r="AA1220" s="6" t="s">
        <v>1317</v>
      </c>
      <c r="AB1220">
        <v>8</v>
      </c>
      <c r="AC1220">
        <v>8</v>
      </c>
      <c r="AE1220" t="s">
        <v>82</v>
      </c>
      <c r="AF1220" t="s">
        <v>562</v>
      </c>
      <c r="AG1220" t="s">
        <v>8053</v>
      </c>
      <c r="AH1220" t="s">
        <v>8125</v>
      </c>
      <c r="AL1220" t="s">
        <v>1309</v>
      </c>
      <c r="AM1220" t="s">
        <v>1310</v>
      </c>
      <c r="AO1220">
        <v>44</v>
      </c>
      <c r="AT1220">
        <v>50368130</v>
      </c>
      <c r="AV1220" s="11" t="s">
        <v>7257</v>
      </c>
      <c r="AZ1220" t="s">
        <v>1313</v>
      </c>
    </row>
    <row r="1221" spans="1:59" x14ac:dyDescent="0.3">
      <c r="A1221">
        <v>482</v>
      </c>
      <c r="C1221">
        <v>14128591</v>
      </c>
      <c r="Q1221" t="s">
        <v>1314</v>
      </c>
      <c r="R1221" t="s">
        <v>1314</v>
      </c>
      <c r="S1221" t="s">
        <v>135</v>
      </c>
      <c r="T1221" t="s">
        <v>52</v>
      </c>
      <c r="V1221" s="9" t="s">
        <v>1315</v>
      </c>
      <c r="AA1221" s="6" t="s">
        <v>1316</v>
      </c>
      <c r="AB1221">
        <v>7</v>
      </c>
      <c r="AC1221">
        <v>7</v>
      </c>
      <c r="AE1221" t="s">
        <v>8054</v>
      </c>
      <c r="AF1221" t="s">
        <v>8055</v>
      </c>
      <c r="AH1221" t="s">
        <v>1174</v>
      </c>
      <c r="AL1221" t="s">
        <v>1318</v>
      </c>
      <c r="AM1221" t="s">
        <v>1318</v>
      </c>
      <c r="AO1221">
        <v>72</v>
      </c>
      <c r="AT1221">
        <v>32563746</v>
      </c>
      <c r="AV1221" s="11">
        <v>31306</v>
      </c>
      <c r="AZ1221" t="s">
        <v>605</v>
      </c>
      <c r="BA1221" t="s">
        <v>4927</v>
      </c>
      <c r="BB1221">
        <v>77964694</v>
      </c>
      <c r="BC1221" t="s">
        <v>4928</v>
      </c>
    </row>
    <row r="1222" spans="1:59" x14ac:dyDescent="0.3">
      <c r="A1222">
        <v>483</v>
      </c>
      <c r="Q1222" t="s">
        <v>1319</v>
      </c>
      <c r="R1222" t="s">
        <v>1319</v>
      </c>
      <c r="S1222" t="s">
        <v>135</v>
      </c>
      <c r="T1222" t="s">
        <v>138</v>
      </c>
      <c r="V1222" s="9" t="s">
        <v>1320</v>
      </c>
      <c r="AA1222" s="6" t="s">
        <v>333</v>
      </c>
      <c r="AB1222">
        <v>1</v>
      </c>
      <c r="AC1222">
        <v>1</v>
      </c>
      <c r="AH1222" t="s">
        <v>1398</v>
      </c>
      <c r="AL1222" t="s">
        <v>1321</v>
      </c>
      <c r="AM1222" t="s">
        <v>1321</v>
      </c>
      <c r="AZ1222" t="s">
        <v>1322</v>
      </c>
      <c r="BC1222" t="s">
        <v>4957</v>
      </c>
    </row>
    <row r="1223" spans="1:59" x14ac:dyDescent="0.3">
      <c r="A1223">
        <v>484</v>
      </c>
      <c r="B1223" t="s">
        <v>1323</v>
      </c>
      <c r="C1223">
        <v>14173773</v>
      </c>
      <c r="Q1223" t="s">
        <v>1324</v>
      </c>
      <c r="R1223" t="s">
        <v>1324</v>
      </c>
      <c r="S1223" t="s">
        <v>135</v>
      </c>
      <c r="T1223" t="s">
        <v>52</v>
      </c>
      <c r="V1223" s="9" t="s">
        <v>1325</v>
      </c>
      <c r="Z1223" s="9" t="s">
        <v>790</v>
      </c>
      <c r="AA1223" s="6" t="s">
        <v>1326</v>
      </c>
      <c r="AB1223">
        <v>12</v>
      </c>
      <c r="AC1223">
        <v>12</v>
      </c>
      <c r="AE1223" t="s">
        <v>8055</v>
      </c>
      <c r="AH1223" t="s">
        <v>12613</v>
      </c>
      <c r="AL1223" t="s">
        <v>792</v>
      </c>
      <c r="AM1223" t="s">
        <v>792</v>
      </c>
      <c r="AO1223">
        <v>18</v>
      </c>
      <c r="AP1223">
        <v>3</v>
      </c>
      <c r="AS1223" t="s">
        <v>7273</v>
      </c>
      <c r="AT1223">
        <v>655960862</v>
      </c>
      <c r="AU1223">
        <v>520693</v>
      </c>
      <c r="AV1223" s="11">
        <v>110672</v>
      </c>
      <c r="AZ1223" t="s">
        <v>605</v>
      </c>
      <c r="BA1223" t="s">
        <v>4927</v>
      </c>
      <c r="BB1223">
        <v>77964694</v>
      </c>
      <c r="BC1223" t="s">
        <v>4928</v>
      </c>
    </row>
    <row r="1224" spans="1:59" x14ac:dyDescent="0.3">
      <c r="A1224">
        <v>485</v>
      </c>
      <c r="C1224">
        <v>14272362</v>
      </c>
      <c r="Q1224" t="s">
        <v>1327</v>
      </c>
      <c r="R1224" t="s">
        <v>1328</v>
      </c>
      <c r="S1224" t="s">
        <v>65</v>
      </c>
      <c r="T1224" t="s">
        <v>52</v>
      </c>
      <c r="V1224" s="9" t="s">
        <v>1329</v>
      </c>
      <c r="AA1224" s="6" t="s">
        <v>1330</v>
      </c>
      <c r="AB1224">
        <v>6</v>
      </c>
      <c r="AC1224">
        <v>6</v>
      </c>
      <c r="AE1224" t="s">
        <v>2462</v>
      </c>
      <c r="AH1224" t="s">
        <v>8125</v>
      </c>
      <c r="AL1224" t="s">
        <v>1331</v>
      </c>
      <c r="AM1224" t="s">
        <v>1332</v>
      </c>
      <c r="AO1224">
        <v>25</v>
      </c>
      <c r="AS1224" t="s">
        <v>7315</v>
      </c>
      <c r="AT1224">
        <v>655317021</v>
      </c>
      <c r="AV1224" s="11">
        <v>116744</v>
      </c>
      <c r="AZ1224" t="s">
        <v>1333</v>
      </c>
    </row>
    <row r="1225" spans="1:59" x14ac:dyDescent="0.3">
      <c r="A1225">
        <v>486</v>
      </c>
      <c r="C1225">
        <v>14320022</v>
      </c>
      <c r="Q1225" t="s">
        <v>1334</v>
      </c>
      <c r="R1225" t="s">
        <v>1335</v>
      </c>
      <c r="S1225" t="s">
        <v>51</v>
      </c>
      <c r="T1225" t="s">
        <v>52</v>
      </c>
      <c r="V1225" s="9" t="s">
        <v>1329</v>
      </c>
      <c r="AA1225" s="6" t="s">
        <v>1336</v>
      </c>
      <c r="AB1225">
        <v>2</v>
      </c>
      <c r="AC1225">
        <v>2</v>
      </c>
      <c r="AE1225" t="s">
        <v>82</v>
      </c>
      <c r="AH1225" t="s">
        <v>1174</v>
      </c>
      <c r="AL1225" t="s">
        <v>1337</v>
      </c>
      <c r="AM1225" t="s">
        <v>1338</v>
      </c>
      <c r="AO1225">
        <v>35</v>
      </c>
      <c r="AS1225" t="s">
        <v>7293</v>
      </c>
      <c r="AT1225">
        <v>742330120</v>
      </c>
      <c r="AV1225" s="11">
        <v>400773</v>
      </c>
      <c r="AZ1225" t="s">
        <v>605</v>
      </c>
      <c r="BA1225" t="s">
        <v>4927</v>
      </c>
      <c r="BB1225">
        <v>77964694</v>
      </c>
      <c r="BC1225" t="s">
        <v>4928</v>
      </c>
    </row>
    <row r="1226" spans="1:59" x14ac:dyDescent="0.3">
      <c r="A1226">
        <v>488</v>
      </c>
      <c r="I1226">
        <v>1032773827</v>
      </c>
      <c r="K1226" t="s">
        <v>8332</v>
      </c>
      <c r="Q1226" t="s">
        <v>8331</v>
      </c>
      <c r="R1226" t="s">
        <v>8331</v>
      </c>
      <c r="S1226" t="s">
        <v>135</v>
      </c>
      <c r="T1226" t="s">
        <v>13</v>
      </c>
      <c r="V1226" s="9" t="s">
        <v>1340</v>
      </c>
      <c r="AA1226" s="6" t="s">
        <v>8336</v>
      </c>
      <c r="AB1226">
        <v>621</v>
      </c>
      <c r="AC1226">
        <v>1</v>
      </c>
      <c r="AE1226" t="s">
        <v>164</v>
      </c>
      <c r="AF1226" t="s">
        <v>8274</v>
      </c>
      <c r="AG1226" t="s">
        <v>8212</v>
      </c>
      <c r="AH1226" t="s">
        <v>8333</v>
      </c>
      <c r="AR1226">
        <v>2</v>
      </c>
      <c r="AZ1226" t="s">
        <v>8334</v>
      </c>
      <c r="BF1226" t="s">
        <v>8335</v>
      </c>
      <c r="BG1226" t="s">
        <v>12535</v>
      </c>
    </row>
    <row r="1227" spans="1:59" x14ac:dyDescent="0.3">
      <c r="A1227">
        <v>490</v>
      </c>
      <c r="I1227">
        <v>4186189</v>
      </c>
      <c r="Q1227" t="s">
        <v>1342</v>
      </c>
      <c r="R1227" t="s">
        <v>1342</v>
      </c>
      <c r="S1227" t="s">
        <v>135</v>
      </c>
      <c r="T1227" t="s">
        <v>13</v>
      </c>
      <c r="V1227" s="9" t="s">
        <v>1340</v>
      </c>
      <c r="AB1227">
        <v>192</v>
      </c>
      <c r="AC1227">
        <v>192</v>
      </c>
      <c r="AH1227" t="s">
        <v>8206</v>
      </c>
      <c r="AZ1227" t="s">
        <v>1343</v>
      </c>
      <c r="BF1227" t="s">
        <v>1344</v>
      </c>
    </row>
    <row r="1228" spans="1:59" x14ac:dyDescent="0.3">
      <c r="A1228">
        <v>492</v>
      </c>
      <c r="Q1228" t="s">
        <v>1348</v>
      </c>
      <c r="R1228" t="s">
        <v>1348</v>
      </c>
      <c r="S1228" t="s">
        <v>135</v>
      </c>
      <c r="T1228" t="s">
        <v>52</v>
      </c>
      <c r="V1228" s="9" t="s">
        <v>1340</v>
      </c>
      <c r="AB1228">
        <v>1</v>
      </c>
      <c r="AC1228">
        <v>1</v>
      </c>
      <c r="AE1228" t="s">
        <v>8054</v>
      </c>
      <c r="AF1228" t="s">
        <v>164</v>
      </c>
      <c r="AH1228" t="s">
        <v>1398</v>
      </c>
      <c r="AL1228" t="s">
        <v>1345</v>
      </c>
      <c r="AM1228" t="s">
        <v>1345</v>
      </c>
      <c r="AZ1228" t="s">
        <v>1350</v>
      </c>
      <c r="BC1228" t="s">
        <v>4963</v>
      </c>
      <c r="BF1228" t="s">
        <v>1347</v>
      </c>
    </row>
    <row r="1229" spans="1:59" x14ac:dyDescent="0.3">
      <c r="A1229">
        <v>497</v>
      </c>
      <c r="C1229">
        <v>14305815</v>
      </c>
      <c r="Q1229" t="s">
        <v>1352</v>
      </c>
      <c r="R1229" t="s">
        <v>1353</v>
      </c>
      <c r="S1229" t="s">
        <v>6042</v>
      </c>
      <c r="T1229" t="s">
        <v>52</v>
      </c>
      <c r="V1229" s="9" t="s">
        <v>1355</v>
      </c>
      <c r="AA1229" s="6" t="s">
        <v>1356</v>
      </c>
      <c r="AB1229">
        <v>7</v>
      </c>
      <c r="AC1229">
        <v>7</v>
      </c>
      <c r="AE1229" t="s">
        <v>164</v>
      </c>
      <c r="AF1229" t="s">
        <v>92</v>
      </c>
      <c r="AH1229" t="s">
        <v>1174</v>
      </c>
      <c r="AL1229" t="s">
        <v>1357</v>
      </c>
      <c r="AM1229" t="s">
        <v>1358</v>
      </c>
      <c r="AO1229">
        <v>85</v>
      </c>
      <c r="AS1229" t="s">
        <v>7300</v>
      </c>
      <c r="AT1229">
        <v>741711178</v>
      </c>
      <c r="AV1229" s="11">
        <v>413423</v>
      </c>
      <c r="AZ1229" t="s">
        <v>1075</v>
      </c>
    </row>
    <row r="1230" spans="1:59" x14ac:dyDescent="0.3">
      <c r="A1230">
        <v>498</v>
      </c>
      <c r="Q1230" t="s">
        <v>1359</v>
      </c>
      <c r="R1230" t="s">
        <v>1359</v>
      </c>
      <c r="S1230" t="s">
        <v>135</v>
      </c>
      <c r="T1230" t="s">
        <v>138</v>
      </c>
      <c r="V1230" s="9" t="s">
        <v>1364</v>
      </c>
      <c r="AA1230" s="6" t="s">
        <v>784</v>
      </c>
      <c r="AB1230">
        <v>1</v>
      </c>
      <c r="AC1230">
        <v>1</v>
      </c>
      <c r="AL1230" t="s">
        <v>1372</v>
      </c>
      <c r="AM1230" t="s">
        <v>1372</v>
      </c>
      <c r="AZ1230" t="s">
        <v>1374</v>
      </c>
    </row>
    <row r="1231" spans="1:59" x14ac:dyDescent="0.3">
      <c r="A1231">
        <v>499</v>
      </c>
      <c r="Q1231" t="s">
        <v>1360</v>
      </c>
      <c r="R1231" t="s">
        <v>1360</v>
      </c>
      <c r="S1231" t="s">
        <v>135</v>
      </c>
      <c r="T1231" t="s">
        <v>138</v>
      </c>
      <c r="V1231" s="9" t="s">
        <v>1365</v>
      </c>
      <c r="AA1231" s="6" t="s">
        <v>267</v>
      </c>
      <c r="AB1231">
        <v>1</v>
      </c>
      <c r="AC1231">
        <v>1</v>
      </c>
      <c r="AL1231" t="s">
        <v>743</v>
      </c>
      <c r="AM1231" t="s">
        <v>743</v>
      </c>
    </row>
    <row r="1232" spans="1:59" x14ac:dyDescent="0.3">
      <c r="A1232">
        <v>500</v>
      </c>
      <c r="B1232" t="s">
        <v>1369</v>
      </c>
      <c r="C1232">
        <v>14314763</v>
      </c>
      <c r="Q1232" t="s">
        <v>1361</v>
      </c>
      <c r="R1232" t="s">
        <v>1361</v>
      </c>
      <c r="S1232" t="s">
        <v>135</v>
      </c>
      <c r="T1232" t="s">
        <v>52</v>
      </c>
      <c r="V1232" s="9" t="s">
        <v>1366</v>
      </c>
      <c r="AA1232" s="6" t="s">
        <v>1370</v>
      </c>
      <c r="AB1232">
        <v>10</v>
      </c>
      <c r="AC1232">
        <v>10</v>
      </c>
      <c r="AE1232" t="s">
        <v>82</v>
      </c>
      <c r="AF1232" t="s">
        <v>164</v>
      </c>
      <c r="AH1232" t="s">
        <v>8205</v>
      </c>
      <c r="AK1232" t="s">
        <v>8051</v>
      </c>
      <c r="AL1232" t="s">
        <v>1373</v>
      </c>
      <c r="AM1232" t="s">
        <v>1373</v>
      </c>
      <c r="AO1232">
        <v>13</v>
      </c>
      <c r="AP1232">
        <v>2</v>
      </c>
      <c r="AS1232" t="s">
        <v>7298</v>
      </c>
      <c r="AT1232">
        <v>1513870</v>
      </c>
      <c r="AV1232" s="11">
        <v>372435</v>
      </c>
      <c r="AZ1232" t="s">
        <v>1284</v>
      </c>
      <c r="BC1232" t="s">
        <v>4956</v>
      </c>
    </row>
    <row r="1233" spans="1:58" x14ac:dyDescent="0.3">
      <c r="A1233">
        <v>501</v>
      </c>
      <c r="Q1233" t="s">
        <v>1362</v>
      </c>
      <c r="R1233" t="s">
        <v>1362</v>
      </c>
      <c r="S1233" t="s">
        <v>135</v>
      </c>
      <c r="T1233" t="s">
        <v>138</v>
      </c>
      <c r="V1233" s="9" t="s">
        <v>1367</v>
      </c>
      <c r="AA1233" s="6" t="s">
        <v>897</v>
      </c>
      <c r="AB1233">
        <v>1</v>
      </c>
      <c r="AC1233">
        <v>1</v>
      </c>
      <c r="AL1233" t="s">
        <v>819</v>
      </c>
      <c r="AM1233" t="s">
        <v>819</v>
      </c>
    </row>
    <row r="1234" spans="1:58" x14ac:dyDescent="0.3">
      <c r="A1234">
        <v>502</v>
      </c>
      <c r="Q1234" t="s">
        <v>1363</v>
      </c>
      <c r="R1234" t="s">
        <v>1363</v>
      </c>
      <c r="S1234" t="s">
        <v>135</v>
      </c>
      <c r="T1234" t="s">
        <v>138</v>
      </c>
      <c r="V1234" s="9" t="s">
        <v>1368</v>
      </c>
      <c r="AA1234" s="6" t="s">
        <v>1371</v>
      </c>
      <c r="AB1234">
        <v>2</v>
      </c>
      <c r="AC1234">
        <v>2</v>
      </c>
      <c r="AE1234" t="s">
        <v>8054</v>
      </c>
      <c r="AF1234" t="s">
        <v>2462</v>
      </c>
      <c r="AH1234" t="s">
        <v>8065</v>
      </c>
      <c r="AL1234" t="s">
        <v>748</v>
      </c>
      <c r="AM1234" t="s">
        <v>748</v>
      </c>
      <c r="AZ1234" t="s">
        <v>1375</v>
      </c>
    </row>
    <row r="1235" spans="1:58" x14ac:dyDescent="0.3">
      <c r="A1235">
        <v>503</v>
      </c>
      <c r="K1235" t="s">
        <v>1377</v>
      </c>
      <c r="P1235" s="9" t="s">
        <v>1376</v>
      </c>
      <c r="Q1235" t="s">
        <v>1378</v>
      </c>
      <c r="R1235" t="s">
        <v>1378</v>
      </c>
      <c r="S1235" t="s">
        <v>135</v>
      </c>
      <c r="T1235" t="s">
        <v>13</v>
      </c>
      <c r="V1235" s="9" t="s">
        <v>1379</v>
      </c>
      <c r="AB1235">
        <v>286</v>
      </c>
      <c r="AC1235">
        <v>286</v>
      </c>
      <c r="AH1235" t="s">
        <v>8057</v>
      </c>
      <c r="AZ1235" t="s">
        <v>605</v>
      </c>
      <c r="BA1235" t="s">
        <v>4927</v>
      </c>
      <c r="BB1235">
        <v>77964694</v>
      </c>
      <c r="BC1235" t="s">
        <v>4928</v>
      </c>
      <c r="BF1235" t="s">
        <v>1380</v>
      </c>
    </row>
    <row r="1236" spans="1:58" x14ac:dyDescent="0.3">
      <c r="A1236">
        <v>506</v>
      </c>
      <c r="I1236">
        <v>13416504</v>
      </c>
      <c r="Q1236" t="s">
        <v>1381</v>
      </c>
      <c r="R1236" t="s">
        <v>1381</v>
      </c>
      <c r="S1236" t="s">
        <v>135</v>
      </c>
      <c r="T1236" t="s">
        <v>13</v>
      </c>
      <c r="V1236" s="9" t="s">
        <v>1379</v>
      </c>
      <c r="AB1236">
        <v>226</v>
      </c>
      <c r="AC1236">
        <v>226</v>
      </c>
    </row>
    <row r="1237" spans="1:58" x14ac:dyDescent="0.3">
      <c r="A1237">
        <v>509</v>
      </c>
      <c r="C1237">
        <v>5222044</v>
      </c>
      <c r="D1237" t="s">
        <v>5838</v>
      </c>
      <c r="Q1237" t="s">
        <v>5839</v>
      </c>
      <c r="R1237" t="s">
        <v>5839</v>
      </c>
      <c r="S1237" t="s">
        <v>135</v>
      </c>
      <c r="T1237" t="s">
        <v>52</v>
      </c>
      <c r="V1237" s="9" t="s">
        <v>1395</v>
      </c>
      <c r="AA1237" s="6" t="s">
        <v>5840</v>
      </c>
      <c r="AB1237">
        <v>4</v>
      </c>
      <c r="AC1237">
        <v>4</v>
      </c>
      <c r="AE1237" t="s">
        <v>8053</v>
      </c>
      <c r="AF1237" t="s">
        <v>92</v>
      </c>
      <c r="AH1237" t="s">
        <v>8120</v>
      </c>
      <c r="AL1237" t="s">
        <v>5841</v>
      </c>
      <c r="AM1237" t="s">
        <v>5841</v>
      </c>
      <c r="AO1237">
        <v>42</v>
      </c>
      <c r="AP1237">
        <v>8</v>
      </c>
      <c r="AS1237" t="s">
        <v>7318</v>
      </c>
      <c r="AT1237">
        <v>655522379</v>
      </c>
      <c r="AV1237" s="11">
        <v>7505398</v>
      </c>
    </row>
    <row r="1238" spans="1:58" x14ac:dyDescent="0.3">
      <c r="A1238">
        <v>510</v>
      </c>
      <c r="B1238" t="s">
        <v>1393</v>
      </c>
      <c r="Q1238" t="s">
        <v>1394</v>
      </c>
      <c r="R1238" t="s">
        <v>1394</v>
      </c>
      <c r="S1238" t="s">
        <v>135</v>
      </c>
      <c r="T1238" t="s">
        <v>52</v>
      </c>
      <c r="V1238" s="9" t="s">
        <v>1395</v>
      </c>
      <c r="AA1238" s="6" t="s">
        <v>1396</v>
      </c>
      <c r="AB1238">
        <v>5</v>
      </c>
      <c r="AC1238">
        <v>5</v>
      </c>
      <c r="AE1238" t="s">
        <v>8054</v>
      </c>
      <c r="AF1238" t="s">
        <v>82</v>
      </c>
      <c r="AH1238" t="s">
        <v>8207</v>
      </c>
      <c r="AL1238" t="s">
        <v>1373</v>
      </c>
      <c r="AM1238" t="s">
        <v>1373</v>
      </c>
      <c r="AO1238">
        <v>15</v>
      </c>
      <c r="AP1238">
        <v>2</v>
      </c>
      <c r="AS1238" t="s">
        <v>7298</v>
      </c>
      <c r="AT1238">
        <v>1513870</v>
      </c>
      <c r="AV1238" s="11">
        <v>372435</v>
      </c>
      <c r="AZ1238" t="s">
        <v>1397</v>
      </c>
      <c r="BA1238" t="s">
        <v>4967</v>
      </c>
      <c r="BB1238" t="s">
        <v>4968</v>
      </c>
      <c r="BC1238" t="s">
        <v>4966</v>
      </c>
    </row>
    <row r="1239" spans="1:58" x14ac:dyDescent="0.3">
      <c r="A1239">
        <v>511</v>
      </c>
      <c r="Q1239" t="s">
        <v>1398</v>
      </c>
      <c r="R1239" t="s">
        <v>1398</v>
      </c>
      <c r="S1239" t="s">
        <v>135</v>
      </c>
      <c r="T1239" t="s">
        <v>138</v>
      </c>
      <c r="V1239" s="9" t="s">
        <v>1399</v>
      </c>
      <c r="AA1239" s="6" t="s">
        <v>1400</v>
      </c>
      <c r="AB1239">
        <v>1</v>
      </c>
      <c r="AC1239">
        <v>1</v>
      </c>
      <c r="AH1239" t="s">
        <v>1398</v>
      </c>
      <c r="AL1239" t="s">
        <v>1024</v>
      </c>
      <c r="AM1239" t="s">
        <v>1024</v>
      </c>
    </row>
    <row r="1240" spans="1:58" x14ac:dyDescent="0.3">
      <c r="A1240">
        <v>512</v>
      </c>
      <c r="B1240" t="s">
        <v>1401</v>
      </c>
      <c r="Q1240" t="s">
        <v>1402</v>
      </c>
      <c r="R1240" t="s">
        <v>1402</v>
      </c>
      <c r="S1240" t="s">
        <v>135</v>
      </c>
      <c r="T1240" t="s">
        <v>52</v>
      </c>
      <c r="V1240" s="9" t="s">
        <v>1403</v>
      </c>
      <c r="AA1240" s="6" t="s">
        <v>1404</v>
      </c>
      <c r="AB1240">
        <v>1</v>
      </c>
      <c r="AC1240">
        <v>1</v>
      </c>
      <c r="AE1240" t="s">
        <v>92</v>
      </c>
      <c r="AH1240" t="s">
        <v>8096</v>
      </c>
      <c r="AL1240" t="s">
        <v>650</v>
      </c>
      <c r="AM1240" t="s">
        <v>650</v>
      </c>
      <c r="AO1240">
        <v>198</v>
      </c>
      <c r="AP1240">
        <v>4</v>
      </c>
      <c r="AS1240" t="s">
        <v>7319</v>
      </c>
      <c r="AT1240">
        <v>1124917</v>
      </c>
      <c r="AV1240" s="11">
        <v>7501160</v>
      </c>
      <c r="AZ1240" t="s">
        <v>1405</v>
      </c>
    </row>
    <row r="1241" spans="1:58" x14ac:dyDescent="0.3">
      <c r="A1241">
        <v>513</v>
      </c>
      <c r="Q1241" t="s">
        <v>1406</v>
      </c>
      <c r="R1241" t="s">
        <v>1406</v>
      </c>
      <c r="S1241" t="s">
        <v>135</v>
      </c>
      <c r="T1241" t="s">
        <v>138</v>
      </c>
      <c r="V1241" s="9" t="s">
        <v>1448</v>
      </c>
      <c r="AA1241" s="6" t="s">
        <v>212</v>
      </c>
      <c r="AB1241">
        <v>1</v>
      </c>
      <c r="AC1241">
        <v>1</v>
      </c>
      <c r="AE1241" t="s">
        <v>8054</v>
      </c>
      <c r="AH1241" t="s">
        <v>8065</v>
      </c>
      <c r="AL1241" t="s">
        <v>1461</v>
      </c>
      <c r="AM1241" t="s">
        <v>1461</v>
      </c>
    </row>
    <row r="1242" spans="1:58" x14ac:dyDescent="0.3">
      <c r="A1242">
        <v>514</v>
      </c>
      <c r="Q1242" t="s">
        <v>1407</v>
      </c>
      <c r="R1242" t="s">
        <v>1407</v>
      </c>
      <c r="S1242" t="s">
        <v>135</v>
      </c>
      <c r="T1242" t="s">
        <v>138</v>
      </c>
      <c r="V1242" s="9" t="s">
        <v>1448</v>
      </c>
      <c r="AA1242" s="6" t="s">
        <v>332</v>
      </c>
      <c r="AB1242">
        <v>1</v>
      </c>
      <c r="AC1242">
        <v>1</v>
      </c>
      <c r="AE1242" t="s">
        <v>8054</v>
      </c>
      <c r="AH1242" t="s">
        <v>1398</v>
      </c>
      <c r="AL1242" t="s">
        <v>1462</v>
      </c>
      <c r="AM1242" t="s">
        <v>1462</v>
      </c>
    </row>
    <row r="1243" spans="1:58" x14ac:dyDescent="0.3">
      <c r="A1243">
        <v>515</v>
      </c>
      <c r="Q1243" t="s">
        <v>1408</v>
      </c>
      <c r="R1243" t="s">
        <v>1408</v>
      </c>
      <c r="S1243" t="s">
        <v>135</v>
      </c>
      <c r="T1243" t="s">
        <v>138</v>
      </c>
      <c r="V1243" s="9" t="s">
        <v>1448</v>
      </c>
      <c r="AA1243" s="6" t="s">
        <v>142</v>
      </c>
      <c r="AB1243">
        <v>1</v>
      </c>
      <c r="AC1243">
        <v>1</v>
      </c>
      <c r="AE1243" t="s">
        <v>8054</v>
      </c>
      <c r="AH1243" t="s">
        <v>1398</v>
      </c>
      <c r="AL1243" t="s">
        <v>888</v>
      </c>
      <c r="AM1243" t="s">
        <v>888</v>
      </c>
    </row>
    <row r="1244" spans="1:58" x14ac:dyDescent="0.3">
      <c r="A1244">
        <v>516</v>
      </c>
      <c r="Q1244" t="s">
        <v>1409</v>
      </c>
      <c r="R1244" t="s">
        <v>1409</v>
      </c>
      <c r="S1244" t="s">
        <v>135</v>
      </c>
      <c r="T1244" t="s">
        <v>138</v>
      </c>
      <c r="V1244" s="9" t="s">
        <v>1448</v>
      </c>
      <c r="AA1244" s="6" t="s">
        <v>1453</v>
      </c>
      <c r="AB1244">
        <v>1</v>
      </c>
      <c r="AC1244">
        <v>1</v>
      </c>
      <c r="AE1244" t="s">
        <v>8054</v>
      </c>
      <c r="AH1244" t="s">
        <v>1398</v>
      </c>
      <c r="AL1244" t="s">
        <v>863</v>
      </c>
      <c r="AM1244" t="s">
        <v>863</v>
      </c>
    </row>
    <row r="1245" spans="1:58" x14ac:dyDescent="0.3">
      <c r="A1245">
        <v>517</v>
      </c>
      <c r="Q1245" t="s">
        <v>1410</v>
      </c>
      <c r="R1245" t="s">
        <v>1410</v>
      </c>
      <c r="S1245" t="s">
        <v>135</v>
      </c>
      <c r="T1245" t="s">
        <v>138</v>
      </c>
      <c r="V1245" s="9" t="s">
        <v>1448</v>
      </c>
      <c r="AA1245" s="6" t="s">
        <v>331</v>
      </c>
      <c r="AB1245">
        <v>1</v>
      </c>
      <c r="AC1245">
        <v>1</v>
      </c>
      <c r="AE1245" t="s">
        <v>8054</v>
      </c>
      <c r="AH1245" t="s">
        <v>1398</v>
      </c>
      <c r="AL1245" t="s">
        <v>1463</v>
      </c>
      <c r="AM1245" t="s">
        <v>1463</v>
      </c>
    </row>
    <row r="1246" spans="1:58" x14ac:dyDescent="0.3">
      <c r="A1246">
        <v>518</v>
      </c>
      <c r="Q1246" t="s">
        <v>1411</v>
      </c>
      <c r="R1246" t="s">
        <v>1411</v>
      </c>
      <c r="S1246" t="s">
        <v>135</v>
      </c>
      <c r="T1246" t="s">
        <v>138</v>
      </c>
      <c r="V1246" s="9" t="s">
        <v>1448</v>
      </c>
      <c r="AA1246" s="6" t="s">
        <v>142</v>
      </c>
      <c r="AB1246">
        <v>1</v>
      </c>
      <c r="AC1246">
        <v>1</v>
      </c>
      <c r="AE1246" t="s">
        <v>8054</v>
      </c>
      <c r="AH1246" t="s">
        <v>1398</v>
      </c>
      <c r="AL1246" t="s">
        <v>1464</v>
      </c>
      <c r="AM1246" t="s">
        <v>1464</v>
      </c>
    </row>
    <row r="1247" spans="1:58" x14ac:dyDescent="0.3">
      <c r="A1247">
        <v>519</v>
      </c>
      <c r="Q1247" t="s">
        <v>1412</v>
      </c>
      <c r="R1247" t="s">
        <v>1412</v>
      </c>
      <c r="S1247" t="s">
        <v>135</v>
      </c>
      <c r="T1247" t="s">
        <v>138</v>
      </c>
      <c r="V1247" s="9" t="s">
        <v>1448</v>
      </c>
      <c r="AA1247" s="6" t="s">
        <v>1454</v>
      </c>
      <c r="AB1247">
        <v>2</v>
      </c>
      <c r="AC1247">
        <v>2</v>
      </c>
      <c r="AE1247" t="s">
        <v>8054</v>
      </c>
      <c r="AH1247" t="s">
        <v>1398</v>
      </c>
      <c r="AL1247" t="s">
        <v>1465</v>
      </c>
      <c r="AM1247" t="s">
        <v>1465</v>
      </c>
      <c r="AZ1247" t="s">
        <v>1413</v>
      </c>
    </row>
    <row r="1248" spans="1:58" x14ac:dyDescent="0.3">
      <c r="A1248">
        <v>520</v>
      </c>
      <c r="Q1248" t="s">
        <v>1415</v>
      </c>
      <c r="R1248" t="s">
        <v>1415</v>
      </c>
      <c r="S1248" t="s">
        <v>135</v>
      </c>
      <c r="T1248" t="s">
        <v>138</v>
      </c>
      <c r="V1248" s="9" t="s">
        <v>1448</v>
      </c>
      <c r="AA1248" s="6" t="s">
        <v>1455</v>
      </c>
      <c r="AB1248">
        <v>1</v>
      </c>
      <c r="AC1248">
        <v>1</v>
      </c>
      <c r="AE1248" t="s">
        <v>8054</v>
      </c>
      <c r="AH1248" t="s">
        <v>1398</v>
      </c>
      <c r="AL1248" t="s">
        <v>1172</v>
      </c>
      <c r="AM1248" t="s">
        <v>1172</v>
      </c>
      <c r="AZ1248" t="s">
        <v>1414</v>
      </c>
    </row>
    <row r="1249" spans="1:52" x14ac:dyDescent="0.3">
      <c r="A1249">
        <v>521</v>
      </c>
      <c r="Q1249" t="s">
        <v>10927</v>
      </c>
      <c r="R1249" t="s">
        <v>10927</v>
      </c>
      <c r="S1249" t="s">
        <v>135</v>
      </c>
      <c r="T1249" t="s">
        <v>138</v>
      </c>
      <c r="V1249" s="9" t="s">
        <v>1449</v>
      </c>
      <c r="AE1249" t="s">
        <v>8054</v>
      </c>
      <c r="AH1249" t="s">
        <v>1398</v>
      </c>
      <c r="AL1249" t="s">
        <v>187</v>
      </c>
      <c r="AM1249" t="s">
        <v>187</v>
      </c>
    </row>
    <row r="1250" spans="1:52" x14ac:dyDescent="0.3">
      <c r="A1250">
        <v>522</v>
      </c>
      <c r="Q1250" t="s">
        <v>1416</v>
      </c>
      <c r="R1250" t="s">
        <v>1416</v>
      </c>
      <c r="S1250" t="s">
        <v>135</v>
      </c>
      <c r="T1250" t="s">
        <v>138</v>
      </c>
      <c r="V1250" s="9" t="s">
        <v>1449</v>
      </c>
      <c r="AA1250" s="6" t="s">
        <v>332</v>
      </c>
      <c r="AB1250">
        <v>1</v>
      </c>
      <c r="AC1250">
        <v>1</v>
      </c>
      <c r="AE1250" t="s">
        <v>8054</v>
      </c>
      <c r="AH1250" t="s">
        <v>8120</v>
      </c>
      <c r="AL1250" t="s">
        <v>483</v>
      </c>
      <c r="AM1250" t="s">
        <v>483</v>
      </c>
    </row>
    <row r="1251" spans="1:52" x14ac:dyDescent="0.3">
      <c r="A1251">
        <v>523</v>
      </c>
      <c r="Q1251" t="s">
        <v>1417</v>
      </c>
      <c r="R1251" t="s">
        <v>1417</v>
      </c>
      <c r="S1251" t="s">
        <v>135</v>
      </c>
      <c r="T1251" t="s">
        <v>138</v>
      </c>
      <c r="V1251" s="9" t="s">
        <v>1449</v>
      </c>
      <c r="AA1251" s="6" t="s">
        <v>517</v>
      </c>
      <c r="AB1251">
        <v>1</v>
      </c>
      <c r="AC1251">
        <v>1</v>
      </c>
      <c r="AE1251" t="s">
        <v>8054</v>
      </c>
      <c r="AH1251" t="s">
        <v>8057</v>
      </c>
      <c r="AL1251" t="s">
        <v>1466</v>
      </c>
      <c r="AM1251" t="s">
        <v>1466</v>
      </c>
    </row>
    <row r="1252" spans="1:52" x14ac:dyDescent="0.3">
      <c r="A1252">
        <v>524</v>
      </c>
      <c r="Q1252" t="s">
        <v>1418</v>
      </c>
      <c r="R1252" t="s">
        <v>1418</v>
      </c>
      <c r="S1252" t="s">
        <v>135</v>
      </c>
      <c r="T1252" t="s">
        <v>138</v>
      </c>
      <c r="V1252" s="9" t="s">
        <v>1449</v>
      </c>
      <c r="AA1252" s="6" t="s">
        <v>1456</v>
      </c>
      <c r="AB1252">
        <v>1</v>
      </c>
      <c r="AC1252">
        <v>1</v>
      </c>
      <c r="AH1252" t="s">
        <v>1398</v>
      </c>
      <c r="AL1252" t="s">
        <v>1467</v>
      </c>
      <c r="AM1252" t="s">
        <v>1467</v>
      </c>
    </row>
    <row r="1253" spans="1:52" x14ac:dyDescent="0.3">
      <c r="A1253">
        <v>525</v>
      </c>
      <c r="Q1253" t="s">
        <v>1419</v>
      </c>
      <c r="R1253" t="s">
        <v>1419</v>
      </c>
      <c r="S1253" t="s">
        <v>135</v>
      </c>
      <c r="T1253" t="s">
        <v>138</v>
      </c>
      <c r="V1253" s="9" t="s">
        <v>1449</v>
      </c>
      <c r="AA1253" s="6" t="s">
        <v>212</v>
      </c>
      <c r="AB1253">
        <v>1</v>
      </c>
      <c r="AC1253">
        <v>1</v>
      </c>
      <c r="AH1253" t="s">
        <v>1398</v>
      </c>
      <c r="AL1253" t="s">
        <v>1468</v>
      </c>
      <c r="AM1253" t="s">
        <v>1468</v>
      </c>
    </row>
    <row r="1254" spans="1:52" x14ac:dyDescent="0.3">
      <c r="A1254">
        <v>526</v>
      </c>
      <c r="Q1254" t="s">
        <v>1420</v>
      </c>
      <c r="R1254" t="s">
        <v>1420</v>
      </c>
      <c r="S1254" t="s">
        <v>135</v>
      </c>
      <c r="T1254" t="s">
        <v>138</v>
      </c>
      <c r="V1254" s="9" t="s">
        <v>1449</v>
      </c>
      <c r="AA1254" s="6" t="s">
        <v>1457</v>
      </c>
      <c r="AB1254">
        <v>1</v>
      </c>
      <c r="AC1254">
        <v>1</v>
      </c>
      <c r="AE1254" t="s">
        <v>8054</v>
      </c>
      <c r="AH1254" t="s">
        <v>1398</v>
      </c>
      <c r="AL1254" t="s">
        <v>1469</v>
      </c>
      <c r="AM1254" t="s">
        <v>1469</v>
      </c>
    </row>
    <row r="1255" spans="1:52" x14ac:dyDescent="0.3">
      <c r="A1255">
        <v>527</v>
      </c>
      <c r="Q1255" t="s">
        <v>1421</v>
      </c>
      <c r="R1255" t="s">
        <v>1421</v>
      </c>
      <c r="S1255" t="s">
        <v>135</v>
      </c>
      <c r="T1255" t="s">
        <v>138</v>
      </c>
      <c r="V1255" s="9" t="s">
        <v>1449</v>
      </c>
      <c r="AA1255" s="6" t="s">
        <v>333</v>
      </c>
      <c r="AB1255">
        <v>1</v>
      </c>
      <c r="AC1255">
        <v>1</v>
      </c>
      <c r="AE1255" t="s">
        <v>8054</v>
      </c>
      <c r="AH1255" t="s">
        <v>1398</v>
      </c>
      <c r="AL1255" t="s">
        <v>1470</v>
      </c>
      <c r="AM1255" t="s">
        <v>1470</v>
      </c>
    </row>
    <row r="1256" spans="1:52" x14ac:dyDescent="0.3">
      <c r="A1256">
        <v>528</v>
      </c>
      <c r="Q1256" t="s">
        <v>1422</v>
      </c>
      <c r="R1256" t="s">
        <v>1422</v>
      </c>
      <c r="S1256" t="s">
        <v>135</v>
      </c>
      <c r="T1256" t="s">
        <v>138</v>
      </c>
      <c r="V1256" s="9" t="s">
        <v>1449</v>
      </c>
      <c r="AA1256" s="6" t="s">
        <v>1458</v>
      </c>
      <c r="AB1256">
        <v>1</v>
      </c>
      <c r="AC1256">
        <v>1</v>
      </c>
      <c r="AH1256" t="s">
        <v>1398</v>
      </c>
      <c r="AL1256" t="s">
        <v>1471</v>
      </c>
      <c r="AM1256" t="s">
        <v>1471</v>
      </c>
    </row>
    <row r="1257" spans="1:52" x14ac:dyDescent="0.3">
      <c r="A1257">
        <v>529</v>
      </c>
      <c r="Q1257" t="s">
        <v>1423</v>
      </c>
      <c r="R1257" t="s">
        <v>1423</v>
      </c>
      <c r="S1257" t="s">
        <v>135</v>
      </c>
      <c r="T1257" t="s">
        <v>138</v>
      </c>
      <c r="V1257" s="9" t="s">
        <v>1449</v>
      </c>
      <c r="AA1257" s="6" t="s">
        <v>212</v>
      </c>
      <c r="AB1257">
        <v>1</v>
      </c>
      <c r="AC1257">
        <v>1</v>
      </c>
      <c r="AH1257" t="s">
        <v>8057</v>
      </c>
      <c r="AL1257" t="s">
        <v>1272</v>
      </c>
      <c r="AM1257" t="s">
        <v>1272</v>
      </c>
    </row>
    <row r="1258" spans="1:52" x14ac:dyDescent="0.3">
      <c r="A1258">
        <v>530</v>
      </c>
      <c r="Q1258" t="s">
        <v>1424</v>
      </c>
      <c r="R1258" t="s">
        <v>1424</v>
      </c>
      <c r="S1258" t="s">
        <v>135</v>
      </c>
      <c r="T1258" t="s">
        <v>138</v>
      </c>
      <c r="V1258" s="9" t="s">
        <v>1449</v>
      </c>
      <c r="AA1258" s="6" t="s">
        <v>212</v>
      </c>
      <c r="AB1258">
        <v>1</v>
      </c>
      <c r="AC1258">
        <v>1</v>
      </c>
      <c r="AH1258" t="s">
        <v>1398</v>
      </c>
      <c r="AL1258" t="s">
        <v>1472</v>
      </c>
      <c r="AM1258" t="s">
        <v>1472</v>
      </c>
      <c r="AZ1258" t="s">
        <v>1425</v>
      </c>
    </row>
    <row r="1259" spans="1:52" x14ac:dyDescent="0.3">
      <c r="A1259">
        <v>531</v>
      </c>
      <c r="Q1259" t="s">
        <v>1427</v>
      </c>
      <c r="R1259" t="s">
        <v>1427</v>
      </c>
      <c r="S1259" t="s">
        <v>135</v>
      </c>
      <c r="T1259" t="s">
        <v>138</v>
      </c>
      <c r="V1259" s="9" t="s">
        <v>1449</v>
      </c>
      <c r="AA1259" s="6" t="s">
        <v>1459</v>
      </c>
      <c r="AB1259">
        <v>1</v>
      </c>
      <c r="AC1259">
        <v>1</v>
      </c>
      <c r="AL1259" t="s">
        <v>1172</v>
      </c>
      <c r="AM1259" t="s">
        <v>1172</v>
      </c>
      <c r="AZ1259" t="s">
        <v>1426</v>
      </c>
    </row>
    <row r="1260" spans="1:52" x14ac:dyDescent="0.3">
      <c r="A1260">
        <v>532</v>
      </c>
      <c r="Q1260" t="s">
        <v>1428</v>
      </c>
      <c r="R1260" t="s">
        <v>1428</v>
      </c>
      <c r="S1260" t="s">
        <v>135</v>
      </c>
      <c r="T1260" t="s">
        <v>138</v>
      </c>
      <c r="V1260" s="9" t="s">
        <v>1450</v>
      </c>
      <c r="AA1260" s="6" t="s">
        <v>332</v>
      </c>
      <c r="AB1260">
        <v>1</v>
      </c>
      <c r="AC1260">
        <v>1</v>
      </c>
      <c r="AH1260" t="s">
        <v>1398</v>
      </c>
      <c r="AL1260" t="s">
        <v>1473</v>
      </c>
      <c r="AM1260" t="s">
        <v>1473</v>
      </c>
    </row>
    <row r="1261" spans="1:52" x14ac:dyDescent="0.3">
      <c r="A1261">
        <v>533</v>
      </c>
      <c r="Q1261" t="s">
        <v>1429</v>
      </c>
      <c r="R1261" t="s">
        <v>1429</v>
      </c>
      <c r="S1261" t="s">
        <v>135</v>
      </c>
      <c r="T1261" t="s">
        <v>138</v>
      </c>
      <c r="V1261" s="9" t="s">
        <v>1450</v>
      </c>
      <c r="AA1261" s="6" t="s">
        <v>1130</v>
      </c>
      <c r="AB1261">
        <v>1</v>
      </c>
      <c r="AC1261">
        <v>1</v>
      </c>
      <c r="AH1261" t="s">
        <v>1398</v>
      </c>
      <c r="AL1261" t="s">
        <v>1172</v>
      </c>
      <c r="AM1261" t="s">
        <v>1172</v>
      </c>
      <c r="AZ1261" t="s">
        <v>1426</v>
      </c>
    </row>
    <row r="1262" spans="1:52" x14ac:dyDescent="0.3">
      <c r="A1262">
        <v>534</v>
      </c>
      <c r="Q1262" t="s">
        <v>1430</v>
      </c>
      <c r="R1262" t="s">
        <v>1430</v>
      </c>
      <c r="S1262" t="s">
        <v>135</v>
      </c>
      <c r="T1262" t="s">
        <v>138</v>
      </c>
      <c r="V1262" s="9" t="s">
        <v>1451</v>
      </c>
      <c r="AA1262" s="6" t="s">
        <v>1460</v>
      </c>
      <c r="AB1262">
        <v>1</v>
      </c>
      <c r="AC1262">
        <v>1</v>
      </c>
      <c r="AE1262" t="s">
        <v>8054</v>
      </c>
      <c r="AH1262" t="s">
        <v>1398</v>
      </c>
      <c r="AL1262" t="s">
        <v>1476</v>
      </c>
      <c r="AM1262" t="s">
        <v>1476</v>
      </c>
    </row>
    <row r="1263" spans="1:52" x14ac:dyDescent="0.3">
      <c r="A1263">
        <v>535</v>
      </c>
      <c r="Q1263" t="s">
        <v>1431</v>
      </c>
      <c r="R1263" t="s">
        <v>1431</v>
      </c>
      <c r="S1263" t="s">
        <v>135</v>
      </c>
      <c r="T1263" t="s">
        <v>138</v>
      </c>
      <c r="V1263" s="9" t="s">
        <v>1451</v>
      </c>
      <c r="AA1263" s="6" t="s">
        <v>212</v>
      </c>
      <c r="AB1263">
        <v>1</v>
      </c>
      <c r="AC1263">
        <v>1</v>
      </c>
      <c r="AE1263" t="s">
        <v>8054</v>
      </c>
      <c r="AH1263" t="s">
        <v>1398</v>
      </c>
      <c r="AL1263" t="s">
        <v>1474</v>
      </c>
      <c r="AM1263" t="s">
        <v>1474</v>
      </c>
    </row>
    <row r="1264" spans="1:52" x14ac:dyDescent="0.3">
      <c r="A1264">
        <v>536</v>
      </c>
      <c r="Q1264" t="s">
        <v>1432</v>
      </c>
      <c r="R1264" t="s">
        <v>1432</v>
      </c>
      <c r="S1264" t="s">
        <v>135</v>
      </c>
      <c r="T1264" t="s">
        <v>138</v>
      </c>
      <c r="V1264" s="9" t="s">
        <v>1452</v>
      </c>
      <c r="AA1264" s="6" t="s">
        <v>334</v>
      </c>
      <c r="AB1264">
        <v>1</v>
      </c>
      <c r="AC1264">
        <v>1</v>
      </c>
      <c r="AH1264" t="s">
        <v>8057</v>
      </c>
      <c r="AL1264" t="s">
        <v>1475</v>
      </c>
      <c r="AM1264" t="s">
        <v>1475</v>
      </c>
    </row>
    <row r="1265" spans="1:58" x14ac:dyDescent="0.3">
      <c r="A1265">
        <v>537</v>
      </c>
      <c r="Q1265" t="s">
        <v>1433</v>
      </c>
      <c r="R1265" t="s">
        <v>1433</v>
      </c>
      <c r="S1265" t="s">
        <v>135</v>
      </c>
      <c r="T1265" t="s">
        <v>138</v>
      </c>
      <c r="V1265" s="9" t="s">
        <v>1445</v>
      </c>
      <c r="AA1265" s="6" t="s">
        <v>967</v>
      </c>
      <c r="AB1265">
        <v>1</v>
      </c>
      <c r="AC1265">
        <v>1</v>
      </c>
      <c r="AH1265" t="s">
        <v>1398</v>
      </c>
      <c r="AL1265" t="s">
        <v>863</v>
      </c>
      <c r="AM1265" t="s">
        <v>863</v>
      </c>
      <c r="AZ1265" t="s">
        <v>1441</v>
      </c>
      <c r="BB1265" s="9" t="s">
        <v>4969</v>
      </c>
      <c r="BC1265" t="s">
        <v>4970</v>
      </c>
    </row>
    <row r="1266" spans="1:58" x14ac:dyDescent="0.3">
      <c r="A1266">
        <v>538</v>
      </c>
      <c r="Q1266" t="s">
        <v>1434</v>
      </c>
      <c r="R1266" t="s">
        <v>1434</v>
      </c>
      <c r="S1266" t="s">
        <v>135</v>
      </c>
      <c r="T1266" t="s">
        <v>138</v>
      </c>
      <c r="V1266" s="9" t="s">
        <v>1445</v>
      </c>
      <c r="AA1266" s="6" t="s">
        <v>1442</v>
      </c>
      <c r="AB1266">
        <v>1</v>
      </c>
      <c r="AC1266">
        <v>1</v>
      </c>
      <c r="AE1266" t="s">
        <v>8054</v>
      </c>
      <c r="AH1266" t="s">
        <v>1398</v>
      </c>
      <c r="AL1266" t="s">
        <v>1172</v>
      </c>
      <c r="AM1266" t="s">
        <v>1172</v>
      </c>
      <c r="AZ1266" t="s">
        <v>1441</v>
      </c>
      <c r="BB1266" s="9" t="s">
        <v>4969</v>
      </c>
      <c r="BC1266" t="s">
        <v>4970</v>
      </c>
    </row>
    <row r="1267" spans="1:58" x14ac:dyDescent="0.3">
      <c r="A1267">
        <v>539</v>
      </c>
      <c r="Q1267" t="s">
        <v>1435</v>
      </c>
      <c r="R1267" t="s">
        <v>1435</v>
      </c>
      <c r="S1267" t="s">
        <v>135</v>
      </c>
      <c r="T1267" t="s">
        <v>138</v>
      </c>
      <c r="V1267" s="9" t="s">
        <v>1446</v>
      </c>
      <c r="AA1267" s="6" t="s">
        <v>1443</v>
      </c>
      <c r="AB1267">
        <v>1</v>
      </c>
      <c r="AC1267">
        <v>1</v>
      </c>
      <c r="AL1267" t="s">
        <v>1444</v>
      </c>
      <c r="AM1267" t="s">
        <v>1444</v>
      </c>
    </row>
    <row r="1268" spans="1:58" x14ac:dyDescent="0.3">
      <c r="A1268">
        <v>540</v>
      </c>
      <c r="Q1268" t="s">
        <v>1436</v>
      </c>
      <c r="R1268" t="s">
        <v>1436</v>
      </c>
      <c r="S1268" t="s">
        <v>135</v>
      </c>
      <c r="T1268" t="s">
        <v>138</v>
      </c>
      <c r="V1268" s="9" t="s">
        <v>1447</v>
      </c>
      <c r="AA1268" s="6" t="s">
        <v>898</v>
      </c>
      <c r="AB1268">
        <v>1</v>
      </c>
      <c r="AC1268">
        <v>1</v>
      </c>
      <c r="AE1268" t="s">
        <v>8054</v>
      </c>
      <c r="AH1268" t="s">
        <v>1398</v>
      </c>
      <c r="AL1268" t="s">
        <v>819</v>
      </c>
      <c r="AM1268" t="s">
        <v>819</v>
      </c>
    </row>
    <row r="1269" spans="1:58" x14ac:dyDescent="0.3">
      <c r="A1269">
        <v>541</v>
      </c>
      <c r="Q1269" t="s">
        <v>1437</v>
      </c>
      <c r="R1269" t="s">
        <v>1437</v>
      </c>
      <c r="S1269" t="s">
        <v>135</v>
      </c>
      <c r="T1269" t="s">
        <v>138</v>
      </c>
      <c r="V1269" s="9" t="s">
        <v>1438</v>
      </c>
      <c r="AA1269" s="6" t="s">
        <v>267</v>
      </c>
      <c r="AB1269">
        <v>1</v>
      </c>
      <c r="AC1269">
        <v>1</v>
      </c>
      <c r="AH1269" t="s">
        <v>1398</v>
      </c>
      <c r="AL1269" t="s">
        <v>1439</v>
      </c>
      <c r="AM1269" t="s">
        <v>1439</v>
      </c>
      <c r="AZ1269" t="s">
        <v>1440</v>
      </c>
    </row>
    <row r="1270" spans="1:58" x14ac:dyDescent="0.3">
      <c r="A1270">
        <v>543</v>
      </c>
      <c r="K1270" t="s">
        <v>1478</v>
      </c>
      <c r="N1270" t="s">
        <v>1477</v>
      </c>
      <c r="Q1270" t="s">
        <v>1479</v>
      </c>
      <c r="R1270" t="s">
        <v>1479</v>
      </c>
      <c r="S1270" t="s">
        <v>135</v>
      </c>
      <c r="T1270" t="s">
        <v>13</v>
      </c>
      <c r="V1270" s="9" t="s">
        <v>1480</v>
      </c>
      <c r="AB1270">
        <v>125</v>
      </c>
      <c r="AC1270">
        <v>125</v>
      </c>
      <c r="AH1270" t="s">
        <v>1174</v>
      </c>
      <c r="AZ1270" t="s">
        <v>1481</v>
      </c>
      <c r="BF1270" t="s">
        <v>1482</v>
      </c>
    </row>
    <row r="1271" spans="1:58" x14ac:dyDescent="0.3">
      <c r="A1271">
        <v>545</v>
      </c>
      <c r="Q1271" t="s">
        <v>1486</v>
      </c>
      <c r="R1271" t="s">
        <v>1486</v>
      </c>
      <c r="S1271" t="s">
        <v>135</v>
      </c>
      <c r="T1271" t="s">
        <v>138</v>
      </c>
      <c r="V1271" s="9" t="s">
        <v>1489</v>
      </c>
      <c r="AA1271" s="6" t="s">
        <v>1492</v>
      </c>
      <c r="AB1271">
        <v>1</v>
      </c>
      <c r="AC1271">
        <v>1</v>
      </c>
      <c r="AE1271" t="s">
        <v>8054</v>
      </c>
      <c r="AH1271" t="s">
        <v>1398</v>
      </c>
      <c r="AL1271" t="s">
        <v>1208</v>
      </c>
      <c r="AM1271" t="s">
        <v>1208</v>
      </c>
    </row>
    <row r="1272" spans="1:58" x14ac:dyDescent="0.3">
      <c r="A1272">
        <v>546</v>
      </c>
      <c r="Q1272" t="s">
        <v>1487</v>
      </c>
      <c r="R1272" t="s">
        <v>1487</v>
      </c>
      <c r="S1272" t="s">
        <v>135</v>
      </c>
      <c r="T1272" t="s">
        <v>138</v>
      </c>
      <c r="V1272" s="9" t="s">
        <v>1490</v>
      </c>
      <c r="AA1272" s="6" t="s">
        <v>212</v>
      </c>
      <c r="AB1272">
        <v>1</v>
      </c>
      <c r="AC1272">
        <v>1</v>
      </c>
      <c r="AE1272" t="s">
        <v>8054</v>
      </c>
      <c r="AH1272" t="s">
        <v>8088</v>
      </c>
      <c r="AL1272" t="s">
        <v>625</v>
      </c>
      <c r="AM1272" t="s">
        <v>625</v>
      </c>
    </row>
    <row r="1273" spans="1:58" x14ac:dyDescent="0.3">
      <c r="A1273">
        <v>547</v>
      </c>
      <c r="Q1273" t="s">
        <v>1488</v>
      </c>
      <c r="R1273" t="s">
        <v>1488</v>
      </c>
      <c r="S1273" t="s">
        <v>135</v>
      </c>
      <c r="T1273" t="s">
        <v>138</v>
      </c>
      <c r="V1273" s="9" t="s">
        <v>1491</v>
      </c>
      <c r="AA1273" s="6" t="s">
        <v>332</v>
      </c>
      <c r="AB1273">
        <v>1</v>
      </c>
      <c r="AC1273">
        <v>1</v>
      </c>
      <c r="AE1273" t="s">
        <v>8054</v>
      </c>
      <c r="AF1273" t="s">
        <v>8053</v>
      </c>
      <c r="AH1273" t="s">
        <v>1398</v>
      </c>
      <c r="AL1273" t="s">
        <v>1466</v>
      </c>
      <c r="AM1273" t="s">
        <v>1466</v>
      </c>
    </row>
    <row r="1274" spans="1:58" x14ac:dyDescent="0.3">
      <c r="A1274">
        <v>548</v>
      </c>
      <c r="B1274" t="s">
        <v>1493</v>
      </c>
      <c r="C1274">
        <v>5233741</v>
      </c>
      <c r="Q1274" t="s">
        <v>1508</v>
      </c>
      <c r="R1274" t="s">
        <v>1508</v>
      </c>
      <c r="S1274" t="s">
        <v>135</v>
      </c>
      <c r="T1274" t="s">
        <v>52</v>
      </c>
      <c r="V1274" s="9" t="s">
        <v>1509</v>
      </c>
      <c r="AA1274" s="6" t="s">
        <v>1510</v>
      </c>
      <c r="AB1274">
        <v>3</v>
      </c>
      <c r="AC1274">
        <v>3</v>
      </c>
      <c r="AE1274" t="s">
        <v>92</v>
      </c>
      <c r="AH1274" t="s">
        <v>8057</v>
      </c>
      <c r="AL1274" t="s">
        <v>1518</v>
      </c>
      <c r="AM1274" t="s">
        <v>1518</v>
      </c>
      <c r="AO1274">
        <v>29</v>
      </c>
      <c r="AP1274">
        <v>4</v>
      </c>
      <c r="AS1274" t="s">
        <v>1892</v>
      </c>
      <c r="AU1274">
        <v>520581</v>
      </c>
      <c r="AV1274" s="11">
        <v>7506121</v>
      </c>
      <c r="AZ1274" t="s">
        <v>605</v>
      </c>
      <c r="BA1274" t="s">
        <v>4927</v>
      </c>
      <c r="BB1274">
        <v>77964694</v>
      </c>
      <c r="BC1274" t="s">
        <v>4928</v>
      </c>
    </row>
    <row r="1275" spans="1:58" x14ac:dyDescent="0.3">
      <c r="A1275">
        <v>549</v>
      </c>
      <c r="B1275" t="s">
        <v>1494</v>
      </c>
      <c r="C1275">
        <v>5233742</v>
      </c>
      <c r="Q1275" t="s">
        <v>1507</v>
      </c>
      <c r="R1275" t="s">
        <v>1507</v>
      </c>
      <c r="S1275" t="s">
        <v>135</v>
      </c>
      <c r="T1275" t="s">
        <v>52</v>
      </c>
      <c r="V1275" s="9" t="s">
        <v>1509</v>
      </c>
      <c r="AA1275" s="6" t="s">
        <v>1511</v>
      </c>
      <c r="AB1275">
        <v>3</v>
      </c>
      <c r="AC1275">
        <v>3</v>
      </c>
      <c r="AE1275" t="s">
        <v>8210</v>
      </c>
      <c r="AF1275" t="s">
        <v>92</v>
      </c>
      <c r="AH1275" t="s">
        <v>1174</v>
      </c>
      <c r="AK1275" t="s">
        <v>8051</v>
      </c>
      <c r="AL1275" t="s">
        <v>1518</v>
      </c>
      <c r="AM1275" t="s">
        <v>1518</v>
      </c>
      <c r="AO1275">
        <v>29</v>
      </c>
      <c r="AP1275">
        <v>4</v>
      </c>
      <c r="AS1275" t="s">
        <v>1892</v>
      </c>
      <c r="AU1275">
        <v>520581</v>
      </c>
      <c r="AV1275" s="11">
        <v>7506121</v>
      </c>
      <c r="AZ1275" t="s">
        <v>1519</v>
      </c>
      <c r="BA1275" t="s">
        <v>4946</v>
      </c>
      <c r="BB1275">
        <v>54154615</v>
      </c>
      <c r="BC1275" t="s">
        <v>4973</v>
      </c>
    </row>
    <row r="1276" spans="1:58" x14ac:dyDescent="0.3">
      <c r="A1276">
        <v>550</v>
      </c>
      <c r="B1276" t="s">
        <v>1495</v>
      </c>
      <c r="C1276">
        <v>5233743</v>
      </c>
      <c r="Q1276" t="s">
        <v>1506</v>
      </c>
      <c r="R1276" t="s">
        <v>1506</v>
      </c>
      <c r="S1276" t="s">
        <v>135</v>
      </c>
      <c r="T1276" t="s">
        <v>52</v>
      </c>
      <c r="V1276" s="9" t="s">
        <v>1509</v>
      </c>
      <c r="AA1276" s="6" t="s">
        <v>1512</v>
      </c>
      <c r="AB1276">
        <v>6</v>
      </c>
      <c r="AC1276">
        <v>6</v>
      </c>
      <c r="AE1276" t="s">
        <v>2462</v>
      </c>
      <c r="AH1276" t="s">
        <v>8057</v>
      </c>
      <c r="AL1276" t="s">
        <v>1518</v>
      </c>
      <c r="AM1276" t="s">
        <v>1518</v>
      </c>
      <c r="AO1276">
        <v>29</v>
      </c>
      <c r="AP1276">
        <v>4</v>
      </c>
      <c r="AS1276" t="s">
        <v>1892</v>
      </c>
      <c r="AU1276">
        <v>520581</v>
      </c>
      <c r="AV1276" s="11">
        <v>7506121</v>
      </c>
      <c r="AZ1276" t="s">
        <v>1520</v>
      </c>
    </row>
    <row r="1277" spans="1:58" x14ac:dyDescent="0.3">
      <c r="A1277">
        <v>551</v>
      </c>
      <c r="B1277" t="s">
        <v>1496</v>
      </c>
      <c r="C1277">
        <v>5233744</v>
      </c>
      <c r="Q1277" t="s">
        <v>1505</v>
      </c>
      <c r="R1277" t="s">
        <v>1505</v>
      </c>
      <c r="S1277" t="s">
        <v>135</v>
      </c>
      <c r="T1277" t="s">
        <v>52</v>
      </c>
      <c r="V1277" s="9" t="s">
        <v>1509</v>
      </c>
      <c r="AA1277" s="6" t="s">
        <v>1513</v>
      </c>
      <c r="AB1277">
        <v>4</v>
      </c>
      <c r="AC1277">
        <v>4</v>
      </c>
      <c r="AE1277" t="s">
        <v>82</v>
      </c>
      <c r="AH1277" t="s">
        <v>8057</v>
      </c>
      <c r="AL1277" t="s">
        <v>1518</v>
      </c>
      <c r="AM1277" t="s">
        <v>1518</v>
      </c>
      <c r="AO1277">
        <v>29</v>
      </c>
      <c r="AP1277">
        <v>4</v>
      </c>
      <c r="AS1277" t="s">
        <v>1892</v>
      </c>
      <c r="AU1277">
        <v>520581</v>
      </c>
      <c r="AV1277" s="11">
        <v>7506121</v>
      </c>
      <c r="AZ1277" t="s">
        <v>1521</v>
      </c>
      <c r="BA1277" t="s">
        <v>4964</v>
      </c>
      <c r="BB1277">
        <v>39532352</v>
      </c>
      <c r="BC1277" t="s">
        <v>4965</v>
      </c>
    </row>
    <row r="1278" spans="1:58" x14ac:dyDescent="0.3">
      <c r="A1278">
        <v>552</v>
      </c>
      <c r="B1278" t="s">
        <v>1497</v>
      </c>
      <c r="C1278">
        <v>5233745</v>
      </c>
      <c r="Q1278" t="s">
        <v>1504</v>
      </c>
      <c r="R1278" t="s">
        <v>1504</v>
      </c>
      <c r="S1278" t="s">
        <v>135</v>
      </c>
      <c r="T1278" t="s">
        <v>52</v>
      </c>
      <c r="V1278" s="9" t="s">
        <v>1509</v>
      </c>
      <c r="AA1278" s="6" t="s">
        <v>1514</v>
      </c>
      <c r="AB1278">
        <v>4</v>
      </c>
      <c r="AC1278">
        <v>4</v>
      </c>
      <c r="AE1278" t="s">
        <v>164</v>
      </c>
      <c r="AH1278" t="s">
        <v>8057</v>
      </c>
      <c r="AL1278" t="s">
        <v>1518</v>
      </c>
      <c r="AM1278" t="s">
        <v>1518</v>
      </c>
      <c r="AO1278">
        <v>29</v>
      </c>
      <c r="AP1278">
        <v>4</v>
      </c>
      <c r="AS1278" t="s">
        <v>1892</v>
      </c>
      <c r="AU1278">
        <v>520581</v>
      </c>
      <c r="AV1278" s="11">
        <v>7506121</v>
      </c>
      <c r="AZ1278" t="s">
        <v>1522</v>
      </c>
      <c r="BA1278" t="s">
        <v>4974</v>
      </c>
      <c r="BB1278">
        <v>46848859</v>
      </c>
      <c r="BC1278" t="s">
        <v>4975</v>
      </c>
    </row>
    <row r="1279" spans="1:58" x14ac:dyDescent="0.3">
      <c r="A1279">
        <v>553</v>
      </c>
      <c r="B1279" t="s">
        <v>1526</v>
      </c>
      <c r="C1279">
        <v>5233746</v>
      </c>
      <c r="Q1279" t="s">
        <v>1527</v>
      </c>
      <c r="R1279" t="s">
        <v>1527</v>
      </c>
      <c r="S1279" t="s">
        <v>135</v>
      </c>
      <c r="T1279" t="s">
        <v>52</v>
      </c>
      <c r="V1279" s="9" t="s">
        <v>1509</v>
      </c>
      <c r="AA1279" s="6" t="s">
        <v>1528</v>
      </c>
      <c r="AB1279">
        <v>7</v>
      </c>
      <c r="AC1279">
        <v>7</v>
      </c>
      <c r="AE1279" t="s">
        <v>8055</v>
      </c>
      <c r="AH1279" t="s">
        <v>8084</v>
      </c>
      <c r="AL1279" t="s">
        <v>1518</v>
      </c>
      <c r="AM1279" t="s">
        <v>1518</v>
      </c>
      <c r="AO1279">
        <v>29</v>
      </c>
      <c r="AP1279">
        <v>4</v>
      </c>
      <c r="AS1279" t="s">
        <v>1892</v>
      </c>
      <c r="AU1279">
        <v>520581</v>
      </c>
      <c r="AV1279" s="11">
        <v>7506121</v>
      </c>
      <c r="AZ1279" t="s">
        <v>1529</v>
      </c>
      <c r="BA1279" t="s">
        <v>4959</v>
      </c>
      <c r="BB1279" t="s">
        <v>4962</v>
      </c>
      <c r="BC1279" t="s">
        <v>4961</v>
      </c>
    </row>
    <row r="1280" spans="1:58" x14ac:dyDescent="0.3">
      <c r="A1280">
        <v>554</v>
      </c>
      <c r="B1280" t="s">
        <v>1498</v>
      </c>
      <c r="C1280">
        <v>5233747</v>
      </c>
      <c r="Q1280" t="s">
        <v>1503</v>
      </c>
      <c r="R1280" t="s">
        <v>1503</v>
      </c>
      <c r="S1280" t="s">
        <v>135</v>
      </c>
      <c r="T1280" t="s">
        <v>52</v>
      </c>
      <c r="V1280" s="9" t="s">
        <v>1509</v>
      </c>
      <c r="AA1280" s="6" t="s">
        <v>1515</v>
      </c>
      <c r="AB1280">
        <v>8</v>
      </c>
      <c r="AC1280">
        <v>8</v>
      </c>
      <c r="AE1280" t="s">
        <v>8055</v>
      </c>
      <c r="AH1280" t="s">
        <v>8057</v>
      </c>
      <c r="AL1280" t="s">
        <v>1518</v>
      </c>
      <c r="AM1280" t="s">
        <v>1518</v>
      </c>
      <c r="AO1280">
        <v>29</v>
      </c>
      <c r="AP1280">
        <v>4</v>
      </c>
      <c r="AS1280" t="s">
        <v>1892</v>
      </c>
      <c r="AU1280">
        <v>520581</v>
      </c>
      <c r="AV1280" s="11">
        <v>7506121</v>
      </c>
      <c r="AZ1280" t="s">
        <v>1523</v>
      </c>
    </row>
    <row r="1281" spans="1:55" x14ac:dyDescent="0.3">
      <c r="A1281">
        <v>555</v>
      </c>
      <c r="B1281" t="s">
        <v>1499</v>
      </c>
      <c r="C1281">
        <v>5233748</v>
      </c>
      <c r="Q1281" t="s">
        <v>1502</v>
      </c>
      <c r="R1281" t="s">
        <v>1502</v>
      </c>
      <c r="S1281" t="s">
        <v>135</v>
      </c>
      <c r="T1281" t="s">
        <v>52</v>
      </c>
      <c r="V1281" s="9" t="s">
        <v>1509</v>
      </c>
      <c r="AA1281" s="6" t="s">
        <v>1516</v>
      </c>
      <c r="AB1281">
        <v>1</v>
      </c>
      <c r="AC1281">
        <v>1</v>
      </c>
      <c r="AE1281" t="s">
        <v>8208</v>
      </c>
      <c r="AH1281" t="s">
        <v>1174</v>
      </c>
      <c r="AL1281" t="s">
        <v>1518</v>
      </c>
      <c r="AM1281" t="s">
        <v>1518</v>
      </c>
      <c r="AO1281">
        <v>29</v>
      </c>
      <c r="AP1281">
        <v>4</v>
      </c>
      <c r="AS1281" t="s">
        <v>1892</v>
      </c>
      <c r="AU1281">
        <v>520581</v>
      </c>
      <c r="AV1281" s="11">
        <v>7506121</v>
      </c>
      <c r="AZ1281" t="s">
        <v>1524</v>
      </c>
      <c r="BC1281" t="s">
        <v>4976</v>
      </c>
    </row>
    <row r="1282" spans="1:55" x14ac:dyDescent="0.3">
      <c r="A1282">
        <v>556</v>
      </c>
      <c r="B1282" t="s">
        <v>1500</v>
      </c>
      <c r="C1282">
        <v>5233749</v>
      </c>
      <c r="Q1282" t="s">
        <v>1501</v>
      </c>
      <c r="R1282" t="s">
        <v>1501</v>
      </c>
      <c r="S1282" t="s">
        <v>135</v>
      </c>
      <c r="T1282" t="s">
        <v>52</v>
      </c>
      <c r="V1282" s="9" t="s">
        <v>1509</v>
      </c>
      <c r="AA1282" s="6" t="s">
        <v>1517</v>
      </c>
      <c r="AB1282">
        <v>4</v>
      </c>
      <c r="AC1282">
        <v>4</v>
      </c>
      <c r="AE1282" t="s">
        <v>92</v>
      </c>
      <c r="AH1282" t="s">
        <v>8057</v>
      </c>
      <c r="AL1282" t="s">
        <v>1518</v>
      </c>
      <c r="AM1282" t="s">
        <v>1518</v>
      </c>
      <c r="AO1282">
        <v>29</v>
      </c>
      <c r="AP1282">
        <v>4</v>
      </c>
      <c r="AS1282" t="s">
        <v>1892</v>
      </c>
      <c r="AU1282">
        <v>520581</v>
      </c>
      <c r="AV1282" s="11">
        <v>7506121</v>
      </c>
      <c r="AZ1282" t="s">
        <v>1525</v>
      </c>
    </row>
    <row r="1283" spans="1:55" x14ac:dyDescent="0.3">
      <c r="A1283">
        <v>557</v>
      </c>
      <c r="Q1283" t="s">
        <v>1530</v>
      </c>
      <c r="R1283" t="s">
        <v>1530</v>
      </c>
      <c r="S1283" t="s">
        <v>135</v>
      </c>
      <c r="T1283" t="s">
        <v>138</v>
      </c>
      <c r="V1283" s="9" t="s">
        <v>1531</v>
      </c>
      <c r="AA1283" s="6" t="s">
        <v>267</v>
      </c>
      <c r="AB1283">
        <v>1</v>
      </c>
      <c r="AC1283">
        <v>1</v>
      </c>
      <c r="AL1283" t="s">
        <v>1132</v>
      </c>
      <c r="AM1283" t="s">
        <v>1132</v>
      </c>
    </row>
    <row r="1284" spans="1:55" x14ac:dyDescent="0.3">
      <c r="A1284">
        <v>558</v>
      </c>
      <c r="C1284">
        <v>5340579</v>
      </c>
      <c r="Q1284" t="s">
        <v>6017</v>
      </c>
      <c r="R1284" t="s">
        <v>2739</v>
      </c>
      <c r="S1284" t="s">
        <v>51</v>
      </c>
      <c r="T1284" t="s">
        <v>52</v>
      </c>
      <c r="V1284" s="9" t="s">
        <v>6018</v>
      </c>
      <c r="AA1284" s="6" t="s">
        <v>6019</v>
      </c>
      <c r="AB1284">
        <v>7</v>
      </c>
      <c r="AC1284">
        <v>7</v>
      </c>
      <c r="AE1284" t="s">
        <v>82</v>
      </c>
      <c r="AH1284" t="s">
        <v>1174</v>
      </c>
      <c r="AL1284" t="s">
        <v>1337</v>
      </c>
      <c r="AM1284" t="s">
        <v>1338</v>
      </c>
      <c r="AO1284">
        <v>38</v>
      </c>
      <c r="AP1284">
        <v>3</v>
      </c>
      <c r="AS1284" t="s">
        <v>7293</v>
      </c>
      <c r="AT1284">
        <v>742330120</v>
      </c>
      <c r="AV1284" s="11">
        <v>400773</v>
      </c>
      <c r="AZ1284" t="s">
        <v>7134</v>
      </c>
    </row>
    <row r="1285" spans="1:55" x14ac:dyDescent="0.3">
      <c r="A1285">
        <v>561</v>
      </c>
      <c r="Q1285" t="s">
        <v>1537</v>
      </c>
      <c r="R1285" t="s">
        <v>1537</v>
      </c>
      <c r="S1285" t="s">
        <v>135</v>
      </c>
      <c r="T1285" t="s">
        <v>138</v>
      </c>
      <c r="V1285" s="9" t="s">
        <v>1539</v>
      </c>
      <c r="AA1285" s="6" t="s">
        <v>251</v>
      </c>
      <c r="AB1285">
        <v>1</v>
      </c>
      <c r="AC1285">
        <v>1</v>
      </c>
      <c r="AH1285" t="s">
        <v>8057</v>
      </c>
      <c r="AL1285" t="s">
        <v>876</v>
      </c>
      <c r="AM1285" t="s">
        <v>876</v>
      </c>
    </row>
    <row r="1286" spans="1:55" x14ac:dyDescent="0.3">
      <c r="A1286">
        <v>562</v>
      </c>
      <c r="Q1286" t="s">
        <v>1538</v>
      </c>
      <c r="R1286" t="s">
        <v>1538</v>
      </c>
      <c r="S1286" t="s">
        <v>135</v>
      </c>
      <c r="T1286" t="s">
        <v>138</v>
      </c>
      <c r="V1286" s="9" t="s">
        <v>1539</v>
      </c>
      <c r="AA1286" s="6" t="s">
        <v>624</v>
      </c>
      <c r="AB1286">
        <v>1</v>
      </c>
      <c r="AC1286">
        <v>1</v>
      </c>
      <c r="AL1286" t="s">
        <v>819</v>
      </c>
      <c r="AM1286" t="s">
        <v>819</v>
      </c>
    </row>
    <row r="1287" spans="1:55" x14ac:dyDescent="0.3">
      <c r="A1287">
        <v>564</v>
      </c>
      <c r="Q1287" t="s">
        <v>1547</v>
      </c>
      <c r="R1287" t="s">
        <v>1547</v>
      </c>
      <c r="S1287" t="s">
        <v>135</v>
      </c>
      <c r="T1287" t="s">
        <v>138</v>
      </c>
      <c r="V1287" s="9" t="s">
        <v>1549</v>
      </c>
      <c r="AA1287" s="6" t="s">
        <v>1551</v>
      </c>
      <c r="AB1287">
        <v>1</v>
      </c>
      <c r="AC1287">
        <v>1</v>
      </c>
      <c r="AE1287" t="s">
        <v>8054</v>
      </c>
      <c r="AH1287" t="s">
        <v>1398</v>
      </c>
      <c r="AL1287" t="s">
        <v>970</v>
      </c>
      <c r="AM1287" t="s">
        <v>970</v>
      </c>
      <c r="AZ1287" t="s">
        <v>1552</v>
      </c>
    </row>
    <row r="1288" spans="1:55" x14ac:dyDescent="0.3">
      <c r="A1288">
        <v>565</v>
      </c>
      <c r="Q1288" t="s">
        <v>1548</v>
      </c>
      <c r="R1288" t="s">
        <v>1548</v>
      </c>
      <c r="S1288" t="s">
        <v>135</v>
      </c>
      <c r="T1288" t="s">
        <v>138</v>
      </c>
      <c r="V1288" s="9" t="s">
        <v>1550</v>
      </c>
      <c r="AA1288" s="6" t="s">
        <v>1443</v>
      </c>
      <c r="AB1288">
        <v>1</v>
      </c>
      <c r="AC1288">
        <v>1</v>
      </c>
      <c r="AL1288" t="s">
        <v>1476</v>
      </c>
      <c r="AM1288" t="s">
        <v>1476</v>
      </c>
      <c r="AZ1288" t="s">
        <v>1553</v>
      </c>
    </row>
    <row r="1289" spans="1:55" x14ac:dyDescent="0.3">
      <c r="A1289">
        <v>566</v>
      </c>
      <c r="C1289">
        <v>6042821</v>
      </c>
      <c r="Q1289" t="s">
        <v>11669</v>
      </c>
      <c r="R1289" t="s">
        <v>11669</v>
      </c>
      <c r="S1289" t="s">
        <v>135</v>
      </c>
      <c r="T1289" t="s">
        <v>52</v>
      </c>
      <c r="V1289" s="9" t="s">
        <v>1555</v>
      </c>
      <c r="AA1289" s="6" t="s">
        <v>11670</v>
      </c>
      <c r="AB1289">
        <v>3</v>
      </c>
      <c r="AC1289">
        <v>3</v>
      </c>
      <c r="AE1289" t="s">
        <v>82</v>
      </c>
      <c r="AH1289" t="s">
        <v>8057</v>
      </c>
      <c r="AL1289" t="s">
        <v>11671</v>
      </c>
      <c r="AM1289" t="s">
        <v>11671</v>
      </c>
      <c r="AO1289">
        <v>87</v>
      </c>
      <c r="AP1289">
        <v>7</v>
      </c>
      <c r="AZ1289" t="s">
        <v>11672</v>
      </c>
    </row>
    <row r="1290" spans="1:55" x14ac:dyDescent="0.3">
      <c r="A1290">
        <v>567</v>
      </c>
      <c r="B1290" t="s">
        <v>1554</v>
      </c>
      <c r="Q1290" t="s">
        <v>1378</v>
      </c>
      <c r="R1290" t="s">
        <v>1378</v>
      </c>
      <c r="S1290" t="s">
        <v>135</v>
      </c>
      <c r="T1290" t="s">
        <v>52</v>
      </c>
      <c r="V1290" s="9" t="s">
        <v>1555</v>
      </c>
      <c r="AA1290" s="6" t="s">
        <v>1556</v>
      </c>
      <c r="AB1290">
        <v>3</v>
      </c>
      <c r="AC1290">
        <v>3</v>
      </c>
      <c r="AE1290" t="s">
        <v>164</v>
      </c>
      <c r="AF1290" t="s">
        <v>8055</v>
      </c>
      <c r="AH1290" t="s">
        <v>8057</v>
      </c>
      <c r="AL1290" t="s">
        <v>792</v>
      </c>
      <c r="AM1290" t="s">
        <v>792</v>
      </c>
      <c r="AO1290">
        <v>21</v>
      </c>
      <c r="AP1290">
        <v>3</v>
      </c>
      <c r="AS1290" t="s">
        <v>7273</v>
      </c>
      <c r="AT1290">
        <v>655960862</v>
      </c>
      <c r="AU1290">
        <v>520693</v>
      </c>
      <c r="AV1290" s="11">
        <v>110672</v>
      </c>
      <c r="AZ1290" t="s">
        <v>1557</v>
      </c>
    </row>
    <row r="1291" spans="1:55" x14ac:dyDescent="0.3">
      <c r="A1291">
        <v>568</v>
      </c>
      <c r="Q1291" t="s">
        <v>1560</v>
      </c>
      <c r="R1291" t="s">
        <v>1560</v>
      </c>
      <c r="S1291" t="s">
        <v>135</v>
      </c>
      <c r="T1291" t="s">
        <v>138</v>
      </c>
      <c r="V1291" s="9" t="s">
        <v>1559</v>
      </c>
      <c r="AA1291" s="6" t="s">
        <v>331</v>
      </c>
      <c r="AB1291">
        <v>1</v>
      </c>
      <c r="AC1291">
        <v>1</v>
      </c>
      <c r="AE1291" t="s">
        <v>82</v>
      </c>
      <c r="AL1291" t="s">
        <v>873</v>
      </c>
      <c r="AM1291" t="s">
        <v>873</v>
      </c>
      <c r="AZ1291" t="s">
        <v>1558</v>
      </c>
    </row>
    <row r="1292" spans="1:55" x14ac:dyDescent="0.3">
      <c r="A1292">
        <v>570</v>
      </c>
      <c r="Q1292" t="s">
        <v>1566</v>
      </c>
      <c r="R1292" t="s">
        <v>1566</v>
      </c>
      <c r="S1292" t="s">
        <v>135</v>
      </c>
      <c r="T1292" t="s">
        <v>138</v>
      </c>
      <c r="V1292" s="9" t="s">
        <v>1567</v>
      </c>
      <c r="AA1292" s="6" t="s">
        <v>142</v>
      </c>
      <c r="AB1292">
        <v>1</v>
      </c>
      <c r="AC1292">
        <v>1</v>
      </c>
      <c r="AH1292" t="s">
        <v>1398</v>
      </c>
      <c r="AL1292" t="s">
        <v>1569</v>
      </c>
      <c r="AM1292" t="s">
        <v>1569</v>
      </c>
    </row>
    <row r="1293" spans="1:55" x14ac:dyDescent="0.3">
      <c r="A1293">
        <v>571</v>
      </c>
      <c r="Q1293" t="s">
        <v>1566</v>
      </c>
      <c r="R1293" t="s">
        <v>1566</v>
      </c>
      <c r="S1293" t="s">
        <v>135</v>
      </c>
      <c r="T1293" t="s">
        <v>138</v>
      </c>
      <c r="V1293" s="9" t="s">
        <v>1568</v>
      </c>
      <c r="AA1293" s="6" t="s">
        <v>251</v>
      </c>
      <c r="AB1293">
        <v>1</v>
      </c>
      <c r="AC1293">
        <v>1</v>
      </c>
      <c r="AH1293" t="s">
        <v>1398</v>
      </c>
      <c r="AL1293" t="s">
        <v>1569</v>
      </c>
      <c r="AM1293" t="s">
        <v>1569</v>
      </c>
    </row>
    <row r="1294" spans="1:55" x14ac:dyDescent="0.3">
      <c r="A1294">
        <v>572</v>
      </c>
      <c r="Q1294" t="s">
        <v>1570</v>
      </c>
      <c r="R1294" t="s">
        <v>1570</v>
      </c>
      <c r="S1294" t="s">
        <v>135</v>
      </c>
      <c r="T1294" t="s">
        <v>138</v>
      </c>
      <c r="V1294" s="9" t="s">
        <v>1574</v>
      </c>
      <c r="AA1294" s="6" t="s">
        <v>1578</v>
      </c>
      <c r="AB1294">
        <v>1</v>
      </c>
      <c r="AC1294">
        <v>1</v>
      </c>
      <c r="AL1294" t="s">
        <v>1580</v>
      </c>
      <c r="AM1294" t="s">
        <v>1580</v>
      </c>
      <c r="AZ1294" t="s">
        <v>1582</v>
      </c>
      <c r="BA1294" t="s">
        <v>4958</v>
      </c>
      <c r="BB1294">
        <v>17325475</v>
      </c>
      <c r="BC1294" t="s">
        <v>4960</v>
      </c>
    </row>
    <row r="1295" spans="1:55" x14ac:dyDescent="0.3">
      <c r="A1295">
        <v>573</v>
      </c>
      <c r="C1295">
        <v>5235092</v>
      </c>
      <c r="D1295" t="s">
        <v>5842</v>
      </c>
      <c r="Q1295" t="s">
        <v>5844</v>
      </c>
      <c r="R1295" t="s">
        <v>5844</v>
      </c>
      <c r="S1295" t="s">
        <v>135</v>
      </c>
      <c r="T1295" t="s">
        <v>52</v>
      </c>
      <c r="V1295" s="9" t="s">
        <v>5846</v>
      </c>
      <c r="AA1295" s="6" t="s">
        <v>5847</v>
      </c>
      <c r="AB1295">
        <v>19</v>
      </c>
      <c r="AC1295">
        <v>19</v>
      </c>
      <c r="AE1295" t="s">
        <v>8055</v>
      </c>
      <c r="AL1295" t="s">
        <v>5841</v>
      </c>
      <c r="AM1295" t="s">
        <v>5841</v>
      </c>
      <c r="AO1295">
        <v>43</v>
      </c>
      <c r="AP1295">
        <v>11</v>
      </c>
      <c r="AS1295" t="s">
        <v>7318</v>
      </c>
      <c r="AT1295">
        <v>655522379</v>
      </c>
      <c r="AV1295" s="11">
        <v>7505398</v>
      </c>
      <c r="AZ1295" t="s">
        <v>5849</v>
      </c>
    </row>
    <row r="1296" spans="1:55" x14ac:dyDescent="0.3">
      <c r="A1296">
        <v>575</v>
      </c>
      <c r="Q1296" t="s">
        <v>1571</v>
      </c>
      <c r="R1296" t="s">
        <v>1571</v>
      </c>
      <c r="S1296" t="s">
        <v>135</v>
      </c>
      <c r="T1296" t="s">
        <v>138</v>
      </c>
      <c r="V1296" s="9" t="s">
        <v>1575</v>
      </c>
      <c r="AB1296">
        <v>1</v>
      </c>
      <c r="AC1296">
        <v>1</v>
      </c>
      <c r="AL1296" t="s">
        <v>1170</v>
      </c>
      <c r="AM1296" t="s">
        <v>1170</v>
      </c>
    </row>
    <row r="1297" spans="1:58" x14ac:dyDescent="0.3">
      <c r="A1297">
        <v>576</v>
      </c>
      <c r="Q1297" t="s">
        <v>1572</v>
      </c>
      <c r="R1297" t="s">
        <v>1572</v>
      </c>
      <c r="S1297" t="s">
        <v>135</v>
      </c>
      <c r="T1297" t="s">
        <v>138</v>
      </c>
      <c r="V1297" s="9" t="s">
        <v>1576</v>
      </c>
      <c r="AA1297" s="6" t="s">
        <v>1579</v>
      </c>
      <c r="AB1297">
        <v>1</v>
      </c>
      <c r="AC1297">
        <v>1</v>
      </c>
      <c r="AL1297" t="s">
        <v>1463</v>
      </c>
      <c r="AM1297" t="s">
        <v>1463</v>
      </c>
      <c r="AZ1297" t="s">
        <v>997</v>
      </c>
      <c r="BA1297" t="s">
        <v>4938</v>
      </c>
      <c r="BB1297">
        <v>52482909</v>
      </c>
      <c r="BC1297" t="s">
        <v>4939</v>
      </c>
    </row>
    <row r="1298" spans="1:58" x14ac:dyDescent="0.3">
      <c r="A1298">
        <v>577</v>
      </c>
      <c r="Q1298" t="s">
        <v>1573</v>
      </c>
      <c r="R1298" t="s">
        <v>1573</v>
      </c>
      <c r="S1298" t="s">
        <v>135</v>
      </c>
      <c r="T1298" t="s">
        <v>138</v>
      </c>
      <c r="V1298" s="9" t="s">
        <v>1577</v>
      </c>
      <c r="AA1298" s="6" t="s">
        <v>624</v>
      </c>
      <c r="AB1298">
        <v>1</v>
      </c>
      <c r="AC1298">
        <v>1</v>
      </c>
      <c r="AE1298" t="s">
        <v>8054</v>
      </c>
      <c r="AH1298" t="s">
        <v>1398</v>
      </c>
      <c r="AL1298" t="s">
        <v>1581</v>
      </c>
      <c r="AM1298" t="s">
        <v>1581</v>
      </c>
    </row>
    <row r="1299" spans="1:58" x14ac:dyDescent="0.3">
      <c r="A1299">
        <v>578</v>
      </c>
      <c r="C1299">
        <v>4179807</v>
      </c>
      <c r="Q1299" t="s">
        <v>1583</v>
      </c>
      <c r="R1299" t="s">
        <v>1583</v>
      </c>
      <c r="S1299" t="s">
        <v>135</v>
      </c>
      <c r="T1299" t="s">
        <v>52</v>
      </c>
      <c r="V1299" s="9" t="s">
        <v>1584</v>
      </c>
      <c r="AA1299" s="6" t="s">
        <v>1585</v>
      </c>
      <c r="AB1299">
        <v>11</v>
      </c>
      <c r="AC1299">
        <v>11</v>
      </c>
      <c r="AE1299" t="s">
        <v>8054</v>
      </c>
      <c r="AH1299" t="s">
        <v>8059</v>
      </c>
      <c r="AK1299" t="s">
        <v>8052</v>
      </c>
      <c r="AL1299" t="s">
        <v>1586</v>
      </c>
      <c r="AM1299" t="s">
        <v>1586</v>
      </c>
      <c r="AO1299">
        <v>10</v>
      </c>
      <c r="AP1299">
        <v>3</v>
      </c>
      <c r="AS1299" t="s">
        <v>7326</v>
      </c>
      <c r="AT1299">
        <v>1460862</v>
      </c>
      <c r="AV1299" s="11">
        <v>370301</v>
      </c>
      <c r="AZ1299" t="s">
        <v>1587</v>
      </c>
    </row>
    <row r="1300" spans="1:58" x14ac:dyDescent="0.3">
      <c r="A1300">
        <v>579</v>
      </c>
      <c r="I1300">
        <v>221189399</v>
      </c>
      <c r="Q1300" t="s">
        <v>10954</v>
      </c>
      <c r="R1300" t="s">
        <v>10954</v>
      </c>
      <c r="S1300" t="s">
        <v>135</v>
      </c>
      <c r="T1300" t="s">
        <v>13</v>
      </c>
      <c r="V1300" s="9" t="s">
        <v>1584</v>
      </c>
      <c r="AA1300" s="6" t="s">
        <v>10962</v>
      </c>
      <c r="AB1300">
        <v>134</v>
      </c>
      <c r="AC1300">
        <v>1</v>
      </c>
      <c r="AE1300" t="s">
        <v>82</v>
      </c>
      <c r="AF1300" t="s">
        <v>8055</v>
      </c>
      <c r="AG1300" t="s">
        <v>8248</v>
      </c>
      <c r="AH1300" t="s">
        <v>8089</v>
      </c>
      <c r="AR1300">
        <v>2</v>
      </c>
    </row>
    <row r="1301" spans="1:58" x14ac:dyDescent="0.3">
      <c r="A1301">
        <v>580</v>
      </c>
      <c r="O1301" s="9" t="s">
        <v>7216</v>
      </c>
      <c r="P1301" s="9" t="s">
        <v>1588</v>
      </c>
      <c r="Q1301" t="s">
        <v>1589</v>
      </c>
      <c r="R1301" t="s">
        <v>1589</v>
      </c>
      <c r="S1301" t="s">
        <v>135</v>
      </c>
      <c r="T1301" t="s">
        <v>13</v>
      </c>
      <c r="V1301" s="9" t="s">
        <v>1584</v>
      </c>
      <c r="AB1301">
        <v>328</v>
      </c>
      <c r="AC1301">
        <v>328</v>
      </c>
      <c r="AH1301" t="s">
        <v>8057</v>
      </c>
      <c r="AO1301">
        <v>2</v>
      </c>
      <c r="AZ1301" t="s">
        <v>1519</v>
      </c>
      <c r="BA1301" t="s">
        <v>4946</v>
      </c>
      <c r="BB1301">
        <v>54154615</v>
      </c>
      <c r="BC1301" t="s">
        <v>4973</v>
      </c>
      <c r="BF1301" t="s">
        <v>1590</v>
      </c>
    </row>
    <row r="1302" spans="1:58" x14ac:dyDescent="0.3">
      <c r="A1302">
        <v>582</v>
      </c>
      <c r="C1302">
        <v>5705006</v>
      </c>
      <c r="Q1302" t="s">
        <v>1593</v>
      </c>
      <c r="R1302" t="s">
        <v>1596</v>
      </c>
      <c r="S1302" t="s">
        <v>51</v>
      </c>
      <c r="T1302" t="s">
        <v>52</v>
      </c>
      <c r="V1302" s="9" t="s">
        <v>1584</v>
      </c>
      <c r="AA1302" s="6" t="s">
        <v>1597</v>
      </c>
      <c r="AB1302">
        <v>17</v>
      </c>
      <c r="AC1302">
        <v>17</v>
      </c>
      <c r="AE1302" t="s">
        <v>82</v>
      </c>
      <c r="AF1302" t="s">
        <v>2462</v>
      </c>
      <c r="AG1302" t="s">
        <v>8054</v>
      </c>
      <c r="AH1302" t="s">
        <v>8061</v>
      </c>
      <c r="AL1302" t="s">
        <v>1308</v>
      </c>
      <c r="AM1302" t="s">
        <v>1311</v>
      </c>
      <c r="AO1302">
        <v>101</v>
      </c>
      <c r="AP1302">
        <v>2</v>
      </c>
      <c r="AS1302" t="s">
        <v>7297</v>
      </c>
      <c r="AT1302">
        <v>1765164</v>
      </c>
      <c r="AV1302" s="11">
        <v>8709012</v>
      </c>
      <c r="AZ1302" t="s">
        <v>1601</v>
      </c>
    </row>
    <row r="1303" spans="1:58" x14ac:dyDescent="0.3">
      <c r="A1303">
        <v>583</v>
      </c>
      <c r="B1303" t="s">
        <v>1591</v>
      </c>
      <c r="C1303">
        <v>5634406</v>
      </c>
      <c r="Q1303" t="s">
        <v>1594</v>
      </c>
      <c r="R1303" t="s">
        <v>1594</v>
      </c>
      <c r="S1303" t="s">
        <v>135</v>
      </c>
      <c r="T1303" t="s">
        <v>52</v>
      </c>
      <c r="V1303" s="9" t="s">
        <v>1584</v>
      </c>
      <c r="AA1303" s="6" t="s">
        <v>1598</v>
      </c>
      <c r="AB1303">
        <v>2</v>
      </c>
      <c r="AC1303">
        <v>2</v>
      </c>
      <c r="AE1303" t="s">
        <v>8054</v>
      </c>
      <c r="AH1303" t="s">
        <v>8058</v>
      </c>
      <c r="AL1303" t="s">
        <v>1544</v>
      </c>
      <c r="AM1303" t="s">
        <v>1544</v>
      </c>
      <c r="AO1303">
        <v>124</v>
      </c>
      <c r="AP1303">
        <v>7</v>
      </c>
      <c r="AS1303" t="s">
        <v>7283</v>
      </c>
      <c r="AT1303">
        <v>1058062637</v>
      </c>
      <c r="AV1303" s="11">
        <v>370512</v>
      </c>
      <c r="AZ1303" t="s">
        <v>1521</v>
      </c>
      <c r="BA1303" t="s">
        <v>4964</v>
      </c>
      <c r="BB1303">
        <v>39532352</v>
      </c>
      <c r="BC1303" t="s">
        <v>4965</v>
      </c>
    </row>
    <row r="1304" spans="1:58" x14ac:dyDescent="0.3">
      <c r="A1304">
        <v>584</v>
      </c>
      <c r="B1304" t="s">
        <v>1592</v>
      </c>
      <c r="C1304">
        <v>5634427</v>
      </c>
      <c r="Q1304" t="s">
        <v>1595</v>
      </c>
      <c r="R1304" t="s">
        <v>1595</v>
      </c>
      <c r="S1304" t="s">
        <v>135</v>
      </c>
      <c r="T1304" t="s">
        <v>52</v>
      </c>
      <c r="V1304" s="9" t="s">
        <v>1584</v>
      </c>
      <c r="AA1304" s="6" t="s">
        <v>1599</v>
      </c>
      <c r="AB1304">
        <v>9</v>
      </c>
      <c r="AC1304">
        <v>9</v>
      </c>
      <c r="AE1304" t="s">
        <v>8054</v>
      </c>
      <c r="AH1304" t="s">
        <v>8059</v>
      </c>
      <c r="AK1304" t="s">
        <v>8051</v>
      </c>
      <c r="AL1304" t="s">
        <v>1600</v>
      </c>
      <c r="AM1304" t="s">
        <v>1600</v>
      </c>
      <c r="AO1304">
        <v>100</v>
      </c>
      <c r="AP1304">
        <v>1</v>
      </c>
      <c r="AS1304" t="s">
        <v>7321</v>
      </c>
      <c r="AT1304">
        <v>655265569</v>
      </c>
      <c r="AV1304" s="11">
        <v>370476</v>
      </c>
      <c r="AZ1304" t="s">
        <v>1602</v>
      </c>
      <c r="BA1304" t="s">
        <v>4979</v>
      </c>
      <c r="BB1304" t="s">
        <v>4980</v>
      </c>
      <c r="BC1304" t="s">
        <v>4981</v>
      </c>
    </row>
    <row r="1305" spans="1:58" x14ac:dyDescent="0.3">
      <c r="A1305">
        <v>587</v>
      </c>
      <c r="I1305">
        <v>463481477</v>
      </c>
      <c r="O1305" s="9" t="s">
        <v>1610</v>
      </c>
      <c r="Q1305" t="s">
        <v>1611</v>
      </c>
      <c r="R1305" t="s">
        <v>1611</v>
      </c>
      <c r="S1305" t="s">
        <v>135</v>
      </c>
      <c r="T1305" t="s">
        <v>13</v>
      </c>
      <c r="V1305" s="9" t="s">
        <v>1605</v>
      </c>
      <c r="AB1305">
        <v>264</v>
      </c>
      <c r="AC1305">
        <v>264</v>
      </c>
      <c r="AZ1305" t="s">
        <v>2276</v>
      </c>
      <c r="BA1305" t="s">
        <v>4982</v>
      </c>
      <c r="BB1305">
        <v>98281411</v>
      </c>
      <c r="BC1305" t="s">
        <v>4983</v>
      </c>
      <c r="BF1305" t="s">
        <v>1612</v>
      </c>
    </row>
    <row r="1306" spans="1:58" x14ac:dyDescent="0.3">
      <c r="A1306">
        <v>588</v>
      </c>
      <c r="B1306" t="s">
        <v>1618</v>
      </c>
      <c r="C1306">
        <v>5654175</v>
      </c>
      <c r="Q1306" t="s">
        <v>1613</v>
      </c>
      <c r="R1306" t="s">
        <v>1613</v>
      </c>
      <c r="S1306" t="s">
        <v>135</v>
      </c>
      <c r="T1306" t="s">
        <v>52</v>
      </c>
      <c r="V1306" s="9" t="s">
        <v>1614</v>
      </c>
      <c r="Z1306" s="9" t="s">
        <v>1617</v>
      </c>
      <c r="AA1306" s="6" t="s">
        <v>1615</v>
      </c>
      <c r="AB1306">
        <v>17</v>
      </c>
      <c r="AC1306">
        <v>17</v>
      </c>
      <c r="AE1306" t="s">
        <v>82</v>
      </c>
      <c r="AF1306" t="s">
        <v>8226</v>
      </c>
      <c r="AH1306" t="s">
        <v>1174</v>
      </c>
      <c r="AK1306" t="s">
        <v>8051</v>
      </c>
      <c r="AL1306" t="s">
        <v>1616</v>
      </c>
      <c r="AM1306" t="s">
        <v>1616</v>
      </c>
      <c r="AO1306">
        <v>7</v>
      </c>
      <c r="AP1306">
        <v>2</v>
      </c>
      <c r="AS1306" t="s">
        <v>7323</v>
      </c>
      <c r="AT1306">
        <v>564624892</v>
      </c>
      <c r="AV1306" s="11">
        <v>7505568</v>
      </c>
      <c r="AZ1306" t="s">
        <v>1519</v>
      </c>
      <c r="BA1306" t="s">
        <v>4946</v>
      </c>
      <c r="BB1306">
        <v>54154615</v>
      </c>
      <c r="BC1306" t="s">
        <v>4973</v>
      </c>
    </row>
    <row r="1307" spans="1:58" x14ac:dyDescent="0.3">
      <c r="A1307">
        <v>589</v>
      </c>
      <c r="C1307">
        <v>5654464</v>
      </c>
      <c r="Q1307" t="s">
        <v>6020</v>
      </c>
      <c r="R1307" t="s">
        <v>7324</v>
      </c>
      <c r="S1307" t="s">
        <v>6021</v>
      </c>
      <c r="T1307" t="s">
        <v>52</v>
      </c>
      <c r="V1307" s="9" t="s">
        <v>1614</v>
      </c>
      <c r="AA1307" s="6" t="s">
        <v>6022</v>
      </c>
      <c r="AB1307">
        <v>9</v>
      </c>
      <c r="AC1307">
        <v>9</v>
      </c>
      <c r="AE1307" t="s">
        <v>8054</v>
      </c>
      <c r="AH1307" t="s">
        <v>8105</v>
      </c>
      <c r="AL1307" t="s">
        <v>6023</v>
      </c>
      <c r="AM1307" t="s">
        <v>6024</v>
      </c>
      <c r="AO1307">
        <v>47</v>
      </c>
      <c r="AP1307">
        <v>4</v>
      </c>
      <c r="AS1307" t="s">
        <v>7325</v>
      </c>
      <c r="AT1307">
        <v>1639078</v>
      </c>
      <c r="AV1307" s="11">
        <v>9815441</v>
      </c>
      <c r="AZ1307" t="s">
        <v>1587</v>
      </c>
    </row>
    <row r="1308" spans="1:58" x14ac:dyDescent="0.3">
      <c r="A1308">
        <v>590</v>
      </c>
      <c r="Q1308" t="s">
        <v>1619</v>
      </c>
      <c r="R1308" t="s">
        <v>1619</v>
      </c>
      <c r="S1308" t="s">
        <v>135</v>
      </c>
      <c r="T1308" t="s">
        <v>138</v>
      </c>
      <c r="V1308" s="9" t="s">
        <v>1620</v>
      </c>
      <c r="AA1308" s="6" t="s">
        <v>895</v>
      </c>
      <c r="AB1308">
        <v>1</v>
      </c>
      <c r="AC1308">
        <v>1</v>
      </c>
      <c r="AL1308" t="s">
        <v>748</v>
      </c>
      <c r="AM1308" t="s">
        <v>748</v>
      </c>
    </row>
    <row r="1309" spans="1:58" x14ac:dyDescent="0.3">
      <c r="A1309">
        <v>591</v>
      </c>
      <c r="B1309" t="s">
        <v>1944</v>
      </c>
      <c r="C1309">
        <v>5689553</v>
      </c>
      <c r="D1309" t="s">
        <v>1945</v>
      </c>
      <c r="Q1309" t="s">
        <v>1946</v>
      </c>
      <c r="R1309" t="s">
        <v>1946</v>
      </c>
      <c r="S1309" t="s">
        <v>135</v>
      </c>
      <c r="T1309" t="s">
        <v>52</v>
      </c>
      <c r="V1309" s="9" t="s">
        <v>1947</v>
      </c>
      <c r="AA1309" s="6" t="s">
        <v>1948</v>
      </c>
      <c r="AB1309">
        <v>3</v>
      </c>
      <c r="AC1309">
        <v>3</v>
      </c>
      <c r="AE1309" t="s">
        <v>8062</v>
      </c>
      <c r="AF1309" t="s">
        <v>8054</v>
      </c>
      <c r="AG1309" t="s">
        <v>2462</v>
      </c>
      <c r="AH1309" t="s">
        <v>8066</v>
      </c>
      <c r="AL1309" t="s">
        <v>1392</v>
      </c>
      <c r="AM1309" t="s">
        <v>1392</v>
      </c>
      <c r="AO1309">
        <v>2</v>
      </c>
      <c r="AP1309">
        <v>5597</v>
      </c>
      <c r="AS1309" t="s">
        <v>7294</v>
      </c>
      <c r="AT1309">
        <v>1537329</v>
      </c>
      <c r="AV1309" s="11">
        <v>372673</v>
      </c>
      <c r="AZ1309" t="s">
        <v>1949</v>
      </c>
    </row>
    <row r="1310" spans="1:58" x14ac:dyDescent="0.3">
      <c r="A1310">
        <v>592</v>
      </c>
      <c r="B1310" t="s">
        <v>1965</v>
      </c>
      <c r="C1310">
        <v>5660002</v>
      </c>
      <c r="Q1310" t="s">
        <v>1966</v>
      </c>
      <c r="R1310" t="s">
        <v>1966</v>
      </c>
      <c r="S1310" t="s">
        <v>135</v>
      </c>
      <c r="T1310" t="s">
        <v>52</v>
      </c>
      <c r="V1310" s="9" t="s">
        <v>1624</v>
      </c>
      <c r="AA1310" s="6" t="s">
        <v>1967</v>
      </c>
      <c r="AB1310">
        <v>4</v>
      </c>
      <c r="AC1310">
        <v>4</v>
      </c>
      <c r="AE1310" t="s">
        <v>82</v>
      </c>
      <c r="AL1310" t="s">
        <v>1373</v>
      </c>
      <c r="AM1310" t="s">
        <v>1373</v>
      </c>
      <c r="AO1310">
        <v>18</v>
      </c>
      <c r="AP1310">
        <v>5</v>
      </c>
      <c r="AS1310" t="s">
        <v>7298</v>
      </c>
      <c r="AT1310">
        <v>1513870</v>
      </c>
      <c r="AV1310" s="11">
        <v>372435</v>
      </c>
      <c r="AZ1310" t="s">
        <v>1968</v>
      </c>
      <c r="BA1310" t="s">
        <v>4984</v>
      </c>
      <c r="BB1310" t="s">
        <v>4985</v>
      </c>
      <c r="BC1310" t="s">
        <v>4986</v>
      </c>
    </row>
    <row r="1311" spans="1:58" x14ac:dyDescent="0.3">
      <c r="A1311">
        <v>593</v>
      </c>
      <c r="B1311" t="s">
        <v>1622</v>
      </c>
      <c r="C1311">
        <v>5658379</v>
      </c>
      <c r="Q1311" t="s">
        <v>1623</v>
      </c>
      <c r="R1311" t="s">
        <v>1623</v>
      </c>
      <c r="S1311" t="s">
        <v>135</v>
      </c>
      <c r="T1311" t="s">
        <v>52</v>
      </c>
      <c r="V1311" s="9" t="s">
        <v>1625</v>
      </c>
      <c r="AA1311" s="6" t="s">
        <v>1627</v>
      </c>
      <c r="AB1311">
        <v>10</v>
      </c>
      <c r="AC1311">
        <v>10</v>
      </c>
      <c r="AE1311" t="s">
        <v>82</v>
      </c>
      <c r="AH1311" t="s">
        <v>8057</v>
      </c>
      <c r="AL1311" t="s">
        <v>1373</v>
      </c>
      <c r="AM1311" t="s">
        <v>1373</v>
      </c>
      <c r="AO1311">
        <v>19</v>
      </c>
      <c r="AP1311">
        <v>1</v>
      </c>
      <c r="AS1311" t="s">
        <v>7298</v>
      </c>
      <c r="AT1311">
        <v>1513870</v>
      </c>
      <c r="AV1311" s="11">
        <v>372435</v>
      </c>
      <c r="AZ1311" t="s">
        <v>1628</v>
      </c>
    </row>
    <row r="1312" spans="1:58" x14ac:dyDescent="0.3">
      <c r="A1312">
        <v>594</v>
      </c>
      <c r="C1312">
        <v>5251275</v>
      </c>
      <c r="Q1312" t="s">
        <v>11663</v>
      </c>
      <c r="R1312" t="s">
        <v>11663</v>
      </c>
      <c r="S1312" t="s">
        <v>135</v>
      </c>
      <c r="T1312" t="s">
        <v>52</v>
      </c>
      <c r="V1312" s="9" t="s">
        <v>1625</v>
      </c>
      <c r="AA1312" s="6" t="s">
        <v>11664</v>
      </c>
      <c r="AB1312">
        <v>4</v>
      </c>
      <c r="AC1312">
        <v>4</v>
      </c>
      <c r="AE1312" t="s">
        <v>8055</v>
      </c>
      <c r="AH1312" t="s">
        <v>11665</v>
      </c>
      <c r="AL1312" t="s">
        <v>11666</v>
      </c>
      <c r="AM1312" t="s">
        <v>11666</v>
      </c>
      <c r="AO1312">
        <v>15</v>
      </c>
      <c r="AP1312">
        <v>3</v>
      </c>
      <c r="AZ1312" t="s">
        <v>1524</v>
      </c>
    </row>
    <row r="1313" spans="1:55" x14ac:dyDescent="0.3">
      <c r="A1313">
        <v>595</v>
      </c>
      <c r="Q1313" t="s">
        <v>1629</v>
      </c>
      <c r="R1313" t="s">
        <v>1629</v>
      </c>
      <c r="S1313" t="s">
        <v>135</v>
      </c>
      <c r="T1313" t="s">
        <v>138</v>
      </c>
      <c r="V1313" s="9" t="s">
        <v>1630</v>
      </c>
      <c r="AB1313">
        <v>1</v>
      </c>
      <c r="AC1313">
        <v>1</v>
      </c>
      <c r="AH1313" t="s">
        <v>1398</v>
      </c>
      <c r="AL1313" t="s">
        <v>743</v>
      </c>
      <c r="AM1313" t="s">
        <v>743</v>
      </c>
    </row>
    <row r="1314" spans="1:55" x14ac:dyDescent="0.3">
      <c r="A1314">
        <v>596</v>
      </c>
      <c r="B1314" t="s">
        <v>1631</v>
      </c>
      <c r="C1314">
        <v>5248237</v>
      </c>
      <c r="Q1314" t="s">
        <v>1632</v>
      </c>
      <c r="R1314" t="s">
        <v>1632</v>
      </c>
      <c r="S1314" t="s">
        <v>135</v>
      </c>
      <c r="T1314" t="s">
        <v>52</v>
      </c>
      <c r="V1314" s="9" t="s">
        <v>1635</v>
      </c>
      <c r="AA1314" s="6" t="s">
        <v>1636</v>
      </c>
      <c r="AB1314">
        <v>4</v>
      </c>
      <c r="AC1314">
        <v>4</v>
      </c>
      <c r="AE1314" t="s">
        <v>8211</v>
      </c>
      <c r="AH1314" t="s">
        <v>1174</v>
      </c>
      <c r="AL1314" t="s">
        <v>1255</v>
      </c>
      <c r="AM1314" t="s">
        <v>1255</v>
      </c>
      <c r="AO1314">
        <v>43</v>
      </c>
      <c r="AP1314" s="11" t="s">
        <v>1638</v>
      </c>
      <c r="AS1314" t="s">
        <v>7304</v>
      </c>
      <c r="AT1314">
        <v>825431</v>
      </c>
      <c r="AV1314" s="11">
        <v>370364</v>
      </c>
      <c r="AZ1314" t="s">
        <v>1481</v>
      </c>
    </row>
    <row r="1315" spans="1:55" x14ac:dyDescent="0.3">
      <c r="A1315">
        <v>597</v>
      </c>
      <c r="B1315" t="s">
        <v>1634</v>
      </c>
      <c r="C1315">
        <v>5721207</v>
      </c>
      <c r="Q1315" t="s">
        <v>1633</v>
      </c>
      <c r="R1315" t="s">
        <v>1633</v>
      </c>
      <c r="S1315" t="s">
        <v>135</v>
      </c>
      <c r="T1315" t="s">
        <v>52</v>
      </c>
      <c r="V1315" s="9" t="s">
        <v>1635</v>
      </c>
      <c r="AA1315" s="6" t="s">
        <v>1637</v>
      </c>
      <c r="AB1315">
        <v>27</v>
      </c>
      <c r="AC1315">
        <v>27</v>
      </c>
      <c r="AE1315" t="s">
        <v>82</v>
      </c>
      <c r="AH1315" t="s">
        <v>1174</v>
      </c>
      <c r="AL1315" t="s">
        <v>1255</v>
      </c>
      <c r="AM1315" t="s">
        <v>1255</v>
      </c>
      <c r="AO1315">
        <v>44</v>
      </c>
      <c r="AP1315">
        <v>1</v>
      </c>
      <c r="AS1315" t="s">
        <v>7304</v>
      </c>
      <c r="AT1315">
        <v>825431</v>
      </c>
      <c r="AV1315" s="11">
        <v>370364</v>
      </c>
      <c r="AZ1315" t="s">
        <v>1639</v>
      </c>
    </row>
    <row r="1316" spans="1:55" x14ac:dyDescent="0.3">
      <c r="A1316">
        <v>598</v>
      </c>
      <c r="Q1316" t="s">
        <v>1640</v>
      </c>
      <c r="R1316" t="s">
        <v>1640</v>
      </c>
      <c r="S1316" t="s">
        <v>135</v>
      </c>
      <c r="T1316" t="s">
        <v>138</v>
      </c>
      <c r="V1316" s="9" t="s">
        <v>1641</v>
      </c>
      <c r="AA1316" s="6" t="s">
        <v>1642</v>
      </c>
      <c r="AB1316">
        <v>1</v>
      </c>
      <c r="AC1316">
        <v>1</v>
      </c>
      <c r="AL1316" t="s">
        <v>1172</v>
      </c>
      <c r="AM1316" t="s">
        <v>1172</v>
      </c>
    </row>
    <row r="1317" spans="1:55" x14ac:dyDescent="0.3">
      <c r="A1317">
        <v>599</v>
      </c>
      <c r="C1317">
        <v>5672930</v>
      </c>
      <c r="Q1317" t="s">
        <v>1982</v>
      </c>
      <c r="R1317" t="s">
        <v>1982</v>
      </c>
      <c r="S1317" t="s">
        <v>135</v>
      </c>
      <c r="T1317" t="s">
        <v>52</v>
      </c>
      <c r="V1317" s="9" t="s">
        <v>1983</v>
      </c>
      <c r="AA1317" s="6" t="s">
        <v>1984</v>
      </c>
      <c r="AB1317">
        <v>6</v>
      </c>
      <c r="AC1317">
        <v>6</v>
      </c>
      <c r="AE1317" t="s">
        <v>2462</v>
      </c>
      <c r="AH1317" t="s">
        <v>8057</v>
      </c>
      <c r="AL1317" t="s">
        <v>1985</v>
      </c>
      <c r="AM1317" t="s">
        <v>1985</v>
      </c>
      <c r="AO1317">
        <v>123</v>
      </c>
      <c r="AP1317">
        <v>3</v>
      </c>
      <c r="AS1317" t="s">
        <v>7327</v>
      </c>
      <c r="AT1317">
        <v>2240006</v>
      </c>
      <c r="AV1317" s="11">
        <v>72456</v>
      </c>
      <c r="AZ1317" t="s">
        <v>1986</v>
      </c>
    </row>
    <row r="1318" spans="1:55" x14ac:dyDescent="0.3">
      <c r="A1318">
        <v>600</v>
      </c>
      <c r="B1318" t="s">
        <v>11658</v>
      </c>
      <c r="C1318">
        <v>5671459</v>
      </c>
      <c r="Q1318" t="s">
        <v>11659</v>
      </c>
      <c r="R1318" t="s">
        <v>11659</v>
      </c>
      <c r="S1318" t="s">
        <v>135</v>
      </c>
      <c r="T1318" t="s">
        <v>52</v>
      </c>
      <c r="V1318" s="9" t="s">
        <v>11660</v>
      </c>
      <c r="AA1318" s="6" t="s">
        <v>11661</v>
      </c>
      <c r="AB1318">
        <v>2</v>
      </c>
      <c r="AC1318">
        <v>2</v>
      </c>
      <c r="AE1318" t="s">
        <v>8054</v>
      </c>
      <c r="AH1318" t="s">
        <v>8059</v>
      </c>
      <c r="AL1318" t="s">
        <v>5198</v>
      </c>
      <c r="AM1318" t="s">
        <v>5198</v>
      </c>
      <c r="AO1318">
        <v>279</v>
      </c>
      <c r="AP1318">
        <v>10</v>
      </c>
      <c r="AZ1318" t="s">
        <v>11662</v>
      </c>
    </row>
    <row r="1319" spans="1:55" x14ac:dyDescent="0.3">
      <c r="A1319">
        <v>601</v>
      </c>
      <c r="B1319" t="s">
        <v>1643</v>
      </c>
      <c r="C1319">
        <v>5726919</v>
      </c>
      <c r="Q1319" t="s">
        <v>1665</v>
      </c>
      <c r="R1319" t="s">
        <v>1665</v>
      </c>
      <c r="S1319" t="s">
        <v>135</v>
      </c>
      <c r="T1319" t="s">
        <v>52</v>
      </c>
      <c r="V1319" s="9" t="s">
        <v>1651</v>
      </c>
      <c r="AA1319" s="6" t="s">
        <v>1652</v>
      </c>
      <c r="AB1319">
        <v>13</v>
      </c>
      <c r="AC1319">
        <v>13</v>
      </c>
      <c r="AE1319" t="s">
        <v>8054</v>
      </c>
      <c r="AH1319" t="s">
        <v>8063</v>
      </c>
      <c r="AL1319" t="s">
        <v>347</v>
      </c>
      <c r="AM1319" t="s">
        <v>347</v>
      </c>
      <c r="AO1319">
        <v>147</v>
      </c>
      <c r="AP1319">
        <v>5</v>
      </c>
      <c r="AS1319" t="s">
        <v>7244</v>
      </c>
      <c r="AT1319">
        <v>1754691</v>
      </c>
      <c r="AU1319">
        <v>6707054</v>
      </c>
      <c r="AV1319" s="11">
        <v>375402</v>
      </c>
      <c r="AZ1319" t="s">
        <v>1659</v>
      </c>
      <c r="BC1319" t="s">
        <v>4987</v>
      </c>
    </row>
    <row r="1320" spans="1:55" x14ac:dyDescent="0.3">
      <c r="A1320">
        <v>602</v>
      </c>
      <c r="B1320" t="s">
        <v>1644</v>
      </c>
      <c r="C1320">
        <v>5726920</v>
      </c>
      <c r="Q1320" t="s">
        <v>1666</v>
      </c>
      <c r="R1320" t="s">
        <v>1666</v>
      </c>
      <c r="S1320" t="s">
        <v>135</v>
      </c>
      <c r="T1320" t="s">
        <v>52</v>
      </c>
      <c r="V1320" s="9" t="s">
        <v>1651</v>
      </c>
      <c r="AA1320" s="6" t="s">
        <v>1653</v>
      </c>
      <c r="AB1320">
        <v>12</v>
      </c>
      <c r="AC1320">
        <v>12</v>
      </c>
      <c r="AE1320" t="s">
        <v>8054</v>
      </c>
      <c r="AH1320" t="s">
        <v>1398</v>
      </c>
      <c r="AL1320" t="s">
        <v>347</v>
      </c>
      <c r="AM1320" t="s">
        <v>347</v>
      </c>
      <c r="AO1320">
        <v>147</v>
      </c>
      <c r="AP1320">
        <v>5</v>
      </c>
      <c r="AS1320" t="s">
        <v>7244</v>
      </c>
      <c r="AT1320">
        <v>1754691</v>
      </c>
      <c r="AU1320">
        <v>6707054</v>
      </c>
      <c r="AV1320" s="11">
        <v>375402</v>
      </c>
      <c r="AZ1320" t="s">
        <v>1284</v>
      </c>
      <c r="BC1320" t="s">
        <v>4956</v>
      </c>
    </row>
    <row r="1321" spans="1:55" x14ac:dyDescent="0.3">
      <c r="A1321">
        <v>603</v>
      </c>
      <c r="B1321" t="s">
        <v>1645</v>
      </c>
      <c r="C1321">
        <v>5749887</v>
      </c>
      <c r="Q1321" t="s">
        <v>1667</v>
      </c>
      <c r="R1321" t="s">
        <v>1667</v>
      </c>
      <c r="S1321" t="s">
        <v>135</v>
      </c>
      <c r="T1321" t="s">
        <v>52</v>
      </c>
      <c r="V1321" s="9" t="s">
        <v>1651</v>
      </c>
      <c r="AA1321" s="6" t="s">
        <v>1654</v>
      </c>
      <c r="AB1321">
        <v>15</v>
      </c>
      <c r="AC1321">
        <v>15</v>
      </c>
      <c r="AE1321" t="s">
        <v>8055</v>
      </c>
      <c r="AH1321" t="s">
        <v>8057</v>
      </c>
      <c r="AL1321" t="s">
        <v>347</v>
      </c>
      <c r="AM1321" t="s">
        <v>347</v>
      </c>
      <c r="AO1321">
        <v>147</v>
      </c>
      <c r="AP1321">
        <v>5</v>
      </c>
      <c r="AS1321" t="s">
        <v>7244</v>
      </c>
      <c r="AT1321">
        <v>1754691</v>
      </c>
      <c r="AU1321">
        <v>6707054</v>
      </c>
      <c r="AV1321" s="11">
        <v>375402</v>
      </c>
      <c r="AZ1321" t="s">
        <v>1660</v>
      </c>
      <c r="BA1321" t="s">
        <v>4959</v>
      </c>
      <c r="BB1321" t="s">
        <v>4962</v>
      </c>
      <c r="BC1321" t="s">
        <v>4961</v>
      </c>
    </row>
    <row r="1322" spans="1:55" x14ac:dyDescent="0.3">
      <c r="A1322">
        <v>604</v>
      </c>
      <c r="B1322" t="s">
        <v>1646</v>
      </c>
      <c r="C1322">
        <v>5749888</v>
      </c>
      <c r="Q1322" t="s">
        <v>1668</v>
      </c>
      <c r="R1322" t="s">
        <v>1668</v>
      </c>
      <c r="S1322" t="s">
        <v>135</v>
      </c>
      <c r="T1322" t="s">
        <v>52</v>
      </c>
      <c r="V1322" s="9" t="s">
        <v>1651</v>
      </c>
      <c r="AA1322" s="6" t="s">
        <v>1655</v>
      </c>
      <c r="AB1322">
        <v>13</v>
      </c>
      <c r="AC1322">
        <v>13</v>
      </c>
      <c r="AE1322" t="s">
        <v>8055</v>
      </c>
      <c r="AH1322" t="s">
        <v>8057</v>
      </c>
      <c r="AL1322" t="s">
        <v>347</v>
      </c>
      <c r="AM1322" t="s">
        <v>347</v>
      </c>
      <c r="AO1322">
        <v>147</v>
      </c>
      <c r="AP1322">
        <v>5</v>
      </c>
      <c r="AS1322" t="s">
        <v>7244</v>
      </c>
      <c r="AT1322">
        <v>1754691</v>
      </c>
      <c r="AU1322">
        <v>6707054</v>
      </c>
      <c r="AV1322" s="11">
        <v>375402</v>
      </c>
      <c r="AZ1322" t="s">
        <v>1661</v>
      </c>
      <c r="BA1322" t="s">
        <v>4959</v>
      </c>
      <c r="BB1322" t="s">
        <v>4962</v>
      </c>
      <c r="BC1322" t="s">
        <v>4961</v>
      </c>
    </row>
    <row r="1323" spans="1:55" x14ac:dyDescent="0.3">
      <c r="A1323">
        <v>605</v>
      </c>
      <c r="B1323" t="s">
        <v>1647</v>
      </c>
      <c r="C1323">
        <v>5726921</v>
      </c>
      <c r="Q1323" t="s">
        <v>1669</v>
      </c>
      <c r="R1323" t="s">
        <v>1669</v>
      </c>
      <c r="S1323" t="s">
        <v>135</v>
      </c>
      <c r="T1323" t="s">
        <v>52</v>
      </c>
      <c r="V1323" s="9" t="s">
        <v>1651</v>
      </c>
      <c r="AA1323" s="6" t="s">
        <v>1656</v>
      </c>
      <c r="AB1323">
        <v>10</v>
      </c>
      <c r="AC1323">
        <v>10</v>
      </c>
      <c r="AE1323" t="s">
        <v>82</v>
      </c>
      <c r="AF1323" t="s">
        <v>8226</v>
      </c>
      <c r="AH1323" t="s">
        <v>8146</v>
      </c>
      <c r="AL1323" t="s">
        <v>347</v>
      </c>
      <c r="AM1323" t="s">
        <v>347</v>
      </c>
      <c r="AO1323">
        <v>147</v>
      </c>
      <c r="AP1323">
        <v>5</v>
      </c>
      <c r="AS1323" t="s">
        <v>7244</v>
      </c>
      <c r="AT1323">
        <v>1754691</v>
      </c>
      <c r="AU1323">
        <v>6707054</v>
      </c>
      <c r="AV1323" s="11">
        <v>375402</v>
      </c>
      <c r="AZ1323" t="s">
        <v>1521</v>
      </c>
      <c r="BA1323" t="s">
        <v>4964</v>
      </c>
      <c r="BB1323">
        <v>39532352</v>
      </c>
      <c r="BC1323" t="s">
        <v>4965</v>
      </c>
    </row>
    <row r="1324" spans="1:55" x14ac:dyDescent="0.3">
      <c r="A1324">
        <v>606</v>
      </c>
      <c r="B1324" t="s">
        <v>1649</v>
      </c>
      <c r="C1324">
        <v>5726922</v>
      </c>
      <c r="Q1324" t="s">
        <v>1670</v>
      </c>
      <c r="R1324" t="s">
        <v>1670</v>
      </c>
      <c r="S1324" t="s">
        <v>135</v>
      </c>
      <c r="T1324" t="s">
        <v>52</v>
      </c>
      <c r="V1324" s="9" t="s">
        <v>1651</v>
      </c>
      <c r="AA1324" s="6" t="s">
        <v>1657</v>
      </c>
      <c r="AB1324">
        <v>7</v>
      </c>
      <c r="AC1324">
        <v>7</v>
      </c>
      <c r="AE1324" t="s">
        <v>8054</v>
      </c>
      <c r="AF1324" t="s">
        <v>82</v>
      </c>
      <c r="AH1324" t="s">
        <v>8064</v>
      </c>
      <c r="AL1324" t="s">
        <v>347</v>
      </c>
      <c r="AM1324" t="s">
        <v>347</v>
      </c>
      <c r="AO1324">
        <v>147</v>
      </c>
      <c r="AP1324">
        <v>5</v>
      </c>
      <c r="AS1324" t="s">
        <v>7244</v>
      </c>
      <c r="AT1324">
        <v>1754691</v>
      </c>
      <c r="AU1324">
        <v>6707054</v>
      </c>
      <c r="AV1324" s="11">
        <v>375402</v>
      </c>
      <c r="AZ1324" t="s">
        <v>1662</v>
      </c>
    </row>
    <row r="1325" spans="1:55" x14ac:dyDescent="0.3">
      <c r="A1325">
        <v>607</v>
      </c>
      <c r="B1325" t="s">
        <v>1648</v>
      </c>
      <c r="C1325">
        <v>5726923</v>
      </c>
      <c r="Q1325" t="s">
        <v>1671</v>
      </c>
      <c r="R1325" t="s">
        <v>1671</v>
      </c>
      <c r="S1325" t="s">
        <v>135</v>
      </c>
      <c r="T1325" t="s">
        <v>52</v>
      </c>
      <c r="V1325" s="9" t="s">
        <v>1651</v>
      </c>
      <c r="AA1325" s="6" t="s">
        <v>1658</v>
      </c>
      <c r="AB1325">
        <v>8</v>
      </c>
      <c r="AC1325">
        <v>8</v>
      </c>
      <c r="AE1325" t="s">
        <v>8054</v>
      </c>
      <c r="AH1325" t="s">
        <v>8057</v>
      </c>
      <c r="AL1325" t="s">
        <v>347</v>
      </c>
      <c r="AM1325" t="s">
        <v>347</v>
      </c>
      <c r="AO1325">
        <v>147</v>
      </c>
      <c r="AP1325">
        <v>5</v>
      </c>
      <c r="AS1325" t="s">
        <v>7244</v>
      </c>
      <c r="AT1325">
        <v>1754691</v>
      </c>
      <c r="AU1325">
        <v>6707054</v>
      </c>
      <c r="AV1325" s="11">
        <v>375402</v>
      </c>
      <c r="AZ1325" t="s">
        <v>1663</v>
      </c>
    </row>
    <row r="1326" spans="1:55" x14ac:dyDescent="0.3">
      <c r="A1326">
        <v>608</v>
      </c>
      <c r="B1326" t="s">
        <v>1621</v>
      </c>
      <c r="C1326">
        <v>5726924</v>
      </c>
      <c r="Q1326" t="s">
        <v>1650</v>
      </c>
      <c r="R1326" t="s">
        <v>1650</v>
      </c>
      <c r="S1326" t="s">
        <v>135</v>
      </c>
      <c r="T1326" t="s">
        <v>52</v>
      </c>
      <c r="V1326" s="9" t="s">
        <v>1651</v>
      </c>
      <c r="AA1326" s="6" t="s">
        <v>1626</v>
      </c>
      <c r="AB1326">
        <v>7</v>
      </c>
      <c r="AC1326">
        <v>7</v>
      </c>
      <c r="AE1326" t="s">
        <v>82</v>
      </c>
      <c r="AF1326" t="s">
        <v>8054</v>
      </c>
      <c r="AH1326" t="s">
        <v>8057</v>
      </c>
      <c r="AL1326" t="s">
        <v>347</v>
      </c>
      <c r="AM1326" t="s">
        <v>347</v>
      </c>
      <c r="AO1326">
        <v>147</v>
      </c>
      <c r="AP1326">
        <v>5</v>
      </c>
      <c r="AS1326" t="s">
        <v>7244</v>
      </c>
      <c r="AT1326">
        <v>1754691</v>
      </c>
      <c r="AU1326">
        <v>6707054</v>
      </c>
      <c r="AV1326" s="11">
        <v>375402</v>
      </c>
      <c r="AZ1326" t="s">
        <v>1664</v>
      </c>
    </row>
    <row r="1327" spans="1:55" x14ac:dyDescent="0.3">
      <c r="A1327">
        <v>610</v>
      </c>
      <c r="Q1327" t="s">
        <v>1672</v>
      </c>
      <c r="R1327" t="s">
        <v>1672</v>
      </c>
      <c r="S1327" t="s">
        <v>135</v>
      </c>
      <c r="T1327" t="s">
        <v>138</v>
      </c>
      <c r="V1327" s="9" t="s">
        <v>1681</v>
      </c>
      <c r="AA1327" s="6" t="s">
        <v>516</v>
      </c>
      <c r="AB1327">
        <v>1</v>
      </c>
      <c r="AC1327">
        <v>1</v>
      </c>
      <c r="AH1327" t="s">
        <v>8057</v>
      </c>
      <c r="AL1327" t="s">
        <v>1688</v>
      </c>
      <c r="AM1327" t="s">
        <v>1688</v>
      </c>
    </row>
    <row r="1328" spans="1:55" x14ac:dyDescent="0.3">
      <c r="A1328">
        <v>611</v>
      </c>
      <c r="Q1328" t="s">
        <v>1673</v>
      </c>
      <c r="R1328" t="s">
        <v>1673</v>
      </c>
      <c r="S1328" t="s">
        <v>135</v>
      </c>
      <c r="T1328" t="s">
        <v>138</v>
      </c>
      <c r="V1328" s="9" t="s">
        <v>1681</v>
      </c>
      <c r="AB1328">
        <v>1</v>
      </c>
      <c r="AC1328">
        <v>1</v>
      </c>
      <c r="AH1328" t="s">
        <v>1398</v>
      </c>
      <c r="AL1328" t="s">
        <v>772</v>
      </c>
      <c r="AM1328" t="s">
        <v>772</v>
      </c>
    </row>
    <row r="1329" spans="1:58" x14ac:dyDescent="0.3">
      <c r="A1329">
        <v>612</v>
      </c>
      <c r="Q1329" t="s">
        <v>1674</v>
      </c>
      <c r="R1329" t="s">
        <v>1674</v>
      </c>
      <c r="S1329" t="s">
        <v>135</v>
      </c>
      <c r="T1329" t="s">
        <v>138</v>
      </c>
      <c r="V1329" s="9" t="s">
        <v>1681</v>
      </c>
      <c r="AA1329" s="6" t="s">
        <v>899</v>
      </c>
      <c r="AB1329">
        <v>1</v>
      </c>
      <c r="AC1329">
        <v>1</v>
      </c>
      <c r="AH1329" t="s">
        <v>8065</v>
      </c>
      <c r="AL1329" t="s">
        <v>1569</v>
      </c>
      <c r="AM1329" t="s">
        <v>1569</v>
      </c>
    </row>
    <row r="1330" spans="1:58" x14ac:dyDescent="0.3">
      <c r="A1330">
        <v>613</v>
      </c>
      <c r="Q1330" t="s">
        <v>1675</v>
      </c>
      <c r="R1330" t="s">
        <v>1675</v>
      </c>
      <c r="S1330" t="s">
        <v>135</v>
      </c>
      <c r="T1330" t="s">
        <v>138</v>
      </c>
      <c r="V1330" s="9" t="s">
        <v>1681</v>
      </c>
      <c r="AA1330" s="6" t="s">
        <v>1457</v>
      </c>
      <c r="AB1330">
        <v>1</v>
      </c>
      <c r="AC1330">
        <v>1</v>
      </c>
      <c r="AH1330" t="s">
        <v>8066</v>
      </c>
      <c r="AL1330" t="s">
        <v>1689</v>
      </c>
      <c r="AM1330" t="s">
        <v>1689</v>
      </c>
    </row>
    <row r="1331" spans="1:58" x14ac:dyDescent="0.3">
      <c r="A1331">
        <v>614</v>
      </c>
      <c r="Q1331" t="s">
        <v>1676</v>
      </c>
      <c r="R1331" t="s">
        <v>1676</v>
      </c>
      <c r="S1331" t="s">
        <v>135</v>
      </c>
      <c r="T1331" t="s">
        <v>138</v>
      </c>
      <c r="V1331" s="9" t="s">
        <v>1681</v>
      </c>
      <c r="AA1331" s="6" t="s">
        <v>212</v>
      </c>
      <c r="AB1331">
        <v>1</v>
      </c>
      <c r="AC1331">
        <v>1</v>
      </c>
      <c r="AL1331" t="s">
        <v>1170</v>
      </c>
      <c r="AM1331" t="s">
        <v>1170</v>
      </c>
      <c r="AZ1331" t="s">
        <v>1691</v>
      </c>
    </row>
    <row r="1332" spans="1:58" x14ac:dyDescent="0.3">
      <c r="A1332">
        <v>615</v>
      </c>
      <c r="Q1332" t="s">
        <v>1677</v>
      </c>
      <c r="R1332" t="s">
        <v>1677</v>
      </c>
      <c r="S1332" t="s">
        <v>135</v>
      </c>
      <c r="T1332" t="s">
        <v>138</v>
      </c>
      <c r="V1332" s="9" t="s">
        <v>1682</v>
      </c>
      <c r="AA1332" s="6" t="s">
        <v>1687</v>
      </c>
      <c r="AB1332">
        <v>1</v>
      </c>
      <c r="AC1332">
        <v>1</v>
      </c>
      <c r="AL1332" t="s">
        <v>743</v>
      </c>
      <c r="AM1332" t="s">
        <v>743</v>
      </c>
    </row>
    <row r="1333" spans="1:58" x14ac:dyDescent="0.3">
      <c r="A1333">
        <v>616</v>
      </c>
      <c r="B1333" t="s">
        <v>5617</v>
      </c>
      <c r="C1333">
        <v>5726962</v>
      </c>
      <c r="Q1333" t="s">
        <v>5618</v>
      </c>
      <c r="R1333" t="s">
        <v>5618</v>
      </c>
      <c r="S1333" t="s">
        <v>135</v>
      </c>
      <c r="T1333" t="s">
        <v>52</v>
      </c>
      <c r="V1333" s="9" t="s">
        <v>5619</v>
      </c>
      <c r="AA1333" s="6" t="s">
        <v>5620</v>
      </c>
      <c r="AB1333">
        <v>17</v>
      </c>
      <c r="AC1333">
        <v>17</v>
      </c>
      <c r="AE1333" t="s">
        <v>92</v>
      </c>
      <c r="AF1333" t="s">
        <v>8053</v>
      </c>
      <c r="AH1333" t="s">
        <v>8065</v>
      </c>
      <c r="AL1333" t="s">
        <v>303</v>
      </c>
      <c r="AM1333" t="s">
        <v>303</v>
      </c>
      <c r="AO1333">
        <v>36</v>
      </c>
      <c r="AP1333">
        <v>4</v>
      </c>
      <c r="AS1333" t="s">
        <v>7328</v>
      </c>
      <c r="AT1333">
        <v>1640970</v>
      </c>
      <c r="AV1333" s="11">
        <v>412004</v>
      </c>
      <c r="AZ1333" t="s">
        <v>5621</v>
      </c>
    </row>
    <row r="1334" spans="1:58" x14ac:dyDescent="0.3">
      <c r="A1334">
        <v>617</v>
      </c>
      <c r="Q1334" t="s">
        <v>1678</v>
      </c>
      <c r="R1334" t="s">
        <v>1678</v>
      </c>
      <c r="S1334" t="s">
        <v>135</v>
      </c>
      <c r="T1334" t="s">
        <v>138</v>
      </c>
      <c r="V1334" s="9" t="s">
        <v>1683</v>
      </c>
      <c r="AA1334" s="6" t="s">
        <v>1686</v>
      </c>
      <c r="AB1334">
        <v>1</v>
      </c>
      <c r="AC1334">
        <v>1</v>
      </c>
      <c r="AE1334" t="s">
        <v>8054</v>
      </c>
      <c r="AH1334" t="s">
        <v>8067</v>
      </c>
      <c r="AL1334" t="s">
        <v>1690</v>
      </c>
      <c r="AM1334" t="s">
        <v>1690</v>
      </c>
    </row>
    <row r="1335" spans="1:58" x14ac:dyDescent="0.3">
      <c r="A1335">
        <v>618</v>
      </c>
      <c r="Q1335" t="s">
        <v>1679</v>
      </c>
      <c r="R1335" t="s">
        <v>1679</v>
      </c>
      <c r="S1335" t="s">
        <v>135</v>
      </c>
      <c r="T1335" t="s">
        <v>138</v>
      </c>
      <c r="V1335" s="9" t="s">
        <v>1684</v>
      </c>
      <c r="AA1335" s="6" t="s">
        <v>817</v>
      </c>
      <c r="AB1335">
        <v>1</v>
      </c>
      <c r="AC1335">
        <v>1</v>
      </c>
      <c r="AH1335" t="s">
        <v>1398</v>
      </c>
      <c r="AL1335" t="s">
        <v>873</v>
      </c>
      <c r="AM1335" t="s">
        <v>873</v>
      </c>
    </row>
    <row r="1336" spans="1:58" x14ac:dyDescent="0.3">
      <c r="A1336">
        <v>619</v>
      </c>
      <c r="Q1336" t="s">
        <v>1680</v>
      </c>
      <c r="R1336" t="s">
        <v>1680</v>
      </c>
      <c r="S1336" t="s">
        <v>135</v>
      </c>
      <c r="T1336" t="s">
        <v>138</v>
      </c>
      <c r="V1336" s="9" t="s">
        <v>1685</v>
      </c>
      <c r="AB1336">
        <v>1</v>
      </c>
      <c r="AC1336">
        <v>1</v>
      </c>
      <c r="AE1336" t="s">
        <v>8055</v>
      </c>
      <c r="AL1336" t="s">
        <v>968</v>
      </c>
      <c r="AM1336" t="s">
        <v>968</v>
      </c>
    </row>
    <row r="1337" spans="1:58" x14ac:dyDescent="0.3">
      <c r="A1337">
        <v>620</v>
      </c>
      <c r="I1337">
        <v>23098</v>
      </c>
      <c r="K1337" t="s">
        <v>1694</v>
      </c>
      <c r="O1337" s="9" t="s">
        <v>7217</v>
      </c>
      <c r="P1337" s="9" t="s">
        <v>7218</v>
      </c>
      <c r="Q1337" t="s">
        <v>1692</v>
      </c>
      <c r="R1337" t="s">
        <v>1692</v>
      </c>
      <c r="S1337" t="s">
        <v>135</v>
      </c>
      <c r="T1337" t="s">
        <v>13</v>
      </c>
      <c r="V1337" s="9" t="s">
        <v>1693</v>
      </c>
      <c r="AB1337">
        <v>512</v>
      </c>
      <c r="AC1337">
        <v>512</v>
      </c>
      <c r="AH1337" t="s">
        <v>8064</v>
      </c>
      <c r="BD1337" t="s">
        <v>1696</v>
      </c>
      <c r="BF1337" t="s">
        <v>1695</v>
      </c>
    </row>
    <row r="1338" spans="1:58" x14ac:dyDescent="0.3">
      <c r="A1338">
        <v>621</v>
      </c>
      <c r="I1338">
        <v>52406134</v>
      </c>
      <c r="Q1338" t="s">
        <v>3638</v>
      </c>
      <c r="R1338" t="s">
        <v>3638</v>
      </c>
      <c r="S1338" t="s">
        <v>135</v>
      </c>
      <c r="T1338" t="s">
        <v>13</v>
      </c>
      <c r="V1338" s="9" t="s">
        <v>1693</v>
      </c>
      <c r="AB1338">
        <v>192</v>
      </c>
      <c r="AC1338">
        <v>192</v>
      </c>
      <c r="AH1338" t="s">
        <v>8057</v>
      </c>
      <c r="AZ1338" t="s">
        <v>5107</v>
      </c>
      <c r="BF1338" t="s">
        <v>5108</v>
      </c>
    </row>
    <row r="1339" spans="1:58" x14ac:dyDescent="0.3">
      <c r="A1339">
        <v>622</v>
      </c>
      <c r="Q1339" t="s">
        <v>1697</v>
      </c>
      <c r="R1339" t="s">
        <v>1698</v>
      </c>
      <c r="S1339" t="s">
        <v>65</v>
      </c>
      <c r="T1339" t="s">
        <v>1281</v>
      </c>
      <c r="V1339" s="9" t="s">
        <v>1693</v>
      </c>
      <c r="AB1339">
        <v>37</v>
      </c>
      <c r="AC1339">
        <v>37</v>
      </c>
      <c r="AE1339" t="s">
        <v>92</v>
      </c>
      <c r="AF1339" t="s">
        <v>8053</v>
      </c>
      <c r="AG1339" t="s">
        <v>8170</v>
      </c>
      <c r="AH1339" t="s">
        <v>1174</v>
      </c>
      <c r="AL1339" t="s">
        <v>1699</v>
      </c>
      <c r="AM1339" t="s">
        <v>1700</v>
      </c>
      <c r="AZ1339" t="s">
        <v>6713</v>
      </c>
    </row>
    <row r="1340" spans="1:58" x14ac:dyDescent="0.3">
      <c r="A1340">
        <v>624</v>
      </c>
      <c r="C1340">
        <v>5373704</v>
      </c>
      <c r="Q1340" t="s">
        <v>11099</v>
      </c>
      <c r="R1340" t="s">
        <v>11100</v>
      </c>
      <c r="S1340" t="s">
        <v>65</v>
      </c>
      <c r="T1340" t="s">
        <v>52</v>
      </c>
      <c r="V1340" s="9" t="s">
        <v>1693</v>
      </c>
      <c r="AA1340" s="6" t="s">
        <v>11101</v>
      </c>
      <c r="AB1340">
        <v>10</v>
      </c>
      <c r="AC1340">
        <v>10</v>
      </c>
      <c r="AE1340" t="s">
        <v>8054</v>
      </c>
      <c r="AF1340" t="s">
        <v>82</v>
      </c>
      <c r="AH1340" t="s">
        <v>1174</v>
      </c>
      <c r="AL1340" t="s">
        <v>11011</v>
      </c>
      <c r="AM1340" t="s">
        <v>11036</v>
      </c>
      <c r="AO1340">
        <v>20</v>
      </c>
      <c r="AP1340">
        <v>6</v>
      </c>
      <c r="AZ1340" t="s">
        <v>1601</v>
      </c>
    </row>
    <row r="1341" spans="1:58" x14ac:dyDescent="0.3">
      <c r="A1341">
        <v>625</v>
      </c>
      <c r="C1341">
        <v>5373703</v>
      </c>
      <c r="Q1341" t="s">
        <v>11042</v>
      </c>
      <c r="R1341" t="s">
        <v>11044</v>
      </c>
      <c r="S1341" t="s">
        <v>65</v>
      </c>
      <c r="T1341" t="s">
        <v>52</v>
      </c>
      <c r="V1341" s="9" t="s">
        <v>1693</v>
      </c>
      <c r="AA1341" s="6" t="s">
        <v>1289</v>
      </c>
      <c r="AB1341">
        <v>7</v>
      </c>
      <c r="AC1341">
        <v>7</v>
      </c>
      <c r="AE1341" t="s">
        <v>8054</v>
      </c>
      <c r="AH1341" t="s">
        <v>1174</v>
      </c>
      <c r="AL1341" t="s">
        <v>11011</v>
      </c>
      <c r="AM1341" t="s">
        <v>11036</v>
      </c>
      <c r="AO1341">
        <v>20</v>
      </c>
      <c r="AP1341">
        <v>6</v>
      </c>
      <c r="AZ1341" t="s">
        <v>11045</v>
      </c>
    </row>
    <row r="1342" spans="1:58" x14ac:dyDescent="0.3">
      <c r="A1342">
        <v>626</v>
      </c>
      <c r="C1342">
        <v>5371467</v>
      </c>
      <c r="Q1342" t="s">
        <v>11038</v>
      </c>
      <c r="R1342" t="s">
        <v>11039</v>
      </c>
      <c r="S1342" t="s">
        <v>65</v>
      </c>
      <c r="T1342" t="s">
        <v>52</v>
      </c>
      <c r="V1342" s="9" t="s">
        <v>1693</v>
      </c>
      <c r="AA1342" s="6" t="s">
        <v>11040</v>
      </c>
      <c r="AB1342">
        <v>10</v>
      </c>
      <c r="AC1342">
        <v>10</v>
      </c>
      <c r="AE1342" t="s">
        <v>8239</v>
      </c>
      <c r="AH1342" t="s">
        <v>1174</v>
      </c>
      <c r="AL1342" t="s">
        <v>11011</v>
      </c>
      <c r="AM1342" t="s">
        <v>11036</v>
      </c>
      <c r="AO1342">
        <v>20</v>
      </c>
      <c r="AP1342">
        <v>6</v>
      </c>
      <c r="AZ1342" t="s">
        <v>11041</v>
      </c>
    </row>
    <row r="1343" spans="1:58" x14ac:dyDescent="0.3">
      <c r="A1343">
        <v>627</v>
      </c>
      <c r="C1343">
        <v>5392900</v>
      </c>
      <c r="Q1343" t="s">
        <v>11034</v>
      </c>
      <c r="R1343" t="s">
        <v>11035</v>
      </c>
      <c r="S1343" t="s">
        <v>65</v>
      </c>
      <c r="T1343" t="s">
        <v>52</v>
      </c>
      <c r="V1343" s="9" t="s">
        <v>1693</v>
      </c>
      <c r="AA1343" s="6" t="s">
        <v>11043</v>
      </c>
      <c r="AB1343">
        <v>21</v>
      </c>
      <c r="AC1343">
        <v>21</v>
      </c>
      <c r="AE1343" t="s">
        <v>8054</v>
      </c>
      <c r="AH1343" t="s">
        <v>1174</v>
      </c>
      <c r="AL1343" t="s">
        <v>11011</v>
      </c>
      <c r="AM1343" t="s">
        <v>11036</v>
      </c>
      <c r="AO1343">
        <v>20</v>
      </c>
      <c r="AP1343">
        <v>6</v>
      </c>
      <c r="AZ1343" t="s">
        <v>11037</v>
      </c>
    </row>
    <row r="1344" spans="1:58" x14ac:dyDescent="0.3">
      <c r="A1344">
        <v>628</v>
      </c>
      <c r="B1344" t="s">
        <v>1701</v>
      </c>
      <c r="C1344">
        <v>5364785</v>
      </c>
      <c r="Q1344" t="s">
        <v>1702</v>
      </c>
      <c r="R1344" t="s">
        <v>1702</v>
      </c>
      <c r="S1344" t="s">
        <v>135</v>
      </c>
      <c r="T1344" t="s">
        <v>52</v>
      </c>
      <c r="V1344" s="9" t="s">
        <v>1693</v>
      </c>
      <c r="AA1344" s="6" t="s">
        <v>1703</v>
      </c>
      <c r="AB1344">
        <v>4</v>
      </c>
      <c r="AC1344">
        <v>4</v>
      </c>
      <c r="AE1344" t="s">
        <v>8054</v>
      </c>
      <c r="AH1344" t="s">
        <v>1174</v>
      </c>
      <c r="AL1344" t="s">
        <v>1704</v>
      </c>
      <c r="AM1344" t="s">
        <v>1704</v>
      </c>
      <c r="AO1344">
        <v>3</v>
      </c>
      <c r="AP1344">
        <v>1</v>
      </c>
      <c r="AS1344" t="s">
        <v>7271</v>
      </c>
      <c r="AT1344">
        <v>43718717</v>
      </c>
      <c r="AU1344">
        <v>677613</v>
      </c>
      <c r="AV1344" s="11">
        <v>1306050</v>
      </c>
      <c r="AZ1344" t="s">
        <v>1135</v>
      </c>
    </row>
    <row r="1345" spans="1:55" x14ac:dyDescent="0.3">
      <c r="A1345">
        <v>630</v>
      </c>
      <c r="Q1345" t="s">
        <v>11010</v>
      </c>
      <c r="R1345" t="s">
        <v>2739</v>
      </c>
      <c r="S1345" t="s">
        <v>65</v>
      </c>
      <c r="T1345" t="s">
        <v>52</v>
      </c>
      <c r="V1345" s="9" t="s">
        <v>1693</v>
      </c>
      <c r="AE1345" t="s">
        <v>8208</v>
      </c>
      <c r="AH1345" t="s">
        <v>1174</v>
      </c>
      <c r="AL1345" t="s">
        <v>11011</v>
      </c>
      <c r="AM1345" t="s">
        <v>11036</v>
      </c>
      <c r="AO1345">
        <v>20</v>
      </c>
      <c r="AP1345">
        <v>6</v>
      </c>
      <c r="AZ1345" t="s">
        <v>1101</v>
      </c>
    </row>
    <row r="1346" spans="1:55" x14ac:dyDescent="0.3">
      <c r="A1346">
        <v>631</v>
      </c>
      <c r="Q1346" t="s">
        <v>1705</v>
      </c>
      <c r="R1346" t="s">
        <v>1705</v>
      </c>
      <c r="S1346" t="s">
        <v>135</v>
      </c>
      <c r="T1346" t="s">
        <v>138</v>
      </c>
      <c r="V1346" s="9" t="s">
        <v>1712</v>
      </c>
      <c r="AA1346" s="6" t="s">
        <v>331</v>
      </c>
      <c r="AB1346">
        <v>1</v>
      </c>
      <c r="AC1346">
        <v>1</v>
      </c>
      <c r="AH1346" t="s">
        <v>8059</v>
      </c>
      <c r="AL1346" t="s">
        <v>1170</v>
      </c>
      <c r="AM1346" t="s">
        <v>1170</v>
      </c>
    </row>
    <row r="1347" spans="1:55" x14ac:dyDescent="0.3">
      <c r="A1347">
        <v>632</v>
      </c>
      <c r="Q1347" t="s">
        <v>1706</v>
      </c>
      <c r="R1347" t="s">
        <v>1706</v>
      </c>
      <c r="S1347" t="s">
        <v>135</v>
      </c>
      <c r="T1347" t="s">
        <v>138</v>
      </c>
      <c r="V1347" s="9" t="s">
        <v>1713</v>
      </c>
      <c r="AA1347" s="6" t="s">
        <v>212</v>
      </c>
      <c r="AB1347">
        <v>1</v>
      </c>
      <c r="AC1347">
        <v>1</v>
      </c>
      <c r="AL1347" t="s">
        <v>1171</v>
      </c>
      <c r="AM1347" t="s">
        <v>1171</v>
      </c>
    </row>
    <row r="1348" spans="1:55" x14ac:dyDescent="0.3">
      <c r="A1348">
        <v>633</v>
      </c>
      <c r="Q1348" t="s">
        <v>1707</v>
      </c>
      <c r="R1348" t="s">
        <v>1707</v>
      </c>
      <c r="S1348" t="s">
        <v>135</v>
      </c>
      <c r="T1348" t="s">
        <v>138</v>
      </c>
      <c r="V1348" s="9" t="s">
        <v>1714</v>
      </c>
      <c r="AA1348" s="6" t="s">
        <v>251</v>
      </c>
      <c r="AB1348">
        <v>1</v>
      </c>
      <c r="AC1348">
        <v>1</v>
      </c>
      <c r="AL1348" t="s">
        <v>447</v>
      </c>
      <c r="AM1348" t="s">
        <v>447</v>
      </c>
    </row>
    <row r="1349" spans="1:55" x14ac:dyDescent="0.3">
      <c r="A1349">
        <v>634</v>
      </c>
      <c r="Q1349" t="s">
        <v>1708</v>
      </c>
      <c r="R1349" t="s">
        <v>1708</v>
      </c>
      <c r="S1349" t="s">
        <v>135</v>
      </c>
      <c r="T1349" t="s">
        <v>138</v>
      </c>
      <c r="V1349" s="9" t="s">
        <v>1714</v>
      </c>
      <c r="AA1349" s="6" t="s">
        <v>1718</v>
      </c>
      <c r="AB1349">
        <v>1</v>
      </c>
      <c r="AC1349">
        <v>1</v>
      </c>
      <c r="AH1349" t="s">
        <v>1398</v>
      </c>
      <c r="AL1349" t="s">
        <v>1113</v>
      </c>
      <c r="AM1349" t="s">
        <v>1113</v>
      </c>
    </row>
    <row r="1350" spans="1:55" x14ac:dyDescent="0.3">
      <c r="A1350">
        <v>635</v>
      </c>
      <c r="Q1350" t="s">
        <v>1709</v>
      </c>
      <c r="R1350" t="s">
        <v>1709</v>
      </c>
      <c r="S1350" t="s">
        <v>135</v>
      </c>
      <c r="T1350" t="s">
        <v>138</v>
      </c>
      <c r="V1350" s="9" t="s">
        <v>1715</v>
      </c>
      <c r="AA1350" s="6" t="s">
        <v>1686</v>
      </c>
      <c r="AB1350">
        <v>1</v>
      </c>
      <c r="AC1350">
        <v>1</v>
      </c>
      <c r="AL1350" t="s">
        <v>1171</v>
      </c>
      <c r="AM1350" t="s">
        <v>1171</v>
      </c>
    </row>
    <row r="1351" spans="1:55" x14ac:dyDescent="0.3">
      <c r="A1351">
        <v>636</v>
      </c>
      <c r="Q1351" t="s">
        <v>1710</v>
      </c>
      <c r="R1351" t="s">
        <v>1710</v>
      </c>
      <c r="S1351" t="s">
        <v>135</v>
      </c>
      <c r="T1351" t="s">
        <v>138</v>
      </c>
      <c r="V1351" s="9" t="s">
        <v>1716</v>
      </c>
      <c r="AA1351" s="6" t="s">
        <v>1719</v>
      </c>
      <c r="AB1351">
        <v>1</v>
      </c>
      <c r="AC1351">
        <v>1</v>
      </c>
      <c r="AH1351" t="s">
        <v>1398</v>
      </c>
      <c r="AL1351" t="s">
        <v>753</v>
      </c>
      <c r="AM1351" t="s">
        <v>753</v>
      </c>
    </row>
    <row r="1352" spans="1:55" x14ac:dyDescent="0.3">
      <c r="A1352">
        <v>637</v>
      </c>
      <c r="B1352" t="s">
        <v>11651</v>
      </c>
      <c r="C1352">
        <v>5395873</v>
      </c>
      <c r="Q1352" t="s">
        <v>11650</v>
      </c>
      <c r="R1352" t="s">
        <v>11650</v>
      </c>
      <c r="S1352" t="s">
        <v>135</v>
      </c>
      <c r="T1352" t="s">
        <v>52</v>
      </c>
      <c r="V1352" s="9" t="s">
        <v>11649</v>
      </c>
      <c r="AA1352" s="6" t="s">
        <v>11652</v>
      </c>
      <c r="AB1352">
        <v>6</v>
      </c>
      <c r="AC1352">
        <v>6</v>
      </c>
      <c r="AE1352" t="s">
        <v>2462</v>
      </c>
      <c r="AL1352" t="s">
        <v>691</v>
      </c>
      <c r="AM1352" t="s">
        <v>691</v>
      </c>
      <c r="AO1352">
        <v>60</v>
      </c>
      <c r="AP1352">
        <v>3</v>
      </c>
      <c r="AS1352" t="s">
        <v>7272</v>
      </c>
      <c r="AV1352" s="11">
        <v>370312</v>
      </c>
      <c r="AZ1352" t="s">
        <v>11653</v>
      </c>
    </row>
    <row r="1353" spans="1:55" x14ac:dyDescent="0.3">
      <c r="A1353">
        <v>638</v>
      </c>
      <c r="Q1353" t="s">
        <v>1711</v>
      </c>
      <c r="R1353" t="s">
        <v>1711</v>
      </c>
      <c r="S1353" t="s">
        <v>135</v>
      </c>
      <c r="T1353" t="s">
        <v>138</v>
      </c>
      <c r="V1353" s="9" t="s">
        <v>1717</v>
      </c>
      <c r="AA1353" s="6" t="s">
        <v>1720</v>
      </c>
      <c r="AB1353">
        <v>1</v>
      </c>
      <c r="AC1353">
        <v>1</v>
      </c>
      <c r="AL1353" t="s">
        <v>773</v>
      </c>
      <c r="AM1353" t="s">
        <v>773</v>
      </c>
      <c r="AZ1353" t="s">
        <v>1721</v>
      </c>
    </row>
    <row r="1354" spans="1:55" x14ac:dyDescent="0.3">
      <c r="A1354">
        <v>639</v>
      </c>
      <c r="B1354" t="s">
        <v>1722</v>
      </c>
      <c r="C1354">
        <v>5772926</v>
      </c>
      <c r="Q1354" t="s">
        <v>1724</v>
      </c>
      <c r="R1354" t="s">
        <v>1724</v>
      </c>
      <c r="S1354" t="s">
        <v>135</v>
      </c>
      <c r="T1354" t="s">
        <v>52</v>
      </c>
      <c r="V1354" s="9" t="s">
        <v>1727</v>
      </c>
      <c r="AA1354" s="6" t="s">
        <v>1728</v>
      </c>
      <c r="AB1354">
        <v>7</v>
      </c>
      <c r="AC1354">
        <v>7</v>
      </c>
      <c r="AE1354" t="s">
        <v>82</v>
      </c>
      <c r="AH1354" t="s">
        <v>1174</v>
      </c>
      <c r="AL1354" t="s">
        <v>1544</v>
      </c>
      <c r="AM1354" t="s">
        <v>1544</v>
      </c>
      <c r="AO1354">
        <v>125</v>
      </c>
      <c r="AP1354">
        <v>10</v>
      </c>
      <c r="AS1354" t="s">
        <v>7283</v>
      </c>
      <c r="AT1354">
        <v>1058062637</v>
      </c>
      <c r="AV1354" s="11">
        <v>370512</v>
      </c>
      <c r="AZ1354" t="s">
        <v>1731</v>
      </c>
    </row>
    <row r="1355" spans="1:55" x14ac:dyDescent="0.3">
      <c r="A1355">
        <v>640</v>
      </c>
      <c r="B1355" t="s">
        <v>1723</v>
      </c>
      <c r="C1355">
        <v>5772927</v>
      </c>
      <c r="Q1355" t="s">
        <v>1725</v>
      </c>
      <c r="R1355" t="s">
        <v>1725</v>
      </c>
      <c r="S1355" t="s">
        <v>135</v>
      </c>
      <c r="T1355" t="s">
        <v>52</v>
      </c>
      <c r="V1355" s="9" t="s">
        <v>1727</v>
      </c>
      <c r="AA1355" s="6" t="s">
        <v>1729</v>
      </c>
      <c r="AB1355">
        <v>7</v>
      </c>
      <c r="AC1355">
        <v>7</v>
      </c>
      <c r="AE1355" t="s">
        <v>82</v>
      </c>
      <c r="AH1355" t="s">
        <v>8105</v>
      </c>
      <c r="AL1355" t="s">
        <v>1544</v>
      </c>
      <c r="AM1355" t="s">
        <v>1544</v>
      </c>
      <c r="AO1355">
        <v>125</v>
      </c>
      <c r="AP1355">
        <v>10</v>
      </c>
      <c r="AS1355" t="s">
        <v>7283</v>
      </c>
      <c r="AT1355">
        <v>1058062637</v>
      </c>
      <c r="AV1355" s="11">
        <v>370512</v>
      </c>
      <c r="AZ1355" t="s">
        <v>1732</v>
      </c>
      <c r="BA1355" t="s">
        <v>4988</v>
      </c>
      <c r="BB1355">
        <v>41926472</v>
      </c>
      <c r="BC1355" t="s">
        <v>4989</v>
      </c>
    </row>
    <row r="1356" spans="1:55" x14ac:dyDescent="0.3">
      <c r="A1356">
        <v>641</v>
      </c>
      <c r="Q1356" t="s">
        <v>1726</v>
      </c>
      <c r="R1356" t="s">
        <v>1726</v>
      </c>
      <c r="S1356" t="s">
        <v>135</v>
      </c>
      <c r="T1356" t="s">
        <v>52</v>
      </c>
      <c r="V1356" s="9" t="s">
        <v>1727</v>
      </c>
      <c r="AA1356" s="6" t="s">
        <v>1730</v>
      </c>
      <c r="AB1356">
        <v>1</v>
      </c>
      <c r="AC1356">
        <v>1</v>
      </c>
      <c r="AE1356" t="s">
        <v>8054</v>
      </c>
      <c r="AH1356" t="s">
        <v>8242</v>
      </c>
      <c r="AL1356" t="s">
        <v>686</v>
      </c>
      <c r="AM1356" t="s">
        <v>686</v>
      </c>
      <c r="AO1356">
        <v>43</v>
      </c>
      <c r="AP1356">
        <v>4</v>
      </c>
      <c r="AS1356" t="s">
        <v>7271</v>
      </c>
      <c r="AT1356">
        <v>43718717</v>
      </c>
      <c r="AU1356">
        <v>677613</v>
      </c>
      <c r="AV1356" s="11">
        <v>1306050</v>
      </c>
      <c r="AZ1356" t="s">
        <v>1733</v>
      </c>
    </row>
    <row r="1357" spans="1:55" x14ac:dyDescent="0.3">
      <c r="A1357">
        <v>642</v>
      </c>
      <c r="B1357" t="s">
        <v>1734</v>
      </c>
      <c r="C1357">
        <v>5806850</v>
      </c>
      <c r="Q1357" t="s">
        <v>1735</v>
      </c>
      <c r="R1357" t="s">
        <v>1735</v>
      </c>
      <c r="S1357" t="s">
        <v>135</v>
      </c>
      <c r="T1357" t="s">
        <v>52</v>
      </c>
      <c r="V1357" s="9" t="s">
        <v>1736</v>
      </c>
      <c r="AA1357" s="6" t="s">
        <v>1737</v>
      </c>
      <c r="AB1357">
        <v>2</v>
      </c>
      <c r="AC1357">
        <v>2</v>
      </c>
      <c r="AE1357" t="s">
        <v>8211</v>
      </c>
      <c r="AF1357" t="s">
        <v>82</v>
      </c>
      <c r="AH1357" t="s">
        <v>1174</v>
      </c>
      <c r="AL1357" t="s">
        <v>1607</v>
      </c>
      <c r="AM1357" t="s">
        <v>1607</v>
      </c>
      <c r="AO1357">
        <v>115</v>
      </c>
      <c r="AP1357">
        <v>522</v>
      </c>
      <c r="AS1357" t="s">
        <v>7322</v>
      </c>
      <c r="AT1357">
        <v>1537306</v>
      </c>
      <c r="AV1357" s="11">
        <v>342367</v>
      </c>
      <c r="AZ1357" t="s">
        <v>1738</v>
      </c>
    </row>
    <row r="1358" spans="1:55" x14ac:dyDescent="0.3">
      <c r="A1358">
        <v>643</v>
      </c>
      <c r="Q1358" t="s">
        <v>1739</v>
      </c>
      <c r="R1358" t="s">
        <v>1739</v>
      </c>
      <c r="S1358" t="s">
        <v>135</v>
      </c>
      <c r="T1358" t="s">
        <v>138</v>
      </c>
      <c r="V1358" s="9" t="s">
        <v>1742</v>
      </c>
      <c r="AA1358" s="6" t="s">
        <v>996</v>
      </c>
      <c r="AB1358">
        <v>1</v>
      </c>
      <c r="AC1358">
        <v>1</v>
      </c>
      <c r="AE1358" t="s">
        <v>8054</v>
      </c>
      <c r="AH1358" t="s">
        <v>1398</v>
      </c>
      <c r="AL1358" t="s">
        <v>1113</v>
      </c>
      <c r="AM1358" t="s">
        <v>1113</v>
      </c>
      <c r="AZ1358" t="s">
        <v>1748</v>
      </c>
    </row>
    <row r="1359" spans="1:55" x14ac:dyDescent="0.3">
      <c r="A1359">
        <v>644</v>
      </c>
      <c r="Q1359" t="s">
        <v>1740</v>
      </c>
      <c r="R1359" t="s">
        <v>1740</v>
      </c>
      <c r="S1359" t="s">
        <v>135</v>
      </c>
      <c r="T1359" t="s">
        <v>138</v>
      </c>
      <c r="V1359" s="9" t="s">
        <v>1743</v>
      </c>
      <c r="AA1359" s="6" t="s">
        <v>1745</v>
      </c>
      <c r="AB1359">
        <v>1</v>
      </c>
      <c r="AC1359">
        <v>1</v>
      </c>
      <c r="AL1359" t="s">
        <v>1172</v>
      </c>
      <c r="AM1359" t="s">
        <v>1172</v>
      </c>
      <c r="AZ1359" t="s">
        <v>1749</v>
      </c>
      <c r="BA1359" t="s">
        <v>4990</v>
      </c>
      <c r="BB1359">
        <v>94439180</v>
      </c>
      <c r="BC1359" t="s">
        <v>4991</v>
      </c>
    </row>
    <row r="1360" spans="1:55" x14ac:dyDescent="0.3">
      <c r="A1360">
        <v>645</v>
      </c>
      <c r="Q1360" t="s">
        <v>1741</v>
      </c>
      <c r="R1360" t="s">
        <v>1741</v>
      </c>
      <c r="S1360" t="s">
        <v>135</v>
      </c>
      <c r="T1360" t="s">
        <v>138</v>
      </c>
      <c r="V1360" s="9" t="s">
        <v>1744</v>
      </c>
      <c r="AA1360" s="6" t="s">
        <v>1746</v>
      </c>
      <c r="AB1360">
        <v>1</v>
      </c>
      <c r="AC1360">
        <v>1</v>
      </c>
      <c r="AE1360" t="s">
        <v>8054</v>
      </c>
      <c r="AH1360" t="s">
        <v>1398</v>
      </c>
      <c r="AL1360" t="s">
        <v>1747</v>
      </c>
      <c r="AM1360" t="s">
        <v>1747</v>
      </c>
    </row>
    <row r="1361" spans="1:55" x14ac:dyDescent="0.3">
      <c r="A1361">
        <v>646</v>
      </c>
      <c r="B1361" t="s">
        <v>1750</v>
      </c>
      <c r="C1361">
        <v>5804817</v>
      </c>
      <c r="Q1361" t="s">
        <v>1174</v>
      </c>
      <c r="R1361" t="s">
        <v>1174</v>
      </c>
      <c r="S1361" t="s">
        <v>135</v>
      </c>
      <c r="T1361" t="s">
        <v>52</v>
      </c>
      <c r="V1361" s="9" t="s">
        <v>1753</v>
      </c>
      <c r="AA1361" s="6" t="s">
        <v>1754</v>
      </c>
      <c r="AB1361">
        <v>2</v>
      </c>
      <c r="AC1361">
        <v>2</v>
      </c>
      <c r="AE1361" t="s">
        <v>82</v>
      </c>
      <c r="AH1361" t="s">
        <v>1174</v>
      </c>
      <c r="AL1361" t="s">
        <v>1544</v>
      </c>
      <c r="AM1361" t="s">
        <v>1544</v>
      </c>
      <c r="AO1361">
        <v>126</v>
      </c>
      <c r="AP1361">
        <v>2</v>
      </c>
      <c r="AS1361" t="s">
        <v>7283</v>
      </c>
      <c r="AT1361">
        <v>1058062637</v>
      </c>
      <c r="AV1361" s="11">
        <v>370512</v>
      </c>
      <c r="AZ1361" t="s">
        <v>1755</v>
      </c>
      <c r="BA1361" t="s">
        <v>4992</v>
      </c>
      <c r="BB1361">
        <v>66711504</v>
      </c>
      <c r="BC1361" t="s">
        <v>4993</v>
      </c>
    </row>
    <row r="1362" spans="1:55" x14ac:dyDescent="0.3">
      <c r="A1362">
        <v>648</v>
      </c>
      <c r="Q1362" t="s">
        <v>1756</v>
      </c>
      <c r="R1362" t="s">
        <v>1756</v>
      </c>
      <c r="S1362" t="s">
        <v>135</v>
      </c>
      <c r="T1362" t="s">
        <v>138</v>
      </c>
      <c r="V1362" s="9" t="s">
        <v>1753</v>
      </c>
      <c r="AA1362" s="6" t="s">
        <v>516</v>
      </c>
      <c r="AB1362">
        <v>1</v>
      </c>
      <c r="AC1362">
        <v>1</v>
      </c>
      <c r="AL1362" t="s">
        <v>447</v>
      </c>
      <c r="AM1362" t="s">
        <v>447</v>
      </c>
    </row>
    <row r="1363" spans="1:55" x14ac:dyDescent="0.3">
      <c r="A1363">
        <v>649</v>
      </c>
      <c r="Q1363" t="s">
        <v>1757</v>
      </c>
      <c r="R1363" t="s">
        <v>1757</v>
      </c>
      <c r="S1363" t="s">
        <v>135</v>
      </c>
      <c r="T1363" t="s">
        <v>138</v>
      </c>
      <c r="V1363" s="9" t="s">
        <v>1761</v>
      </c>
      <c r="AA1363" s="6" t="s">
        <v>1022</v>
      </c>
      <c r="AB1363">
        <v>1</v>
      </c>
      <c r="AC1363">
        <v>1</v>
      </c>
      <c r="AE1363" t="s">
        <v>8054</v>
      </c>
      <c r="AH1363" t="s">
        <v>1398</v>
      </c>
      <c r="AL1363" t="s">
        <v>1768</v>
      </c>
      <c r="AM1363" t="s">
        <v>1768</v>
      </c>
    </row>
    <row r="1364" spans="1:55" x14ac:dyDescent="0.3">
      <c r="A1364">
        <v>650</v>
      </c>
      <c r="Q1364" t="s">
        <v>1758</v>
      </c>
      <c r="R1364" t="s">
        <v>1758</v>
      </c>
      <c r="S1364" t="s">
        <v>135</v>
      </c>
      <c r="T1364" t="s">
        <v>138</v>
      </c>
      <c r="V1364" s="9" t="s">
        <v>1762</v>
      </c>
      <c r="AA1364" s="6" t="s">
        <v>1765</v>
      </c>
      <c r="AB1364">
        <v>1</v>
      </c>
      <c r="AC1364">
        <v>1</v>
      </c>
      <c r="AL1364" t="s">
        <v>1769</v>
      </c>
      <c r="AM1364" t="s">
        <v>1769</v>
      </c>
    </row>
    <row r="1365" spans="1:55" x14ac:dyDescent="0.3">
      <c r="A1365">
        <v>651</v>
      </c>
      <c r="Q1365" t="s">
        <v>1759</v>
      </c>
      <c r="R1365" t="s">
        <v>1759</v>
      </c>
      <c r="S1365" t="s">
        <v>135</v>
      </c>
      <c r="T1365" t="s">
        <v>138</v>
      </c>
      <c r="V1365" s="9" t="s">
        <v>1763</v>
      </c>
      <c r="AA1365" s="6" t="s">
        <v>1766</v>
      </c>
      <c r="AB1365">
        <v>1</v>
      </c>
      <c r="AC1365">
        <v>1</v>
      </c>
      <c r="AL1365" t="s">
        <v>743</v>
      </c>
      <c r="AM1365" t="s">
        <v>743</v>
      </c>
    </row>
    <row r="1366" spans="1:55" x14ac:dyDescent="0.3">
      <c r="A1366">
        <v>652</v>
      </c>
      <c r="Q1366" t="s">
        <v>1760</v>
      </c>
      <c r="R1366" t="s">
        <v>1760</v>
      </c>
      <c r="S1366" t="s">
        <v>135</v>
      </c>
      <c r="T1366" t="s">
        <v>138</v>
      </c>
      <c r="V1366" s="9" t="s">
        <v>1764</v>
      </c>
      <c r="AA1366" s="6" t="s">
        <v>1767</v>
      </c>
      <c r="AB1366">
        <v>1</v>
      </c>
      <c r="AC1366">
        <v>1</v>
      </c>
      <c r="AE1366" t="s">
        <v>8054</v>
      </c>
      <c r="AH1366" t="s">
        <v>1398</v>
      </c>
      <c r="AL1366" t="s">
        <v>819</v>
      </c>
      <c r="AM1366" t="s">
        <v>819</v>
      </c>
    </row>
    <row r="1367" spans="1:55" x14ac:dyDescent="0.3">
      <c r="A1367">
        <v>653</v>
      </c>
      <c r="B1367" t="s">
        <v>1770</v>
      </c>
      <c r="C1367">
        <v>5381768</v>
      </c>
      <c r="Q1367" t="s">
        <v>1772</v>
      </c>
      <c r="R1367" t="s">
        <v>1772</v>
      </c>
      <c r="S1367" t="s">
        <v>135</v>
      </c>
      <c r="T1367" t="s">
        <v>52</v>
      </c>
      <c r="V1367" s="9" t="s">
        <v>1774</v>
      </c>
      <c r="AA1367" s="6" t="s">
        <v>1775</v>
      </c>
      <c r="AB1367">
        <v>6</v>
      </c>
      <c r="AC1367">
        <v>6</v>
      </c>
      <c r="AE1367" t="s">
        <v>8054</v>
      </c>
      <c r="AH1367" t="s">
        <v>8087</v>
      </c>
      <c r="AL1367" t="s">
        <v>347</v>
      </c>
      <c r="AM1367" t="s">
        <v>347</v>
      </c>
      <c r="AO1367">
        <v>149</v>
      </c>
      <c r="AP1367">
        <v>4</v>
      </c>
      <c r="AS1367" t="s">
        <v>7244</v>
      </c>
      <c r="AT1367">
        <v>1754691</v>
      </c>
      <c r="AU1367">
        <v>6707054</v>
      </c>
      <c r="AV1367" s="11">
        <v>375402</v>
      </c>
      <c r="AZ1367" t="s">
        <v>1519</v>
      </c>
      <c r="BA1367" t="s">
        <v>4946</v>
      </c>
      <c r="BB1367">
        <v>54154615</v>
      </c>
      <c r="BC1367" t="s">
        <v>4973</v>
      </c>
    </row>
    <row r="1368" spans="1:55" x14ac:dyDescent="0.3">
      <c r="A1368">
        <v>654</v>
      </c>
      <c r="B1368" t="s">
        <v>1771</v>
      </c>
      <c r="C1368">
        <v>5383604</v>
      </c>
      <c r="Q1368" t="s">
        <v>1773</v>
      </c>
      <c r="R1368" t="s">
        <v>1773</v>
      </c>
      <c r="S1368" t="s">
        <v>135</v>
      </c>
      <c r="T1368" t="s">
        <v>52</v>
      </c>
      <c r="V1368" s="9" t="s">
        <v>1774</v>
      </c>
      <c r="AA1368" s="6" t="s">
        <v>1776</v>
      </c>
      <c r="AB1368">
        <v>9</v>
      </c>
      <c r="AC1368">
        <v>9</v>
      </c>
      <c r="AE1368" t="s">
        <v>8055</v>
      </c>
      <c r="AF1368" t="s">
        <v>164</v>
      </c>
      <c r="AH1368" t="s">
        <v>8057</v>
      </c>
      <c r="AL1368" t="s">
        <v>347</v>
      </c>
      <c r="AM1368" t="s">
        <v>347</v>
      </c>
      <c r="AO1368">
        <v>149</v>
      </c>
      <c r="AP1368">
        <v>4</v>
      </c>
      <c r="AS1368" t="s">
        <v>7244</v>
      </c>
      <c r="AT1368">
        <v>1754691</v>
      </c>
      <c r="AU1368">
        <v>6707054</v>
      </c>
      <c r="AV1368" s="11">
        <v>375402</v>
      </c>
      <c r="AZ1368" t="s">
        <v>1777</v>
      </c>
    </row>
    <row r="1369" spans="1:55" x14ac:dyDescent="0.3">
      <c r="A1369">
        <v>655</v>
      </c>
      <c r="Q1369" t="s">
        <v>1778</v>
      </c>
      <c r="R1369" t="s">
        <v>1778</v>
      </c>
      <c r="S1369" t="s">
        <v>135</v>
      </c>
      <c r="T1369" t="s">
        <v>138</v>
      </c>
      <c r="V1369" s="9" t="s">
        <v>1787</v>
      </c>
      <c r="AA1369" s="6" t="s">
        <v>489</v>
      </c>
      <c r="AB1369">
        <v>1</v>
      </c>
      <c r="AC1369">
        <v>1</v>
      </c>
      <c r="AL1369" t="s">
        <v>1170</v>
      </c>
      <c r="AM1369" t="s">
        <v>1170</v>
      </c>
    </row>
    <row r="1370" spans="1:55" x14ac:dyDescent="0.3">
      <c r="A1370">
        <v>656</v>
      </c>
      <c r="Q1370" t="s">
        <v>1779</v>
      </c>
      <c r="R1370" t="s">
        <v>1779</v>
      </c>
      <c r="S1370" t="s">
        <v>135</v>
      </c>
      <c r="T1370" t="s">
        <v>138</v>
      </c>
      <c r="V1370" s="9" t="s">
        <v>1787</v>
      </c>
      <c r="AA1370" s="6" t="s">
        <v>1796</v>
      </c>
      <c r="AB1370">
        <v>1</v>
      </c>
      <c r="AC1370">
        <v>1</v>
      </c>
      <c r="AE1370" t="s">
        <v>8054</v>
      </c>
      <c r="AH1370" t="s">
        <v>1398</v>
      </c>
      <c r="AL1370" t="s">
        <v>1797</v>
      </c>
      <c r="AM1370" t="s">
        <v>1797</v>
      </c>
    </row>
    <row r="1371" spans="1:55" x14ac:dyDescent="0.3">
      <c r="A1371">
        <v>657</v>
      </c>
      <c r="Q1371" t="s">
        <v>1781</v>
      </c>
      <c r="R1371" t="s">
        <v>1781</v>
      </c>
      <c r="S1371" t="s">
        <v>135</v>
      </c>
      <c r="T1371" t="s">
        <v>138</v>
      </c>
      <c r="V1371" s="9" t="s">
        <v>1789</v>
      </c>
      <c r="AA1371" s="6" t="s">
        <v>1795</v>
      </c>
      <c r="AB1371">
        <v>1</v>
      </c>
      <c r="AC1371">
        <v>1</v>
      </c>
      <c r="AH1371" t="s">
        <v>8057</v>
      </c>
      <c r="AL1371" t="s">
        <v>1799</v>
      </c>
      <c r="AM1371" t="s">
        <v>1799</v>
      </c>
    </row>
    <row r="1372" spans="1:55" x14ac:dyDescent="0.3">
      <c r="A1372">
        <v>658</v>
      </c>
      <c r="Q1372" t="s">
        <v>1780</v>
      </c>
      <c r="R1372" t="s">
        <v>1780</v>
      </c>
      <c r="S1372" t="s">
        <v>135</v>
      </c>
      <c r="T1372" t="s">
        <v>138</v>
      </c>
      <c r="V1372" s="9" t="s">
        <v>1788</v>
      </c>
      <c r="AA1372" s="6" t="s">
        <v>267</v>
      </c>
      <c r="AB1372">
        <v>1</v>
      </c>
      <c r="AC1372">
        <v>1</v>
      </c>
      <c r="AL1372" t="s">
        <v>1798</v>
      </c>
      <c r="AM1372" t="s">
        <v>1798</v>
      </c>
    </row>
    <row r="1373" spans="1:55" x14ac:dyDescent="0.3">
      <c r="A1373">
        <v>659</v>
      </c>
      <c r="Q1373" t="s">
        <v>1782</v>
      </c>
      <c r="R1373" t="s">
        <v>1782</v>
      </c>
      <c r="S1373" t="s">
        <v>135</v>
      </c>
      <c r="T1373" t="s">
        <v>138</v>
      </c>
      <c r="V1373" s="9" t="s">
        <v>1788</v>
      </c>
      <c r="AA1373" s="6" t="s">
        <v>533</v>
      </c>
      <c r="AB1373">
        <v>1</v>
      </c>
      <c r="AC1373">
        <v>1</v>
      </c>
      <c r="AE1373" t="s">
        <v>8054</v>
      </c>
      <c r="AH1373" t="s">
        <v>1398</v>
      </c>
      <c r="AL1373" t="s">
        <v>600</v>
      </c>
      <c r="AM1373" t="s">
        <v>600</v>
      </c>
      <c r="AZ1373" t="s">
        <v>1322</v>
      </c>
      <c r="BC1373" t="s">
        <v>4957</v>
      </c>
    </row>
    <row r="1374" spans="1:55" x14ac:dyDescent="0.3">
      <c r="A1374">
        <v>660</v>
      </c>
      <c r="Q1374" t="s">
        <v>1783</v>
      </c>
      <c r="R1374" t="s">
        <v>1783</v>
      </c>
      <c r="S1374" t="s">
        <v>135</v>
      </c>
      <c r="T1374" t="s">
        <v>138</v>
      </c>
      <c r="V1374" s="9" t="s">
        <v>1790</v>
      </c>
      <c r="AA1374" s="6" t="s">
        <v>489</v>
      </c>
      <c r="AB1374">
        <v>1</v>
      </c>
      <c r="AC1374">
        <v>1</v>
      </c>
      <c r="AE1374" t="s">
        <v>8053</v>
      </c>
      <c r="AL1374" t="s">
        <v>748</v>
      </c>
      <c r="AM1374" t="s">
        <v>748</v>
      </c>
    </row>
    <row r="1375" spans="1:55" x14ac:dyDescent="0.3">
      <c r="A1375">
        <v>661</v>
      </c>
      <c r="Q1375" t="s">
        <v>1784</v>
      </c>
      <c r="R1375" t="s">
        <v>1784</v>
      </c>
      <c r="S1375" t="s">
        <v>135</v>
      </c>
      <c r="T1375" t="s">
        <v>138</v>
      </c>
      <c r="V1375" s="9" t="s">
        <v>1791</v>
      </c>
      <c r="AB1375">
        <v>1</v>
      </c>
      <c r="AC1375">
        <v>1</v>
      </c>
      <c r="AH1375" t="s">
        <v>8130</v>
      </c>
      <c r="AL1375" t="s">
        <v>968</v>
      </c>
      <c r="AM1375" t="s">
        <v>968</v>
      </c>
    </row>
    <row r="1376" spans="1:55" x14ac:dyDescent="0.3">
      <c r="A1376">
        <v>662</v>
      </c>
      <c r="Q1376" t="s">
        <v>1785</v>
      </c>
      <c r="R1376" t="s">
        <v>1785</v>
      </c>
      <c r="S1376" t="s">
        <v>135</v>
      </c>
      <c r="T1376" t="s">
        <v>138</v>
      </c>
      <c r="V1376" s="9" t="s">
        <v>1792</v>
      </c>
      <c r="AA1376" s="6" t="s">
        <v>397</v>
      </c>
      <c r="AB1376">
        <v>1</v>
      </c>
      <c r="AC1376">
        <v>1</v>
      </c>
      <c r="AL1376" t="s">
        <v>600</v>
      </c>
      <c r="AM1376" t="s">
        <v>600</v>
      </c>
    </row>
    <row r="1377" spans="1:55" x14ac:dyDescent="0.3">
      <c r="A1377">
        <v>663</v>
      </c>
      <c r="Q1377" t="s">
        <v>1786</v>
      </c>
      <c r="R1377" t="s">
        <v>1786</v>
      </c>
      <c r="S1377" t="s">
        <v>135</v>
      </c>
      <c r="T1377" t="s">
        <v>138</v>
      </c>
      <c r="V1377" s="9" t="s">
        <v>1793</v>
      </c>
      <c r="AA1377" s="6" t="s">
        <v>1794</v>
      </c>
      <c r="AB1377">
        <v>1</v>
      </c>
      <c r="AC1377">
        <v>1</v>
      </c>
      <c r="AL1377" t="s">
        <v>1113</v>
      </c>
      <c r="AM1377" t="s">
        <v>1113</v>
      </c>
    </row>
    <row r="1378" spans="1:55" x14ac:dyDescent="0.3">
      <c r="A1378">
        <v>665</v>
      </c>
      <c r="C1378">
        <v>5482977</v>
      </c>
      <c r="Q1378" t="s">
        <v>1823</v>
      </c>
      <c r="R1378" t="s">
        <v>1823</v>
      </c>
      <c r="S1378" t="s">
        <v>135</v>
      </c>
      <c r="T1378" t="s">
        <v>52</v>
      </c>
      <c r="V1378" s="9" t="s">
        <v>1820</v>
      </c>
      <c r="AA1378" s="6" t="s">
        <v>1832</v>
      </c>
      <c r="AB1378">
        <v>21</v>
      </c>
      <c r="AC1378">
        <v>21</v>
      </c>
      <c r="AE1378" t="s">
        <v>82</v>
      </c>
      <c r="AH1378" t="s">
        <v>8058</v>
      </c>
      <c r="AL1378" t="s">
        <v>1839</v>
      </c>
      <c r="AM1378" t="s">
        <v>1839</v>
      </c>
      <c r="AO1378">
        <v>9</v>
      </c>
      <c r="AS1378" t="s">
        <v>7329</v>
      </c>
      <c r="AT1378">
        <v>655359175</v>
      </c>
      <c r="AV1378" s="11">
        <v>243036</v>
      </c>
      <c r="AZ1378" t="s">
        <v>1582</v>
      </c>
      <c r="BA1378" t="s">
        <v>4958</v>
      </c>
      <c r="BB1378">
        <v>17325475</v>
      </c>
      <c r="BC1378" t="s">
        <v>4960</v>
      </c>
    </row>
    <row r="1379" spans="1:55" x14ac:dyDescent="0.3">
      <c r="A1379">
        <v>666</v>
      </c>
      <c r="C1379">
        <v>4991674</v>
      </c>
      <c r="Q1379" t="s">
        <v>1824</v>
      </c>
      <c r="R1379" t="s">
        <v>1824</v>
      </c>
      <c r="S1379" t="s">
        <v>135</v>
      </c>
      <c r="T1379" t="s">
        <v>52</v>
      </c>
      <c r="V1379" s="9" t="s">
        <v>1820</v>
      </c>
      <c r="AA1379" s="6" t="s">
        <v>1833</v>
      </c>
      <c r="AB1379">
        <v>3</v>
      </c>
      <c r="AC1379">
        <v>3</v>
      </c>
      <c r="AE1379" t="s">
        <v>8054</v>
      </c>
      <c r="AL1379" t="s">
        <v>1839</v>
      </c>
      <c r="AM1379" t="s">
        <v>1839</v>
      </c>
      <c r="AO1379">
        <v>9</v>
      </c>
      <c r="AS1379" t="s">
        <v>7329</v>
      </c>
      <c r="AT1379">
        <v>655359175</v>
      </c>
      <c r="AV1379" s="11">
        <v>243036</v>
      </c>
      <c r="AZ1379" t="s">
        <v>1844</v>
      </c>
    </row>
    <row r="1380" spans="1:55" x14ac:dyDescent="0.3">
      <c r="A1380">
        <v>668</v>
      </c>
      <c r="C1380">
        <v>5469117</v>
      </c>
      <c r="Q1380" t="s">
        <v>1826</v>
      </c>
      <c r="R1380" t="s">
        <v>1826</v>
      </c>
      <c r="S1380" t="s">
        <v>135</v>
      </c>
      <c r="T1380" t="s">
        <v>52</v>
      </c>
      <c r="V1380" s="9" t="s">
        <v>1820</v>
      </c>
      <c r="AA1380" s="6" t="s">
        <v>1835</v>
      </c>
      <c r="AB1380">
        <v>12</v>
      </c>
      <c r="AC1380">
        <v>12</v>
      </c>
      <c r="AE1380" t="s">
        <v>82</v>
      </c>
      <c r="AH1380" t="s">
        <v>1174</v>
      </c>
      <c r="AL1380" t="s">
        <v>1840</v>
      </c>
      <c r="AM1380" t="s">
        <v>1840</v>
      </c>
      <c r="AO1380">
        <v>10</v>
      </c>
      <c r="AS1380" t="s">
        <v>7330</v>
      </c>
      <c r="AT1380">
        <v>590438913</v>
      </c>
      <c r="AV1380" s="11">
        <v>142101</v>
      </c>
      <c r="AZ1380" t="s">
        <v>1731</v>
      </c>
    </row>
    <row r="1381" spans="1:55" x14ac:dyDescent="0.3">
      <c r="A1381">
        <v>669</v>
      </c>
      <c r="B1381" t="s">
        <v>1831</v>
      </c>
      <c r="C1381">
        <v>5424767</v>
      </c>
      <c r="Q1381" t="s">
        <v>1827</v>
      </c>
      <c r="R1381" t="s">
        <v>1827</v>
      </c>
      <c r="S1381" t="s">
        <v>135</v>
      </c>
      <c r="T1381" t="s">
        <v>52</v>
      </c>
      <c r="V1381" s="9" t="s">
        <v>1820</v>
      </c>
      <c r="AA1381" s="6" t="s">
        <v>1836</v>
      </c>
      <c r="AB1381">
        <v>16</v>
      </c>
      <c r="AC1381">
        <v>16</v>
      </c>
      <c r="AE1381" t="s">
        <v>8169</v>
      </c>
      <c r="AF1381" t="s">
        <v>8243</v>
      </c>
      <c r="AH1381" t="s">
        <v>12460</v>
      </c>
      <c r="AL1381" t="s">
        <v>1841</v>
      </c>
      <c r="AM1381" t="s">
        <v>1841</v>
      </c>
      <c r="AO1381">
        <v>3</v>
      </c>
      <c r="AS1381" t="s">
        <v>7331</v>
      </c>
      <c r="AT1381">
        <v>743248436</v>
      </c>
      <c r="AV1381" s="11">
        <v>150761</v>
      </c>
      <c r="AZ1381" t="s">
        <v>2324</v>
      </c>
    </row>
    <row r="1382" spans="1:55" x14ac:dyDescent="0.3">
      <c r="A1382">
        <v>670</v>
      </c>
      <c r="C1382">
        <v>5538489</v>
      </c>
      <c r="Q1382" t="s">
        <v>1828</v>
      </c>
      <c r="R1382" t="s">
        <v>1829</v>
      </c>
      <c r="S1382" t="s">
        <v>51</v>
      </c>
      <c r="T1382" t="s">
        <v>52</v>
      </c>
      <c r="V1382" s="9" t="s">
        <v>1820</v>
      </c>
      <c r="AA1382" s="6" t="s">
        <v>1837</v>
      </c>
      <c r="AB1382">
        <v>18</v>
      </c>
      <c r="AC1382">
        <v>18</v>
      </c>
      <c r="AE1382" t="s">
        <v>8054</v>
      </c>
      <c r="AH1382" t="s">
        <v>8162</v>
      </c>
      <c r="AK1382" t="s">
        <v>8123</v>
      </c>
      <c r="AL1382" t="s">
        <v>1842</v>
      </c>
      <c r="AM1382" t="s">
        <v>1843</v>
      </c>
      <c r="AO1382">
        <v>49</v>
      </c>
      <c r="AS1382" t="s">
        <v>7332</v>
      </c>
      <c r="AT1382">
        <v>760797518</v>
      </c>
      <c r="AV1382" s="11">
        <v>64523</v>
      </c>
      <c r="AZ1382" t="s">
        <v>1845</v>
      </c>
      <c r="BA1382" t="s">
        <v>4959</v>
      </c>
      <c r="BB1382" t="s">
        <v>4962</v>
      </c>
      <c r="BC1382" t="s">
        <v>4994</v>
      </c>
    </row>
    <row r="1383" spans="1:55" x14ac:dyDescent="0.3">
      <c r="A1383">
        <v>673</v>
      </c>
      <c r="C1383">
        <v>5434674</v>
      </c>
      <c r="Q1383" t="s">
        <v>1935</v>
      </c>
      <c r="R1383" t="s">
        <v>1935</v>
      </c>
      <c r="S1383" t="s">
        <v>135</v>
      </c>
      <c r="T1383" t="s">
        <v>52</v>
      </c>
      <c r="V1383" s="9" t="s">
        <v>1936</v>
      </c>
      <c r="AA1383" s="6" t="s">
        <v>1937</v>
      </c>
      <c r="AB1383">
        <v>1</v>
      </c>
      <c r="AC1383">
        <v>1</v>
      </c>
      <c r="AE1383" t="s">
        <v>164</v>
      </c>
      <c r="AF1383" t="s">
        <v>8053</v>
      </c>
      <c r="AG1383" t="s">
        <v>82</v>
      </c>
      <c r="AH1383" t="s">
        <v>8125</v>
      </c>
      <c r="AK1383" t="s">
        <v>8051</v>
      </c>
      <c r="AL1383" t="s">
        <v>1392</v>
      </c>
      <c r="AM1383" t="s">
        <v>1392</v>
      </c>
      <c r="AO1383">
        <v>1</v>
      </c>
      <c r="AP1383">
        <v>5693</v>
      </c>
      <c r="AS1383" t="s">
        <v>7294</v>
      </c>
      <c r="AT1383">
        <v>1537329</v>
      </c>
      <c r="AV1383" s="11">
        <v>372673</v>
      </c>
    </row>
    <row r="1384" spans="1:55" x14ac:dyDescent="0.3">
      <c r="A1384">
        <v>675</v>
      </c>
      <c r="C1384">
        <v>4314331</v>
      </c>
      <c r="Q1384" t="s">
        <v>6663</v>
      </c>
      <c r="R1384" t="s">
        <v>6664</v>
      </c>
      <c r="S1384" t="s">
        <v>65</v>
      </c>
      <c r="T1384" t="s">
        <v>52</v>
      </c>
      <c r="V1384" s="9" t="s">
        <v>6665</v>
      </c>
      <c r="AA1384" s="6" t="s">
        <v>6666</v>
      </c>
      <c r="AB1384">
        <v>6</v>
      </c>
      <c r="AC1384">
        <v>6</v>
      </c>
      <c r="AE1384" t="s">
        <v>8055</v>
      </c>
      <c r="AH1384" t="s">
        <v>1174</v>
      </c>
      <c r="AL1384" t="s">
        <v>1057</v>
      </c>
      <c r="AM1384" t="s">
        <v>1058</v>
      </c>
      <c r="AO1384">
        <v>46</v>
      </c>
      <c r="AP1384">
        <v>14</v>
      </c>
      <c r="AT1384">
        <v>33932208</v>
      </c>
      <c r="AV1384" s="11">
        <v>9410059</v>
      </c>
      <c r="AZ1384" t="s">
        <v>6667</v>
      </c>
    </row>
    <row r="1385" spans="1:55" x14ac:dyDescent="0.3">
      <c r="A1385">
        <v>676</v>
      </c>
      <c r="C1385">
        <v>5468672</v>
      </c>
      <c r="I1385">
        <v>103216567</v>
      </c>
      <c r="Q1385" t="s">
        <v>6708</v>
      </c>
      <c r="R1385" t="s">
        <v>6709</v>
      </c>
      <c r="S1385" t="s">
        <v>65</v>
      </c>
      <c r="T1385" t="s">
        <v>52</v>
      </c>
      <c r="V1385" s="9" t="s">
        <v>6623</v>
      </c>
      <c r="AA1385" s="6" t="s">
        <v>6712</v>
      </c>
      <c r="AB1385">
        <v>37</v>
      </c>
      <c r="AC1385">
        <v>37</v>
      </c>
      <c r="AE1385" t="s">
        <v>92</v>
      </c>
      <c r="AF1385" t="s">
        <v>8053</v>
      </c>
      <c r="AG1385" t="s">
        <v>8170</v>
      </c>
      <c r="AH1385" t="s">
        <v>1174</v>
      </c>
      <c r="AL1385" t="s">
        <v>6711</v>
      </c>
      <c r="AM1385" t="s">
        <v>6710</v>
      </c>
      <c r="AO1385">
        <v>3</v>
      </c>
      <c r="AP1385">
        <v>2</v>
      </c>
      <c r="AS1385" t="s">
        <v>7334</v>
      </c>
      <c r="AT1385">
        <v>1643115</v>
      </c>
      <c r="AV1385" s="11">
        <v>7513649</v>
      </c>
      <c r="AZ1385" t="s">
        <v>6713</v>
      </c>
    </row>
    <row r="1386" spans="1:55" x14ac:dyDescent="0.3">
      <c r="A1386">
        <v>677</v>
      </c>
      <c r="C1386">
        <v>5464061</v>
      </c>
      <c r="Q1386" t="s">
        <v>6618</v>
      </c>
      <c r="R1386" t="s">
        <v>6619</v>
      </c>
      <c r="S1386" t="s">
        <v>6622</v>
      </c>
      <c r="T1386" t="s">
        <v>52</v>
      </c>
      <c r="V1386" s="9" t="s">
        <v>6623</v>
      </c>
      <c r="AA1386" s="6" t="s">
        <v>6624</v>
      </c>
      <c r="AB1386">
        <v>5</v>
      </c>
      <c r="AC1386">
        <v>5</v>
      </c>
      <c r="AE1386" t="s">
        <v>2462</v>
      </c>
      <c r="AF1386" t="s">
        <v>82</v>
      </c>
      <c r="AH1386" t="s">
        <v>8092</v>
      </c>
      <c r="AK1386" t="s">
        <v>8051</v>
      </c>
      <c r="AL1386" t="s">
        <v>6625</v>
      </c>
      <c r="AM1386" t="s">
        <v>6626</v>
      </c>
      <c r="AO1386">
        <v>4</v>
      </c>
      <c r="AP1386">
        <v>2</v>
      </c>
      <c r="AS1386" t="s">
        <v>7335</v>
      </c>
      <c r="AT1386">
        <v>609515439</v>
      </c>
      <c r="AV1386" s="11">
        <v>103314</v>
      </c>
      <c r="AZ1386" t="s">
        <v>6627</v>
      </c>
    </row>
    <row r="1387" spans="1:55" x14ac:dyDescent="0.3">
      <c r="A1387">
        <v>678</v>
      </c>
      <c r="C1387">
        <v>5517448</v>
      </c>
      <c r="Q1387" t="s">
        <v>6680</v>
      </c>
      <c r="R1387" t="s">
        <v>6681</v>
      </c>
      <c r="S1387" t="s">
        <v>65</v>
      </c>
      <c r="T1387" t="s">
        <v>52</v>
      </c>
      <c r="V1387" s="9" t="s">
        <v>1852</v>
      </c>
      <c r="AA1387" s="6" t="s">
        <v>6682</v>
      </c>
      <c r="AB1387">
        <v>19</v>
      </c>
      <c r="AC1387">
        <v>19</v>
      </c>
      <c r="AE1387" t="s">
        <v>8054</v>
      </c>
      <c r="AH1387" t="s">
        <v>1389</v>
      </c>
      <c r="AL1387" t="s">
        <v>5249</v>
      </c>
      <c r="AM1387" t="s">
        <v>5249</v>
      </c>
      <c r="AO1387">
        <v>69</v>
      </c>
      <c r="AP1387">
        <v>5</v>
      </c>
      <c r="AS1387" t="s">
        <v>7336</v>
      </c>
      <c r="AT1387">
        <v>1460863</v>
      </c>
      <c r="AV1387" s="11">
        <v>370571</v>
      </c>
      <c r="AZ1387" t="s">
        <v>6683</v>
      </c>
    </row>
    <row r="1388" spans="1:55" x14ac:dyDescent="0.3">
      <c r="A1388">
        <v>679</v>
      </c>
      <c r="B1388" t="s">
        <v>1850</v>
      </c>
      <c r="C1388">
        <v>5443642</v>
      </c>
      <c r="Q1388" t="s">
        <v>1847</v>
      </c>
      <c r="R1388" t="s">
        <v>1847</v>
      </c>
      <c r="S1388" t="s">
        <v>135</v>
      </c>
      <c r="T1388" t="s">
        <v>52</v>
      </c>
      <c r="V1388" s="9" t="s">
        <v>1852</v>
      </c>
      <c r="AA1388" s="6" t="s">
        <v>1855</v>
      </c>
      <c r="AB1388">
        <v>8</v>
      </c>
      <c r="AC1388">
        <v>8</v>
      </c>
      <c r="AE1388" t="s">
        <v>82</v>
      </c>
      <c r="AH1388" t="s">
        <v>1398</v>
      </c>
      <c r="AL1388" t="s">
        <v>1544</v>
      </c>
      <c r="AM1388" t="s">
        <v>1544</v>
      </c>
      <c r="AO1388">
        <v>126</v>
      </c>
      <c r="AP1388">
        <v>11</v>
      </c>
      <c r="AS1388" t="s">
        <v>7283</v>
      </c>
      <c r="AT1388">
        <v>1058062637</v>
      </c>
      <c r="AV1388" s="11">
        <v>370512</v>
      </c>
      <c r="AZ1388" t="s">
        <v>1521</v>
      </c>
      <c r="BA1388" t="s">
        <v>4964</v>
      </c>
      <c r="BB1388">
        <v>39532352</v>
      </c>
      <c r="BC1388" t="s">
        <v>4965</v>
      </c>
    </row>
    <row r="1389" spans="1:55" x14ac:dyDescent="0.3">
      <c r="A1389">
        <v>680</v>
      </c>
      <c r="B1389" t="s">
        <v>1849</v>
      </c>
      <c r="C1389">
        <v>4192304</v>
      </c>
      <c r="Q1389" t="s">
        <v>1848</v>
      </c>
      <c r="R1389" t="s">
        <v>1848</v>
      </c>
      <c r="S1389" t="s">
        <v>135</v>
      </c>
      <c r="T1389" t="s">
        <v>52</v>
      </c>
      <c r="V1389" s="9" t="s">
        <v>1853</v>
      </c>
      <c r="AA1389" s="6" t="s">
        <v>1856</v>
      </c>
      <c r="AB1389">
        <v>12</v>
      </c>
      <c r="AC1389">
        <v>12</v>
      </c>
      <c r="AE1389" t="s">
        <v>8055</v>
      </c>
      <c r="AF1389" t="s">
        <v>164</v>
      </c>
      <c r="AG1389" t="s">
        <v>8226</v>
      </c>
      <c r="AH1389" t="s">
        <v>8057</v>
      </c>
      <c r="AL1389" t="s">
        <v>1857</v>
      </c>
      <c r="AM1389" t="s">
        <v>1857</v>
      </c>
      <c r="AO1389">
        <v>43</v>
      </c>
      <c r="AP1389">
        <v>2</v>
      </c>
      <c r="AS1389" t="s">
        <v>7337</v>
      </c>
      <c r="AT1389">
        <v>1537291</v>
      </c>
      <c r="AV1389" s="11">
        <v>370640</v>
      </c>
      <c r="AZ1389" t="s">
        <v>1519</v>
      </c>
      <c r="BA1389" t="s">
        <v>4946</v>
      </c>
      <c r="BB1389">
        <v>54154615</v>
      </c>
      <c r="BC1389" t="s">
        <v>4973</v>
      </c>
    </row>
    <row r="1390" spans="1:55" x14ac:dyDescent="0.3">
      <c r="A1390">
        <v>682</v>
      </c>
      <c r="C1390">
        <v>4157428</v>
      </c>
      <c r="Q1390" t="s">
        <v>6691</v>
      </c>
      <c r="R1390" t="s">
        <v>6692</v>
      </c>
      <c r="S1390" t="s">
        <v>51</v>
      </c>
      <c r="T1390" t="s">
        <v>52</v>
      </c>
      <c r="V1390" s="9" t="s">
        <v>6693</v>
      </c>
      <c r="AA1390" s="6" t="s">
        <v>6694</v>
      </c>
      <c r="AB1390">
        <v>8</v>
      </c>
      <c r="AC1390">
        <v>8</v>
      </c>
      <c r="AE1390" t="s">
        <v>8054</v>
      </c>
      <c r="AH1390" t="s">
        <v>1389</v>
      </c>
      <c r="AL1390" t="s">
        <v>6695</v>
      </c>
      <c r="AM1390" t="s">
        <v>6695</v>
      </c>
      <c r="AO1390">
        <v>19</v>
      </c>
      <c r="AP1390">
        <v>6</v>
      </c>
      <c r="AS1390" t="s">
        <v>7338</v>
      </c>
      <c r="AT1390">
        <v>20863987</v>
      </c>
      <c r="AV1390" s="11">
        <v>247470</v>
      </c>
      <c r="AZ1390" t="s">
        <v>6696</v>
      </c>
    </row>
    <row r="1391" spans="1:55" x14ac:dyDescent="0.3">
      <c r="A1391">
        <v>684</v>
      </c>
      <c r="C1391">
        <v>5472579</v>
      </c>
      <c r="Q1391" t="s">
        <v>6675</v>
      </c>
      <c r="R1391" t="s">
        <v>6676</v>
      </c>
      <c r="S1391" t="s">
        <v>6622</v>
      </c>
      <c r="T1391" t="s">
        <v>52</v>
      </c>
      <c r="V1391" s="9" t="s">
        <v>6677</v>
      </c>
      <c r="AA1391" s="6" t="s">
        <v>6678</v>
      </c>
      <c r="AB1391">
        <v>7</v>
      </c>
      <c r="AC1391">
        <v>7</v>
      </c>
      <c r="AE1391" t="s">
        <v>8055</v>
      </c>
      <c r="AF1391" t="s">
        <v>8212</v>
      </c>
      <c r="AH1391" t="s">
        <v>1174</v>
      </c>
      <c r="AL1391" t="s">
        <v>6625</v>
      </c>
      <c r="AM1391" t="s">
        <v>6626</v>
      </c>
      <c r="AO1391">
        <v>4</v>
      </c>
      <c r="AP1391">
        <v>4</v>
      </c>
      <c r="AS1391" t="s">
        <v>7335</v>
      </c>
      <c r="AT1391">
        <v>609515439</v>
      </c>
      <c r="AV1391" s="11">
        <v>103314</v>
      </c>
      <c r="AZ1391" t="s">
        <v>6679</v>
      </c>
    </row>
    <row r="1392" spans="1:55" x14ac:dyDescent="0.3">
      <c r="A1392">
        <v>685</v>
      </c>
      <c r="Q1392" t="s">
        <v>1861</v>
      </c>
      <c r="R1392" t="s">
        <v>1861</v>
      </c>
      <c r="S1392" t="s">
        <v>135</v>
      </c>
      <c r="T1392" t="s">
        <v>138</v>
      </c>
      <c r="V1392" s="9" t="s">
        <v>1862</v>
      </c>
      <c r="AA1392" s="6" t="s">
        <v>333</v>
      </c>
      <c r="AB1392">
        <v>1</v>
      </c>
      <c r="AC1392">
        <v>1</v>
      </c>
      <c r="AL1392" t="s">
        <v>217</v>
      </c>
      <c r="AM1392" t="s">
        <v>217</v>
      </c>
    </row>
    <row r="1393" spans="1:58" x14ac:dyDescent="0.3">
      <c r="A1393">
        <v>686</v>
      </c>
      <c r="B1393" t="s">
        <v>1863</v>
      </c>
      <c r="C1393">
        <v>5480670</v>
      </c>
      <c r="Q1393" t="s">
        <v>1869</v>
      </c>
      <c r="R1393" t="s">
        <v>1869</v>
      </c>
      <c r="S1393" t="s">
        <v>135</v>
      </c>
      <c r="T1393" t="s">
        <v>52</v>
      </c>
      <c r="V1393" s="9" t="s">
        <v>1875</v>
      </c>
      <c r="Z1393" s="9" t="s">
        <v>1608</v>
      </c>
      <c r="AA1393" s="6" t="s">
        <v>1878</v>
      </c>
      <c r="AB1393">
        <v>10</v>
      </c>
      <c r="AC1393">
        <v>10</v>
      </c>
      <c r="AE1393" t="s">
        <v>8169</v>
      </c>
      <c r="AF1393" t="s">
        <v>8243</v>
      </c>
      <c r="AG1393" t="s">
        <v>82</v>
      </c>
      <c r="AH1393" t="s">
        <v>1174</v>
      </c>
      <c r="AL1393" t="s">
        <v>1607</v>
      </c>
      <c r="AM1393" t="s">
        <v>1607</v>
      </c>
      <c r="AO1393">
        <v>117</v>
      </c>
      <c r="AP1393">
        <v>537</v>
      </c>
      <c r="AS1393" t="s">
        <v>7322</v>
      </c>
      <c r="AT1393">
        <v>1537306</v>
      </c>
      <c r="AV1393" s="11">
        <v>342367</v>
      </c>
      <c r="AZ1393" t="s">
        <v>2324</v>
      </c>
    </row>
    <row r="1394" spans="1:58" x14ac:dyDescent="0.3">
      <c r="A1394">
        <v>687</v>
      </c>
      <c r="C1394">
        <v>5472977</v>
      </c>
      <c r="Q1394" t="s">
        <v>1998</v>
      </c>
      <c r="R1394" t="s">
        <v>1999</v>
      </c>
      <c r="S1394" t="s">
        <v>51</v>
      </c>
      <c r="T1394" t="s">
        <v>52</v>
      </c>
      <c r="V1394" s="9" t="s">
        <v>1875</v>
      </c>
      <c r="AA1394" s="6" t="s">
        <v>2000</v>
      </c>
      <c r="AB1394">
        <v>5</v>
      </c>
      <c r="AC1394">
        <v>5</v>
      </c>
      <c r="AE1394" t="s">
        <v>82</v>
      </c>
      <c r="AH1394" t="s">
        <v>8197</v>
      </c>
      <c r="AL1394" t="s">
        <v>1337</v>
      </c>
      <c r="AM1394" t="s">
        <v>1338</v>
      </c>
      <c r="AO1394">
        <v>41</v>
      </c>
      <c r="AP1394">
        <v>8</v>
      </c>
      <c r="AS1394" t="s">
        <v>7293</v>
      </c>
      <c r="AT1394">
        <v>742330120</v>
      </c>
      <c r="AV1394" s="11">
        <v>400773</v>
      </c>
      <c r="AZ1394" t="s">
        <v>7134</v>
      </c>
    </row>
    <row r="1395" spans="1:58" x14ac:dyDescent="0.3">
      <c r="A1395">
        <v>688</v>
      </c>
      <c r="B1395" t="s">
        <v>1864</v>
      </c>
      <c r="C1395">
        <v>5428295</v>
      </c>
      <c r="Q1395" t="s">
        <v>1870</v>
      </c>
      <c r="R1395" t="s">
        <v>1870</v>
      </c>
      <c r="S1395" t="s">
        <v>135</v>
      </c>
      <c r="T1395" t="s">
        <v>52</v>
      </c>
      <c r="V1395" s="9" t="s">
        <v>1875</v>
      </c>
      <c r="AA1395" s="6" t="s">
        <v>1879</v>
      </c>
      <c r="AB1395">
        <v>10</v>
      </c>
      <c r="AC1395">
        <v>10</v>
      </c>
      <c r="AE1395" t="s">
        <v>8226</v>
      </c>
      <c r="AH1395" t="s">
        <v>1174</v>
      </c>
      <c r="AL1395" t="s">
        <v>1373</v>
      </c>
      <c r="AM1395" t="s">
        <v>1373</v>
      </c>
      <c r="AO1395">
        <v>23</v>
      </c>
      <c r="AP1395">
        <v>1</v>
      </c>
      <c r="AS1395" t="s">
        <v>7298</v>
      </c>
      <c r="AT1395">
        <v>1513870</v>
      </c>
      <c r="AV1395" s="11">
        <v>372435</v>
      </c>
      <c r="AZ1395" t="s">
        <v>1891</v>
      </c>
    </row>
    <row r="1396" spans="1:58" x14ac:dyDescent="0.3">
      <c r="A1396">
        <v>689</v>
      </c>
      <c r="B1396" t="s">
        <v>1897</v>
      </c>
      <c r="C1396">
        <v>5505767</v>
      </c>
      <c r="Q1396" t="s">
        <v>1899</v>
      </c>
      <c r="R1396" t="s">
        <v>1899</v>
      </c>
      <c r="S1396" t="s">
        <v>135</v>
      </c>
      <c r="T1396" t="s">
        <v>52</v>
      </c>
      <c r="V1396" s="9" t="s">
        <v>1901</v>
      </c>
      <c r="Z1396" s="9" t="s">
        <v>1906</v>
      </c>
      <c r="AA1396" s="6" t="s">
        <v>1902</v>
      </c>
      <c r="AB1396">
        <v>2</v>
      </c>
      <c r="AC1396">
        <v>2</v>
      </c>
      <c r="AE1396" t="s">
        <v>92</v>
      </c>
      <c r="AF1396" t="s">
        <v>8055</v>
      </c>
      <c r="AH1396" t="s">
        <v>1389</v>
      </c>
      <c r="AL1396" t="s">
        <v>1904</v>
      </c>
      <c r="AM1396" t="s">
        <v>1904</v>
      </c>
      <c r="AO1396">
        <v>48</v>
      </c>
      <c r="AP1396">
        <v>4</v>
      </c>
      <c r="AS1396" t="s">
        <v>7339</v>
      </c>
      <c r="AT1396">
        <v>50396888</v>
      </c>
      <c r="AV1396" s="11">
        <v>401147</v>
      </c>
      <c r="AZ1396" t="s">
        <v>1905</v>
      </c>
    </row>
    <row r="1397" spans="1:58" x14ac:dyDescent="0.3">
      <c r="A1397">
        <v>690</v>
      </c>
      <c r="B1397" t="s">
        <v>1898</v>
      </c>
      <c r="C1397">
        <v>5478754</v>
      </c>
      <c r="Q1397" t="s">
        <v>1900</v>
      </c>
      <c r="R1397" t="s">
        <v>1900</v>
      </c>
      <c r="S1397" t="s">
        <v>135</v>
      </c>
      <c r="T1397" t="s">
        <v>52</v>
      </c>
      <c r="V1397" s="9" t="s">
        <v>1901</v>
      </c>
      <c r="Z1397" s="9" t="s">
        <v>1907</v>
      </c>
      <c r="AA1397" s="6" t="s">
        <v>1903</v>
      </c>
      <c r="AB1397">
        <v>2</v>
      </c>
      <c r="AC1397">
        <v>2</v>
      </c>
      <c r="AE1397" t="s">
        <v>92</v>
      </c>
      <c r="AF1397" t="s">
        <v>8055</v>
      </c>
      <c r="AH1397" t="s">
        <v>1389</v>
      </c>
      <c r="AL1397" t="s">
        <v>1904</v>
      </c>
      <c r="AM1397" t="s">
        <v>1904</v>
      </c>
      <c r="AO1397">
        <v>48</v>
      </c>
      <c r="AP1397">
        <v>4</v>
      </c>
      <c r="AS1397" t="s">
        <v>7339</v>
      </c>
      <c r="AT1397">
        <v>50396888</v>
      </c>
      <c r="AV1397" s="11">
        <v>401147</v>
      </c>
      <c r="AZ1397" t="s">
        <v>1905</v>
      </c>
    </row>
    <row r="1398" spans="1:58" x14ac:dyDescent="0.3">
      <c r="A1398">
        <v>692</v>
      </c>
      <c r="C1398">
        <v>18730433</v>
      </c>
      <c r="D1398" t="s">
        <v>1868</v>
      </c>
      <c r="Q1398" t="s">
        <v>1871</v>
      </c>
      <c r="R1398" t="s">
        <v>1871</v>
      </c>
      <c r="S1398" t="s">
        <v>135</v>
      </c>
      <c r="T1398" t="s">
        <v>52</v>
      </c>
      <c r="V1398" s="9" t="s">
        <v>1876</v>
      </c>
      <c r="AA1398" s="6" t="s">
        <v>1880</v>
      </c>
      <c r="AB1398">
        <v>1</v>
      </c>
      <c r="AC1398">
        <v>1</v>
      </c>
      <c r="AE1398" t="s">
        <v>8054</v>
      </c>
      <c r="AH1398" t="s">
        <v>8057</v>
      </c>
      <c r="AL1398" t="s">
        <v>1884</v>
      </c>
      <c r="AM1398" t="s">
        <v>1884</v>
      </c>
      <c r="AO1398">
        <v>113</v>
      </c>
      <c r="AP1398">
        <v>5</v>
      </c>
      <c r="AS1398" t="s">
        <v>7340</v>
      </c>
      <c r="AT1398" s="11">
        <v>839017361</v>
      </c>
      <c r="AV1398" s="11">
        <v>410260</v>
      </c>
      <c r="AZ1398" t="s">
        <v>1890</v>
      </c>
      <c r="BC1398" t="s">
        <v>4997</v>
      </c>
    </row>
    <row r="1399" spans="1:58" x14ac:dyDescent="0.3">
      <c r="A1399">
        <v>693</v>
      </c>
      <c r="E1399">
        <v>23240662</v>
      </c>
      <c r="Q1399" t="s">
        <v>1893</v>
      </c>
      <c r="R1399" t="s">
        <v>1893</v>
      </c>
      <c r="S1399" t="s">
        <v>135</v>
      </c>
      <c r="T1399" t="s">
        <v>52</v>
      </c>
      <c r="V1399" s="9" t="s">
        <v>1876</v>
      </c>
      <c r="AA1399" s="6" t="s">
        <v>1894</v>
      </c>
      <c r="AB1399">
        <v>12</v>
      </c>
      <c r="AC1399">
        <v>12</v>
      </c>
      <c r="AE1399" t="s">
        <v>8053</v>
      </c>
      <c r="AH1399" t="s">
        <v>1174</v>
      </c>
      <c r="AL1399" t="s">
        <v>1895</v>
      </c>
      <c r="AM1399" t="s">
        <v>1895</v>
      </c>
      <c r="AO1399">
        <v>4</v>
      </c>
      <c r="AP1399">
        <v>3</v>
      </c>
      <c r="AS1399" t="s">
        <v>7341</v>
      </c>
      <c r="AT1399">
        <v>1564546</v>
      </c>
      <c r="AV1399" s="11">
        <v>100972680</v>
      </c>
      <c r="AZ1399" t="s">
        <v>1896</v>
      </c>
    </row>
    <row r="1400" spans="1:58" x14ac:dyDescent="0.3">
      <c r="A1400">
        <v>694</v>
      </c>
      <c r="B1400" t="s">
        <v>1865</v>
      </c>
      <c r="C1400">
        <v>5477345</v>
      </c>
      <c r="Q1400" t="s">
        <v>1872</v>
      </c>
      <c r="R1400" t="s">
        <v>1872</v>
      </c>
      <c r="S1400" t="s">
        <v>135</v>
      </c>
      <c r="T1400" t="s">
        <v>52</v>
      </c>
      <c r="V1400" s="9" t="s">
        <v>1876</v>
      </c>
      <c r="AA1400" s="6" t="s">
        <v>1881</v>
      </c>
      <c r="AB1400">
        <v>8</v>
      </c>
      <c r="AC1400">
        <v>8</v>
      </c>
      <c r="AE1400" t="s">
        <v>82</v>
      </c>
      <c r="AH1400" t="s">
        <v>8057</v>
      </c>
      <c r="AL1400" t="s">
        <v>347</v>
      </c>
      <c r="AM1400" t="s">
        <v>347</v>
      </c>
      <c r="AO1400">
        <v>151</v>
      </c>
      <c r="AP1400">
        <v>5</v>
      </c>
      <c r="AS1400" t="s">
        <v>7244</v>
      </c>
      <c r="AT1400">
        <v>1754691</v>
      </c>
      <c r="AU1400">
        <v>6707054</v>
      </c>
      <c r="AV1400" s="11">
        <v>375402</v>
      </c>
      <c r="AZ1400" t="s">
        <v>1889</v>
      </c>
    </row>
    <row r="1401" spans="1:58" x14ac:dyDescent="0.3">
      <c r="A1401">
        <v>696</v>
      </c>
      <c r="B1401" t="s">
        <v>1866</v>
      </c>
      <c r="C1401">
        <v>4923947</v>
      </c>
      <c r="Q1401" t="s">
        <v>1873</v>
      </c>
      <c r="R1401" t="s">
        <v>1873</v>
      </c>
      <c r="S1401" t="s">
        <v>135</v>
      </c>
      <c r="T1401" t="s">
        <v>52</v>
      </c>
      <c r="V1401" s="9" t="s">
        <v>1877</v>
      </c>
      <c r="AA1401" s="6" t="s">
        <v>1882</v>
      </c>
      <c r="AB1401">
        <v>11</v>
      </c>
      <c r="AC1401">
        <v>11</v>
      </c>
      <c r="AE1401" t="s">
        <v>8054</v>
      </c>
      <c r="AH1401" t="s">
        <v>8057</v>
      </c>
      <c r="AI1401" t="s">
        <v>8297</v>
      </c>
      <c r="AL1401" t="s">
        <v>686</v>
      </c>
      <c r="AM1401" t="s">
        <v>686</v>
      </c>
      <c r="AO1401">
        <v>46</v>
      </c>
      <c r="AP1401">
        <v>6</v>
      </c>
      <c r="AS1401" t="s">
        <v>7271</v>
      </c>
      <c r="AT1401">
        <v>43718717</v>
      </c>
      <c r="AU1401">
        <v>677613</v>
      </c>
      <c r="AV1401" s="11">
        <v>1306050</v>
      </c>
      <c r="AZ1401" t="s">
        <v>1887</v>
      </c>
    </row>
    <row r="1402" spans="1:58" x14ac:dyDescent="0.3">
      <c r="A1402">
        <v>698</v>
      </c>
      <c r="B1402" t="s">
        <v>2028</v>
      </c>
      <c r="C1402">
        <v>5546037</v>
      </c>
      <c r="Q1402" t="s">
        <v>2021</v>
      </c>
      <c r="R1402" t="s">
        <v>2021</v>
      </c>
      <c r="S1402" t="s">
        <v>135</v>
      </c>
      <c r="T1402" t="s">
        <v>52</v>
      </c>
      <c r="V1402" s="9" t="s">
        <v>2073</v>
      </c>
      <c r="AA1402" s="6" t="s">
        <v>2026</v>
      </c>
      <c r="AB1402">
        <v>6</v>
      </c>
      <c r="AC1402">
        <v>6</v>
      </c>
      <c r="AE1402" t="s">
        <v>82</v>
      </c>
      <c r="AH1402" t="s">
        <v>1174</v>
      </c>
      <c r="AK1402" t="s">
        <v>8052</v>
      </c>
      <c r="AL1402" t="s">
        <v>1841</v>
      </c>
      <c r="AM1402" t="s">
        <v>1841</v>
      </c>
      <c r="AO1402">
        <v>4</v>
      </c>
      <c r="AP1402">
        <v>1</v>
      </c>
      <c r="AS1402" t="s">
        <v>7331</v>
      </c>
      <c r="AT1402">
        <v>743248436</v>
      </c>
      <c r="AV1402" s="11">
        <v>150761</v>
      </c>
      <c r="AZ1402" t="s">
        <v>2027</v>
      </c>
    </row>
    <row r="1403" spans="1:58" x14ac:dyDescent="0.3">
      <c r="A1403">
        <v>699</v>
      </c>
      <c r="K1403" t="s">
        <v>2025</v>
      </c>
      <c r="P1403" s="9" t="s">
        <v>2024</v>
      </c>
      <c r="Q1403" t="s">
        <v>2022</v>
      </c>
      <c r="R1403" t="s">
        <v>2023</v>
      </c>
      <c r="S1403" t="s">
        <v>1220</v>
      </c>
      <c r="T1403" t="s">
        <v>13</v>
      </c>
      <c r="V1403" s="9" t="s">
        <v>2073</v>
      </c>
      <c r="AB1403">
        <v>216</v>
      </c>
      <c r="AC1403">
        <v>216</v>
      </c>
      <c r="AH1403" t="s">
        <v>8057</v>
      </c>
      <c r="AZ1403" t="s">
        <v>2029</v>
      </c>
      <c r="BF1403" t="s">
        <v>2030</v>
      </c>
    </row>
    <row r="1404" spans="1:58" x14ac:dyDescent="0.3">
      <c r="A1404">
        <v>701</v>
      </c>
      <c r="C1404">
        <v>5155164</v>
      </c>
      <c r="Q1404" t="s">
        <v>2032</v>
      </c>
      <c r="R1404" t="s">
        <v>2032</v>
      </c>
      <c r="S1404" t="s">
        <v>135</v>
      </c>
      <c r="T1404" t="s">
        <v>52</v>
      </c>
      <c r="V1404" s="9" t="s">
        <v>2073</v>
      </c>
      <c r="AA1404" s="6" t="s">
        <v>2035</v>
      </c>
      <c r="AB1404">
        <v>14</v>
      </c>
      <c r="AC1404">
        <v>14</v>
      </c>
      <c r="AE1404" t="s">
        <v>82</v>
      </c>
      <c r="AF1404" t="s">
        <v>2462</v>
      </c>
      <c r="AG1404" t="s">
        <v>8054</v>
      </c>
      <c r="AH1404" t="s">
        <v>8121</v>
      </c>
      <c r="AL1404" t="s">
        <v>2036</v>
      </c>
      <c r="AM1404" t="s">
        <v>2036</v>
      </c>
      <c r="AO1404">
        <v>8</v>
      </c>
      <c r="AP1404">
        <v>4</v>
      </c>
      <c r="AS1404" t="s">
        <v>7342</v>
      </c>
      <c r="AT1404">
        <v>1753682</v>
      </c>
      <c r="AV1404" s="11">
        <v>401660</v>
      </c>
      <c r="AZ1404" t="s">
        <v>1582</v>
      </c>
      <c r="BA1404" t="s">
        <v>4958</v>
      </c>
      <c r="BB1404">
        <v>17325475</v>
      </c>
      <c r="BC1404" t="s">
        <v>4960</v>
      </c>
    </row>
    <row r="1405" spans="1:58" x14ac:dyDescent="0.3">
      <c r="A1405">
        <v>703</v>
      </c>
      <c r="K1405" t="s">
        <v>4631</v>
      </c>
      <c r="Q1405" t="s">
        <v>4628</v>
      </c>
      <c r="R1405" t="s">
        <v>4628</v>
      </c>
      <c r="S1405" t="s">
        <v>135</v>
      </c>
      <c r="T1405" t="s">
        <v>13</v>
      </c>
      <c r="V1405" s="9" t="s">
        <v>2073</v>
      </c>
      <c r="AB1405">
        <v>2</v>
      </c>
      <c r="AC1405">
        <v>2</v>
      </c>
      <c r="AZ1405" t="s">
        <v>4629</v>
      </c>
      <c r="BF1405" t="s">
        <v>4630</v>
      </c>
    </row>
    <row r="1406" spans="1:58" x14ac:dyDescent="0.3">
      <c r="A1406">
        <v>704</v>
      </c>
      <c r="B1406" t="s">
        <v>11648</v>
      </c>
      <c r="C1406">
        <v>5539832</v>
      </c>
      <c r="Q1406" t="s">
        <v>2040</v>
      </c>
      <c r="R1406" t="s">
        <v>2040</v>
      </c>
      <c r="S1406" t="s">
        <v>135</v>
      </c>
      <c r="T1406" t="s">
        <v>52</v>
      </c>
      <c r="V1406" s="9" t="s">
        <v>2073</v>
      </c>
      <c r="Z1406" s="9" t="s">
        <v>790</v>
      </c>
      <c r="AA1406" s="6" t="s">
        <v>2074</v>
      </c>
      <c r="AB1406">
        <v>9</v>
      </c>
      <c r="AC1406">
        <v>9</v>
      </c>
      <c r="AE1406" t="s">
        <v>8054</v>
      </c>
      <c r="AF1406" t="s">
        <v>8170</v>
      </c>
      <c r="AH1406" t="s">
        <v>8057</v>
      </c>
      <c r="AL1406" t="s">
        <v>792</v>
      </c>
      <c r="AM1406" t="s">
        <v>792</v>
      </c>
      <c r="AO1406">
        <v>25</v>
      </c>
      <c r="AP1406">
        <v>1</v>
      </c>
      <c r="AS1406" t="s">
        <v>7273</v>
      </c>
      <c r="AT1406">
        <v>655960862</v>
      </c>
      <c r="AU1406">
        <v>520693</v>
      </c>
      <c r="AV1406" s="11">
        <v>110672</v>
      </c>
      <c r="AZ1406" t="s">
        <v>605</v>
      </c>
      <c r="BA1406" t="s">
        <v>4927</v>
      </c>
      <c r="BB1406">
        <v>77964694</v>
      </c>
      <c r="BC1406" t="s">
        <v>4928</v>
      </c>
    </row>
    <row r="1407" spans="1:58" x14ac:dyDescent="0.3">
      <c r="A1407">
        <v>705</v>
      </c>
      <c r="C1407">
        <v>5164547</v>
      </c>
      <c r="Q1407" t="s">
        <v>6607</v>
      </c>
      <c r="R1407" t="s">
        <v>6608</v>
      </c>
      <c r="S1407" t="s">
        <v>6609</v>
      </c>
      <c r="T1407" t="s">
        <v>52</v>
      </c>
      <c r="V1407" s="9" t="s">
        <v>2075</v>
      </c>
      <c r="AA1407" s="6" t="s">
        <v>6610</v>
      </c>
      <c r="AB1407">
        <v>21</v>
      </c>
      <c r="AC1407">
        <v>21</v>
      </c>
      <c r="AE1407" t="s">
        <v>82</v>
      </c>
      <c r="AH1407" t="s">
        <v>8249</v>
      </c>
      <c r="AL1407" t="s">
        <v>6611</v>
      </c>
      <c r="AM1407" t="s">
        <v>6612</v>
      </c>
      <c r="AO1407">
        <v>34</v>
      </c>
      <c r="AP1407">
        <v>1</v>
      </c>
      <c r="AS1407" t="s">
        <v>7343</v>
      </c>
      <c r="AT1407">
        <v>679455309</v>
      </c>
      <c r="AV1407" s="11">
        <v>413734</v>
      </c>
      <c r="AZ1407" t="s">
        <v>6613</v>
      </c>
    </row>
    <row r="1408" spans="1:58" x14ac:dyDescent="0.3">
      <c r="A1408">
        <v>706</v>
      </c>
      <c r="C1408">
        <v>4925941</v>
      </c>
      <c r="Q1408" t="s">
        <v>2041</v>
      </c>
      <c r="R1408" t="s">
        <v>2041</v>
      </c>
      <c r="S1408" t="s">
        <v>135</v>
      </c>
      <c r="T1408" t="s">
        <v>52</v>
      </c>
      <c r="V1408" s="9" t="s">
        <v>2075</v>
      </c>
      <c r="AA1408" s="6" t="s">
        <v>2085</v>
      </c>
      <c r="AB1408">
        <v>9</v>
      </c>
      <c r="AC1408">
        <v>9</v>
      </c>
      <c r="AE1408" t="s">
        <v>8054</v>
      </c>
      <c r="AH1408" t="s">
        <v>1174</v>
      </c>
      <c r="AL1408" t="s">
        <v>2090</v>
      </c>
      <c r="AM1408" t="s">
        <v>2090</v>
      </c>
      <c r="AO1408">
        <v>132</v>
      </c>
      <c r="AP1408">
        <v>3</v>
      </c>
      <c r="AS1408" t="s">
        <v>7344</v>
      </c>
      <c r="AT1408">
        <v>741709364</v>
      </c>
      <c r="AV1408" s="11">
        <v>101370</v>
      </c>
      <c r="AZ1408" t="s">
        <v>2072</v>
      </c>
    </row>
    <row r="1409" spans="1:59" x14ac:dyDescent="0.3">
      <c r="A1409">
        <v>707</v>
      </c>
      <c r="B1409" t="s">
        <v>2063</v>
      </c>
      <c r="C1409">
        <v>24179044</v>
      </c>
      <c r="Q1409" t="s">
        <v>2042</v>
      </c>
      <c r="R1409" t="s">
        <v>2042</v>
      </c>
      <c r="S1409" t="s">
        <v>135</v>
      </c>
      <c r="T1409" t="s">
        <v>52</v>
      </c>
      <c r="V1409" s="9" t="s">
        <v>2075</v>
      </c>
      <c r="AA1409" s="6" t="s">
        <v>2086</v>
      </c>
      <c r="AB1409">
        <v>15</v>
      </c>
      <c r="AC1409">
        <v>15</v>
      </c>
      <c r="AE1409" t="s">
        <v>164</v>
      </c>
      <c r="AH1409" t="s">
        <v>8057</v>
      </c>
      <c r="AL1409" t="s">
        <v>2084</v>
      </c>
      <c r="AM1409" t="s">
        <v>2084</v>
      </c>
      <c r="AO1409">
        <v>1</v>
      </c>
      <c r="AP1409">
        <v>1</v>
      </c>
      <c r="AS1409" t="s">
        <v>7309</v>
      </c>
      <c r="AT1409">
        <v>38435996</v>
      </c>
      <c r="AU1409">
        <v>640644</v>
      </c>
      <c r="AV1409" s="11">
        <v>1273516</v>
      </c>
      <c r="AZ1409" t="s">
        <v>2071</v>
      </c>
      <c r="BA1409" t="s">
        <v>5000</v>
      </c>
      <c r="BB1409" t="s">
        <v>5001</v>
      </c>
      <c r="BC1409" t="s">
        <v>5002</v>
      </c>
      <c r="BF1409" t="s">
        <v>10456</v>
      </c>
      <c r="BG1409" t="s">
        <v>10455</v>
      </c>
    </row>
    <row r="1410" spans="1:59" x14ac:dyDescent="0.3">
      <c r="A1410">
        <v>708</v>
      </c>
      <c r="B1410" t="s">
        <v>2062</v>
      </c>
      <c r="C1410">
        <v>24179045</v>
      </c>
      <c r="Q1410" t="s">
        <v>2043</v>
      </c>
      <c r="R1410" t="s">
        <v>2043</v>
      </c>
      <c r="S1410" t="s">
        <v>135</v>
      </c>
      <c r="T1410" t="s">
        <v>52</v>
      </c>
      <c r="V1410" s="9" t="s">
        <v>2075</v>
      </c>
      <c r="AA1410" s="6" t="s">
        <v>2087</v>
      </c>
      <c r="AB1410">
        <v>12</v>
      </c>
      <c r="AC1410">
        <v>12</v>
      </c>
      <c r="AE1410" t="s">
        <v>164</v>
      </c>
      <c r="AF1410" t="s">
        <v>8055</v>
      </c>
      <c r="AH1410" t="s">
        <v>12463</v>
      </c>
      <c r="AK1410" t="s">
        <v>8051</v>
      </c>
      <c r="AL1410" t="s">
        <v>2084</v>
      </c>
      <c r="AM1410" t="s">
        <v>2084</v>
      </c>
      <c r="AO1410">
        <v>1</v>
      </c>
      <c r="AP1410">
        <v>1</v>
      </c>
      <c r="AS1410" t="s">
        <v>7309</v>
      </c>
      <c r="AT1410">
        <v>38435996</v>
      </c>
      <c r="AU1410">
        <v>640644</v>
      </c>
      <c r="AV1410" s="11">
        <v>1273516</v>
      </c>
      <c r="AZ1410" t="s">
        <v>2070</v>
      </c>
      <c r="BA1410" t="s">
        <v>4947</v>
      </c>
      <c r="BB1410" t="s">
        <v>4948</v>
      </c>
      <c r="BC1410" t="s">
        <v>4949</v>
      </c>
      <c r="BF1410" t="s">
        <v>10456</v>
      </c>
      <c r="BG1410" t="s">
        <v>10455</v>
      </c>
    </row>
    <row r="1411" spans="1:59" x14ac:dyDescent="0.3">
      <c r="A1411">
        <v>709</v>
      </c>
      <c r="B1411" t="s">
        <v>2061</v>
      </c>
      <c r="C1411">
        <v>24179050</v>
      </c>
      <c r="Q1411" t="s">
        <v>2044</v>
      </c>
      <c r="R1411" t="s">
        <v>2044</v>
      </c>
      <c r="S1411" t="s">
        <v>135</v>
      </c>
      <c r="T1411" t="s">
        <v>52</v>
      </c>
      <c r="V1411" s="9" t="s">
        <v>2075</v>
      </c>
      <c r="AA1411" s="6" t="s">
        <v>2088</v>
      </c>
      <c r="AB1411">
        <v>3</v>
      </c>
      <c r="AC1411">
        <v>3</v>
      </c>
      <c r="AE1411" t="s">
        <v>2462</v>
      </c>
      <c r="AH1411" t="s">
        <v>8135</v>
      </c>
      <c r="AK1411" t="s">
        <v>8051</v>
      </c>
      <c r="AL1411" t="s">
        <v>2084</v>
      </c>
      <c r="AM1411" t="s">
        <v>2084</v>
      </c>
      <c r="AO1411">
        <v>1</v>
      </c>
      <c r="AP1411">
        <v>1</v>
      </c>
      <c r="AS1411" t="s">
        <v>7309</v>
      </c>
      <c r="AT1411">
        <v>38435996</v>
      </c>
      <c r="AU1411">
        <v>640644</v>
      </c>
      <c r="AV1411" s="11">
        <v>1273516</v>
      </c>
      <c r="AZ1411" t="s">
        <v>2069</v>
      </c>
      <c r="BF1411" t="s">
        <v>10456</v>
      </c>
      <c r="BG1411" t="s">
        <v>10455</v>
      </c>
    </row>
    <row r="1412" spans="1:59" x14ac:dyDescent="0.3">
      <c r="A1412">
        <v>710</v>
      </c>
      <c r="B1412" t="s">
        <v>2060</v>
      </c>
      <c r="C1412">
        <v>5148350</v>
      </c>
      <c r="Q1412" t="s">
        <v>2045</v>
      </c>
      <c r="R1412" t="s">
        <v>2045</v>
      </c>
      <c r="S1412" t="s">
        <v>135</v>
      </c>
      <c r="T1412" t="s">
        <v>52</v>
      </c>
      <c r="V1412" s="9" t="s">
        <v>2075</v>
      </c>
      <c r="AA1412" s="6" t="s">
        <v>2089</v>
      </c>
      <c r="AB1412">
        <v>8</v>
      </c>
      <c r="AC1412">
        <v>8</v>
      </c>
      <c r="AE1412" t="s">
        <v>8054</v>
      </c>
      <c r="AH1412" t="s">
        <v>1174</v>
      </c>
      <c r="AK1412" t="s">
        <v>8175</v>
      </c>
      <c r="AL1412" t="s">
        <v>1255</v>
      </c>
      <c r="AM1412" t="s">
        <v>1255</v>
      </c>
      <c r="AO1412">
        <v>47</v>
      </c>
      <c r="AP1412">
        <v>1</v>
      </c>
      <c r="AS1412" t="s">
        <v>7304</v>
      </c>
      <c r="AT1412">
        <v>825431</v>
      </c>
      <c r="AV1412" s="11">
        <v>370364</v>
      </c>
      <c r="AZ1412" t="s">
        <v>2324</v>
      </c>
    </row>
    <row r="1413" spans="1:59" x14ac:dyDescent="0.3">
      <c r="A1413">
        <v>711</v>
      </c>
      <c r="B1413" t="s">
        <v>2059</v>
      </c>
      <c r="C1413">
        <v>24179057</v>
      </c>
      <c r="Q1413" t="s">
        <v>2046</v>
      </c>
      <c r="R1413" t="s">
        <v>2046</v>
      </c>
      <c r="S1413" t="s">
        <v>135</v>
      </c>
      <c r="T1413" t="s">
        <v>52</v>
      </c>
      <c r="V1413" s="9" t="s">
        <v>2076</v>
      </c>
      <c r="AA1413" s="6" t="s">
        <v>2079</v>
      </c>
      <c r="AB1413">
        <v>7</v>
      </c>
      <c r="AC1413">
        <v>7</v>
      </c>
      <c r="AE1413" t="s">
        <v>8053</v>
      </c>
      <c r="AH1413" t="s">
        <v>1174</v>
      </c>
      <c r="AL1413" t="s">
        <v>2084</v>
      </c>
      <c r="AM1413" t="s">
        <v>2084</v>
      </c>
      <c r="AO1413">
        <v>1</v>
      </c>
      <c r="AP1413">
        <v>2</v>
      </c>
      <c r="AS1413" t="s">
        <v>7309</v>
      </c>
      <c r="AT1413">
        <v>38435996</v>
      </c>
      <c r="AU1413">
        <v>640644</v>
      </c>
      <c r="AV1413" s="11">
        <v>1273516</v>
      </c>
      <c r="AZ1413" t="s">
        <v>2068</v>
      </c>
      <c r="BF1413" t="s">
        <v>10456</v>
      </c>
      <c r="BG1413" t="s">
        <v>10455</v>
      </c>
    </row>
    <row r="1414" spans="1:59" x14ac:dyDescent="0.3">
      <c r="A1414">
        <v>714</v>
      </c>
      <c r="B1414" t="s">
        <v>2056</v>
      </c>
      <c r="C1414">
        <v>24179060</v>
      </c>
      <c r="Q1414" t="s">
        <v>2049</v>
      </c>
      <c r="R1414" t="s">
        <v>2049</v>
      </c>
      <c r="S1414" t="s">
        <v>135</v>
      </c>
      <c r="T1414" t="s">
        <v>52</v>
      </c>
      <c r="V1414" s="9" t="s">
        <v>2076</v>
      </c>
      <c r="AA1414" s="6" t="s">
        <v>2082</v>
      </c>
      <c r="AB1414">
        <v>7</v>
      </c>
      <c r="AC1414">
        <v>7</v>
      </c>
      <c r="AE1414" t="s">
        <v>8226</v>
      </c>
      <c r="AF1414" t="s">
        <v>82</v>
      </c>
      <c r="AH1414" t="s">
        <v>12468</v>
      </c>
      <c r="AK1414" t="s">
        <v>8051</v>
      </c>
      <c r="AL1414" t="s">
        <v>2084</v>
      </c>
      <c r="AM1414" t="s">
        <v>2084</v>
      </c>
      <c r="AO1414">
        <v>1</v>
      </c>
      <c r="AP1414">
        <v>2</v>
      </c>
      <c r="AS1414" t="s">
        <v>7309</v>
      </c>
      <c r="AT1414">
        <v>38435996</v>
      </c>
      <c r="AU1414">
        <v>640644</v>
      </c>
      <c r="AV1414" s="11">
        <v>1273516</v>
      </c>
      <c r="AZ1414" t="s">
        <v>1521</v>
      </c>
      <c r="BA1414" t="s">
        <v>4964</v>
      </c>
      <c r="BB1414">
        <v>39532352</v>
      </c>
      <c r="BC1414" t="s">
        <v>4965</v>
      </c>
      <c r="BF1414" t="s">
        <v>10456</v>
      </c>
      <c r="BG1414" t="s">
        <v>10455</v>
      </c>
    </row>
    <row r="1415" spans="1:59" x14ac:dyDescent="0.3">
      <c r="A1415">
        <v>716</v>
      </c>
      <c r="B1415" t="s">
        <v>2055</v>
      </c>
      <c r="C1415">
        <v>5565911</v>
      </c>
      <c r="Q1415" t="s">
        <v>2050</v>
      </c>
      <c r="R1415" t="s">
        <v>2050</v>
      </c>
      <c r="S1415" t="s">
        <v>135</v>
      </c>
      <c r="T1415" t="s">
        <v>52</v>
      </c>
      <c r="V1415" s="9" t="s">
        <v>2077</v>
      </c>
      <c r="Z1415" s="9" t="s">
        <v>1608</v>
      </c>
      <c r="AA1415" s="6" t="s">
        <v>2083</v>
      </c>
      <c r="AB1415">
        <v>2</v>
      </c>
      <c r="AC1415">
        <v>2</v>
      </c>
      <c r="AE1415" t="s">
        <v>8211</v>
      </c>
      <c r="AH1415" t="s">
        <v>1174</v>
      </c>
      <c r="AK1415" t="s">
        <v>8175</v>
      </c>
      <c r="AL1415" t="s">
        <v>1607</v>
      </c>
      <c r="AM1415" t="s">
        <v>1607</v>
      </c>
      <c r="AO1415">
        <v>119</v>
      </c>
      <c r="AP1415">
        <v>549</v>
      </c>
      <c r="AS1415" t="s">
        <v>7322</v>
      </c>
      <c r="AT1415">
        <v>1537306</v>
      </c>
      <c r="AV1415" s="11">
        <v>342367</v>
      </c>
      <c r="AZ1415" t="s">
        <v>1481</v>
      </c>
    </row>
    <row r="1416" spans="1:59" x14ac:dyDescent="0.3">
      <c r="A1416">
        <v>718</v>
      </c>
      <c r="B1416" t="s">
        <v>2054</v>
      </c>
      <c r="C1416">
        <v>24179067</v>
      </c>
      <c r="Q1416" t="s">
        <v>2051</v>
      </c>
      <c r="R1416" t="s">
        <v>2051</v>
      </c>
      <c r="S1416" t="s">
        <v>135</v>
      </c>
      <c r="T1416" t="s">
        <v>52</v>
      </c>
      <c r="V1416" s="9" t="s">
        <v>2078</v>
      </c>
      <c r="AA1416" s="6" t="s">
        <v>791</v>
      </c>
      <c r="AB1416">
        <v>12</v>
      </c>
      <c r="AC1416">
        <v>12</v>
      </c>
      <c r="AE1416" t="s">
        <v>82</v>
      </c>
      <c r="AF1416" t="s">
        <v>92</v>
      </c>
      <c r="AG1416" t="s">
        <v>8053</v>
      </c>
      <c r="AH1416" t="s">
        <v>12469</v>
      </c>
      <c r="AK1416" t="s">
        <v>8175</v>
      </c>
      <c r="AL1416" t="s">
        <v>2084</v>
      </c>
      <c r="AM1416" t="s">
        <v>2084</v>
      </c>
      <c r="AO1416">
        <v>1</v>
      </c>
      <c r="AP1416">
        <v>3</v>
      </c>
      <c r="AS1416" t="s">
        <v>7309</v>
      </c>
      <c r="AT1416">
        <v>38435996</v>
      </c>
      <c r="AU1416">
        <v>640644</v>
      </c>
      <c r="AV1416" s="11">
        <v>1273516</v>
      </c>
      <c r="AZ1416" t="s">
        <v>2066</v>
      </c>
      <c r="BF1416" t="s">
        <v>10456</v>
      </c>
      <c r="BG1416" t="s">
        <v>10455</v>
      </c>
    </row>
    <row r="1417" spans="1:59" x14ac:dyDescent="0.3">
      <c r="A1417">
        <v>720</v>
      </c>
      <c r="Q1417" t="s">
        <v>2091</v>
      </c>
      <c r="R1417" t="s">
        <v>2091</v>
      </c>
      <c r="S1417" t="s">
        <v>135</v>
      </c>
      <c r="T1417" t="s">
        <v>138</v>
      </c>
      <c r="V1417" s="9" t="s">
        <v>2092</v>
      </c>
      <c r="AA1417" s="6" t="s">
        <v>2093</v>
      </c>
      <c r="AB1417">
        <v>1</v>
      </c>
      <c r="AC1417">
        <v>1</v>
      </c>
      <c r="AH1417" t="s">
        <v>8245</v>
      </c>
      <c r="AL1417" t="s">
        <v>1797</v>
      </c>
      <c r="AM1417" t="s">
        <v>1797</v>
      </c>
    </row>
    <row r="1418" spans="1:59" x14ac:dyDescent="0.3">
      <c r="A1418">
        <v>723</v>
      </c>
      <c r="B1418" t="s">
        <v>11644</v>
      </c>
      <c r="C1418">
        <v>4940058</v>
      </c>
      <c r="Q1418" t="s">
        <v>11645</v>
      </c>
      <c r="R1418" t="s">
        <v>11645</v>
      </c>
      <c r="S1418" t="s">
        <v>135</v>
      </c>
      <c r="T1418" t="s">
        <v>52</v>
      </c>
      <c r="V1418" s="9" t="s">
        <v>2101</v>
      </c>
      <c r="AA1418" s="6" t="s">
        <v>11646</v>
      </c>
      <c r="AB1418">
        <v>3</v>
      </c>
      <c r="AC1418">
        <v>3</v>
      </c>
      <c r="AE1418" t="s">
        <v>8054</v>
      </c>
      <c r="AH1418" t="s">
        <v>8057</v>
      </c>
      <c r="AI1418" t="s">
        <v>8119</v>
      </c>
      <c r="AK1418" t="s">
        <v>8052</v>
      </c>
      <c r="AL1418" t="s">
        <v>2233</v>
      </c>
      <c r="AM1418" t="s">
        <v>2233</v>
      </c>
      <c r="AO1418">
        <v>24</v>
      </c>
      <c r="AP1418">
        <v>4</v>
      </c>
      <c r="AZ1418" t="s">
        <v>11647</v>
      </c>
    </row>
    <row r="1419" spans="1:59" x14ac:dyDescent="0.3">
      <c r="A1419">
        <v>725</v>
      </c>
      <c r="B1419" t="s">
        <v>2095</v>
      </c>
      <c r="C1419">
        <v>5132953</v>
      </c>
      <c r="Q1419" t="s">
        <v>2099</v>
      </c>
      <c r="R1419" t="s">
        <v>2099</v>
      </c>
      <c r="S1419" t="s">
        <v>135</v>
      </c>
      <c r="T1419" t="s">
        <v>52</v>
      </c>
      <c r="V1419" s="9" t="s">
        <v>2102</v>
      </c>
      <c r="AA1419" s="6" t="s">
        <v>2105</v>
      </c>
      <c r="AB1419">
        <v>9</v>
      </c>
      <c r="AC1419">
        <v>9</v>
      </c>
      <c r="AE1419" t="s">
        <v>8055</v>
      </c>
      <c r="AH1419" t="s">
        <v>1174</v>
      </c>
      <c r="AK1419" t="s">
        <v>8051</v>
      </c>
      <c r="AL1419" t="s">
        <v>1857</v>
      </c>
      <c r="AM1419" t="s">
        <v>1857</v>
      </c>
      <c r="AO1419">
        <v>44</v>
      </c>
      <c r="AP1419">
        <v>4</v>
      </c>
      <c r="AS1419" t="s">
        <v>7337</v>
      </c>
      <c r="AT1419">
        <v>1537291</v>
      </c>
      <c r="AV1419" s="11">
        <v>370640</v>
      </c>
      <c r="AZ1419" t="s">
        <v>2111</v>
      </c>
    </row>
    <row r="1420" spans="1:59" x14ac:dyDescent="0.3">
      <c r="A1420">
        <v>726</v>
      </c>
      <c r="B1420" t="s">
        <v>2096</v>
      </c>
      <c r="C1420">
        <v>24179079</v>
      </c>
      <c r="Q1420" t="s">
        <v>2100</v>
      </c>
      <c r="R1420" t="s">
        <v>2100</v>
      </c>
      <c r="S1420" t="s">
        <v>135</v>
      </c>
      <c r="T1420" t="s">
        <v>52</v>
      </c>
      <c r="V1420" s="9" t="s">
        <v>2103</v>
      </c>
      <c r="AA1420" s="6" t="s">
        <v>2106</v>
      </c>
      <c r="AB1420">
        <v>7</v>
      </c>
      <c r="AC1420">
        <v>7</v>
      </c>
      <c r="AE1420" t="s">
        <v>82</v>
      </c>
      <c r="AH1420" t="s">
        <v>12470</v>
      </c>
      <c r="AK1420" t="s">
        <v>8123</v>
      </c>
      <c r="AL1420" t="s">
        <v>2084</v>
      </c>
      <c r="AM1420" t="s">
        <v>2084</v>
      </c>
      <c r="AO1420">
        <v>1</v>
      </c>
      <c r="AP1420">
        <v>4</v>
      </c>
      <c r="AS1420" t="s">
        <v>7309</v>
      </c>
      <c r="AT1420">
        <v>38435996</v>
      </c>
      <c r="AU1420">
        <v>640644</v>
      </c>
      <c r="AV1420" s="11">
        <v>1273516</v>
      </c>
      <c r="AZ1420" t="s">
        <v>2112</v>
      </c>
      <c r="BA1420" t="s">
        <v>5003</v>
      </c>
      <c r="BB1420" t="s">
        <v>5004</v>
      </c>
      <c r="BC1420" t="s">
        <v>5005</v>
      </c>
      <c r="BF1420" t="s">
        <v>10456</v>
      </c>
      <c r="BG1420" t="s">
        <v>10455</v>
      </c>
    </row>
    <row r="1421" spans="1:59" x14ac:dyDescent="0.3">
      <c r="A1421">
        <v>727</v>
      </c>
      <c r="B1421" t="s">
        <v>2097</v>
      </c>
      <c r="Q1421" t="s">
        <v>1402</v>
      </c>
      <c r="R1421" t="s">
        <v>1402</v>
      </c>
      <c r="S1421" t="s">
        <v>135</v>
      </c>
      <c r="T1421" t="s">
        <v>52</v>
      </c>
      <c r="V1421" s="9" t="s">
        <v>2103</v>
      </c>
      <c r="AA1421" s="6" t="s">
        <v>2107</v>
      </c>
      <c r="AB1421">
        <v>10</v>
      </c>
      <c r="AC1421">
        <v>10</v>
      </c>
      <c r="AE1421" t="s">
        <v>82</v>
      </c>
      <c r="AH1421" t="s">
        <v>8096</v>
      </c>
      <c r="AL1421" t="s">
        <v>2109</v>
      </c>
      <c r="AM1421" t="s">
        <v>2109</v>
      </c>
      <c r="AO1421">
        <v>1</v>
      </c>
      <c r="AP1421">
        <v>4</v>
      </c>
      <c r="AS1421" t="s">
        <v>7347</v>
      </c>
      <c r="AT1421">
        <v>1642929</v>
      </c>
      <c r="AV1421" s="11">
        <v>353557</v>
      </c>
      <c r="AZ1421" t="s">
        <v>1519</v>
      </c>
      <c r="BA1421" t="s">
        <v>4946</v>
      </c>
      <c r="BB1421">
        <v>54154615</v>
      </c>
      <c r="BC1421" t="s">
        <v>4973</v>
      </c>
    </row>
    <row r="1422" spans="1:59" x14ac:dyDescent="0.3">
      <c r="A1422">
        <v>731</v>
      </c>
      <c r="Q1422" t="s">
        <v>2124</v>
      </c>
      <c r="R1422" t="s">
        <v>2124</v>
      </c>
      <c r="S1422" t="s">
        <v>135</v>
      </c>
      <c r="T1422" t="s">
        <v>138</v>
      </c>
      <c r="V1422" s="9" t="s">
        <v>2125</v>
      </c>
      <c r="AA1422" s="6" t="s">
        <v>2126</v>
      </c>
      <c r="AB1422">
        <v>1</v>
      </c>
      <c r="AC1422">
        <v>1</v>
      </c>
      <c r="AE1422" t="s">
        <v>8054</v>
      </c>
      <c r="AH1422" t="s">
        <v>1398</v>
      </c>
      <c r="AL1422" t="s">
        <v>773</v>
      </c>
      <c r="AM1422" t="s">
        <v>773</v>
      </c>
      <c r="AZ1422" t="s">
        <v>2123</v>
      </c>
    </row>
    <row r="1423" spans="1:59" x14ac:dyDescent="0.3">
      <c r="A1423">
        <v>734</v>
      </c>
      <c r="B1423" t="s">
        <v>2127</v>
      </c>
      <c r="C1423">
        <v>5059631</v>
      </c>
      <c r="Q1423" t="s">
        <v>2128</v>
      </c>
      <c r="R1423" t="s">
        <v>2128</v>
      </c>
      <c r="S1423" t="s">
        <v>135</v>
      </c>
      <c r="T1423" t="s">
        <v>52</v>
      </c>
      <c r="V1423" s="9" t="s">
        <v>2130</v>
      </c>
      <c r="AA1423" s="6" t="s">
        <v>2131</v>
      </c>
      <c r="AB1423">
        <v>5</v>
      </c>
      <c r="AC1423">
        <v>5</v>
      </c>
      <c r="AE1423" t="s">
        <v>8226</v>
      </c>
      <c r="AF1423" t="s">
        <v>82</v>
      </c>
      <c r="AH1423" t="s">
        <v>1174</v>
      </c>
      <c r="AK1423" t="s">
        <v>8051</v>
      </c>
      <c r="AL1423" t="s">
        <v>1373</v>
      </c>
      <c r="AM1423" t="s">
        <v>1373</v>
      </c>
      <c r="AO1423">
        <v>26</v>
      </c>
      <c r="AP1423">
        <v>3</v>
      </c>
      <c r="AS1423" t="s">
        <v>7298</v>
      </c>
      <c r="AT1423">
        <v>1513870</v>
      </c>
      <c r="AV1423" s="11">
        <v>372435</v>
      </c>
      <c r="AZ1423" t="s">
        <v>2134</v>
      </c>
      <c r="BA1423" t="s">
        <v>5006</v>
      </c>
      <c r="BB1423" t="s">
        <v>5007</v>
      </c>
      <c r="BC1423" t="s">
        <v>5008</v>
      </c>
    </row>
    <row r="1424" spans="1:59" x14ac:dyDescent="0.3">
      <c r="A1424">
        <v>735</v>
      </c>
      <c r="C1424">
        <v>4401539</v>
      </c>
      <c r="Q1424" t="s">
        <v>2129</v>
      </c>
      <c r="R1424" t="s">
        <v>2129</v>
      </c>
      <c r="S1424" t="s">
        <v>135</v>
      </c>
      <c r="T1424" t="s">
        <v>52</v>
      </c>
      <c r="V1424" s="9" t="s">
        <v>2130</v>
      </c>
      <c r="AA1424" s="6" t="s">
        <v>2132</v>
      </c>
      <c r="AB1424">
        <v>5</v>
      </c>
      <c r="AC1424">
        <v>5</v>
      </c>
      <c r="AE1424" t="s">
        <v>8054</v>
      </c>
      <c r="AH1424" t="s">
        <v>8057</v>
      </c>
      <c r="AL1424" t="s">
        <v>2133</v>
      </c>
      <c r="AM1424" t="s">
        <v>2133</v>
      </c>
      <c r="AO1424">
        <v>68</v>
      </c>
      <c r="AP1424">
        <v>3</v>
      </c>
      <c r="AS1424" t="s">
        <v>7349</v>
      </c>
      <c r="AT1424">
        <v>1761157</v>
      </c>
      <c r="AV1424" s="11">
        <v>401013</v>
      </c>
      <c r="AZ1424" t="s">
        <v>2135</v>
      </c>
    </row>
    <row r="1425" spans="1:58" x14ac:dyDescent="0.3">
      <c r="A1425">
        <v>736</v>
      </c>
      <c r="E1425">
        <v>23242757</v>
      </c>
      <c r="Q1425" t="s">
        <v>5610</v>
      </c>
      <c r="R1425" t="s">
        <v>5610</v>
      </c>
      <c r="S1425" t="s">
        <v>135</v>
      </c>
      <c r="T1425" t="s">
        <v>52</v>
      </c>
      <c r="V1425" s="9" t="s">
        <v>2130</v>
      </c>
      <c r="AA1425" s="6" t="s">
        <v>5611</v>
      </c>
      <c r="AB1425">
        <v>18</v>
      </c>
      <c r="AC1425">
        <v>18</v>
      </c>
      <c r="AE1425" t="s">
        <v>8053</v>
      </c>
      <c r="AH1425" t="s">
        <v>8057</v>
      </c>
      <c r="AL1425" t="s">
        <v>1895</v>
      </c>
      <c r="AM1425" t="s">
        <v>1895</v>
      </c>
      <c r="AO1425">
        <v>5</v>
      </c>
      <c r="AP1425">
        <v>1</v>
      </c>
      <c r="AS1425" t="s">
        <v>7341</v>
      </c>
      <c r="AT1425">
        <v>1564546</v>
      </c>
      <c r="AV1425" s="11">
        <v>100972680</v>
      </c>
      <c r="AZ1425" t="s">
        <v>2298</v>
      </c>
    </row>
    <row r="1426" spans="1:58" x14ac:dyDescent="0.3">
      <c r="A1426">
        <v>737</v>
      </c>
      <c r="Q1426" t="s">
        <v>2139</v>
      </c>
      <c r="R1426" t="s">
        <v>2139</v>
      </c>
      <c r="S1426" t="s">
        <v>135</v>
      </c>
      <c r="T1426" t="s">
        <v>138</v>
      </c>
      <c r="V1426" s="9" t="s">
        <v>2138</v>
      </c>
      <c r="AA1426" s="6" t="s">
        <v>2137</v>
      </c>
      <c r="AB1426">
        <v>1</v>
      </c>
      <c r="AC1426">
        <v>1</v>
      </c>
      <c r="AH1426" t="s">
        <v>8057</v>
      </c>
      <c r="AL1426" t="s">
        <v>1172</v>
      </c>
      <c r="AM1426" t="s">
        <v>1172</v>
      </c>
      <c r="AZ1426" t="s">
        <v>2136</v>
      </c>
    </row>
    <row r="1427" spans="1:58" x14ac:dyDescent="0.3">
      <c r="A1427">
        <v>738</v>
      </c>
      <c r="Q1427" t="s">
        <v>2140</v>
      </c>
      <c r="R1427" t="s">
        <v>2140</v>
      </c>
      <c r="S1427" t="s">
        <v>135</v>
      </c>
      <c r="T1427" t="s">
        <v>138</v>
      </c>
      <c r="V1427" s="9" t="s">
        <v>2141</v>
      </c>
      <c r="AA1427" s="6" t="s">
        <v>2142</v>
      </c>
      <c r="AB1427">
        <v>1</v>
      </c>
      <c r="AC1427">
        <v>1</v>
      </c>
      <c r="AL1427" t="s">
        <v>773</v>
      </c>
      <c r="AM1427" t="s">
        <v>773</v>
      </c>
      <c r="AZ1427" t="s">
        <v>2143</v>
      </c>
    </row>
    <row r="1428" spans="1:58" x14ac:dyDescent="0.3">
      <c r="A1428">
        <v>739</v>
      </c>
      <c r="B1428" t="s">
        <v>12725</v>
      </c>
      <c r="Q1428" t="s">
        <v>12726</v>
      </c>
      <c r="R1428" t="s">
        <v>12726</v>
      </c>
      <c r="S1428" t="s">
        <v>135</v>
      </c>
      <c r="T1428" t="s">
        <v>52</v>
      </c>
      <c r="V1428" s="9" t="s">
        <v>12727</v>
      </c>
      <c r="AE1428" t="s">
        <v>8169</v>
      </c>
      <c r="AF1428" t="s">
        <v>562</v>
      </c>
      <c r="AH1428" t="s">
        <v>8180</v>
      </c>
      <c r="AL1428" t="s">
        <v>562</v>
      </c>
      <c r="AM1428" t="s">
        <v>562</v>
      </c>
      <c r="AO1428">
        <v>10</v>
      </c>
      <c r="AP1428">
        <v>1</v>
      </c>
      <c r="AZ1428" t="s">
        <v>12728</v>
      </c>
    </row>
    <row r="1429" spans="1:58" x14ac:dyDescent="0.3">
      <c r="A1429">
        <v>743</v>
      </c>
      <c r="B1429" t="s">
        <v>5722</v>
      </c>
      <c r="E1429">
        <v>350443</v>
      </c>
      <c r="Q1429" t="s">
        <v>5723</v>
      </c>
      <c r="R1429" t="s">
        <v>5723</v>
      </c>
      <c r="S1429" t="s">
        <v>135</v>
      </c>
      <c r="T1429" t="s">
        <v>52</v>
      </c>
      <c r="V1429" s="9" t="s">
        <v>5724</v>
      </c>
      <c r="AA1429" s="6" t="s">
        <v>5725</v>
      </c>
      <c r="AB1429">
        <v>6</v>
      </c>
      <c r="AC1429">
        <v>6</v>
      </c>
      <c r="AE1429" t="s">
        <v>8169</v>
      </c>
      <c r="AF1429" t="s">
        <v>8055</v>
      </c>
      <c r="AH1429" t="s">
        <v>12469</v>
      </c>
      <c r="AK1429" t="s">
        <v>8051</v>
      </c>
      <c r="AL1429" t="s">
        <v>5720</v>
      </c>
      <c r="AM1429" t="s">
        <v>5720</v>
      </c>
      <c r="AO1429">
        <v>34</v>
      </c>
      <c r="AP1429">
        <v>3</v>
      </c>
      <c r="AS1429" t="s">
        <v>7348</v>
      </c>
      <c r="AT1429">
        <v>655922702</v>
      </c>
      <c r="AV1429" s="11">
        <v>375376</v>
      </c>
      <c r="AZ1429" t="s">
        <v>5726</v>
      </c>
    </row>
    <row r="1430" spans="1:58" x14ac:dyDescent="0.3">
      <c r="A1430">
        <v>744</v>
      </c>
      <c r="B1430" t="s">
        <v>12729</v>
      </c>
      <c r="E1430">
        <v>4105519</v>
      </c>
      <c r="Q1430" t="s">
        <v>5747</v>
      </c>
      <c r="R1430" t="s">
        <v>5747</v>
      </c>
      <c r="S1430" t="s">
        <v>135</v>
      </c>
      <c r="T1430" t="s">
        <v>52</v>
      </c>
      <c r="V1430" s="9" t="s">
        <v>5748</v>
      </c>
      <c r="AA1430" s="6" t="s">
        <v>5749</v>
      </c>
      <c r="AB1430">
        <v>9</v>
      </c>
      <c r="AC1430">
        <v>9</v>
      </c>
      <c r="AE1430" t="s">
        <v>8169</v>
      </c>
      <c r="AH1430" t="s">
        <v>8162</v>
      </c>
      <c r="AK1430" t="s">
        <v>8051</v>
      </c>
      <c r="AL1430" t="s">
        <v>5750</v>
      </c>
      <c r="AM1430" t="s">
        <v>5750</v>
      </c>
      <c r="AO1430">
        <v>13</v>
      </c>
      <c r="AP1430">
        <v>4</v>
      </c>
      <c r="AS1430" t="s">
        <v>7351</v>
      </c>
      <c r="AT1430">
        <v>45947331</v>
      </c>
      <c r="AV1430" s="11" t="s">
        <v>7350</v>
      </c>
      <c r="AZ1430" t="s">
        <v>5726</v>
      </c>
    </row>
    <row r="1431" spans="1:58" x14ac:dyDescent="0.3">
      <c r="A1431">
        <v>745</v>
      </c>
      <c r="Q1431" t="s">
        <v>2116</v>
      </c>
      <c r="R1431" t="s">
        <v>2116</v>
      </c>
      <c r="S1431" t="s">
        <v>135</v>
      </c>
      <c r="T1431" t="s">
        <v>52</v>
      </c>
      <c r="V1431" s="9" t="s">
        <v>2148</v>
      </c>
      <c r="AA1431" s="6" t="s">
        <v>2117</v>
      </c>
      <c r="AB1431">
        <v>7</v>
      </c>
      <c r="AC1431">
        <v>7</v>
      </c>
      <c r="AE1431" t="s">
        <v>8054</v>
      </c>
      <c r="AF1431" t="s">
        <v>164</v>
      </c>
      <c r="AH1431" t="s">
        <v>1174</v>
      </c>
      <c r="AL1431" t="s">
        <v>2118</v>
      </c>
      <c r="AM1431" t="s">
        <v>2118</v>
      </c>
      <c r="AO1431">
        <v>3</v>
      </c>
      <c r="AP1431">
        <v>10</v>
      </c>
      <c r="AS1431" t="s">
        <v>7352</v>
      </c>
      <c r="AT1431">
        <v>501416235</v>
      </c>
      <c r="AV1431" s="11">
        <v>117251</v>
      </c>
      <c r="AZ1431" t="s">
        <v>2119</v>
      </c>
    </row>
    <row r="1432" spans="1:58" x14ac:dyDescent="0.3">
      <c r="A1432">
        <v>746</v>
      </c>
      <c r="Q1432" t="s">
        <v>2149</v>
      </c>
      <c r="R1432" t="s">
        <v>2149</v>
      </c>
      <c r="S1432" t="s">
        <v>135</v>
      </c>
      <c r="T1432" t="s">
        <v>138</v>
      </c>
      <c r="V1432" s="9" t="s">
        <v>2157</v>
      </c>
      <c r="AA1432" s="6" t="s">
        <v>2093</v>
      </c>
      <c r="AB1432">
        <v>1</v>
      </c>
      <c r="AC1432">
        <v>1</v>
      </c>
      <c r="AE1432" t="s">
        <v>8054</v>
      </c>
      <c r="AH1432" t="s">
        <v>8057</v>
      </c>
      <c r="AL1432" t="s">
        <v>743</v>
      </c>
      <c r="AM1432" t="s">
        <v>743</v>
      </c>
    </row>
    <row r="1433" spans="1:58" x14ac:dyDescent="0.3">
      <c r="A1433">
        <v>747</v>
      </c>
      <c r="Q1433" t="s">
        <v>2150</v>
      </c>
      <c r="R1433" t="s">
        <v>2150</v>
      </c>
      <c r="S1433" t="s">
        <v>135</v>
      </c>
      <c r="T1433" t="s">
        <v>138</v>
      </c>
      <c r="V1433" s="9" t="s">
        <v>2158</v>
      </c>
      <c r="AA1433" s="6" t="s">
        <v>2164</v>
      </c>
      <c r="AB1433">
        <v>1</v>
      </c>
      <c r="AC1433">
        <v>1</v>
      </c>
      <c r="AE1433" t="s">
        <v>562</v>
      </c>
      <c r="AL1433" t="s">
        <v>929</v>
      </c>
      <c r="AM1433" t="s">
        <v>929</v>
      </c>
    </row>
    <row r="1434" spans="1:58" x14ac:dyDescent="0.3">
      <c r="A1434">
        <v>748</v>
      </c>
      <c r="Q1434" t="s">
        <v>2151</v>
      </c>
      <c r="R1434" t="s">
        <v>2151</v>
      </c>
      <c r="S1434" t="s">
        <v>135</v>
      </c>
      <c r="T1434" t="s">
        <v>138</v>
      </c>
      <c r="V1434" s="9" t="s">
        <v>2159</v>
      </c>
      <c r="AA1434" s="6" t="s">
        <v>2165</v>
      </c>
      <c r="AB1434">
        <v>1</v>
      </c>
      <c r="AC1434">
        <v>1</v>
      </c>
      <c r="AL1434" t="s">
        <v>1769</v>
      </c>
      <c r="AM1434" t="s">
        <v>1769</v>
      </c>
    </row>
    <row r="1435" spans="1:58" x14ac:dyDescent="0.3">
      <c r="A1435">
        <v>749</v>
      </c>
      <c r="Q1435" t="s">
        <v>2152</v>
      </c>
      <c r="R1435" t="s">
        <v>2152</v>
      </c>
      <c r="S1435" t="s">
        <v>135</v>
      </c>
      <c r="T1435" t="s">
        <v>138</v>
      </c>
      <c r="V1435" s="9" t="s">
        <v>2159</v>
      </c>
      <c r="AA1435" s="6" t="s">
        <v>2166</v>
      </c>
      <c r="AB1435">
        <v>1</v>
      </c>
      <c r="AC1435">
        <v>1</v>
      </c>
      <c r="AE1435" t="s">
        <v>8054</v>
      </c>
      <c r="AH1435" t="s">
        <v>1398</v>
      </c>
      <c r="AL1435" t="s">
        <v>1769</v>
      </c>
      <c r="AM1435" t="s">
        <v>1769</v>
      </c>
    </row>
    <row r="1436" spans="1:58" x14ac:dyDescent="0.3">
      <c r="A1436">
        <v>750</v>
      </c>
      <c r="Q1436" t="s">
        <v>2153</v>
      </c>
      <c r="R1436" t="s">
        <v>2153</v>
      </c>
      <c r="S1436" t="s">
        <v>135</v>
      </c>
      <c r="T1436" t="s">
        <v>138</v>
      </c>
      <c r="V1436" s="9" t="s">
        <v>2159</v>
      </c>
      <c r="AA1436" s="6" t="s">
        <v>642</v>
      </c>
      <c r="AB1436">
        <v>1</v>
      </c>
      <c r="AC1436">
        <v>1</v>
      </c>
      <c r="AE1436" t="s">
        <v>8054</v>
      </c>
      <c r="AH1436" t="s">
        <v>1398</v>
      </c>
      <c r="AL1436" t="s">
        <v>819</v>
      </c>
      <c r="AM1436" t="s">
        <v>819</v>
      </c>
      <c r="AZ1436" t="s">
        <v>2163</v>
      </c>
      <c r="BA1436" t="s">
        <v>5009</v>
      </c>
      <c r="BB1436">
        <v>91274069</v>
      </c>
      <c r="BC1436" t="s">
        <v>5010</v>
      </c>
    </row>
    <row r="1437" spans="1:58" x14ac:dyDescent="0.3">
      <c r="A1437">
        <v>752</v>
      </c>
      <c r="C1437">
        <v>4650382</v>
      </c>
      <c r="Q1437" t="s">
        <v>2167</v>
      </c>
      <c r="R1437" t="s">
        <v>2167</v>
      </c>
      <c r="S1437" t="s">
        <v>135</v>
      </c>
      <c r="T1437" t="s">
        <v>52</v>
      </c>
      <c r="V1437" s="9" t="s">
        <v>2169</v>
      </c>
      <c r="AA1437" s="6" t="s">
        <v>2171</v>
      </c>
      <c r="AB1437">
        <v>6</v>
      </c>
      <c r="AC1437">
        <v>6</v>
      </c>
      <c r="AE1437" t="s">
        <v>92</v>
      </c>
      <c r="AH1437" t="s">
        <v>1174</v>
      </c>
      <c r="AK1437" t="s">
        <v>8051</v>
      </c>
      <c r="AL1437" t="s">
        <v>2173</v>
      </c>
      <c r="AM1437" t="s">
        <v>2173</v>
      </c>
      <c r="AO1437">
        <v>19</v>
      </c>
      <c r="AP1437">
        <v>8</v>
      </c>
      <c r="AS1437" t="s">
        <v>7353</v>
      </c>
      <c r="AT1437">
        <v>747310409</v>
      </c>
      <c r="AV1437" s="11">
        <v>66040</v>
      </c>
      <c r="AZ1437" t="s">
        <v>1519</v>
      </c>
      <c r="BA1437" t="s">
        <v>4946</v>
      </c>
      <c r="BB1437">
        <v>54154615</v>
      </c>
      <c r="BC1437" t="s">
        <v>4973</v>
      </c>
    </row>
    <row r="1438" spans="1:58" x14ac:dyDescent="0.3">
      <c r="A1438">
        <v>754</v>
      </c>
      <c r="B1438" t="s">
        <v>11628</v>
      </c>
      <c r="C1438">
        <v>4705331</v>
      </c>
      <c r="Q1438" t="s">
        <v>11627</v>
      </c>
      <c r="R1438" t="s">
        <v>11627</v>
      </c>
      <c r="S1438" t="s">
        <v>135</v>
      </c>
      <c r="T1438" t="s">
        <v>52</v>
      </c>
      <c r="V1438" s="9" t="s">
        <v>2177</v>
      </c>
      <c r="AA1438" s="6" t="s">
        <v>11629</v>
      </c>
      <c r="AB1438">
        <v>16</v>
      </c>
      <c r="AC1438">
        <v>16</v>
      </c>
      <c r="AE1438" t="s">
        <v>8211</v>
      </c>
      <c r="AF1438" t="s">
        <v>82</v>
      </c>
      <c r="AG1438" t="s">
        <v>8055</v>
      </c>
      <c r="AH1438" t="s">
        <v>1174</v>
      </c>
      <c r="AL1438" t="s">
        <v>1841</v>
      </c>
      <c r="AM1438" t="s">
        <v>1841</v>
      </c>
      <c r="AO1438">
        <v>6</v>
      </c>
      <c r="AP1438">
        <v>2</v>
      </c>
      <c r="AZ1438" t="s">
        <v>2300</v>
      </c>
    </row>
    <row r="1439" spans="1:58" x14ac:dyDescent="0.3">
      <c r="A1439">
        <v>755</v>
      </c>
      <c r="Q1439" t="s">
        <v>2175</v>
      </c>
      <c r="R1439" t="s">
        <v>2175</v>
      </c>
      <c r="S1439" t="s">
        <v>135</v>
      </c>
      <c r="T1439" t="s">
        <v>2176</v>
      </c>
      <c r="V1439" s="9" t="s">
        <v>2177</v>
      </c>
      <c r="AA1439" s="6" t="s">
        <v>7219</v>
      </c>
      <c r="AB1439">
        <v>57</v>
      </c>
      <c r="AC1439">
        <v>57</v>
      </c>
      <c r="AE1439" t="s">
        <v>8054</v>
      </c>
      <c r="AF1439" t="s">
        <v>82</v>
      </c>
      <c r="AH1439" t="s">
        <v>1174</v>
      </c>
      <c r="AL1439" t="s">
        <v>2178</v>
      </c>
      <c r="AM1439" t="s">
        <v>2178</v>
      </c>
      <c r="AT1439">
        <v>214975690</v>
      </c>
      <c r="AV1439" s="11">
        <v>401772</v>
      </c>
      <c r="AZ1439" t="s">
        <v>5013</v>
      </c>
      <c r="BD1439" t="s">
        <v>2179</v>
      </c>
      <c r="BF1439" t="s">
        <v>2180</v>
      </c>
    </row>
    <row r="1440" spans="1:58" x14ac:dyDescent="0.3">
      <c r="A1440">
        <v>760</v>
      </c>
      <c r="C1440">
        <v>4778060</v>
      </c>
      <c r="Q1440" t="s">
        <v>12297</v>
      </c>
      <c r="R1440" t="s">
        <v>12297</v>
      </c>
      <c r="S1440" t="s">
        <v>135</v>
      </c>
      <c r="T1440" t="s">
        <v>52</v>
      </c>
      <c r="V1440" s="9" t="s">
        <v>2177</v>
      </c>
      <c r="AA1440" s="6" t="s">
        <v>12298</v>
      </c>
      <c r="AB1440">
        <v>2</v>
      </c>
      <c r="AC1440">
        <v>2</v>
      </c>
      <c r="AE1440" t="s">
        <v>8054</v>
      </c>
      <c r="AH1440" t="s">
        <v>8057</v>
      </c>
      <c r="AL1440" t="s">
        <v>12299</v>
      </c>
      <c r="AM1440" t="s">
        <v>12299</v>
      </c>
      <c r="AO1440">
        <v>50</v>
      </c>
      <c r="AP1440">
        <v>1</v>
      </c>
      <c r="AS1440" t="s">
        <v>12301</v>
      </c>
      <c r="AV1440" s="11">
        <v>417624</v>
      </c>
      <c r="AZ1440" t="s">
        <v>12300</v>
      </c>
    </row>
    <row r="1441" spans="1:59" x14ac:dyDescent="0.3">
      <c r="A1441">
        <v>761</v>
      </c>
      <c r="I1441">
        <v>609850540</v>
      </c>
      <c r="K1441" t="s">
        <v>2196</v>
      </c>
      <c r="Q1441" t="s">
        <v>2197</v>
      </c>
      <c r="R1441" t="s">
        <v>2197</v>
      </c>
      <c r="S1441" t="s">
        <v>135</v>
      </c>
      <c r="T1441" t="s">
        <v>13</v>
      </c>
      <c r="V1441" s="9" t="s">
        <v>2177</v>
      </c>
      <c r="AB1441">
        <v>159</v>
      </c>
      <c r="AC1441">
        <v>159</v>
      </c>
      <c r="AH1441" t="s">
        <v>8120</v>
      </c>
      <c r="AK1441" t="s">
        <v>8051</v>
      </c>
      <c r="AZ1441" t="s">
        <v>5726</v>
      </c>
      <c r="BF1441" t="s">
        <v>2198</v>
      </c>
    </row>
    <row r="1442" spans="1:59" x14ac:dyDescent="0.3">
      <c r="A1442">
        <v>763</v>
      </c>
      <c r="Q1442" t="s">
        <v>2199</v>
      </c>
      <c r="R1442" t="s">
        <v>2199</v>
      </c>
      <c r="S1442" t="s">
        <v>135</v>
      </c>
      <c r="T1442" t="s">
        <v>138</v>
      </c>
      <c r="V1442" s="9" t="s">
        <v>2203</v>
      </c>
      <c r="AB1442">
        <v>1</v>
      </c>
      <c r="AC1442">
        <v>1</v>
      </c>
      <c r="AH1442" t="s">
        <v>1398</v>
      </c>
      <c r="AL1442" t="s">
        <v>447</v>
      </c>
      <c r="AM1442" t="s">
        <v>447</v>
      </c>
    </row>
    <row r="1443" spans="1:59" x14ac:dyDescent="0.3">
      <c r="A1443">
        <v>764</v>
      </c>
      <c r="Q1443" t="s">
        <v>2200</v>
      </c>
      <c r="R1443" t="s">
        <v>2200</v>
      </c>
      <c r="S1443" t="s">
        <v>135</v>
      </c>
      <c r="T1443" t="s">
        <v>138</v>
      </c>
      <c r="V1443" s="9" t="s">
        <v>2204</v>
      </c>
      <c r="AB1443">
        <v>1</v>
      </c>
      <c r="AC1443">
        <v>1</v>
      </c>
      <c r="AE1443" t="s">
        <v>8053</v>
      </c>
      <c r="AH1443" t="s">
        <v>1398</v>
      </c>
      <c r="AL1443" t="s">
        <v>2207</v>
      </c>
      <c r="AM1443" t="s">
        <v>2207</v>
      </c>
    </row>
    <row r="1444" spans="1:59" x14ac:dyDescent="0.3">
      <c r="A1444">
        <v>765</v>
      </c>
      <c r="Q1444" t="s">
        <v>2201</v>
      </c>
      <c r="R1444" t="s">
        <v>2201</v>
      </c>
      <c r="S1444" t="s">
        <v>135</v>
      </c>
      <c r="T1444" t="s">
        <v>138</v>
      </c>
      <c r="V1444" s="9" t="s">
        <v>2205</v>
      </c>
      <c r="AB1444">
        <v>1</v>
      </c>
      <c r="AC1444">
        <v>1</v>
      </c>
      <c r="AE1444" t="s">
        <v>8053</v>
      </c>
      <c r="AH1444" t="s">
        <v>1398</v>
      </c>
      <c r="AL1444" t="s">
        <v>2207</v>
      </c>
      <c r="AM1444" t="s">
        <v>2207</v>
      </c>
    </row>
    <row r="1445" spans="1:59" x14ac:dyDescent="0.3">
      <c r="A1445">
        <v>768</v>
      </c>
      <c r="B1445" t="s">
        <v>12294</v>
      </c>
      <c r="C1445">
        <v>4689833</v>
      </c>
      <c r="D1445" t="s">
        <v>12293</v>
      </c>
      <c r="Q1445" t="s">
        <v>12292</v>
      </c>
      <c r="R1445" t="s">
        <v>12292</v>
      </c>
      <c r="S1445" t="s">
        <v>135</v>
      </c>
      <c r="T1445" t="s">
        <v>52</v>
      </c>
      <c r="V1445" s="9" t="s">
        <v>12291</v>
      </c>
      <c r="AA1445" s="6" t="s">
        <v>12295</v>
      </c>
      <c r="AB1445">
        <v>3</v>
      </c>
      <c r="AC1445">
        <v>3</v>
      </c>
      <c r="AE1445" t="s">
        <v>2462</v>
      </c>
      <c r="AH1445" t="s">
        <v>8066</v>
      </c>
      <c r="AK1445" t="s">
        <v>8051</v>
      </c>
      <c r="AL1445" t="s">
        <v>11638</v>
      </c>
      <c r="AM1445" t="s">
        <v>11638</v>
      </c>
      <c r="AO1445">
        <v>1</v>
      </c>
      <c r="AP1445">
        <v>5851</v>
      </c>
      <c r="AS1445" t="s">
        <v>7294</v>
      </c>
      <c r="AV1445" s="11">
        <v>372673</v>
      </c>
      <c r="AZ1445" t="s">
        <v>12296</v>
      </c>
    </row>
    <row r="1446" spans="1:59" x14ac:dyDescent="0.3">
      <c r="A1446">
        <v>769</v>
      </c>
      <c r="C1446">
        <v>4725228</v>
      </c>
      <c r="Q1446" t="s">
        <v>6718</v>
      </c>
      <c r="R1446" t="s">
        <v>6719</v>
      </c>
      <c r="S1446" t="s">
        <v>51</v>
      </c>
      <c r="T1446" t="s">
        <v>52</v>
      </c>
      <c r="V1446" s="9" t="s">
        <v>6720</v>
      </c>
      <c r="AA1446" s="6" t="s">
        <v>6721</v>
      </c>
      <c r="AB1446">
        <v>2</v>
      </c>
      <c r="AC1446">
        <v>2</v>
      </c>
      <c r="AE1446" t="s">
        <v>8053</v>
      </c>
      <c r="AF1446" t="s">
        <v>92</v>
      </c>
      <c r="AH1446" t="s">
        <v>8059</v>
      </c>
      <c r="AL1446" t="s">
        <v>6722</v>
      </c>
      <c r="AM1446" t="s">
        <v>6723</v>
      </c>
      <c r="AO1446">
        <v>27</v>
      </c>
      <c r="AP1446">
        <v>3</v>
      </c>
      <c r="AZ1446" t="s">
        <v>6724</v>
      </c>
    </row>
    <row r="1447" spans="1:59" x14ac:dyDescent="0.3">
      <c r="A1447">
        <v>770</v>
      </c>
      <c r="C1447">
        <v>4486125</v>
      </c>
      <c r="Q1447" t="s">
        <v>1174</v>
      </c>
      <c r="R1447" t="s">
        <v>1174</v>
      </c>
      <c r="S1447" t="s">
        <v>135</v>
      </c>
      <c r="T1447" t="s">
        <v>52</v>
      </c>
      <c r="V1447" s="9" t="s">
        <v>6720</v>
      </c>
      <c r="AA1447" s="6" t="s">
        <v>12289</v>
      </c>
      <c r="AB1447">
        <v>5</v>
      </c>
      <c r="AC1447">
        <v>5</v>
      </c>
      <c r="AE1447" t="s">
        <v>8161</v>
      </c>
      <c r="AH1447" t="s">
        <v>1174</v>
      </c>
      <c r="AL1447" t="s">
        <v>12283</v>
      </c>
      <c r="AM1447" t="s">
        <v>12283</v>
      </c>
      <c r="AO1447">
        <v>73</v>
      </c>
      <c r="AP1447">
        <v>3</v>
      </c>
      <c r="AS1447" t="s">
        <v>12284</v>
      </c>
      <c r="AV1447" s="11">
        <v>372646</v>
      </c>
      <c r="AZ1447" t="s">
        <v>12290</v>
      </c>
    </row>
    <row r="1448" spans="1:59" x14ac:dyDescent="0.3">
      <c r="A1448">
        <v>771</v>
      </c>
      <c r="C1448">
        <v>4486126</v>
      </c>
      <c r="Q1448" t="s">
        <v>12286</v>
      </c>
      <c r="R1448" t="s">
        <v>12286</v>
      </c>
      <c r="S1448" t="s">
        <v>135</v>
      </c>
      <c r="T1448" t="s">
        <v>52</v>
      </c>
      <c r="V1448" s="9" t="s">
        <v>6720</v>
      </c>
      <c r="AA1448" s="6" t="s">
        <v>12287</v>
      </c>
      <c r="AB1448">
        <v>2</v>
      </c>
      <c r="AC1448">
        <v>2</v>
      </c>
      <c r="AE1448" t="s">
        <v>8054</v>
      </c>
      <c r="AF1448" t="s">
        <v>8161</v>
      </c>
      <c r="AH1448" t="s">
        <v>8057</v>
      </c>
      <c r="AL1448" t="s">
        <v>12283</v>
      </c>
      <c r="AM1448" t="s">
        <v>12283</v>
      </c>
      <c r="AO1448">
        <v>73</v>
      </c>
      <c r="AP1448">
        <v>3</v>
      </c>
      <c r="AS1448" t="s">
        <v>12284</v>
      </c>
      <c r="AV1448" s="11">
        <v>372646</v>
      </c>
      <c r="AZ1448" t="s">
        <v>12288</v>
      </c>
    </row>
    <row r="1449" spans="1:59" x14ac:dyDescent="0.3">
      <c r="A1449">
        <v>772</v>
      </c>
      <c r="C1449">
        <v>4486127</v>
      </c>
      <c r="Q1449" t="s">
        <v>12282</v>
      </c>
      <c r="R1449" t="s">
        <v>12282</v>
      </c>
      <c r="S1449" t="s">
        <v>135</v>
      </c>
      <c r="T1449" t="s">
        <v>52</v>
      </c>
      <c r="V1449" s="9" t="s">
        <v>6720</v>
      </c>
      <c r="AA1449" s="6" t="s">
        <v>1516</v>
      </c>
      <c r="AB1449">
        <v>1</v>
      </c>
      <c r="AC1449">
        <v>1</v>
      </c>
      <c r="AE1449" t="s">
        <v>8054</v>
      </c>
      <c r="AF1449" t="s">
        <v>8161</v>
      </c>
      <c r="AH1449" t="s">
        <v>8057</v>
      </c>
      <c r="AL1449" t="s">
        <v>12283</v>
      </c>
      <c r="AM1449" t="s">
        <v>12283</v>
      </c>
      <c r="AO1449">
        <v>73</v>
      </c>
      <c r="AP1449">
        <v>3</v>
      </c>
      <c r="AS1449" t="s">
        <v>12284</v>
      </c>
      <c r="AV1449" s="11">
        <v>372646</v>
      </c>
      <c r="AZ1449" t="s">
        <v>12285</v>
      </c>
    </row>
    <row r="1450" spans="1:59" x14ac:dyDescent="0.3">
      <c r="A1450">
        <v>775</v>
      </c>
      <c r="Q1450" t="s">
        <v>2202</v>
      </c>
      <c r="R1450" t="s">
        <v>2202</v>
      </c>
      <c r="S1450" t="s">
        <v>135</v>
      </c>
      <c r="T1450" t="s">
        <v>138</v>
      </c>
      <c r="V1450" s="9" t="s">
        <v>2206</v>
      </c>
      <c r="AB1450">
        <v>1</v>
      </c>
      <c r="AC1450">
        <v>1</v>
      </c>
      <c r="AE1450" t="s">
        <v>8053</v>
      </c>
      <c r="AF1450" t="s">
        <v>8054</v>
      </c>
      <c r="AH1450" t="s">
        <v>1398</v>
      </c>
      <c r="AL1450" t="s">
        <v>1172</v>
      </c>
      <c r="AM1450" t="s">
        <v>1172</v>
      </c>
    </row>
    <row r="1451" spans="1:59" x14ac:dyDescent="0.3">
      <c r="A1451">
        <v>777</v>
      </c>
      <c r="C1451">
        <v>4585565</v>
      </c>
      <c r="Q1451" t="s">
        <v>12349</v>
      </c>
      <c r="R1451" t="s">
        <v>12350</v>
      </c>
      <c r="S1451" t="s">
        <v>6042</v>
      </c>
      <c r="T1451" t="s">
        <v>52</v>
      </c>
      <c r="V1451" s="9" t="s">
        <v>12348</v>
      </c>
      <c r="AE1451" t="s">
        <v>8054</v>
      </c>
      <c r="AH1451" t="s">
        <v>8089</v>
      </c>
      <c r="AI1451" t="s">
        <v>5945</v>
      </c>
      <c r="AK1451" t="s">
        <v>8051</v>
      </c>
      <c r="AL1451" t="s">
        <v>1357</v>
      </c>
      <c r="AM1451" t="s">
        <v>1358</v>
      </c>
      <c r="AO1451">
        <v>93</v>
      </c>
      <c r="AP1451">
        <v>14</v>
      </c>
      <c r="AS1451" t="s">
        <v>7300</v>
      </c>
      <c r="AV1451" s="11">
        <v>413423</v>
      </c>
      <c r="AZ1451" t="s">
        <v>12351</v>
      </c>
    </row>
    <row r="1452" spans="1:59" x14ac:dyDescent="0.3">
      <c r="A1452">
        <v>778</v>
      </c>
      <c r="B1452" t="s">
        <v>2208</v>
      </c>
      <c r="C1452">
        <v>4692154</v>
      </c>
      <c r="Q1452" t="s">
        <v>2209</v>
      </c>
      <c r="R1452" t="s">
        <v>2209</v>
      </c>
      <c r="S1452" t="s">
        <v>135</v>
      </c>
      <c r="T1452" t="s">
        <v>52</v>
      </c>
      <c r="V1452" s="9" t="s">
        <v>2210</v>
      </c>
      <c r="AA1452" s="6" t="s">
        <v>2211</v>
      </c>
      <c r="AB1452">
        <v>8</v>
      </c>
      <c r="AC1452">
        <v>8</v>
      </c>
      <c r="AE1452" t="s">
        <v>82</v>
      </c>
      <c r="AH1452" t="s">
        <v>8120</v>
      </c>
      <c r="AK1452" t="s">
        <v>8051</v>
      </c>
      <c r="AL1452" t="s">
        <v>1373</v>
      </c>
      <c r="AM1452" t="s">
        <v>1373</v>
      </c>
      <c r="AO1452">
        <v>28</v>
      </c>
      <c r="AP1452">
        <v>3</v>
      </c>
      <c r="AS1452" t="s">
        <v>7298</v>
      </c>
      <c r="AT1452">
        <v>1513870</v>
      </c>
      <c r="AV1452" s="11">
        <v>372435</v>
      </c>
      <c r="AZ1452" t="s">
        <v>5021</v>
      </c>
      <c r="BA1452" t="s">
        <v>5023</v>
      </c>
      <c r="BB1452" t="s">
        <v>5024</v>
      </c>
      <c r="BC1452" t="s">
        <v>5022</v>
      </c>
    </row>
    <row r="1453" spans="1:59" x14ac:dyDescent="0.3">
      <c r="A1453">
        <v>779</v>
      </c>
      <c r="B1453" t="s">
        <v>2212</v>
      </c>
      <c r="C1453">
        <v>4710315</v>
      </c>
      <c r="Q1453" t="s">
        <v>2218</v>
      </c>
      <c r="R1453" t="s">
        <v>2218</v>
      </c>
      <c r="S1453" t="s">
        <v>135</v>
      </c>
      <c r="T1453" t="s">
        <v>52</v>
      </c>
      <c r="V1453" s="9" t="s">
        <v>2222</v>
      </c>
      <c r="Z1453" s="9" t="s">
        <v>2257</v>
      </c>
      <c r="AA1453" s="6" t="s">
        <v>2226</v>
      </c>
      <c r="AB1453">
        <v>11</v>
      </c>
      <c r="AC1453">
        <v>11</v>
      </c>
      <c r="AE1453" t="s">
        <v>8055</v>
      </c>
      <c r="AF1453" t="s">
        <v>8054</v>
      </c>
      <c r="AH1453" t="s">
        <v>8057</v>
      </c>
      <c r="AL1453" t="s">
        <v>2231</v>
      </c>
      <c r="AM1453" t="s">
        <v>2231</v>
      </c>
      <c r="AO1453">
        <v>14</v>
      </c>
      <c r="AP1453">
        <v>3</v>
      </c>
      <c r="AZ1453" t="s">
        <v>2238</v>
      </c>
      <c r="BA1453" t="s">
        <v>5025</v>
      </c>
      <c r="BB1453" t="s">
        <v>5026</v>
      </c>
      <c r="BC1453" t="s">
        <v>5027</v>
      </c>
    </row>
    <row r="1454" spans="1:59" x14ac:dyDescent="0.3">
      <c r="A1454">
        <v>780</v>
      </c>
      <c r="B1454" t="s">
        <v>2213</v>
      </c>
      <c r="C1454">
        <v>4699916</v>
      </c>
      <c r="Q1454" t="s">
        <v>2167</v>
      </c>
      <c r="R1454" t="s">
        <v>2167</v>
      </c>
      <c r="S1454" t="s">
        <v>135</v>
      </c>
      <c r="T1454" t="s">
        <v>52</v>
      </c>
      <c r="V1454" s="9" t="s">
        <v>2222</v>
      </c>
      <c r="Z1454" s="9" t="s">
        <v>1545</v>
      </c>
      <c r="AA1454" s="6" t="s">
        <v>2227</v>
      </c>
      <c r="AB1454">
        <v>4</v>
      </c>
      <c r="AC1454">
        <v>4</v>
      </c>
      <c r="AE1454" t="s">
        <v>82</v>
      </c>
      <c r="AH1454" t="s">
        <v>1174</v>
      </c>
      <c r="AK1454" t="s">
        <v>8051</v>
      </c>
      <c r="AL1454" t="s">
        <v>1544</v>
      </c>
      <c r="AM1454" t="s">
        <v>1544</v>
      </c>
      <c r="AO1454">
        <v>130</v>
      </c>
      <c r="AP1454">
        <v>4</v>
      </c>
      <c r="AS1454" t="s">
        <v>7283</v>
      </c>
      <c r="AT1454">
        <v>1058062637</v>
      </c>
      <c r="AV1454" s="11">
        <v>370512</v>
      </c>
      <c r="AZ1454" t="s">
        <v>1519</v>
      </c>
      <c r="BA1454" t="s">
        <v>4946</v>
      </c>
      <c r="BB1454">
        <v>54154615</v>
      </c>
      <c r="BC1454" t="s">
        <v>4973</v>
      </c>
    </row>
    <row r="1455" spans="1:59" x14ac:dyDescent="0.3">
      <c r="A1455">
        <v>781</v>
      </c>
      <c r="C1455">
        <v>4751012</v>
      </c>
      <c r="Q1455" t="s">
        <v>6124</v>
      </c>
      <c r="R1455" t="s">
        <v>6124</v>
      </c>
      <c r="S1455" t="s">
        <v>135</v>
      </c>
      <c r="T1455" t="s">
        <v>52</v>
      </c>
      <c r="V1455" s="9" t="s">
        <v>2222</v>
      </c>
      <c r="AA1455" s="6" t="s">
        <v>12278</v>
      </c>
      <c r="AB1455">
        <v>2</v>
      </c>
      <c r="AC1455">
        <v>2</v>
      </c>
      <c r="AE1455" t="s">
        <v>92</v>
      </c>
      <c r="AF1455" t="s">
        <v>8248</v>
      </c>
      <c r="AH1455" t="s">
        <v>8197</v>
      </c>
      <c r="AL1455" t="s">
        <v>12280</v>
      </c>
      <c r="AM1455" t="s">
        <v>12280</v>
      </c>
      <c r="AO1455">
        <v>210</v>
      </c>
      <c r="AP1455">
        <v>259</v>
      </c>
      <c r="AS1455" t="s">
        <v>12281</v>
      </c>
      <c r="AV1455" s="11">
        <v>404245</v>
      </c>
      <c r="AZ1455" t="s">
        <v>12279</v>
      </c>
    </row>
    <row r="1456" spans="1:59" x14ac:dyDescent="0.3">
      <c r="A1456">
        <v>782</v>
      </c>
      <c r="B1456" t="s">
        <v>2214</v>
      </c>
      <c r="C1456">
        <v>4805820</v>
      </c>
      <c r="Q1456" t="s">
        <v>2219</v>
      </c>
      <c r="R1456" t="s">
        <v>2219</v>
      </c>
      <c r="S1456" t="s">
        <v>135</v>
      </c>
      <c r="T1456" t="s">
        <v>52</v>
      </c>
      <c r="V1456" s="9" t="s">
        <v>2223</v>
      </c>
      <c r="AA1456" s="6" t="s">
        <v>2228</v>
      </c>
      <c r="AB1456">
        <v>6</v>
      </c>
      <c r="AC1456">
        <v>6</v>
      </c>
      <c r="AE1456" t="s">
        <v>8054</v>
      </c>
      <c r="AH1456" t="s">
        <v>8058</v>
      </c>
      <c r="AK1456" t="s">
        <v>8051</v>
      </c>
      <c r="AL1456" t="s">
        <v>2084</v>
      </c>
      <c r="AM1456" t="s">
        <v>2084</v>
      </c>
      <c r="AO1456">
        <v>2</v>
      </c>
      <c r="AP1456">
        <v>3</v>
      </c>
      <c r="AS1456" t="s">
        <v>7309</v>
      </c>
      <c r="AT1456">
        <v>38435996</v>
      </c>
      <c r="AU1456">
        <v>640644</v>
      </c>
      <c r="AV1456" s="11">
        <v>1273516</v>
      </c>
      <c r="AZ1456" t="s">
        <v>2237</v>
      </c>
      <c r="BA1456" t="s">
        <v>4959</v>
      </c>
      <c r="BB1456" t="s">
        <v>4962</v>
      </c>
      <c r="BC1456" t="s">
        <v>4961</v>
      </c>
      <c r="BF1456" t="s">
        <v>10456</v>
      </c>
      <c r="BG1456" t="s">
        <v>10455</v>
      </c>
    </row>
    <row r="1457" spans="1:59" x14ac:dyDescent="0.3">
      <c r="A1457">
        <v>783</v>
      </c>
      <c r="B1457" t="s">
        <v>12274</v>
      </c>
      <c r="C1457">
        <v>4735841</v>
      </c>
      <c r="Q1457" t="s">
        <v>12275</v>
      </c>
      <c r="R1457" t="s">
        <v>12275</v>
      </c>
      <c r="S1457" t="s">
        <v>135</v>
      </c>
      <c r="T1457" t="s">
        <v>52</v>
      </c>
      <c r="V1457" s="9" t="s">
        <v>2223</v>
      </c>
      <c r="AA1457" s="6" t="s">
        <v>12276</v>
      </c>
      <c r="AB1457">
        <v>4</v>
      </c>
      <c r="AC1457">
        <v>4</v>
      </c>
      <c r="AE1457" t="s">
        <v>8054</v>
      </c>
      <c r="AH1457" t="s">
        <v>8180</v>
      </c>
      <c r="AK1457" t="s">
        <v>8051</v>
      </c>
      <c r="AL1457" t="s">
        <v>686</v>
      </c>
      <c r="AM1457" t="s">
        <v>686</v>
      </c>
      <c r="AO1457">
        <v>51</v>
      </c>
      <c r="AP1457">
        <v>6</v>
      </c>
      <c r="AS1457" t="s">
        <v>7271</v>
      </c>
      <c r="AV1457" s="11">
        <v>1306050</v>
      </c>
      <c r="AZ1457" t="s">
        <v>12277</v>
      </c>
    </row>
    <row r="1458" spans="1:59" x14ac:dyDescent="0.3">
      <c r="A1458">
        <v>784</v>
      </c>
      <c r="B1458" t="s">
        <v>2215</v>
      </c>
      <c r="C1458">
        <v>4805821</v>
      </c>
      <c r="Q1458" t="s">
        <v>2220</v>
      </c>
      <c r="R1458" t="s">
        <v>2220</v>
      </c>
      <c r="S1458" t="s">
        <v>135</v>
      </c>
      <c r="T1458" t="s">
        <v>52</v>
      </c>
      <c r="V1458" s="9" t="s">
        <v>2223</v>
      </c>
      <c r="AA1458" s="6" t="s">
        <v>2229</v>
      </c>
      <c r="AB1458">
        <v>6</v>
      </c>
      <c r="AC1458">
        <v>6</v>
      </c>
      <c r="AE1458" t="s">
        <v>2462</v>
      </c>
      <c r="AH1458" t="s">
        <v>1174</v>
      </c>
      <c r="AK1458" t="s">
        <v>8175</v>
      </c>
      <c r="AL1458" t="s">
        <v>2084</v>
      </c>
      <c r="AM1458" t="s">
        <v>2084</v>
      </c>
      <c r="AO1458">
        <v>2</v>
      </c>
      <c r="AP1458">
        <v>3</v>
      </c>
      <c r="AS1458" t="s">
        <v>7309</v>
      </c>
      <c r="AT1458">
        <v>38435996</v>
      </c>
      <c r="AU1458">
        <v>640644</v>
      </c>
      <c r="AV1458" s="11">
        <v>1273516</v>
      </c>
      <c r="AZ1458" t="s">
        <v>2236</v>
      </c>
      <c r="BF1458" t="s">
        <v>10456</v>
      </c>
      <c r="BG1458" t="s">
        <v>10455</v>
      </c>
    </row>
    <row r="1459" spans="1:59" x14ac:dyDescent="0.3">
      <c r="A1459">
        <v>785</v>
      </c>
      <c r="C1459">
        <v>4732096</v>
      </c>
      <c r="Q1459" t="s">
        <v>12272</v>
      </c>
      <c r="R1459" t="s">
        <v>12272</v>
      </c>
      <c r="S1459" t="s">
        <v>135</v>
      </c>
      <c r="T1459" t="s">
        <v>52</v>
      </c>
      <c r="V1459" s="9" t="s">
        <v>12271</v>
      </c>
      <c r="AA1459" s="6" t="s">
        <v>12273</v>
      </c>
      <c r="AB1459">
        <v>1</v>
      </c>
      <c r="AC1459">
        <v>1</v>
      </c>
      <c r="AE1459" t="s">
        <v>8054</v>
      </c>
      <c r="AF1459" t="s">
        <v>8161</v>
      </c>
      <c r="AH1459" t="s">
        <v>8057</v>
      </c>
      <c r="AL1459" t="s">
        <v>5180</v>
      </c>
      <c r="AM1459" t="s">
        <v>5180</v>
      </c>
      <c r="AO1459">
        <v>69</v>
      </c>
      <c r="AP1459">
        <v>25</v>
      </c>
      <c r="AS1459" t="s">
        <v>11699</v>
      </c>
      <c r="AV1459" s="11">
        <v>423236</v>
      </c>
      <c r="AZ1459" t="s">
        <v>11800</v>
      </c>
    </row>
    <row r="1460" spans="1:59" x14ac:dyDescent="0.3">
      <c r="A1460">
        <v>786</v>
      </c>
      <c r="B1460" t="s">
        <v>2216</v>
      </c>
      <c r="C1460">
        <v>4588072</v>
      </c>
      <c r="Q1460" t="s">
        <v>1174</v>
      </c>
      <c r="R1460" t="s">
        <v>1174</v>
      </c>
      <c r="S1460" t="s">
        <v>135</v>
      </c>
      <c r="T1460" t="s">
        <v>52</v>
      </c>
      <c r="V1460" s="9" t="s">
        <v>2224</v>
      </c>
      <c r="AA1460" s="6" t="s">
        <v>2230</v>
      </c>
      <c r="AB1460">
        <v>12</v>
      </c>
      <c r="AC1460">
        <v>12</v>
      </c>
      <c r="AE1460" t="s">
        <v>82</v>
      </c>
      <c r="AF1460" t="s">
        <v>2462</v>
      </c>
      <c r="AG1460" t="s">
        <v>8054</v>
      </c>
      <c r="AH1460" t="s">
        <v>1174</v>
      </c>
      <c r="AL1460" t="s">
        <v>2232</v>
      </c>
      <c r="AM1460" t="s">
        <v>2232</v>
      </c>
      <c r="AO1460">
        <v>2</v>
      </c>
      <c r="AP1460">
        <v>1</v>
      </c>
      <c r="AZ1460" t="s">
        <v>2235</v>
      </c>
    </row>
    <row r="1461" spans="1:59" x14ac:dyDescent="0.3">
      <c r="A1461">
        <v>787</v>
      </c>
      <c r="B1461" t="s">
        <v>2217</v>
      </c>
      <c r="C1461">
        <v>4737729</v>
      </c>
      <c r="Q1461" t="s">
        <v>2221</v>
      </c>
      <c r="R1461" t="s">
        <v>2221</v>
      </c>
      <c r="S1461" t="s">
        <v>135</v>
      </c>
      <c r="T1461" t="s">
        <v>52</v>
      </c>
      <c r="V1461" s="9" t="s">
        <v>2224</v>
      </c>
      <c r="AA1461" s="6" t="s">
        <v>2225</v>
      </c>
      <c r="AB1461">
        <v>6</v>
      </c>
      <c r="AC1461">
        <v>6</v>
      </c>
      <c r="AE1461" t="s">
        <v>8054</v>
      </c>
      <c r="AH1461" t="s">
        <v>8057</v>
      </c>
      <c r="AI1461" t="s">
        <v>11714</v>
      </c>
      <c r="AK1461" t="s">
        <v>8051</v>
      </c>
      <c r="AL1461" t="s">
        <v>2233</v>
      </c>
      <c r="AM1461" t="s">
        <v>2233</v>
      </c>
      <c r="AO1461">
        <v>26</v>
      </c>
      <c r="AP1461">
        <v>3</v>
      </c>
      <c r="AZ1461" t="s">
        <v>2234</v>
      </c>
    </row>
    <row r="1462" spans="1:59" x14ac:dyDescent="0.3">
      <c r="A1462">
        <v>788</v>
      </c>
      <c r="C1462">
        <v>4782662</v>
      </c>
      <c r="Q1462" t="s">
        <v>5455</v>
      </c>
      <c r="R1462" t="s">
        <v>5455</v>
      </c>
      <c r="S1462" t="s">
        <v>135</v>
      </c>
      <c r="T1462" t="s">
        <v>52</v>
      </c>
      <c r="V1462" s="9" t="s">
        <v>2224</v>
      </c>
      <c r="AA1462" s="6" t="s">
        <v>5456</v>
      </c>
      <c r="AB1462">
        <v>9</v>
      </c>
      <c r="AC1462">
        <v>9</v>
      </c>
      <c r="AE1462" t="s">
        <v>8053</v>
      </c>
      <c r="AH1462" t="s">
        <v>8057</v>
      </c>
      <c r="AL1462" t="s">
        <v>5457</v>
      </c>
      <c r="AM1462" t="s">
        <v>5457</v>
      </c>
      <c r="AO1462">
        <v>18</v>
      </c>
      <c r="AP1462">
        <v>3</v>
      </c>
      <c r="AZ1462" t="s">
        <v>5458</v>
      </c>
    </row>
    <row r="1463" spans="1:59" x14ac:dyDescent="0.3">
      <c r="A1463">
        <v>790</v>
      </c>
      <c r="B1463" t="s">
        <v>12263</v>
      </c>
      <c r="C1463">
        <v>4270635</v>
      </c>
      <c r="D1463" t="s">
        <v>12264</v>
      </c>
      <c r="Q1463" t="s">
        <v>12265</v>
      </c>
      <c r="R1463" t="s">
        <v>12265</v>
      </c>
      <c r="S1463" t="s">
        <v>135</v>
      </c>
      <c r="T1463" t="s">
        <v>52</v>
      </c>
      <c r="V1463" s="9" t="s">
        <v>12262</v>
      </c>
      <c r="AA1463" s="6" t="s">
        <v>12266</v>
      </c>
      <c r="AB1463">
        <v>2</v>
      </c>
      <c r="AC1463">
        <v>2</v>
      </c>
      <c r="AE1463" t="s">
        <v>8168</v>
      </c>
      <c r="AF1463" t="s">
        <v>8054</v>
      </c>
      <c r="AH1463" t="s">
        <v>8057</v>
      </c>
      <c r="AK1463" t="s">
        <v>8051</v>
      </c>
      <c r="AL1463" t="s">
        <v>11984</v>
      </c>
      <c r="AM1463" t="s">
        <v>11984</v>
      </c>
      <c r="AO1463">
        <v>49</v>
      </c>
      <c r="AP1463">
        <v>5</v>
      </c>
      <c r="AS1463" t="s">
        <v>11985</v>
      </c>
      <c r="AV1463" s="11">
        <v>421042</v>
      </c>
      <c r="AZ1463" t="s">
        <v>12267</v>
      </c>
    </row>
    <row r="1464" spans="1:59" x14ac:dyDescent="0.3">
      <c r="A1464">
        <v>791</v>
      </c>
      <c r="B1464" t="s">
        <v>2245</v>
      </c>
      <c r="C1464">
        <v>4766658</v>
      </c>
      <c r="Q1464" t="s">
        <v>2239</v>
      </c>
      <c r="R1464" t="s">
        <v>2239</v>
      </c>
      <c r="S1464" t="s">
        <v>135</v>
      </c>
      <c r="T1464" t="s">
        <v>52</v>
      </c>
      <c r="V1464" s="9" t="s">
        <v>2243</v>
      </c>
      <c r="Z1464" s="9" t="s">
        <v>1608</v>
      </c>
      <c r="AA1464" s="6" t="s">
        <v>2249</v>
      </c>
      <c r="AB1464">
        <v>7</v>
      </c>
      <c r="AC1464">
        <v>7</v>
      </c>
      <c r="AE1464" t="s">
        <v>164</v>
      </c>
      <c r="AH1464" t="s">
        <v>8057</v>
      </c>
      <c r="AL1464" t="s">
        <v>1607</v>
      </c>
      <c r="AM1464" t="s">
        <v>1607</v>
      </c>
      <c r="AO1464">
        <v>123</v>
      </c>
      <c r="AP1464">
        <v>576</v>
      </c>
      <c r="AS1464" t="s">
        <v>7322</v>
      </c>
      <c r="AT1464">
        <v>1537306</v>
      </c>
      <c r="AV1464" s="11">
        <v>342367</v>
      </c>
      <c r="AZ1464" t="s">
        <v>2253</v>
      </c>
    </row>
    <row r="1465" spans="1:59" x14ac:dyDescent="0.3">
      <c r="A1465">
        <v>792</v>
      </c>
      <c r="B1465" t="s">
        <v>2246</v>
      </c>
      <c r="C1465">
        <v>4805825</v>
      </c>
      <c r="Q1465" t="s">
        <v>2240</v>
      </c>
      <c r="R1465" t="s">
        <v>2240</v>
      </c>
      <c r="S1465" t="s">
        <v>135</v>
      </c>
      <c r="T1465" t="s">
        <v>52</v>
      </c>
      <c r="V1465" s="9" t="s">
        <v>2244</v>
      </c>
      <c r="AA1465" s="6" t="s">
        <v>2250</v>
      </c>
      <c r="AB1465">
        <v>5</v>
      </c>
      <c r="AC1465">
        <v>5</v>
      </c>
      <c r="AE1465" t="s">
        <v>164</v>
      </c>
      <c r="AH1465" t="s">
        <v>1174</v>
      </c>
      <c r="AK1465" t="s">
        <v>8051</v>
      </c>
      <c r="AL1465" t="s">
        <v>2084</v>
      </c>
      <c r="AM1465" t="s">
        <v>2084</v>
      </c>
      <c r="AO1465">
        <v>2</v>
      </c>
      <c r="AP1465">
        <v>4</v>
      </c>
      <c r="AS1465" t="s">
        <v>7309</v>
      </c>
      <c r="AT1465">
        <v>38435996</v>
      </c>
      <c r="AU1465">
        <v>640644</v>
      </c>
      <c r="AV1465" s="11">
        <v>1273516</v>
      </c>
      <c r="AZ1465" t="s">
        <v>2254</v>
      </c>
      <c r="BF1465" t="s">
        <v>10456</v>
      </c>
      <c r="BG1465" t="s">
        <v>10455</v>
      </c>
    </row>
    <row r="1466" spans="1:59" x14ac:dyDescent="0.3">
      <c r="A1466">
        <v>793</v>
      </c>
      <c r="B1466" t="s">
        <v>2247</v>
      </c>
      <c r="C1466">
        <v>4805826</v>
      </c>
      <c r="Q1466" t="s">
        <v>2241</v>
      </c>
      <c r="R1466" t="s">
        <v>2241</v>
      </c>
      <c r="S1466" t="s">
        <v>135</v>
      </c>
      <c r="T1466" t="s">
        <v>52</v>
      </c>
      <c r="V1466" s="9" t="s">
        <v>2244</v>
      </c>
      <c r="AA1466" s="6" t="s">
        <v>2251</v>
      </c>
      <c r="AB1466">
        <v>6</v>
      </c>
      <c r="AC1466">
        <v>6</v>
      </c>
      <c r="AE1466" t="s">
        <v>164</v>
      </c>
      <c r="AH1466" t="s">
        <v>8057</v>
      </c>
      <c r="AK1466" t="s">
        <v>8051</v>
      </c>
      <c r="AL1466" t="s">
        <v>2084</v>
      </c>
      <c r="AM1466" t="s">
        <v>2084</v>
      </c>
      <c r="AO1466">
        <v>2</v>
      </c>
      <c r="AP1466">
        <v>4</v>
      </c>
      <c r="AS1466" t="s">
        <v>7309</v>
      </c>
      <c r="AT1466">
        <v>38435996</v>
      </c>
      <c r="AU1466">
        <v>640644</v>
      </c>
      <c r="AV1466" s="11">
        <v>1273516</v>
      </c>
      <c r="AZ1466" t="s">
        <v>2255</v>
      </c>
      <c r="BA1466" t="s">
        <v>4947</v>
      </c>
      <c r="BB1466" t="s">
        <v>4948</v>
      </c>
      <c r="BC1466" t="s">
        <v>4949</v>
      </c>
      <c r="BF1466" t="s">
        <v>10456</v>
      </c>
      <c r="BG1466" t="s">
        <v>10455</v>
      </c>
    </row>
    <row r="1467" spans="1:59" x14ac:dyDescent="0.3">
      <c r="A1467">
        <v>794</v>
      </c>
      <c r="B1467" t="s">
        <v>2248</v>
      </c>
      <c r="Q1467" t="s">
        <v>2242</v>
      </c>
      <c r="R1467" t="s">
        <v>2242</v>
      </c>
      <c r="S1467" t="s">
        <v>135</v>
      </c>
      <c r="T1467" t="s">
        <v>52</v>
      </c>
      <c r="V1467" s="9" t="s">
        <v>2244</v>
      </c>
      <c r="AA1467" s="6" t="s">
        <v>2252</v>
      </c>
      <c r="AB1467">
        <v>2</v>
      </c>
      <c r="AC1467">
        <v>2</v>
      </c>
      <c r="AE1467" t="s">
        <v>2462</v>
      </c>
      <c r="AH1467" t="s">
        <v>1174</v>
      </c>
      <c r="AK1467" t="s">
        <v>8052</v>
      </c>
      <c r="AL1467" t="s">
        <v>2084</v>
      </c>
      <c r="AM1467" t="s">
        <v>2084</v>
      </c>
      <c r="AO1467">
        <v>2</v>
      </c>
      <c r="AP1467">
        <v>4</v>
      </c>
      <c r="AS1467" t="s">
        <v>7309</v>
      </c>
      <c r="AT1467">
        <v>38435996</v>
      </c>
      <c r="AU1467">
        <v>640644</v>
      </c>
      <c r="AV1467" s="11">
        <v>1273516</v>
      </c>
      <c r="AZ1467" t="s">
        <v>2256</v>
      </c>
      <c r="BF1467" t="s">
        <v>10456</v>
      </c>
      <c r="BG1467" t="s">
        <v>10455</v>
      </c>
    </row>
    <row r="1468" spans="1:59" x14ac:dyDescent="0.3">
      <c r="A1468">
        <v>795</v>
      </c>
      <c r="F1468">
        <v>3521724</v>
      </c>
      <c r="K1468" t="s">
        <v>2262</v>
      </c>
      <c r="Q1468" t="s">
        <v>2258</v>
      </c>
      <c r="R1468" t="s">
        <v>2258</v>
      </c>
      <c r="S1468" t="s">
        <v>135</v>
      </c>
      <c r="T1468" t="s">
        <v>1281</v>
      </c>
      <c r="V1468" s="9" t="s">
        <v>2259</v>
      </c>
      <c r="AB1468">
        <v>253</v>
      </c>
      <c r="AC1468">
        <v>253</v>
      </c>
      <c r="AH1468" t="s">
        <v>8137</v>
      </c>
      <c r="BD1468" t="s">
        <v>2260</v>
      </c>
      <c r="BF1468" t="s">
        <v>2261</v>
      </c>
    </row>
    <row r="1469" spans="1:59" x14ac:dyDescent="0.3">
      <c r="A1469">
        <v>796</v>
      </c>
      <c r="Q1469" t="s">
        <v>2263</v>
      </c>
      <c r="R1469" t="s">
        <v>2263</v>
      </c>
      <c r="S1469" t="s">
        <v>135</v>
      </c>
      <c r="T1469" t="s">
        <v>1281</v>
      </c>
      <c r="V1469" s="9" t="s">
        <v>2259</v>
      </c>
      <c r="AA1469" s="6" t="s">
        <v>2264</v>
      </c>
      <c r="AB1469">
        <v>8</v>
      </c>
      <c r="AC1469">
        <v>8</v>
      </c>
      <c r="AE1469" t="s">
        <v>8210</v>
      </c>
      <c r="AH1469" t="s">
        <v>8137</v>
      </c>
      <c r="AL1469" t="s">
        <v>2258</v>
      </c>
      <c r="AM1469" t="s">
        <v>2258</v>
      </c>
      <c r="AU1469">
        <v>3521724</v>
      </c>
      <c r="AV1469" s="11">
        <v>425116</v>
      </c>
      <c r="AW1469" t="s">
        <v>2262</v>
      </c>
      <c r="AZ1469" t="s">
        <v>2323</v>
      </c>
      <c r="BD1469" t="s">
        <v>2260</v>
      </c>
      <c r="BF1469" t="s">
        <v>2261</v>
      </c>
    </row>
    <row r="1470" spans="1:59" x14ac:dyDescent="0.3">
      <c r="A1470">
        <v>799</v>
      </c>
      <c r="K1470" t="s">
        <v>2266</v>
      </c>
      <c r="Q1470" t="s">
        <v>2269</v>
      </c>
      <c r="R1470" t="s">
        <v>2269</v>
      </c>
      <c r="S1470" t="s">
        <v>65</v>
      </c>
      <c r="T1470" t="s">
        <v>13</v>
      </c>
      <c r="V1470" s="9" t="s">
        <v>2259</v>
      </c>
      <c r="AB1470">
        <v>223</v>
      </c>
      <c r="AC1470">
        <v>223</v>
      </c>
      <c r="AH1470" t="s">
        <v>8057</v>
      </c>
      <c r="AZ1470" t="s">
        <v>2274</v>
      </c>
      <c r="BF1470" t="s">
        <v>2279</v>
      </c>
    </row>
    <row r="1471" spans="1:59" x14ac:dyDescent="0.3">
      <c r="A1471">
        <v>800</v>
      </c>
      <c r="B1471" t="s">
        <v>12257</v>
      </c>
      <c r="C1471">
        <v>4413549</v>
      </c>
      <c r="Q1471" t="s">
        <v>12258</v>
      </c>
      <c r="R1471" t="s">
        <v>12258</v>
      </c>
      <c r="S1471" t="s">
        <v>135</v>
      </c>
      <c r="T1471" t="s">
        <v>52</v>
      </c>
      <c r="V1471" s="9" t="s">
        <v>2259</v>
      </c>
      <c r="Z1471" s="9" t="s">
        <v>12088</v>
      </c>
      <c r="AA1471" s="6" t="s">
        <v>12259</v>
      </c>
      <c r="AB1471">
        <v>5</v>
      </c>
      <c r="AC1471">
        <v>5</v>
      </c>
      <c r="AE1471" t="s">
        <v>8055</v>
      </c>
      <c r="AH1471" t="s">
        <v>12261</v>
      </c>
      <c r="AK1471" t="s">
        <v>8051</v>
      </c>
      <c r="AL1471" t="s">
        <v>1386</v>
      </c>
      <c r="AM1471" t="s">
        <v>1386</v>
      </c>
      <c r="AO1471">
        <v>15</v>
      </c>
      <c r="AP1471">
        <v>1</v>
      </c>
      <c r="AS1471" t="s">
        <v>7316</v>
      </c>
      <c r="AV1471" s="11">
        <v>376506</v>
      </c>
      <c r="AZ1471" t="s">
        <v>12260</v>
      </c>
    </row>
    <row r="1472" spans="1:59" x14ac:dyDescent="0.3">
      <c r="A1472">
        <v>801</v>
      </c>
      <c r="Q1472" t="s">
        <v>11012</v>
      </c>
      <c r="R1472" t="s">
        <v>11013</v>
      </c>
      <c r="S1472" t="s">
        <v>65</v>
      </c>
      <c r="T1472" t="s">
        <v>52</v>
      </c>
      <c r="V1472" s="9" t="s">
        <v>2259</v>
      </c>
      <c r="AA1472" s="6" t="s">
        <v>11014</v>
      </c>
      <c r="AB1472">
        <v>12</v>
      </c>
      <c r="AC1472">
        <v>12</v>
      </c>
      <c r="AE1472" t="s">
        <v>8055</v>
      </c>
      <c r="AH1472" t="s">
        <v>1174</v>
      </c>
      <c r="AL1472" t="s">
        <v>125</v>
      </c>
      <c r="AM1472" t="s">
        <v>132</v>
      </c>
      <c r="AO1472">
        <v>132</v>
      </c>
      <c r="AZ1472" t="s">
        <v>11015</v>
      </c>
    </row>
    <row r="1473" spans="1:59" x14ac:dyDescent="0.3">
      <c r="A1473">
        <v>802</v>
      </c>
      <c r="B1473" t="s">
        <v>2267</v>
      </c>
      <c r="C1473">
        <v>4469912</v>
      </c>
      <c r="Q1473" t="s">
        <v>2270</v>
      </c>
      <c r="R1473" t="s">
        <v>2270</v>
      </c>
      <c r="S1473" t="s">
        <v>135</v>
      </c>
      <c r="T1473" t="s">
        <v>52</v>
      </c>
      <c r="V1473" s="9" t="s">
        <v>2259</v>
      </c>
      <c r="AA1473" s="6" t="s">
        <v>2281</v>
      </c>
      <c r="AB1473">
        <v>13</v>
      </c>
      <c r="AC1473">
        <v>13</v>
      </c>
      <c r="AE1473" t="s">
        <v>164</v>
      </c>
      <c r="AH1473" t="s">
        <v>8057</v>
      </c>
      <c r="AL1473" t="s">
        <v>1841</v>
      </c>
      <c r="AM1473" t="s">
        <v>1841</v>
      </c>
      <c r="AO1473">
        <v>7</v>
      </c>
      <c r="AS1473" t="s">
        <v>7331</v>
      </c>
      <c r="AT1473">
        <v>743248436</v>
      </c>
      <c r="AV1473" s="11">
        <v>150761</v>
      </c>
      <c r="AZ1473" t="s">
        <v>2325</v>
      </c>
    </row>
    <row r="1474" spans="1:59" x14ac:dyDescent="0.3">
      <c r="A1474">
        <v>803</v>
      </c>
      <c r="O1474" s="9" t="s">
        <v>7221</v>
      </c>
      <c r="P1474" s="9" t="s">
        <v>7220</v>
      </c>
      <c r="Q1474" t="s">
        <v>2271</v>
      </c>
      <c r="R1474" t="s">
        <v>2271</v>
      </c>
      <c r="S1474" t="s">
        <v>135</v>
      </c>
      <c r="T1474" t="s">
        <v>13</v>
      </c>
      <c r="V1474" s="9" t="s">
        <v>2259</v>
      </c>
      <c r="AB1474">
        <v>191</v>
      </c>
      <c r="AC1474">
        <v>191</v>
      </c>
      <c r="AZ1474" t="s">
        <v>2275</v>
      </c>
      <c r="BA1474" t="s">
        <v>5030</v>
      </c>
      <c r="BB1474">
        <v>100161330</v>
      </c>
      <c r="BC1474" t="s">
        <v>5031</v>
      </c>
      <c r="BF1474" t="s">
        <v>2278</v>
      </c>
    </row>
    <row r="1475" spans="1:59" x14ac:dyDescent="0.3">
      <c r="A1475">
        <v>804</v>
      </c>
      <c r="I1475">
        <v>934591</v>
      </c>
      <c r="O1475" s="9" t="s">
        <v>7223</v>
      </c>
      <c r="P1475" s="9" t="s">
        <v>7222</v>
      </c>
      <c r="Q1475" t="s">
        <v>2272</v>
      </c>
      <c r="R1475" t="s">
        <v>2272</v>
      </c>
      <c r="S1475" t="s">
        <v>135</v>
      </c>
      <c r="T1475" t="s">
        <v>13</v>
      </c>
      <c r="V1475" s="9" t="s">
        <v>2259</v>
      </c>
      <c r="AB1475">
        <v>244</v>
      </c>
      <c r="AC1475">
        <v>244</v>
      </c>
      <c r="AZ1475" t="s">
        <v>2276</v>
      </c>
      <c r="BA1475" t="s">
        <v>4982</v>
      </c>
      <c r="BB1475">
        <v>98281411</v>
      </c>
      <c r="BC1475" t="s">
        <v>4983</v>
      </c>
      <c r="BF1475" t="s">
        <v>2277</v>
      </c>
    </row>
    <row r="1476" spans="1:59" x14ac:dyDescent="0.3">
      <c r="A1476">
        <v>805</v>
      </c>
      <c r="B1476" t="s">
        <v>2282</v>
      </c>
      <c r="C1476">
        <v>4822411</v>
      </c>
      <c r="Q1476" t="s">
        <v>2286</v>
      </c>
      <c r="R1476" t="s">
        <v>2286</v>
      </c>
      <c r="S1476" t="s">
        <v>135</v>
      </c>
      <c r="T1476" t="s">
        <v>52</v>
      </c>
      <c r="V1476" s="9" t="s">
        <v>2259</v>
      </c>
      <c r="Z1476" s="9" t="s">
        <v>1608</v>
      </c>
      <c r="AA1476" s="6" t="s">
        <v>2296</v>
      </c>
      <c r="AB1476">
        <v>2</v>
      </c>
      <c r="AC1476">
        <v>2</v>
      </c>
      <c r="AE1476" t="s">
        <v>82</v>
      </c>
      <c r="AH1476" t="s">
        <v>8057</v>
      </c>
      <c r="AK1476" t="s">
        <v>8051</v>
      </c>
      <c r="AL1476" t="s">
        <v>1607</v>
      </c>
      <c r="AM1476" t="s">
        <v>1607</v>
      </c>
      <c r="AO1476">
        <v>124</v>
      </c>
      <c r="AP1476">
        <v>578</v>
      </c>
      <c r="AS1476" t="s">
        <v>7322</v>
      </c>
      <c r="AT1476">
        <v>1537306</v>
      </c>
      <c r="AV1476" s="11">
        <v>342367</v>
      </c>
      <c r="AZ1476" t="s">
        <v>2297</v>
      </c>
      <c r="BA1476" t="s">
        <v>5033</v>
      </c>
      <c r="BB1476" t="s">
        <v>5032</v>
      </c>
      <c r="BC1476" t="s">
        <v>5034</v>
      </c>
    </row>
    <row r="1477" spans="1:59" x14ac:dyDescent="0.3">
      <c r="A1477">
        <v>806</v>
      </c>
      <c r="B1477" t="s">
        <v>2283</v>
      </c>
      <c r="C1477">
        <v>4808624</v>
      </c>
      <c r="Q1477" t="s">
        <v>2287</v>
      </c>
      <c r="R1477" t="s">
        <v>2287</v>
      </c>
      <c r="S1477" t="s">
        <v>135</v>
      </c>
      <c r="T1477" t="s">
        <v>52</v>
      </c>
      <c r="V1477" s="9" t="s">
        <v>2259</v>
      </c>
      <c r="AA1477" s="6" t="s">
        <v>2295</v>
      </c>
      <c r="AB1477">
        <v>18</v>
      </c>
      <c r="AC1477">
        <v>18</v>
      </c>
      <c r="AE1477" t="s">
        <v>8053</v>
      </c>
      <c r="AH1477" t="s">
        <v>8057</v>
      </c>
      <c r="AL1477" t="s">
        <v>2084</v>
      </c>
      <c r="AM1477" t="s">
        <v>2084</v>
      </c>
      <c r="AO1477">
        <v>3</v>
      </c>
      <c r="AP1477">
        <v>1</v>
      </c>
      <c r="AS1477" t="s">
        <v>7309</v>
      </c>
      <c r="AT1477">
        <v>38435996</v>
      </c>
      <c r="AU1477">
        <v>640644</v>
      </c>
      <c r="AV1477" s="11">
        <v>1273516</v>
      </c>
      <c r="AZ1477" t="s">
        <v>2298</v>
      </c>
      <c r="BF1477" t="s">
        <v>10456</v>
      </c>
      <c r="BG1477" t="s">
        <v>10455</v>
      </c>
    </row>
    <row r="1478" spans="1:59" x14ac:dyDescent="0.3">
      <c r="A1478">
        <v>807</v>
      </c>
      <c r="B1478" t="s">
        <v>2284</v>
      </c>
      <c r="C1478">
        <v>4812111</v>
      </c>
      <c r="Q1478" t="s">
        <v>2288</v>
      </c>
      <c r="R1478" t="s">
        <v>2288</v>
      </c>
      <c r="S1478" t="s">
        <v>135</v>
      </c>
      <c r="T1478" t="s">
        <v>52</v>
      </c>
      <c r="V1478" s="9" t="s">
        <v>2259</v>
      </c>
      <c r="Z1478" s="9" t="s">
        <v>790</v>
      </c>
      <c r="AA1478" s="6" t="s">
        <v>2294</v>
      </c>
      <c r="AB1478">
        <v>17</v>
      </c>
      <c r="AC1478">
        <v>17</v>
      </c>
      <c r="AE1478" t="s">
        <v>8055</v>
      </c>
      <c r="AH1478" t="s">
        <v>8250</v>
      </c>
      <c r="AK1478" t="s">
        <v>8051</v>
      </c>
      <c r="AL1478" t="s">
        <v>792</v>
      </c>
      <c r="AM1478" t="s">
        <v>792</v>
      </c>
      <c r="AO1478">
        <v>28</v>
      </c>
      <c r="AP1478">
        <v>1</v>
      </c>
      <c r="AS1478" t="s">
        <v>7273</v>
      </c>
      <c r="AT1478">
        <v>655960862</v>
      </c>
      <c r="AU1478">
        <v>520693</v>
      </c>
      <c r="AV1478" s="11">
        <v>110672</v>
      </c>
      <c r="AZ1478" t="s">
        <v>2299</v>
      </c>
      <c r="BA1478" t="s">
        <v>5036</v>
      </c>
      <c r="BB1478" t="s">
        <v>5037</v>
      </c>
      <c r="BC1478" t="s">
        <v>5035</v>
      </c>
    </row>
    <row r="1479" spans="1:59" x14ac:dyDescent="0.3">
      <c r="A1479">
        <v>810</v>
      </c>
      <c r="B1479" t="s">
        <v>12239</v>
      </c>
      <c r="C1479">
        <v>4810768</v>
      </c>
      <c r="Q1479" t="s">
        <v>12240</v>
      </c>
      <c r="R1479" t="s">
        <v>12240</v>
      </c>
      <c r="S1479" t="s">
        <v>135</v>
      </c>
      <c r="T1479" t="s">
        <v>52</v>
      </c>
      <c r="V1479" s="9" t="s">
        <v>2291</v>
      </c>
      <c r="AA1479" s="6" t="s">
        <v>12241</v>
      </c>
      <c r="AB1479">
        <v>3</v>
      </c>
      <c r="AC1479">
        <v>3</v>
      </c>
      <c r="AE1479" t="s">
        <v>8054</v>
      </c>
      <c r="AH1479" t="s">
        <v>8057</v>
      </c>
      <c r="AI1479" t="s">
        <v>5945</v>
      </c>
      <c r="AK1479" t="s">
        <v>8051</v>
      </c>
      <c r="AL1479" t="s">
        <v>5154</v>
      </c>
      <c r="AM1479" t="s">
        <v>5154</v>
      </c>
      <c r="AO1479">
        <v>111</v>
      </c>
      <c r="AP1479">
        <v>2</v>
      </c>
      <c r="AS1479" t="s">
        <v>11920</v>
      </c>
      <c r="AV1479" s="11">
        <v>376374</v>
      </c>
      <c r="AZ1479" t="s">
        <v>12242</v>
      </c>
    </row>
    <row r="1480" spans="1:59" x14ac:dyDescent="0.3">
      <c r="A1480">
        <v>811</v>
      </c>
      <c r="B1480" t="s">
        <v>12243</v>
      </c>
      <c r="C1480">
        <v>4426542</v>
      </c>
      <c r="Q1480" t="s">
        <v>12244</v>
      </c>
      <c r="R1480" t="s">
        <v>12244</v>
      </c>
      <c r="S1480" t="s">
        <v>135</v>
      </c>
      <c r="T1480" t="s">
        <v>52</v>
      </c>
      <c r="V1480" s="9" t="s">
        <v>2291</v>
      </c>
      <c r="Z1480" s="9" t="s">
        <v>12246</v>
      </c>
      <c r="AA1480" s="6" t="s">
        <v>12245</v>
      </c>
      <c r="AB1480">
        <v>11</v>
      </c>
      <c r="AC1480">
        <v>11</v>
      </c>
      <c r="AE1480" t="s">
        <v>8053</v>
      </c>
      <c r="AF1480" t="s">
        <v>92</v>
      </c>
      <c r="AH1480" t="s">
        <v>8057</v>
      </c>
      <c r="AK1480" t="s">
        <v>8052</v>
      </c>
      <c r="AL1480" t="s">
        <v>5453</v>
      </c>
      <c r="AM1480" t="s">
        <v>5453</v>
      </c>
      <c r="AO1480">
        <v>3</v>
      </c>
      <c r="AP1480">
        <v>1</v>
      </c>
      <c r="AS1480" t="s">
        <v>12247</v>
      </c>
      <c r="AV1480" s="11">
        <v>330706</v>
      </c>
      <c r="AZ1480" t="s">
        <v>1896</v>
      </c>
    </row>
    <row r="1481" spans="1:59" x14ac:dyDescent="0.3">
      <c r="A1481">
        <v>812</v>
      </c>
      <c r="B1481" t="s">
        <v>12238</v>
      </c>
      <c r="C1481">
        <v>4812973</v>
      </c>
      <c r="Q1481" t="s">
        <v>12237</v>
      </c>
      <c r="R1481" t="s">
        <v>12237</v>
      </c>
      <c r="S1481" t="s">
        <v>135</v>
      </c>
      <c r="T1481" t="s">
        <v>52</v>
      </c>
      <c r="V1481" s="9" t="s">
        <v>2291</v>
      </c>
      <c r="AA1481" s="6" t="s">
        <v>9405</v>
      </c>
      <c r="AB1481">
        <v>6</v>
      </c>
      <c r="AC1481">
        <v>6</v>
      </c>
      <c r="AE1481" t="s">
        <v>82</v>
      </c>
      <c r="AH1481" t="s">
        <v>1174</v>
      </c>
      <c r="AL1481" t="s">
        <v>2108</v>
      </c>
      <c r="AM1481" t="s">
        <v>2108</v>
      </c>
      <c r="AO1481">
        <v>19</v>
      </c>
      <c r="AP1481">
        <v>1</v>
      </c>
      <c r="AS1481" t="s">
        <v>7346</v>
      </c>
      <c r="AT1481">
        <v>604924551</v>
      </c>
      <c r="AV1481" s="11">
        <v>414266</v>
      </c>
      <c r="AZ1481" t="s">
        <v>2119</v>
      </c>
    </row>
    <row r="1482" spans="1:59" x14ac:dyDescent="0.3">
      <c r="A1482">
        <v>813</v>
      </c>
      <c r="B1482" t="s">
        <v>2285</v>
      </c>
      <c r="C1482">
        <v>4825663</v>
      </c>
      <c r="Q1482" t="s">
        <v>2289</v>
      </c>
      <c r="R1482" t="s">
        <v>2289</v>
      </c>
      <c r="S1482" t="s">
        <v>135</v>
      </c>
      <c r="T1482" t="s">
        <v>52</v>
      </c>
      <c r="V1482" s="9" t="s">
        <v>2291</v>
      </c>
      <c r="Z1482" s="9" t="s">
        <v>1608</v>
      </c>
      <c r="AA1482" s="6" t="s">
        <v>2293</v>
      </c>
      <c r="AB1482">
        <v>10</v>
      </c>
      <c r="AC1482">
        <v>10</v>
      </c>
      <c r="AE1482" t="s">
        <v>8211</v>
      </c>
      <c r="AH1482" t="s">
        <v>1174</v>
      </c>
      <c r="AL1482" t="s">
        <v>1607</v>
      </c>
      <c r="AM1482" t="s">
        <v>1607</v>
      </c>
      <c r="AO1482">
        <v>124</v>
      </c>
      <c r="AP1482">
        <v>579</v>
      </c>
      <c r="AS1482" t="s">
        <v>7322</v>
      </c>
      <c r="AT1482">
        <v>1537306</v>
      </c>
      <c r="AV1482" s="11">
        <v>342367</v>
      </c>
      <c r="AZ1482" t="s">
        <v>2300</v>
      </c>
    </row>
    <row r="1483" spans="1:59" x14ac:dyDescent="0.3">
      <c r="A1483">
        <v>814</v>
      </c>
      <c r="C1483">
        <v>4813925</v>
      </c>
      <c r="Q1483" t="s">
        <v>2290</v>
      </c>
      <c r="R1483" t="s">
        <v>2290</v>
      </c>
      <c r="S1483" t="s">
        <v>135</v>
      </c>
      <c r="T1483" t="s">
        <v>52</v>
      </c>
      <c r="V1483" s="9" t="s">
        <v>2291</v>
      </c>
      <c r="AA1483" s="6" t="s">
        <v>2292</v>
      </c>
      <c r="AB1483">
        <v>9</v>
      </c>
      <c r="AC1483">
        <v>9</v>
      </c>
      <c r="AE1483" t="s">
        <v>82</v>
      </c>
      <c r="AH1483" t="s">
        <v>8251</v>
      </c>
      <c r="AK1483" t="s">
        <v>8051</v>
      </c>
      <c r="AL1483" t="s">
        <v>347</v>
      </c>
      <c r="AM1483" t="s">
        <v>347</v>
      </c>
      <c r="AO1483">
        <v>158</v>
      </c>
      <c r="AP1483">
        <v>2</v>
      </c>
      <c r="AS1483" t="s">
        <v>7244</v>
      </c>
      <c r="AT1483">
        <v>1754691</v>
      </c>
      <c r="AU1483">
        <v>6707054</v>
      </c>
      <c r="AV1483" s="11">
        <v>375402</v>
      </c>
      <c r="AZ1483" t="s">
        <v>2297</v>
      </c>
      <c r="BA1483" t="s">
        <v>5033</v>
      </c>
      <c r="BB1483" t="s">
        <v>5032</v>
      </c>
      <c r="BC1483" t="s">
        <v>5034</v>
      </c>
    </row>
    <row r="1484" spans="1:59" x14ac:dyDescent="0.3">
      <c r="A1484">
        <v>815</v>
      </c>
      <c r="C1484">
        <v>4824008</v>
      </c>
      <c r="Q1484" t="s">
        <v>6684</v>
      </c>
      <c r="R1484" t="s">
        <v>6685</v>
      </c>
      <c r="S1484" t="s">
        <v>51</v>
      </c>
      <c r="T1484" t="s">
        <v>52</v>
      </c>
      <c r="V1484" s="9" t="s">
        <v>6686</v>
      </c>
      <c r="AA1484" s="6" t="s">
        <v>6687</v>
      </c>
      <c r="AB1484">
        <v>5</v>
      </c>
      <c r="AC1484">
        <v>5</v>
      </c>
      <c r="AE1484" t="s">
        <v>92</v>
      </c>
      <c r="AF1484" t="s">
        <v>8053</v>
      </c>
      <c r="AH1484" t="s">
        <v>1389</v>
      </c>
      <c r="AL1484" t="s">
        <v>6688</v>
      </c>
      <c r="AM1484" t="s">
        <v>6689</v>
      </c>
      <c r="AO1484">
        <v>69</v>
      </c>
      <c r="AP1484">
        <v>7</v>
      </c>
      <c r="AS1484" t="s">
        <v>7356</v>
      </c>
      <c r="AT1484">
        <v>62510834</v>
      </c>
      <c r="AV1484" s="11">
        <v>376637</v>
      </c>
      <c r="AZ1484" t="s">
        <v>6690</v>
      </c>
    </row>
    <row r="1485" spans="1:59" x14ac:dyDescent="0.3">
      <c r="A1485">
        <v>816</v>
      </c>
      <c r="Q1485" t="s">
        <v>2304</v>
      </c>
      <c r="R1485" t="s">
        <v>2304</v>
      </c>
      <c r="S1485" t="s">
        <v>135</v>
      </c>
      <c r="T1485" t="s">
        <v>138</v>
      </c>
      <c r="V1485" s="9" t="s">
        <v>2303</v>
      </c>
      <c r="AA1485" s="6" t="s">
        <v>266</v>
      </c>
      <c r="AB1485">
        <v>1</v>
      </c>
      <c r="AC1485">
        <v>1</v>
      </c>
      <c r="AH1485" t="s">
        <v>8057</v>
      </c>
      <c r="AL1485" t="s">
        <v>2302</v>
      </c>
      <c r="AM1485" t="s">
        <v>2302</v>
      </c>
      <c r="AZ1485" t="s">
        <v>2301</v>
      </c>
    </row>
    <row r="1486" spans="1:59" x14ac:dyDescent="0.3">
      <c r="A1486">
        <v>817</v>
      </c>
      <c r="C1486">
        <v>4426162</v>
      </c>
      <c r="Q1486" t="s">
        <v>12232</v>
      </c>
      <c r="R1486" t="s">
        <v>12232</v>
      </c>
      <c r="S1486" t="s">
        <v>135</v>
      </c>
      <c r="T1486" t="s">
        <v>52</v>
      </c>
      <c r="V1486" s="9" t="s">
        <v>2311</v>
      </c>
      <c r="AA1486" s="6" t="s">
        <v>12233</v>
      </c>
      <c r="AB1486">
        <v>10</v>
      </c>
      <c r="AC1486">
        <v>10</v>
      </c>
      <c r="AE1486" t="s">
        <v>8054</v>
      </c>
      <c r="AI1486" t="s">
        <v>11706</v>
      </c>
      <c r="AK1486" t="s">
        <v>8052</v>
      </c>
      <c r="AL1486" t="s">
        <v>2319</v>
      </c>
      <c r="AM1486" t="s">
        <v>2319</v>
      </c>
      <c r="AO1486">
        <v>1</v>
      </c>
      <c r="AP1486">
        <v>2</v>
      </c>
      <c r="AS1486" t="s">
        <v>7357</v>
      </c>
      <c r="AT1486">
        <v>962944</v>
      </c>
      <c r="AV1486" s="11">
        <v>424767</v>
      </c>
      <c r="AZ1486" t="s">
        <v>12234</v>
      </c>
    </row>
    <row r="1487" spans="1:59" x14ac:dyDescent="0.3">
      <c r="A1487">
        <v>818</v>
      </c>
      <c r="C1487">
        <v>4426161</v>
      </c>
      <c r="Q1487" t="s">
        <v>12235</v>
      </c>
      <c r="R1487" t="s">
        <v>12235</v>
      </c>
      <c r="S1487" t="s">
        <v>135</v>
      </c>
      <c r="T1487" t="s">
        <v>52</v>
      </c>
      <c r="V1487" s="9" t="s">
        <v>2311</v>
      </c>
      <c r="AA1487" s="6" t="s">
        <v>12236</v>
      </c>
      <c r="AB1487">
        <v>9</v>
      </c>
      <c r="AC1487">
        <v>9</v>
      </c>
      <c r="AE1487" t="s">
        <v>8054</v>
      </c>
      <c r="AH1487" t="s">
        <v>8058</v>
      </c>
      <c r="AL1487" t="s">
        <v>2319</v>
      </c>
      <c r="AM1487" t="s">
        <v>2319</v>
      </c>
      <c r="AO1487">
        <v>1</v>
      </c>
      <c r="AP1487">
        <v>2</v>
      </c>
      <c r="AS1487" t="s">
        <v>7357</v>
      </c>
      <c r="AT1487">
        <v>962944</v>
      </c>
      <c r="AV1487" s="11">
        <v>424767</v>
      </c>
      <c r="AZ1487" t="s">
        <v>2352</v>
      </c>
    </row>
    <row r="1488" spans="1:59" x14ac:dyDescent="0.3">
      <c r="A1488">
        <v>819</v>
      </c>
      <c r="B1488" t="s">
        <v>12227</v>
      </c>
      <c r="C1488">
        <v>4592953</v>
      </c>
      <c r="Q1488" t="s">
        <v>12228</v>
      </c>
      <c r="R1488" t="s">
        <v>12228</v>
      </c>
      <c r="S1488" t="s">
        <v>135</v>
      </c>
      <c r="T1488" t="s">
        <v>52</v>
      </c>
      <c r="V1488" s="9" t="s">
        <v>2311</v>
      </c>
      <c r="AA1488" s="6" t="s">
        <v>12229</v>
      </c>
      <c r="AB1488">
        <v>16</v>
      </c>
      <c r="AC1488">
        <v>16</v>
      </c>
      <c r="AE1488" t="s">
        <v>8054</v>
      </c>
      <c r="AH1488" t="s">
        <v>12230</v>
      </c>
      <c r="AL1488" t="s">
        <v>686</v>
      </c>
      <c r="AM1488" t="s">
        <v>686</v>
      </c>
      <c r="AO1488">
        <v>53</v>
      </c>
      <c r="AP1488">
        <v>4</v>
      </c>
      <c r="AS1488" t="s">
        <v>7271</v>
      </c>
      <c r="AV1488" s="11">
        <v>1306050</v>
      </c>
      <c r="AZ1488" t="s">
        <v>12231</v>
      </c>
    </row>
    <row r="1489" spans="1:59" x14ac:dyDescent="0.3">
      <c r="A1489">
        <v>820</v>
      </c>
      <c r="C1489">
        <v>4814914</v>
      </c>
      <c r="Q1489" t="s">
        <v>12224</v>
      </c>
      <c r="R1489" t="s">
        <v>12224</v>
      </c>
      <c r="S1489" t="s">
        <v>135</v>
      </c>
      <c r="T1489" t="s">
        <v>52</v>
      </c>
      <c r="V1489" s="9" t="s">
        <v>2311</v>
      </c>
      <c r="AA1489" s="6" t="s">
        <v>12225</v>
      </c>
      <c r="AB1489">
        <v>5</v>
      </c>
      <c r="AC1489">
        <v>5</v>
      </c>
      <c r="AE1489" t="s">
        <v>8054</v>
      </c>
      <c r="AF1489" t="s">
        <v>82</v>
      </c>
      <c r="AH1489" t="s">
        <v>8149</v>
      </c>
      <c r="AK1489" t="s">
        <v>8051</v>
      </c>
      <c r="AL1489" t="s">
        <v>1544</v>
      </c>
      <c r="AM1489" t="s">
        <v>1544</v>
      </c>
      <c r="AO1489">
        <v>131</v>
      </c>
      <c r="AP1489">
        <v>4</v>
      </c>
      <c r="AS1489" t="s">
        <v>7283</v>
      </c>
      <c r="AV1489" s="11">
        <v>370512</v>
      </c>
      <c r="AZ1489" t="s">
        <v>12226</v>
      </c>
    </row>
    <row r="1490" spans="1:59" x14ac:dyDescent="0.3">
      <c r="A1490">
        <v>821</v>
      </c>
      <c r="Q1490" t="s">
        <v>2305</v>
      </c>
      <c r="R1490" t="s">
        <v>2305</v>
      </c>
      <c r="S1490" t="s">
        <v>135</v>
      </c>
      <c r="T1490" t="s">
        <v>52</v>
      </c>
      <c r="V1490" s="9" t="s">
        <v>2311</v>
      </c>
      <c r="AA1490" s="6" t="s">
        <v>2313</v>
      </c>
      <c r="AB1490">
        <v>13</v>
      </c>
      <c r="AC1490">
        <v>13</v>
      </c>
      <c r="AE1490" t="s">
        <v>8246</v>
      </c>
      <c r="AF1490" t="s">
        <v>2232</v>
      </c>
      <c r="AG1490" t="s">
        <v>8155</v>
      </c>
      <c r="AH1490" t="s">
        <v>1174</v>
      </c>
      <c r="AL1490" t="s">
        <v>2319</v>
      </c>
      <c r="AM1490" t="s">
        <v>2319</v>
      </c>
      <c r="AO1490">
        <v>1</v>
      </c>
      <c r="AP1490">
        <v>2</v>
      </c>
      <c r="AS1490" t="s">
        <v>7357</v>
      </c>
      <c r="AT1490">
        <v>962944</v>
      </c>
      <c r="AV1490" s="11">
        <v>424767</v>
      </c>
      <c r="AZ1490" t="s">
        <v>2321</v>
      </c>
    </row>
    <row r="1491" spans="1:59" x14ac:dyDescent="0.3">
      <c r="A1491">
        <v>822</v>
      </c>
      <c r="C1491">
        <v>4609668</v>
      </c>
      <c r="Q1491" t="s">
        <v>2306</v>
      </c>
      <c r="R1491" t="s">
        <v>2306</v>
      </c>
      <c r="S1491" t="s">
        <v>135</v>
      </c>
      <c r="T1491" t="s">
        <v>52</v>
      </c>
      <c r="V1491" s="9" t="s">
        <v>2311</v>
      </c>
      <c r="AA1491" s="6" t="s">
        <v>2314</v>
      </c>
      <c r="AB1491">
        <v>39</v>
      </c>
      <c r="AC1491">
        <v>39</v>
      </c>
      <c r="AE1491" t="s">
        <v>8054</v>
      </c>
      <c r="AH1491" t="s">
        <v>8057</v>
      </c>
      <c r="AL1491" t="s">
        <v>2319</v>
      </c>
      <c r="AM1491" t="s">
        <v>2319</v>
      </c>
      <c r="AO1491">
        <v>1</v>
      </c>
      <c r="AP1491">
        <v>2</v>
      </c>
      <c r="AS1491" t="s">
        <v>7357</v>
      </c>
      <c r="AT1491">
        <v>962944</v>
      </c>
      <c r="AV1491" s="11">
        <v>424767</v>
      </c>
      <c r="AZ1491" t="s">
        <v>2193</v>
      </c>
    </row>
    <row r="1492" spans="1:59" x14ac:dyDescent="0.3">
      <c r="A1492">
        <v>823</v>
      </c>
      <c r="C1492">
        <v>4473316</v>
      </c>
      <c r="Q1492" t="s">
        <v>2307</v>
      </c>
      <c r="R1492" t="s">
        <v>2307</v>
      </c>
      <c r="S1492" t="s">
        <v>135</v>
      </c>
      <c r="T1492" t="s">
        <v>52</v>
      </c>
      <c r="V1492" s="9" t="s">
        <v>2311</v>
      </c>
      <c r="AA1492" s="6" t="s">
        <v>2315</v>
      </c>
      <c r="AB1492">
        <v>10</v>
      </c>
      <c r="AC1492">
        <v>10</v>
      </c>
      <c r="AE1492" t="s">
        <v>8054</v>
      </c>
      <c r="AH1492" t="s">
        <v>8057</v>
      </c>
      <c r="AL1492" t="s">
        <v>2319</v>
      </c>
      <c r="AM1492" t="s">
        <v>2319</v>
      </c>
      <c r="AO1492">
        <v>1</v>
      </c>
      <c r="AP1492">
        <v>2</v>
      </c>
      <c r="AS1492" t="s">
        <v>7357</v>
      </c>
      <c r="AT1492">
        <v>962944</v>
      </c>
      <c r="AV1492" s="11">
        <v>424767</v>
      </c>
      <c r="AZ1492" t="s">
        <v>2322</v>
      </c>
    </row>
    <row r="1493" spans="1:59" x14ac:dyDescent="0.3">
      <c r="A1493">
        <v>824</v>
      </c>
      <c r="B1493" t="s">
        <v>2328</v>
      </c>
      <c r="C1493">
        <v>4829699</v>
      </c>
      <c r="Q1493" t="s">
        <v>2308</v>
      </c>
      <c r="R1493" t="s">
        <v>2308</v>
      </c>
      <c r="S1493" t="s">
        <v>135</v>
      </c>
      <c r="T1493" t="s">
        <v>52</v>
      </c>
      <c r="V1493" s="9" t="s">
        <v>2311</v>
      </c>
      <c r="AA1493" s="6" t="s">
        <v>2316</v>
      </c>
      <c r="AB1493">
        <v>10</v>
      </c>
      <c r="AC1493">
        <v>10</v>
      </c>
      <c r="AE1493" t="s">
        <v>8055</v>
      </c>
      <c r="AH1493" t="s">
        <v>8250</v>
      </c>
      <c r="AK1493" t="s">
        <v>8051</v>
      </c>
      <c r="AL1493" t="s">
        <v>792</v>
      </c>
      <c r="AM1493" t="s">
        <v>792</v>
      </c>
      <c r="AO1493">
        <v>28</v>
      </c>
      <c r="AP1493">
        <v>2</v>
      </c>
      <c r="AS1493" t="s">
        <v>7273</v>
      </c>
      <c r="AT1493">
        <v>655960862</v>
      </c>
      <c r="AU1493">
        <v>520693</v>
      </c>
      <c r="AV1493" s="11">
        <v>110672</v>
      </c>
      <c r="AZ1493" t="s">
        <v>2299</v>
      </c>
      <c r="BA1493" t="s">
        <v>5036</v>
      </c>
      <c r="BB1493" t="s">
        <v>5037</v>
      </c>
      <c r="BC1493" t="s">
        <v>5035</v>
      </c>
    </row>
    <row r="1494" spans="1:59" x14ac:dyDescent="0.3">
      <c r="A1494">
        <v>826</v>
      </c>
      <c r="B1494" t="s">
        <v>12216</v>
      </c>
      <c r="C1494">
        <v>4856599</v>
      </c>
      <c r="Q1494" t="s">
        <v>12215</v>
      </c>
      <c r="R1494" t="s">
        <v>12215</v>
      </c>
      <c r="S1494" t="s">
        <v>135</v>
      </c>
      <c r="T1494" t="s">
        <v>52</v>
      </c>
      <c r="V1494" s="9" t="s">
        <v>2312</v>
      </c>
      <c r="AA1494" s="6" t="s">
        <v>12217</v>
      </c>
      <c r="AB1494">
        <v>6</v>
      </c>
      <c r="AC1494">
        <v>6</v>
      </c>
      <c r="AE1494" t="s">
        <v>8054</v>
      </c>
      <c r="AH1494" t="s">
        <v>8057</v>
      </c>
      <c r="AI1494" t="s">
        <v>11706</v>
      </c>
      <c r="AK1494" t="s">
        <v>8052</v>
      </c>
      <c r="AL1494" t="s">
        <v>686</v>
      </c>
      <c r="AM1494" t="s">
        <v>686</v>
      </c>
      <c r="AO1494">
        <v>53</v>
      </c>
      <c r="AP1494">
        <v>5</v>
      </c>
      <c r="AS1494" t="s">
        <v>7271</v>
      </c>
      <c r="AV1494" s="11">
        <v>1306050</v>
      </c>
      <c r="AZ1494" t="s">
        <v>12218</v>
      </c>
    </row>
    <row r="1495" spans="1:59" x14ac:dyDescent="0.3">
      <c r="A1495">
        <v>827</v>
      </c>
      <c r="C1495">
        <v>4839483</v>
      </c>
      <c r="D1495" t="s">
        <v>2327</v>
      </c>
      <c r="Q1495" t="s">
        <v>2309</v>
      </c>
      <c r="R1495" t="s">
        <v>2309</v>
      </c>
      <c r="S1495" t="s">
        <v>135</v>
      </c>
      <c r="T1495" t="s">
        <v>52</v>
      </c>
      <c r="V1495" s="9" t="s">
        <v>2312</v>
      </c>
      <c r="AA1495" s="6" t="s">
        <v>2317</v>
      </c>
      <c r="AB1495">
        <v>6</v>
      </c>
      <c r="AC1495">
        <v>6</v>
      </c>
      <c r="AE1495" t="s">
        <v>82</v>
      </c>
      <c r="AH1495" t="s">
        <v>8137</v>
      </c>
      <c r="AL1495" t="s">
        <v>2320</v>
      </c>
      <c r="AM1495" t="s">
        <v>2320</v>
      </c>
      <c r="AO1495">
        <v>120</v>
      </c>
      <c r="AP1495">
        <v>5</v>
      </c>
      <c r="AS1495" t="s">
        <v>7358</v>
      </c>
      <c r="AT1495">
        <v>1799362</v>
      </c>
      <c r="AV1495" s="11">
        <v>410504</v>
      </c>
      <c r="AZ1495" t="s">
        <v>2323</v>
      </c>
    </row>
    <row r="1496" spans="1:59" x14ac:dyDescent="0.3">
      <c r="A1496">
        <v>828</v>
      </c>
      <c r="B1496" t="s">
        <v>2326</v>
      </c>
      <c r="C1496">
        <v>4836845</v>
      </c>
      <c r="Q1496" t="s">
        <v>2310</v>
      </c>
      <c r="R1496" t="s">
        <v>2310</v>
      </c>
      <c r="S1496" t="s">
        <v>135</v>
      </c>
      <c r="T1496" t="s">
        <v>52</v>
      </c>
      <c r="V1496" s="9" t="s">
        <v>2312</v>
      </c>
      <c r="AA1496" s="6" t="s">
        <v>2318</v>
      </c>
      <c r="AB1496">
        <v>15</v>
      </c>
      <c r="AC1496">
        <v>15</v>
      </c>
      <c r="AE1496" t="s">
        <v>8248</v>
      </c>
      <c r="AH1496" t="s">
        <v>1174</v>
      </c>
      <c r="AL1496" t="s">
        <v>2084</v>
      </c>
      <c r="AM1496" t="s">
        <v>2084</v>
      </c>
      <c r="AO1496">
        <v>3</v>
      </c>
      <c r="AP1496">
        <v>3</v>
      </c>
      <c r="AS1496" t="s">
        <v>7309</v>
      </c>
      <c r="AT1496">
        <v>38435996</v>
      </c>
      <c r="AU1496">
        <v>640644</v>
      </c>
      <c r="AV1496" s="11">
        <v>1273516</v>
      </c>
      <c r="AZ1496" t="s">
        <v>2300</v>
      </c>
      <c r="BF1496" t="s">
        <v>10456</v>
      </c>
      <c r="BG1496" t="s">
        <v>10455</v>
      </c>
    </row>
    <row r="1497" spans="1:59" x14ac:dyDescent="0.3">
      <c r="A1497">
        <v>830</v>
      </c>
      <c r="Q1497" t="s">
        <v>2329</v>
      </c>
      <c r="R1497" t="s">
        <v>2329</v>
      </c>
      <c r="S1497" t="s">
        <v>135</v>
      </c>
      <c r="T1497" t="s">
        <v>138</v>
      </c>
      <c r="V1497" s="9" t="s">
        <v>2330</v>
      </c>
      <c r="AB1497">
        <v>1</v>
      </c>
      <c r="AC1497">
        <v>1</v>
      </c>
      <c r="AL1497" t="s">
        <v>1170</v>
      </c>
      <c r="AM1497" t="s">
        <v>1170</v>
      </c>
      <c r="AZ1497" t="s">
        <v>2331</v>
      </c>
    </row>
    <row r="1498" spans="1:59" x14ac:dyDescent="0.3">
      <c r="A1498">
        <v>831</v>
      </c>
      <c r="B1498" t="s">
        <v>12256</v>
      </c>
      <c r="C1498">
        <v>4436165</v>
      </c>
      <c r="D1498" t="s">
        <v>12251</v>
      </c>
      <c r="Q1498" t="s">
        <v>12250</v>
      </c>
      <c r="R1498" t="s">
        <v>12250</v>
      </c>
      <c r="S1498" t="s">
        <v>135</v>
      </c>
      <c r="T1498" t="s">
        <v>52</v>
      </c>
      <c r="V1498" s="9" t="s">
        <v>5614</v>
      </c>
      <c r="AA1498" s="6" t="s">
        <v>10571</v>
      </c>
      <c r="AB1498">
        <v>18</v>
      </c>
      <c r="AC1498">
        <v>18</v>
      </c>
      <c r="AE1498" t="s">
        <v>8055</v>
      </c>
      <c r="AF1498" t="s">
        <v>8226</v>
      </c>
      <c r="AH1498" t="s">
        <v>12252</v>
      </c>
      <c r="AK1498" t="s">
        <v>8051</v>
      </c>
      <c r="AL1498" t="s">
        <v>12254</v>
      </c>
      <c r="AM1498" t="s">
        <v>12254</v>
      </c>
      <c r="AO1498">
        <v>7</v>
      </c>
      <c r="AP1498">
        <v>2</v>
      </c>
      <c r="AS1498" t="s">
        <v>12255</v>
      </c>
      <c r="AV1498" s="11">
        <v>174763</v>
      </c>
      <c r="AZ1498" t="s">
        <v>12253</v>
      </c>
    </row>
    <row r="1499" spans="1:59" x14ac:dyDescent="0.3">
      <c r="A1499">
        <v>832</v>
      </c>
      <c r="B1499" t="s">
        <v>12205</v>
      </c>
      <c r="C1499">
        <v>4430820</v>
      </c>
      <c r="Q1499" t="s">
        <v>12204</v>
      </c>
      <c r="R1499" t="s">
        <v>12204</v>
      </c>
      <c r="S1499" t="s">
        <v>135</v>
      </c>
      <c r="T1499" t="s">
        <v>52</v>
      </c>
      <c r="V1499" s="9" t="s">
        <v>5614</v>
      </c>
      <c r="X1499" s="9" t="s">
        <v>12208</v>
      </c>
      <c r="AA1499" s="6" t="s">
        <v>12206</v>
      </c>
      <c r="AB1499">
        <v>18</v>
      </c>
      <c r="AC1499">
        <v>18</v>
      </c>
      <c r="AE1499" t="s">
        <v>8055</v>
      </c>
      <c r="AF1499" t="s">
        <v>8226</v>
      </c>
      <c r="AH1499" t="s">
        <v>8057</v>
      </c>
      <c r="AK1499" t="s">
        <v>8051</v>
      </c>
      <c r="AL1499" t="s">
        <v>5379</v>
      </c>
      <c r="AM1499" t="s">
        <v>5379</v>
      </c>
      <c r="AO1499">
        <v>2</v>
      </c>
      <c r="AP1499">
        <v>2</v>
      </c>
      <c r="AS1499" t="s">
        <v>11764</v>
      </c>
      <c r="AV1499" s="11">
        <v>364547</v>
      </c>
      <c r="AZ1499" t="s">
        <v>12207</v>
      </c>
    </row>
    <row r="1500" spans="1:59" x14ac:dyDescent="0.3">
      <c r="A1500">
        <v>833</v>
      </c>
      <c r="E1500">
        <v>44066817</v>
      </c>
      <c r="Q1500" t="s">
        <v>5612</v>
      </c>
      <c r="R1500" t="s">
        <v>5612</v>
      </c>
      <c r="S1500" t="s">
        <v>135</v>
      </c>
      <c r="T1500" t="s">
        <v>52</v>
      </c>
      <c r="V1500" s="9" t="s">
        <v>5614</v>
      </c>
      <c r="AA1500" s="6" t="s">
        <v>624</v>
      </c>
      <c r="AB1500">
        <v>1</v>
      </c>
      <c r="AC1500">
        <v>1</v>
      </c>
      <c r="AE1500" t="s">
        <v>8053</v>
      </c>
      <c r="AL1500" t="s">
        <v>5615</v>
      </c>
      <c r="AM1500" t="s">
        <v>5615</v>
      </c>
      <c r="AO1500">
        <v>15</v>
      </c>
      <c r="AP1500">
        <v>1</v>
      </c>
      <c r="AS1500" t="s">
        <v>7359</v>
      </c>
      <c r="AT1500">
        <v>917612512</v>
      </c>
      <c r="AZ1500" t="s">
        <v>5616</v>
      </c>
    </row>
    <row r="1501" spans="1:59" x14ac:dyDescent="0.3">
      <c r="A1501">
        <v>834</v>
      </c>
      <c r="E1501">
        <v>44066818</v>
      </c>
      <c r="Q1501" t="s">
        <v>5613</v>
      </c>
      <c r="R1501" t="s">
        <v>5613</v>
      </c>
      <c r="S1501" t="s">
        <v>135</v>
      </c>
      <c r="T1501" t="s">
        <v>52</v>
      </c>
      <c r="V1501" s="9" t="s">
        <v>5614</v>
      </c>
      <c r="AA1501" s="6" t="s">
        <v>5534</v>
      </c>
      <c r="AB1501">
        <v>2</v>
      </c>
      <c r="AC1501">
        <v>2</v>
      </c>
      <c r="AE1501" t="s">
        <v>8053</v>
      </c>
      <c r="AL1501" t="s">
        <v>5615</v>
      </c>
      <c r="AM1501" t="s">
        <v>5615</v>
      </c>
      <c r="AO1501">
        <v>15</v>
      </c>
      <c r="AP1501">
        <v>1</v>
      </c>
      <c r="AS1501" t="s">
        <v>7359</v>
      </c>
      <c r="AT1501">
        <v>917612512</v>
      </c>
      <c r="AZ1501" t="s">
        <v>5616</v>
      </c>
    </row>
    <row r="1502" spans="1:59" x14ac:dyDescent="0.3">
      <c r="A1502">
        <v>835</v>
      </c>
      <c r="B1502" t="s">
        <v>12199</v>
      </c>
      <c r="C1502">
        <v>4836347</v>
      </c>
      <c r="Q1502" t="s">
        <v>12200</v>
      </c>
      <c r="R1502" t="s">
        <v>12200</v>
      </c>
      <c r="S1502" t="s">
        <v>135</v>
      </c>
      <c r="T1502" t="s">
        <v>52</v>
      </c>
      <c r="V1502" s="9" t="s">
        <v>5614</v>
      </c>
      <c r="AA1502" s="6" t="s">
        <v>12201</v>
      </c>
      <c r="AB1502">
        <v>5</v>
      </c>
      <c r="AC1502">
        <v>5</v>
      </c>
      <c r="AE1502" t="s">
        <v>8054</v>
      </c>
      <c r="AH1502" t="s">
        <v>12202</v>
      </c>
      <c r="AK1502" t="s">
        <v>8051</v>
      </c>
      <c r="AL1502" t="s">
        <v>2232</v>
      </c>
      <c r="AM1502" t="s">
        <v>2232</v>
      </c>
      <c r="AO1502">
        <v>3</v>
      </c>
      <c r="AP1502">
        <v>6</v>
      </c>
      <c r="AS1502" t="s">
        <v>11843</v>
      </c>
      <c r="AV1502" s="11">
        <v>366151</v>
      </c>
      <c r="AZ1502" t="s">
        <v>12203</v>
      </c>
    </row>
    <row r="1503" spans="1:59" x14ac:dyDescent="0.3">
      <c r="A1503">
        <v>836</v>
      </c>
      <c r="B1503" t="s">
        <v>12196</v>
      </c>
      <c r="C1503">
        <v>4836812</v>
      </c>
      <c r="Q1503" t="s">
        <v>12195</v>
      </c>
      <c r="R1503" t="s">
        <v>12195</v>
      </c>
      <c r="S1503" t="s">
        <v>135</v>
      </c>
      <c r="T1503" t="s">
        <v>52</v>
      </c>
      <c r="V1503" s="9" t="s">
        <v>12194</v>
      </c>
      <c r="AA1503" s="6" t="s">
        <v>12197</v>
      </c>
      <c r="AB1503">
        <v>6</v>
      </c>
      <c r="AC1503">
        <v>6</v>
      </c>
      <c r="AE1503" t="s">
        <v>164</v>
      </c>
      <c r="AH1503" t="s">
        <v>1398</v>
      </c>
      <c r="AK1503" t="s">
        <v>8051</v>
      </c>
      <c r="AL1503" t="s">
        <v>2084</v>
      </c>
      <c r="AM1503" t="s">
        <v>2084</v>
      </c>
      <c r="AO1503">
        <v>3</v>
      </c>
      <c r="AP1503">
        <v>4</v>
      </c>
      <c r="AS1503" t="s">
        <v>7309</v>
      </c>
      <c r="AT1503">
        <v>38435996</v>
      </c>
      <c r="AU1503">
        <v>640644</v>
      </c>
      <c r="AV1503" s="11">
        <v>1273516</v>
      </c>
      <c r="AZ1503" t="s">
        <v>12198</v>
      </c>
    </row>
    <row r="1504" spans="1:59" x14ac:dyDescent="0.3">
      <c r="A1504">
        <v>837</v>
      </c>
      <c r="B1504" t="s">
        <v>12188</v>
      </c>
      <c r="C1504">
        <v>4834708</v>
      </c>
      <c r="Q1504" t="s">
        <v>12189</v>
      </c>
      <c r="R1504" t="s">
        <v>12189</v>
      </c>
      <c r="S1504" t="s">
        <v>135</v>
      </c>
      <c r="T1504" t="s">
        <v>52</v>
      </c>
      <c r="V1504" s="9" t="s">
        <v>12190</v>
      </c>
      <c r="Z1504" s="9" t="s">
        <v>12191</v>
      </c>
      <c r="AA1504" s="6" t="s">
        <v>12192</v>
      </c>
      <c r="AB1504">
        <v>3</v>
      </c>
      <c r="AC1504">
        <v>3</v>
      </c>
      <c r="AE1504" t="s">
        <v>82</v>
      </c>
      <c r="AF1504" t="s">
        <v>8210</v>
      </c>
      <c r="AH1504" t="s">
        <v>8249</v>
      </c>
      <c r="AK1504" t="s">
        <v>8051</v>
      </c>
      <c r="AL1504" t="s">
        <v>1544</v>
      </c>
      <c r="AM1504" t="s">
        <v>1544</v>
      </c>
      <c r="AO1504">
        <v>131</v>
      </c>
      <c r="AP1504">
        <v>8</v>
      </c>
      <c r="AS1504" t="s">
        <v>7283</v>
      </c>
      <c r="AV1504" s="11">
        <v>370512</v>
      </c>
      <c r="AZ1504" t="s">
        <v>12193</v>
      </c>
    </row>
    <row r="1505" spans="1:59" x14ac:dyDescent="0.3">
      <c r="A1505">
        <v>839</v>
      </c>
      <c r="B1505" t="s">
        <v>2332</v>
      </c>
      <c r="C1505">
        <v>4365991</v>
      </c>
      <c r="Q1505" t="s">
        <v>2337</v>
      </c>
      <c r="R1505" t="s">
        <v>2337</v>
      </c>
      <c r="S1505" t="s">
        <v>135</v>
      </c>
      <c r="T1505" t="s">
        <v>52</v>
      </c>
      <c r="V1505" s="9" t="s">
        <v>2342</v>
      </c>
      <c r="AA1505" s="6" t="s">
        <v>2344</v>
      </c>
      <c r="AB1505">
        <v>5</v>
      </c>
      <c r="AC1505">
        <v>5</v>
      </c>
      <c r="AE1505" t="s">
        <v>8247</v>
      </c>
      <c r="AL1505" t="s">
        <v>2349</v>
      </c>
      <c r="AM1505" t="s">
        <v>2349</v>
      </c>
      <c r="AO1505">
        <v>63</v>
      </c>
      <c r="AP1505">
        <v>1</v>
      </c>
      <c r="AS1505" t="s">
        <v>7360</v>
      </c>
      <c r="AT1505">
        <v>988051</v>
      </c>
      <c r="AV1505" s="11">
        <v>426720</v>
      </c>
      <c r="AZ1505" t="s">
        <v>2350</v>
      </c>
      <c r="BA1505" t="s">
        <v>5038</v>
      </c>
      <c r="BB1505" t="s">
        <v>5039</v>
      </c>
      <c r="BC1505" t="s">
        <v>5040</v>
      </c>
    </row>
    <row r="1506" spans="1:59" x14ac:dyDescent="0.3">
      <c r="A1506">
        <v>840</v>
      </c>
      <c r="B1506" t="s">
        <v>2333</v>
      </c>
      <c r="C1506">
        <v>4416283</v>
      </c>
      <c r="Q1506" t="s">
        <v>2338</v>
      </c>
      <c r="R1506" t="s">
        <v>2338</v>
      </c>
      <c r="S1506" t="s">
        <v>135</v>
      </c>
      <c r="T1506" t="s">
        <v>52</v>
      </c>
      <c r="V1506" s="9" t="s">
        <v>2343</v>
      </c>
      <c r="AA1506" s="6" t="s">
        <v>2345</v>
      </c>
      <c r="AB1506">
        <v>8</v>
      </c>
      <c r="AC1506">
        <v>8</v>
      </c>
      <c r="AE1506" t="s">
        <v>82</v>
      </c>
      <c r="AH1506" t="s">
        <v>8252</v>
      </c>
      <c r="AL1506" t="s">
        <v>686</v>
      </c>
      <c r="AM1506" t="s">
        <v>686</v>
      </c>
      <c r="AO1506">
        <v>54</v>
      </c>
      <c r="AP1506">
        <v>4</v>
      </c>
      <c r="AS1506" t="s">
        <v>7271</v>
      </c>
      <c r="AT1506">
        <v>43718717</v>
      </c>
      <c r="AU1506">
        <v>677613</v>
      </c>
      <c r="AV1506" s="11">
        <v>1306050</v>
      </c>
      <c r="AZ1506" t="s">
        <v>2351</v>
      </c>
    </row>
    <row r="1507" spans="1:59" x14ac:dyDescent="0.3">
      <c r="A1507">
        <v>841</v>
      </c>
      <c r="B1507" t="s">
        <v>2334</v>
      </c>
      <c r="C1507">
        <v>4429435</v>
      </c>
      <c r="Q1507" t="s">
        <v>2339</v>
      </c>
      <c r="R1507" t="s">
        <v>2339</v>
      </c>
      <c r="S1507" t="s">
        <v>135</v>
      </c>
      <c r="T1507" t="s">
        <v>52</v>
      </c>
      <c r="V1507" s="9" t="s">
        <v>2343</v>
      </c>
      <c r="AA1507" s="6" t="s">
        <v>2346</v>
      </c>
      <c r="AB1507">
        <v>21</v>
      </c>
      <c r="AC1507">
        <v>21</v>
      </c>
      <c r="AE1507" t="s">
        <v>164</v>
      </c>
      <c r="AH1507" t="s">
        <v>1174</v>
      </c>
      <c r="AK1507" t="s">
        <v>8052</v>
      </c>
      <c r="AL1507" t="s">
        <v>2084</v>
      </c>
      <c r="AM1507" t="s">
        <v>2084</v>
      </c>
      <c r="AO1507">
        <v>3</v>
      </c>
      <c r="AP1507">
        <v>6</v>
      </c>
      <c r="AS1507" t="s">
        <v>7309</v>
      </c>
      <c r="AT1507">
        <v>38435996</v>
      </c>
      <c r="AU1507">
        <v>640644</v>
      </c>
      <c r="AV1507" s="11">
        <v>1273516</v>
      </c>
      <c r="AZ1507" t="s">
        <v>1284</v>
      </c>
      <c r="BC1507" t="s">
        <v>4956</v>
      </c>
      <c r="BF1507" t="s">
        <v>10456</v>
      </c>
      <c r="BG1507" t="s">
        <v>10455</v>
      </c>
    </row>
    <row r="1508" spans="1:59" x14ac:dyDescent="0.3">
      <c r="A1508">
        <v>842</v>
      </c>
      <c r="B1508" t="s">
        <v>2335</v>
      </c>
      <c r="C1508">
        <v>4429436</v>
      </c>
      <c r="Q1508" t="s">
        <v>2340</v>
      </c>
      <c r="R1508" t="s">
        <v>2340</v>
      </c>
      <c r="S1508" t="s">
        <v>135</v>
      </c>
      <c r="T1508" t="s">
        <v>52</v>
      </c>
      <c r="V1508" s="9" t="s">
        <v>2343</v>
      </c>
      <c r="AA1508" s="6" t="s">
        <v>2347</v>
      </c>
      <c r="AB1508">
        <v>18</v>
      </c>
      <c r="AC1508">
        <v>18</v>
      </c>
      <c r="AE1508" t="s">
        <v>164</v>
      </c>
      <c r="AH1508" t="s">
        <v>1174</v>
      </c>
      <c r="AK1508" t="s">
        <v>8052</v>
      </c>
      <c r="AL1508" t="s">
        <v>2084</v>
      </c>
      <c r="AM1508" t="s">
        <v>2084</v>
      </c>
      <c r="AO1508">
        <v>3</v>
      </c>
      <c r="AP1508">
        <v>6</v>
      </c>
      <c r="AS1508" t="s">
        <v>7309</v>
      </c>
      <c r="AT1508">
        <v>38435996</v>
      </c>
      <c r="AU1508">
        <v>640644</v>
      </c>
      <c r="AV1508" s="11">
        <v>1273516</v>
      </c>
      <c r="AZ1508" t="s">
        <v>1284</v>
      </c>
      <c r="BC1508" t="s">
        <v>4956</v>
      </c>
      <c r="BF1508" t="s">
        <v>10456</v>
      </c>
      <c r="BG1508" t="s">
        <v>10455</v>
      </c>
    </row>
    <row r="1509" spans="1:59" x14ac:dyDescent="0.3">
      <c r="A1509">
        <v>843</v>
      </c>
      <c r="B1509" t="s">
        <v>2336</v>
      </c>
      <c r="C1509">
        <v>4429437</v>
      </c>
      <c r="Q1509" t="s">
        <v>2341</v>
      </c>
      <c r="R1509" t="s">
        <v>2341</v>
      </c>
      <c r="S1509" t="s">
        <v>135</v>
      </c>
      <c r="T1509" t="s">
        <v>52</v>
      </c>
      <c r="V1509" s="9" t="s">
        <v>2343</v>
      </c>
      <c r="AA1509" s="6" t="s">
        <v>2348</v>
      </c>
      <c r="AB1509">
        <v>32</v>
      </c>
      <c r="AC1509">
        <v>32</v>
      </c>
      <c r="AE1509" t="s">
        <v>8054</v>
      </c>
      <c r="AF1509" t="s">
        <v>8248</v>
      </c>
      <c r="AH1509" t="s">
        <v>8058</v>
      </c>
      <c r="AL1509" t="s">
        <v>2084</v>
      </c>
      <c r="AM1509" t="s">
        <v>2084</v>
      </c>
      <c r="AO1509">
        <v>3</v>
      </c>
      <c r="AP1509">
        <v>6</v>
      </c>
      <c r="AS1509" t="s">
        <v>7309</v>
      </c>
      <c r="AT1509">
        <v>38435996</v>
      </c>
      <c r="AU1509">
        <v>640644</v>
      </c>
      <c r="AV1509" s="11">
        <v>1273516</v>
      </c>
      <c r="AZ1509" t="s">
        <v>2352</v>
      </c>
      <c r="BF1509" t="s">
        <v>10456</v>
      </c>
      <c r="BG1509" t="s">
        <v>10455</v>
      </c>
    </row>
    <row r="1510" spans="1:59" x14ac:dyDescent="0.3">
      <c r="A1510">
        <v>844</v>
      </c>
      <c r="C1510">
        <v>1216386</v>
      </c>
      <c r="Q1510" t="s">
        <v>6636</v>
      </c>
      <c r="R1510" t="s">
        <v>6637</v>
      </c>
      <c r="S1510" t="s">
        <v>65</v>
      </c>
      <c r="T1510" t="s">
        <v>52</v>
      </c>
      <c r="V1510" s="9" t="s">
        <v>2359</v>
      </c>
      <c r="AA1510" s="6" t="s">
        <v>6638</v>
      </c>
      <c r="AB1510">
        <v>3</v>
      </c>
      <c r="AC1510">
        <v>3</v>
      </c>
      <c r="AE1510" t="s">
        <v>8248</v>
      </c>
      <c r="AH1510" t="s">
        <v>1174</v>
      </c>
      <c r="AL1510" t="s">
        <v>6641</v>
      </c>
      <c r="AM1510" t="s">
        <v>6639</v>
      </c>
      <c r="AO1510">
        <v>104</v>
      </c>
      <c r="AP1510">
        <v>8</v>
      </c>
      <c r="AS1510" t="s">
        <v>7361</v>
      </c>
      <c r="AT1510">
        <v>609524542</v>
      </c>
      <c r="AV1510" s="11">
        <v>30444</v>
      </c>
      <c r="AZ1510" t="s">
        <v>6640</v>
      </c>
    </row>
    <row r="1511" spans="1:59" x14ac:dyDescent="0.3">
      <c r="A1511">
        <v>845</v>
      </c>
      <c r="C1511">
        <v>1102015</v>
      </c>
      <c r="Q1511" t="s">
        <v>12185</v>
      </c>
      <c r="R1511" t="s">
        <v>12185</v>
      </c>
      <c r="S1511" t="s">
        <v>135</v>
      </c>
      <c r="T1511" t="s">
        <v>52</v>
      </c>
      <c r="V1511" s="9" t="s">
        <v>2359</v>
      </c>
      <c r="AA1511" s="6" t="s">
        <v>12186</v>
      </c>
      <c r="AB1511">
        <v>5</v>
      </c>
      <c r="AC1511">
        <v>5</v>
      </c>
      <c r="AE1511" t="s">
        <v>82</v>
      </c>
      <c r="AH1511" t="s">
        <v>8193</v>
      </c>
      <c r="AL1511" t="s">
        <v>11930</v>
      </c>
      <c r="AM1511" t="s">
        <v>11930</v>
      </c>
      <c r="AO1511" s="11" t="s">
        <v>12187</v>
      </c>
      <c r="AS1511" t="s">
        <v>7322</v>
      </c>
      <c r="AV1511" s="11">
        <v>342367</v>
      </c>
      <c r="AZ1511" t="s">
        <v>12066</v>
      </c>
    </row>
    <row r="1512" spans="1:59" x14ac:dyDescent="0.3">
      <c r="A1512">
        <v>846</v>
      </c>
      <c r="Q1512" t="s">
        <v>2353</v>
      </c>
      <c r="R1512" t="s">
        <v>2353</v>
      </c>
      <c r="S1512" t="s">
        <v>135</v>
      </c>
      <c r="T1512" t="s">
        <v>52</v>
      </c>
      <c r="V1512" s="9" t="s">
        <v>2359</v>
      </c>
      <c r="AA1512" s="6" t="s">
        <v>2362</v>
      </c>
      <c r="AB1512">
        <v>1</v>
      </c>
      <c r="AC1512">
        <v>1</v>
      </c>
      <c r="AE1512" t="s">
        <v>82</v>
      </c>
      <c r="AH1512" t="s">
        <v>1174</v>
      </c>
      <c r="AK1512" t="s">
        <v>8051</v>
      </c>
      <c r="AL1512" t="s">
        <v>686</v>
      </c>
      <c r="AM1512" t="s">
        <v>686</v>
      </c>
      <c r="AO1512">
        <v>55</v>
      </c>
      <c r="AP1512">
        <v>2</v>
      </c>
      <c r="AS1512" t="s">
        <v>7271</v>
      </c>
      <c r="AT1512">
        <v>43718717</v>
      </c>
      <c r="AU1512">
        <v>677613</v>
      </c>
      <c r="AV1512" s="11">
        <v>1306050</v>
      </c>
      <c r="AZ1512" t="s">
        <v>2369</v>
      </c>
    </row>
    <row r="1513" spans="1:59" x14ac:dyDescent="0.3">
      <c r="A1513">
        <v>847</v>
      </c>
      <c r="C1513">
        <v>1095990</v>
      </c>
      <c r="Q1513" t="s">
        <v>2354</v>
      </c>
      <c r="R1513" t="s">
        <v>2354</v>
      </c>
      <c r="S1513" t="s">
        <v>135</v>
      </c>
      <c r="T1513" t="s">
        <v>52</v>
      </c>
      <c r="V1513" s="9" t="s">
        <v>2359</v>
      </c>
      <c r="AA1513" s="6" t="s">
        <v>2363</v>
      </c>
      <c r="AB1513">
        <v>22</v>
      </c>
      <c r="AC1513">
        <v>22</v>
      </c>
      <c r="AE1513" t="s">
        <v>8054</v>
      </c>
      <c r="AH1513" t="s">
        <v>8088</v>
      </c>
      <c r="AL1513" t="s">
        <v>2365</v>
      </c>
      <c r="AM1513" t="s">
        <v>2365</v>
      </c>
      <c r="AO1513">
        <v>4</v>
      </c>
      <c r="AP1513">
        <v>4</v>
      </c>
      <c r="AS1513" t="s">
        <v>7362</v>
      </c>
      <c r="AT1513">
        <v>1695381</v>
      </c>
      <c r="AV1513" s="11">
        <v>322340</v>
      </c>
      <c r="AZ1513" t="s">
        <v>2370</v>
      </c>
    </row>
    <row r="1514" spans="1:59" x14ac:dyDescent="0.3">
      <c r="A1514">
        <v>850</v>
      </c>
      <c r="K1514" t="s">
        <v>2360</v>
      </c>
      <c r="P1514" s="9" t="s">
        <v>2361</v>
      </c>
      <c r="Q1514" t="s">
        <v>2357</v>
      </c>
      <c r="R1514" t="s">
        <v>2357</v>
      </c>
      <c r="S1514" t="s">
        <v>135</v>
      </c>
      <c r="T1514" t="s">
        <v>13</v>
      </c>
      <c r="V1514" s="9" t="s">
        <v>2359</v>
      </c>
      <c r="AB1514">
        <v>73</v>
      </c>
      <c r="AC1514">
        <v>73</v>
      </c>
      <c r="AE1514" t="s">
        <v>82</v>
      </c>
      <c r="AF1514" t="s">
        <v>8169</v>
      </c>
      <c r="AH1514" t="s">
        <v>8111</v>
      </c>
      <c r="AZ1514" t="s">
        <v>2373</v>
      </c>
      <c r="BF1514" t="s">
        <v>1482</v>
      </c>
    </row>
    <row r="1515" spans="1:59" x14ac:dyDescent="0.3">
      <c r="A1515">
        <v>851</v>
      </c>
      <c r="B1515" t="s">
        <v>2374</v>
      </c>
      <c r="Q1515" t="s">
        <v>2379</v>
      </c>
      <c r="R1515" t="s">
        <v>2379</v>
      </c>
      <c r="S1515" t="s">
        <v>135</v>
      </c>
      <c r="T1515" t="s">
        <v>52</v>
      </c>
      <c r="V1515" s="9" t="s">
        <v>2359</v>
      </c>
      <c r="AA1515" s="6" t="s">
        <v>2385</v>
      </c>
      <c r="AB1515">
        <v>1</v>
      </c>
      <c r="AC1515">
        <v>1</v>
      </c>
      <c r="AE1515" t="s">
        <v>164</v>
      </c>
      <c r="AF1515" t="s">
        <v>8055</v>
      </c>
      <c r="AL1515" t="s">
        <v>2084</v>
      </c>
      <c r="AM1515" t="s">
        <v>2084</v>
      </c>
      <c r="AO1515">
        <v>4</v>
      </c>
      <c r="AP1515">
        <v>1</v>
      </c>
      <c r="AS1515" t="s">
        <v>7309</v>
      </c>
      <c r="AT1515">
        <v>38435996</v>
      </c>
      <c r="AU1515">
        <v>640644</v>
      </c>
      <c r="AV1515" s="11">
        <v>1273516</v>
      </c>
      <c r="BF1515" t="s">
        <v>10456</v>
      </c>
      <c r="BG1515" t="s">
        <v>10455</v>
      </c>
    </row>
    <row r="1516" spans="1:59" x14ac:dyDescent="0.3">
      <c r="A1516">
        <v>852</v>
      </c>
      <c r="B1516" t="s">
        <v>2375</v>
      </c>
      <c r="C1516">
        <v>1169047</v>
      </c>
      <c r="Q1516" t="s">
        <v>2380</v>
      </c>
      <c r="R1516" t="s">
        <v>2380</v>
      </c>
      <c r="S1516" t="s">
        <v>135</v>
      </c>
      <c r="T1516" t="s">
        <v>52</v>
      </c>
      <c r="V1516" s="9" t="s">
        <v>2359</v>
      </c>
      <c r="AA1516" s="6" t="s">
        <v>2386</v>
      </c>
      <c r="AB1516">
        <v>8</v>
      </c>
      <c r="AC1516">
        <v>8</v>
      </c>
      <c r="AE1516" t="s">
        <v>8054</v>
      </c>
      <c r="AH1516" t="s">
        <v>1174</v>
      </c>
      <c r="AL1516" t="s">
        <v>2084</v>
      </c>
      <c r="AM1516" t="s">
        <v>2084</v>
      </c>
      <c r="AO1516">
        <v>4</v>
      </c>
      <c r="AP1516">
        <v>1</v>
      </c>
      <c r="AS1516" t="s">
        <v>7309</v>
      </c>
      <c r="AT1516">
        <v>38435996</v>
      </c>
      <c r="AU1516">
        <v>640644</v>
      </c>
      <c r="AV1516" s="11">
        <v>1273516</v>
      </c>
      <c r="AZ1516" t="s">
        <v>2390</v>
      </c>
      <c r="BF1516" t="s">
        <v>10456</v>
      </c>
      <c r="BG1516" t="s">
        <v>10455</v>
      </c>
    </row>
    <row r="1517" spans="1:59" x14ac:dyDescent="0.3">
      <c r="A1517">
        <v>853</v>
      </c>
      <c r="B1517" t="s">
        <v>2376</v>
      </c>
      <c r="C1517">
        <v>1130982</v>
      </c>
      <c r="Q1517" t="s">
        <v>2381</v>
      </c>
      <c r="R1517" t="s">
        <v>2381</v>
      </c>
      <c r="S1517" t="s">
        <v>135</v>
      </c>
      <c r="T1517" t="s">
        <v>52</v>
      </c>
      <c r="V1517" s="9" t="s">
        <v>2359</v>
      </c>
      <c r="AA1517" s="6" t="s">
        <v>2387</v>
      </c>
      <c r="AB1517">
        <v>7</v>
      </c>
      <c r="AC1517">
        <v>7</v>
      </c>
      <c r="AE1517" t="s">
        <v>8211</v>
      </c>
      <c r="AF1517" t="s">
        <v>8169</v>
      </c>
      <c r="AG1517" t="s">
        <v>164</v>
      </c>
      <c r="AH1517" t="s">
        <v>12615</v>
      </c>
      <c r="AL1517" t="s">
        <v>2084</v>
      </c>
      <c r="AM1517" t="s">
        <v>2084</v>
      </c>
      <c r="AO1517">
        <v>4</v>
      </c>
      <c r="AP1517">
        <v>1</v>
      </c>
      <c r="AS1517" t="s">
        <v>7309</v>
      </c>
      <c r="AT1517">
        <v>38435996</v>
      </c>
      <c r="AU1517">
        <v>640644</v>
      </c>
      <c r="AV1517" s="11">
        <v>1273516</v>
      </c>
      <c r="AZ1517" t="s">
        <v>2391</v>
      </c>
      <c r="BF1517" t="s">
        <v>10456</v>
      </c>
      <c r="BG1517" t="s">
        <v>10455</v>
      </c>
    </row>
    <row r="1518" spans="1:59" x14ac:dyDescent="0.3">
      <c r="A1518">
        <v>854</v>
      </c>
      <c r="B1518" t="s">
        <v>10542</v>
      </c>
      <c r="C1518">
        <v>1130979</v>
      </c>
      <c r="Q1518" t="s">
        <v>10541</v>
      </c>
      <c r="R1518" t="s">
        <v>10541</v>
      </c>
      <c r="S1518" t="s">
        <v>135</v>
      </c>
      <c r="T1518" t="s">
        <v>52</v>
      </c>
      <c r="V1518" s="9" t="s">
        <v>2359</v>
      </c>
      <c r="AA1518" s="6" t="s">
        <v>10543</v>
      </c>
      <c r="AB1518">
        <v>11</v>
      </c>
      <c r="AC1518">
        <v>11</v>
      </c>
      <c r="AE1518" t="s">
        <v>164</v>
      </c>
      <c r="AF1518" t="s">
        <v>8055</v>
      </c>
      <c r="AH1518" t="s">
        <v>8057</v>
      </c>
      <c r="AK1518" t="s">
        <v>8051</v>
      </c>
      <c r="AL1518" t="s">
        <v>2084</v>
      </c>
      <c r="AM1518" t="s">
        <v>2084</v>
      </c>
      <c r="AO1518">
        <v>4</v>
      </c>
      <c r="AP1518">
        <v>1</v>
      </c>
      <c r="AS1518" t="s">
        <v>7309</v>
      </c>
      <c r="AT1518">
        <v>38435996</v>
      </c>
      <c r="AU1518">
        <v>640644</v>
      </c>
      <c r="AV1518" s="11">
        <v>1273516</v>
      </c>
      <c r="AZ1518" t="s">
        <v>10544</v>
      </c>
    </row>
    <row r="1519" spans="1:59" x14ac:dyDescent="0.3">
      <c r="A1519">
        <v>855</v>
      </c>
      <c r="B1519" t="s">
        <v>12179</v>
      </c>
      <c r="C1519">
        <v>1225981</v>
      </c>
      <c r="Q1519" t="s">
        <v>12180</v>
      </c>
      <c r="R1519" t="s">
        <v>12180</v>
      </c>
      <c r="S1519" t="s">
        <v>135</v>
      </c>
      <c r="T1519" t="s">
        <v>52</v>
      </c>
      <c r="V1519" s="9" t="s">
        <v>2384</v>
      </c>
      <c r="Z1519" s="9" t="s">
        <v>3085</v>
      </c>
      <c r="AA1519" s="6" t="s">
        <v>12181</v>
      </c>
      <c r="AB1519">
        <v>10</v>
      </c>
      <c r="AC1519">
        <v>10</v>
      </c>
      <c r="AE1519" t="s">
        <v>8210</v>
      </c>
      <c r="AF1519" t="s">
        <v>164</v>
      </c>
      <c r="AH1519" t="s">
        <v>12182</v>
      </c>
      <c r="AK1519" t="s">
        <v>8175</v>
      </c>
      <c r="AL1519" t="s">
        <v>3013</v>
      </c>
      <c r="AM1519" t="s">
        <v>3013</v>
      </c>
      <c r="AO1519">
        <v>1</v>
      </c>
      <c r="AP1519">
        <v>3</v>
      </c>
      <c r="AS1519" t="s">
        <v>12183</v>
      </c>
      <c r="AV1519" s="11">
        <v>7502387</v>
      </c>
      <c r="AZ1519" t="s">
        <v>12184</v>
      </c>
    </row>
    <row r="1520" spans="1:59" x14ac:dyDescent="0.3">
      <c r="A1520">
        <v>856</v>
      </c>
      <c r="B1520" t="s">
        <v>2377</v>
      </c>
      <c r="C1520">
        <v>1119935</v>
      </c>
      <c r="Q1520" t="s">
        <v>2382</v>
      </c>
      <c r="R1520" t="s">
        <v>2382</v>
      </c>
      <c r="S1520" t="s">
        <v>135</v>
      </c>
      <c r="T1520" t="s">
        <v>52</v>
      </c>
      <c r="V1520" s="9" t="s">
        <v>2384</v>
      </c>
      <c r="AA1520" s="6" t="s">
        <v>2389</v>
      </c>
      <c r="AB1520">
        <v>13</v>
      </c>
      <c r="AC1520">
        <v>13</v>
      </c>
      <c r="AE1520" t="s">
        <v>164</v>
      </c>
      <c r="AF1520" t="s">
        <v>8169</v>
      </c>
      <c r="AH1520" t="s">
        <v>8057</v>
      </c>
      <c r="AK1520" t="s">
        <v>8051</v>
      </c>
      <c r="AL1520" t="s">
        <v>2084</v>
      </c>
      <c r="AM1520" t="s">
        <v>2084</v>
      </c>
      <c r="AO1520">
        <v>4</v>
      </c>
      <c r="AP1520">
        <v>2</v>
      </c>
      <c r="AS1520" t="s">
        <v>7309</v>
      </c>
      <c r="AT1520">
        <v>38435996</v>
      </c>
      <c r="AU1520">
        <v>640644</v>
      </c>
      <c r="AV1520" s="11">
        <v>1273516</v>
      </c>
      <c r="AZ1520" t="s">
        <v>2392</v>
      </c>
      <c r="BF1520" t="s">
        <v>10456</v>
      </c>
      <c r="BG1520" t="s">
        <v>10455</v>
      </c>
    </row>
    <row r="1521" spans="1:59" x14ac:dyDescent="0.3">
      <c r="A1521">
        <v>857</v>
      </c>
      <c r="B1521" t="s">
        <v>2378</v>
      </c>
      <c r="C1521">
        <v>1119936</v>
      </c>
      <c r="Q1521" t="s">
        <v>2383</v>
      </c>
      <c r="R1521" t="s">
        <v>2383</v>
      </c>
      <c r="S1521" t="s">
        <v>135</v>
      </c>
      <c r="T1521" t="s">
        <v>52</v>
      </c>
      <c r="V1521" s="9" t="s">
        <v>2384</v>
      </c>
      <c r="AA1521" s="6" t="s">
        <v>2388</v>
      </c>
      <c r="AB1521">
        <v>11</v>
      </c>
      <c r="AC1521">
        <v>11</v>
      </c>
      <c r="AE1521" t="s">
        <v>164</v>
      </c>
      <c r="AF1521" t="s">
        <v>8169</v>
      </c>
      <c r="AH1521" t="s">
        <v>8057</v>
      </c>
      <c r="AK1521" t="s">
        <v>8051</v>
      </c>
      <c r="AL1521" t="s">
        <v>2084</v>
      </c>
      <c r="AM1521" t="s">
        <v>2084</v>
      </c>
      <c r="AO1521">
        <v>4</v>
      </c>
      <c r="AP1521">
        <v>2</v>
      </c>
      <c r="AS1521" t="s">
        <v>7309</v>
      </c>
      <c r="AT1521">
        <v>38435996</v>
      </c>
      <c r="AU1521">
        <v>640644</v>
      </c>
      <c r="AV1521" s="11">
        <v>1273516</v>
      </c>
      <c r="AZ1521" t="s">
        <v>2393</v>
      </c>
      <c r="BA1521" t="s">
        <v>5041</v>
      </c>
      <c r="BB1521" t="s">
        <v>5042</v>
      </c>
      <c r="BC1521" t="s">
        <v>5043</v>
      </c>
      <c r="BF1521" t="s">
        <v>10456</v>
      </c>
      <c r="BG1521" t="s">
        <v>10455</v>
      </c>
    </row>
    <row r="1522" spans="1:59" x14ac:dyDescent="0.3">
      <c r="A1522">
        <v>858</v>
      </c>
      <c r="Q1522" t="s">
        <v>2394</v>
      </c>
      <c r="R1522" t="s">
        <v>2394</v>
      </c>
      <c r="S1522" t="s">
        <v>135</v>
      </c>
      <c r="T1522" t="s">
        <v>138</v>
      </c>
      <c r="V1522" s="9" t="s">
        <v>2395</v>
      </c>
      <c r="AB1522">
        <v>1</v>
      </c>
      <c r="AC1522">
        <v>1</v>
      </c>
      <c r="AE1522" t="s">
        <v>8053</v>
      </c>
      <c r="AF1522" t="s">
        <v>8054</v>
      </c>
      <c r="AH1522" t="s">
        <v>1398</v>
      </c>
      <c r="AL1522" t="s">
        <v>447</v>
      </c>
      <c r="AM1522" t="s">
        <v>447</v>
      </c>
    </row>
    <row r="1523" spans="1:59" x14ac:dyDescent="0.3">
      <c r="A1523">
        <v>861</v>
      </c>
      <c r="Q1523" t="s">
        <v>2400</v>
      </c>
      <c r="R1523" t="s">
        <v>2400</v>
      </c>
      <c r="S1523" t="s">
        <v>135</v>
      </c>
      <c r="T1523" t="s">
        <v>138</v>
      </c>
      <c r="V1523" s="9" t="s">
        <v>2401</v>
      </c>
      <c r="AA1523" s="6" t="s">
        <v>2402</v>
      </c>
      <c r="AB1523">
        <v>1</v>
      </c>
      <c r="AC1523">
        <v>1</v>
      </c>
      <c r="AL1523" t="s">
        <v>1172</v>
      </c>
      <c r="AM1523" t="s">
        <v>1172</v>
      </c>
    </row>
    <row r="1524" spans="1:59" x14ac:dyDescent="0.3">
      <c r="A1524">
        <v>862</v>
      </c>
      <c r="B1524" t="s">
        <v>12175</v>
      </c>
      <c r="C1524">
        <v>1144535</v>
      </c>
      <c r="Q1524" t="s">
        <v>12176</v>
      </c>
      <c r="R1524" t="s">
        <v>12176</v>
      </c>
      <c r="S1524" t="s">
        <v>135</v>
      </c>
      <c r="T1524" t="s">
        <v>52</v>
      </c>
      <c r="V1524" s="9" t="s">
        <v>12174</v>
      </c>
      <c r="AA1524" s="6" t="s">
        <v>12177</v>
      </c>
      <c r="AB1524">
        <v>3</v>
      </c>
      <c r="AC1524">
        <v>3</v>
      </c>
      <c r="AE1524" t="s">
        <v>8054</v>
      </c>
      <c r="AF1524" t="s">
        <v>8055</v>
      </c>
      <c r="AH1524" t="s">
        <v>8057</v>
      </c>
      <c r="AI1524" t="s">
        <v>8287</v>
      </c>
      <c r="AL1524" t="s">
        <v>686</v>
      </c>
      <c r="AM1524" t="s">
        <v>686</v>
      </c>
      <c r="AO1524">
        <v>55</v>
      </c>
      <c r="AP1524">
        <v>6</v>
      </c>
      <c r="AS1524" t="s">
        <v>7271</v>
      </c>
      <c r="AT1524">
        <v>43718717</v>
      </c>
      <c r="AU1524">
        <v>677613</v>
      </c>
      <c r="AV1524" s="11">
        <v>1306050</v>
      </c>
      <c r="AZ1524" t="s">
        <v>12178</v>
      </c>
    </row>
    <row r="1525" spans="1:59" x14ac:dyDescent="0.3">
      <c r="A1525">
        <v>863</v>
      </c>
      <c r="Q1525" t="s">
        <v>2404</v>
      </c>
      <c r="R1525" t="s">
        <v>2404</v>
      </c>
      <c r="S1525" t="s">
        <v>135</v>
      </c>
      <c r="T1525" t="s">
        <v>52</v>
      </c>
      <c r="V1525" s="9" t="s">
        <v>2405</v>
      </c>
      <c r="AA1525" s="6" t="s">
        <v>2406</v>
      </c>
      <c r="AB1525">
        <v>1</v>
      </c>
      <c r="AC1525">
        <v>1</v>
      </c>
      <c r="AE1525" t="s">
        <v>8055</v>
      </c>
      <c r="AH1525" t="s">
        <v>8177</v>
      </c>
      <c r="AL1525" t="s">
        <v>686</v>
      </c>
      <c r="AM1525" t="s">
        <v>686</v>
      </c>
      <c r="AO1525">
        <v>55</v>
      </c>
      <c r="AP1525">
        <v>6</v>
      </c>
      <c r="AS1525" t="s">
        <v>7271</v>
      </c>
      <c r="AT1525">
        <v>43718717</v>
      </c>
      <c r="AU1525">
        <v>677613</v>
      </c>
      <c r="AV1525" s="11">
        <v>1306050</v>
      </c>
      <c r="AZ1525" t="s">
        <v>2407</v>
      </c>
    </row>
    <row r="1526" spans="1:59" x14ac:dyDescent="0.3">
      <c r="A1526">
        <v>864</v>
      </c>
      <c r="Q1526" t="s">
        <v>2408</v>
      </c>
      <c r="R1526" t="s">
        <v>2408</v>
      </c>
      <c r="S1526" t="s">
        <v>135</v>
      </c>
      <c r="T1526" t="s">
        <v>138</v>
      </c>
      <c r="V1526" s="9" t="s">
        <v>2409</v>
      </c>
      <c r="AB1526">
        <v>1</v>
      </c>
      <c r="AC1526">
        <v>1</v>
      </c>
      <c r="AL1526" t="s">
        <v>1171</v>
      </c>
      <c r="AM1526" t="s">
        <v>1171</v>
      </c>
    </row>
    <row r="1527" spans="1:59" x14ac:dyDescent="0.3">
      <c r="A1527">
        <v>865</v>
      </c>
      <c r="Q1527" t="s">
        <v>6595</v>
      </c>
      <c r="R1527" t="s">
        <v>1174</v>
      </c>
      <c r="S1527" t="s">
        <v>51</v>
      </c>
      <c r="T1527" t="s">
        <v>52</v>
      </c>
      <c r="V1527" s="9" t="s">
        <v>2414</v>
      </c>
      <c r="AA1527" s="6" t="s">
        <v>6596</v>
      </c>
      <c r="AB1527">
        <v>5</v>
      </c>
      <c r="AC1527">
        <v>5</v>
      </c>
      <c r="AE1527" t="s">
        <v>92</v>
      </c>
      <c r="AH1527" t="s">
        <v>1174</v>
      </c>
      <c r="AL1527" t="s">
        <v>6597</v>
      </c>
      <c r="AM1527" t="s">
        <v>6598</v>
      </c>
      <c r="AO1527">
        <v>69</v>
      </c>
      <c r="AP1527">
        <v>17</v>
      </c>
      <c r="AS1527" t="s">
        <v>7366</v>
      </c>
      <c r="AT1527">
        <v>1778450</v>
      </c>
      <c r="AV1527" s="11">
        <v>414004</v>
      </c>
      <c r="AZ1527" t="s">
        <v>6599</v>
      </c>
    </row>
    <row r="1528" spans="1:59" x14ac:dyDescent="0.3">
      <c r="A1528">
        <v>866</v>
      </c>
      <c r="B1528" t="s">
        <v>2410</v>
      </c>
      <c r="C1528">
        <v>1098484</v>
      </c>
      <c r="Q1528" t="s">
        <v>2412</v>
      </c>
      <c r="R1528" t="s">
        <v>2412</v>
      </c>
      <c r="S1528" t="s">
        <v>135</v>
      </c>
      <c r="T1528" t="s">
        <v>52</v>
      </c>
      <c r="V1528" s="9" t="s">
        <v>2414</v>
      </c>
      <c r="Z1528" s="9" t="s">
        <v>1545</v>
      </c>
      <c r="AA1528" s="6" t="s">
        <v>2415</v>
      </c>
      <c r="AB1528">
        <v>3</v>
      </c>
      <c r="AC1528">
        <v>3</v>
      </c>
      <c r="AE1528" t="s">
        <v>82</v>
      </c>
      <c r="AF1528" t="s">
        <v>8054</v>
      </c>
      <c r="AH1528" t="s">
        <v>8149</v>
      </c>
      <c r="AL1528" t="s">
        <v>1544</v>
      </c>
      <c r="AM1528" t="s">
        <v>1544</v>
      </c>
      <c r="AO1528">
        <v>132</v>
      </c>
      <c r="AP1528">
        <v>9</v>
      </c>
      <c r="AS1528" t="s">
        <v>7283</v>
      </c>
      <c r="AT1528">
        <v>1058062637</v>
      </c>
      <c r="AV1528" s="11">
        <v>370512</v>
      </c>
      <c r="AZ1528" t="s">
        <v>2417</v>
      </c>
    </row>
    <row r="1529" spans="1:59" x14ac:dyDescent="0.3">
      <c r="A1529">
        <v>867</v>
      </c>
      <c r="B1529" t="s">
        <v>2411</v>
      </c>
      <c r="C1529">
        <v>1103789</v>
      </c>
      <c r="Q1529" t="s">
        <v>2413</v>
      </c>
      <c r="R1529" t="s">
        <v>2413</v>
      </c>
      <c r="S1529" t="s">
        <v>135</v>
      </c>
      <c r="T1529" t="s">
        <v>52</v>
      </c>
      <c r="V1529" s="9" t="s">
        <v>2414</v>
      </c>
      <c r="AA1529" s="6" t="s">
        <v>2416</v>
      </c>
      <c r="AB1529">
        <v>11</v>
      </c>
      <c r="AC1529">
        <v>11</v>
      </c>
      <c r="AE1529" t="s">
        <v>8202</v>
      </c>
      <c r="AH1529" t="s">
        <v>1174</v>
      </c>
      <c r="AL1529" t="s">
        <v>2084</v>
      </c>
      <c r="AM1529" t="s">
        <v>2084</v>
      </c>
      <c r="AO1529">
        <v>4</v>
      </c>
      <c r="AP1529">
        <v>5</v>
      </c>
      <c r="AS1529" t="s">
        <v>7309</v>
      </c>
      <c r="AT1529">
        <v>38435996</v>
      </c>
      <c r="AU1529">
        <v>640644</v>
      </c>
      <c r="AV1529" s="11">
        <v>1273516</v>
      </c>
      <c r="AZ1529" t="s">
        <v>2418</v>
      </c>
      <c r="BA1529" t="s">
        <v>5044</v>
      </c>
      <c r="BB1529">
        <v>17389126</v>
      </c>
      <c r="BC1529" t="s">
        <v>5045</v>
      </c>
      <c r="BF1529" t="s">
        <v>10456</v>
      </c>
      <c r="BG1529" t="s">
        <v>10455</v>
      </c>
    </row>
    <row r="1530" spans="1:59" x14ac:dyDescent="0.3">
      <c r="A1530">
        <v>868</v>
      </c>
      <c r="M1530" t="s">
        <v>10286</v>
      </c>
      <c r="Q1530" t="s">
        <v>10287</v>
      </c>
      <c r="R1530" t="s">
        <v>10287</v>
      </c>
      <c r="S1530" t="s">
        <v>135</v>
      </c>
      <c r="T1530" t="s">
        <v>10005</v>
      </c>
      <c r="V1530" s="9" t="s">
        <v>10288</v>
      </c>
      <c r="AD1530" s="9" t="s">
        <v>10276</v>
      </c>
      <c r="AF1530" t="s">
        <v>8054</v>
      </c>
      <c r="AK1530" t="s">
        <v>8051</v>
      </c>
      <c r="AL1530" t="s">
        <v>10289</v>
      </c>
      <c r="AM1530" t="s">
        <v>10289</v>
      </c>
      <c r="AO1530">
        <v>7</v>
      </c>
      <c r="AP1530">
        <v>1</v>
      </c>
    </row>
    <row r="1531" spans="1:59" x14ac:dyDescent="0.3">
      <c r="A1531">
        <v>869</v>
      </c>
      <c r="M1531" t="s">
        <v>10290</v>
      </c>
      <c r="Q1531" t="s">
        <v>10291</v>
      </c>
      <c r="R1531" t="s">
        <v>10291</v>
      </c>
      <c r="S1531" t="s">
        <v>135</v>
      </c>
      <c r="T1531" t="s">
        <v>10005</v>
      </c>
      <c r="V1531" s="9" t="s">
        <v>10292</v>
      </c>
      <c r="AD1531" s="9" t="s">
        <v>10276</v>
      </c>
      <c r="AF1531" t="s">
        <v>8054</v>
      </c>
      <c r="AK1531" t="s">
        <v>8051</v>
      </c>
      <c r="AL1531" t="s">
        <v>10289</v>
      </c>
      <c r="AM1531" t="s">
        <v>10289</v>
      </c>
      <c r="AO1531">
        <v>7</v>
      </c>
      <c r="AP1531">
        <v>2</v>
      </c>
    </row>
    <row r="1532" spans="1:59" x14ac:dyDescent="0.3">
      <c r="A1532">
        <v>872</v>
      </c>
      <c r="Q1532" t="s">
        <v>2422</v>
      </c>
      <c r="R1532" t="s">
        <v>2422</v>
      </c>
      <c r="S1532" t="s">
        <v>135</v>
      </c>
      <c r="T1532" t="s">
        <v>138</v>
      </c>
      <c r="V1532" s="9" t="s">
        <v>2421</v>
      </c>
      <c r="AA1532" s="6" t="s">
        <v>967</v>
      </c>
      <c r="AB1532">
        <v>1</v>
      </c>
      <c r="AC1532">
        <v>1</v>
      </c>
      <c r="AH1532" t="s">
        <v>8057</v>
      </c>
      <c r="AL1532" t="s">
        <v>2420</v>
      </c>
      <c r="AM1532" t="s">
        <v>2420</v>
      </c>
      <c r="AZ1532" t="s">
        <v>2419</v>
      </c>
      <c r="BA1532" t="s">
        <v>5046</v>
      </c>
      <c r="BB1532">
        <v>54674152</v>
      </c>
      <c r="BC1532" t="s">
        <v>5047</v>
      </c>
    </row>
    <row r="1533" spans="1:59" x14ac:dyDescent="0.3">
      <c r="A1533">
        <v>873</v>
      </c>
      <c r="C1533">
        <v>1197495</v>
      </c>
      <c r="Q1533" t="s">
        <v>6642</v>
      </c>
      <c r="R1533" t="s">
        <v>6643</v>
      </c>
      <c r="S1533" t="s">
        <v>6622</v>
      </c>
      <c r="T1533" t="s">
        <v>52</v>
      </c>
      <c r="V1533" s="9" t="s">
        <v>2431</v>
      </c>
      <c r="AA1533" s="6" t="s">
        <v>6644</v>
      </c>
      <c r="AB1533">
        <v>5</v>
      </c>
      <c r="AC1533">
        <v>5</v>
      </c>
      <c r="AE1533" t="s">
        <v>82</v>
      </c>
      <c r="AH1533" t="s">
        <v>1174</v>
      </c>
      <c r="AL1533" t="s">
        <v>6625</v>
      </c>
      <c r="AM1533" t="s">
        <v>6626</v>
      </c>
      <c r="AO1533">
        <v>9</v>
      </c>
      <c r="AP1533">
        <v>6</v>
      </c>
      <c r="AS1533" t="s">
        <v>7335</v>
      </c>
      <c r="AT1533">
        <v>609515439</v>
      </c>
      <c r="AV1533" s="11">
        <v>103314</v>
      </c>
      <c r="AZ1533" t="s">
        <v>6645</v>
      </c>
    </row>
    <row r="1534" spans="1:59" x14ac:dyDescent="0.3">
      <c r="A1534">
        <v>874</v>
      </c>
      <c r="B1534" t="s">
        <v>12165</v>
      </c>
      <c r="C1534">
        <v>54048</v>
      </c>
      <c r="Q1534" t="s">
        <v>12166</v>
      </c>
      <c r="R1534" t="s">
        <v>12166</v>
      </c>
      <c r="S1534" t="s">
        <v>135</v>
      </c>
      <c r="T1534" t="s">
        <v>52</v>
      </c>
      <c r="V1534" s="9" t="s">
        <v>2431</v>
      </c>
      <c r="AA1534" s="6" t="s">
        <v>12167</v>
      </c>
      <c r="AB1534">
        <v>3</v>
      </c>
      <c r="AC1534">
        <v>3</v>
      </c>
      <c r="AE1534" t="s">
        <v>8161</v>
      </c>
      <c r="AF1534" t="s">
        <v>8054</v>
      </c>
      <c r="AH1534" t="s">
        <v>12168</v>
      </c>
      <c r="AL1534" t="s">
        <v>2436</v>
      </c>
      <c r="AM1534" t="s">
        <v>2436</v>
      </c>
      <c r="AO1534">
        <v>22</v>
      </c>
      <c r="AP1534">
        <v>5</v>
      </c>
      <c r="AS1534" t="s">
        <v>7367</v>
      </c>
      <c r="AT1534">
        <v>1047789248</v>
      </c>
      <c r="AV1534" s="11">
        <v>372403</v>
      </c>
      <c r="AZ1534" t="s">
        <v>12169</v>
      </c>
    </row>
    <row r="1535" spans="1:59" x14ac:dyDescent="0.3">
      <c r="A1535">
        <v>875</v>
      </c>
      <c r="B1535" t="s">
        <v>2423</v>
      </c>
      <c r="C1535">
        <v>1043687</v>
      </c>
      <c r="Q1535" t="s">
        <v>2427</v>
      </c>
      <c r="R1535" t="s">
        <v>2427</v>
      </c>
      <c r="S1535" t="s">
        <v>135</v>
      </c>
      <c r="T1535" t="s">
        <v>52</v>
      </c>
      <c r="V1535" s="9" t="s">
        <v>2431</v>
      </c>
      <c r="AA1535" s="6" t="s">
        <v>2432</v>
      </c>
      <c r="AB1535">
        <v>5</v>
      </c>
      <c r="AC1535">
        <v>5</v>
      </c>
      <c r="AE1535" t="s">
        <v>8054</v>
      </c>
      <c r="AF1535" t="s">
        <v>8161</v>
      </c>
      <c r="AH1535" t="s">
        <v>8057</v>
      </c>
      <c r="AL1535" t="s">
        <v>2436</v>
      </c>
      <c r="AM1535" t="s">
        <v>2436</v>
      </c>
      <c r="AO1535">
        <v>22</v>
      </c>
      <c r="AP1535">
        <v>5</v>
      </c>
      <c r="AS1535" t="s">
        <v>7367</v>
      </c>
      <c r="AT1535">
        <v>1047789248</v>
      </c>
      <c r="AV1535" s="11">
        <v>372403</v>
      </c>
      <c r="AZ1535" t="s">
        <v>2437</v>
      </c>
    </row>
    <row r="1536" spans="1:59" x14ac:dyDescent="0.3">
      <c r="A1536">
        <v>877</v>
      </c>
      <c r="B1536" t="s">
        <v>2425</v>
      </c>
      <c r="C1536">
        <v>1212094</v>
      </c>
      <c r="Q1536" t="s">
        <v>2429</v>
      </c>
      <c r="R1536" t="s">
        <v>2429</v>
      </c>
      <c r="S1536" t="s">
        <v>135</v>
      </c>
      <c r="T1536" t="s">
        <v>52</v>
      </c>
      <c r="V1536" s="9" t="s">
        <v>2431</v>
      </c>
      <c r="AA1536" s="6" t="s">
        <v>2434</v>
      </c>
      <c r="AB1536">
        <v>6</v>
      </c>
      <c r="AC1536">
        <v>6</v>
      </c>
      <c r="AE1536" t="s">
        <v>8278</v>
      </c>
      <c r="AF1536" t="s">
        <v>164</v>
      </c>
      <c r="AH1536" t="s">
        <v>8057</v>
      </c>
      <c r="AK1536" t="s">
        <v>8051</v>
      </c>
      <c r="AL1536" t="s">
        <v>2084</v>
      </c>
      <c r="AM1536" t="s">
        <v>2084</v>
      </c>
      <c r="AO1536">
        <v>4</v>
      </c>
      <c r="AP1536">
        <v>6</v>
      </c>
      <c r="AS1536" t="s">
        <v>7309</v>
      </c>
      <c r="AT1536">
        <v>38435996</v>
      </c>
      <c r="AU1536">
        <v>640644</v>
      </c>
      <c r="AV1536" s="11">
        <v>1273516</v>
      </c>
      <c r="AZ1536" t="s">
        <v>2439</v>
      </c>
      <c r="BF1536" t="s">
        <v>10456</v>
      </c>
      <c r="BG1536" t="s">
        <v>10455</v>
      </c>
    </row>
    <row r="1537" spans="1:59" x14ac:dyDescent="0.3">
      <c r="A1537">
        <v>879</v>
      </c>
      <c r="C1537">
        <v>1188575</v>
      </c>
      <c r="Q1537" t="s">
        <v>12162</v>
      </c>
      <c r="R1537" t="s">
        <v>12162</v>
      </c>
      <c r="S1537" t="s">
        <v>135</v>
      </c>
      <c r="T1537" t="s">
        <v>52</v>
      </c>
      <c r="V1537" s="9" t="s">
        <v>12161</v>
      </c>
      <c r="AA1537" s="6" t="s">
        <v>12163</v>
      </c>
      <c r="AB1537">
        <v>6</v>
      </c>
      <c r="AC1537">
        <v>6</v>
      </c>
      <c r="AE1537" t="s">
        <v>8054</v>
      </c>
      <c r="AH1537" t="s">
        <v>8057</v>
      </c>
      <c r="AI1537" t="s">
        <v>11706</v>
      </c>
      <c r="AK1537" t="s">
        <v>8052</v>
      </c>
      <c r="AL1537" t="s">
        <v>2090</v>
      </c>
      <c r="AM1537" t="s">
        <v>2090</v>
      </c>
      <c r="AO1537">
        <v>141</v>
      </c>
      <c r="AP1537">
        <v>6</v>
      </c>
      <c r="AS1537" t="s">
        <v>7344</v>
      </c>
      <c r="AV1537" s="11">
        <v>101370</v>
      </c>
      <c r="AZ1537" t="s">
        <v>12164</v>
      </c>
    </row>
    <row r="1538" spans="1:59" x14ac:dyDescent="0.3">
      <c r="A1538">
        <v>881</v>
      </c>
      <c r="B1538" t="s">
        <v>5671</v>
      </c>
      <c r="Q1538" t="s">
        <v>5672</v>
      </c>
      <c r="R1538" t="s">
        <v>5672</v>
      </c>
      <c r="S1538" t="s">
        <v>135</v>
      </c>
      <c r="T1538" t="s">
        <v>52</v>
      </c>
      <c r="V1538" s="9" t="s">
        <v>2442</v>
      </c>
      <c r="Z1538" s="9" t="s">
        <v>5674</v>
      </c>
      <c r="AA1538" s="6" t="s">
        <v>5673</v>
      </c>
      <c r="AB1538">
        <v>20</v>
      </c>
      <c r="AC1538">
        <v>20</v>
      </c>
      <c r="AE1538" t="s">
        <v>164</v>
      </c>
      <c r="AH1538" t="s">
        <v>8057</v>
      </c>
      <c r="AL1538" t="s">
        <v>5171</v>
      </c>
      <c r="AM1538" t="s">
        <v>5171</v>
      </c>
      <c r="AO1538">
        <v>1</v>
      </c>
      <c r="AP1538">
        <v>1</v>
      </c>
      <c r="AS1538" t="s">
        <v>7368</v>
      </c>
      <c r="AT1538">
        <v>609193383</v>
      </c>
      <c r="AV1538" s="11">
        <v>7502386</v>
      </c>
      <c r="AZ1538" t="s">
        <v>5726</v>
      </c>
    </row>
    <row r="1539" spans="1:59" x14ac:dyDescent="0.3">
      <c r="A1539">
        <v>882</v>
      </c>
      <c r="B1539" t="s">
        <v>5677</v>
      </c>
      <c r="Q1539" t="s">
        <v>5676</v>
      </c>
      <c r="R1539" t="s">
        <v>5676</v>
      </c>
      <c r="S1539" t="s">
        <v>135</v>
      </c>
      <c r="T1539" t="s">
        <v>52</v>
      </c>
      <c r="V1539" s="9" t="s">
        <v>2442</v>
      </c>
      <c r="Z1539" s="9" t="s">
        <v>5674</v>
      </c>
      <c r="AA1539" s="6" t="s">
        <v>5675</v>
      </c>
      <c r="AB1539">
        <v>6</v>
      </c>
      <c r="AC1539">
        <v>6</v>
      </c>
      <c r="AE1539" t="s">
        <v>164</v>
      </c>
      <c r="AF1539" t="s">
        <v>8055</v>
      </c>
      <c r="AL1539" t="s">
        <v>5171</v>
      </c>
      <c r="AM1539" t="s">
        <v>5171</v>
      </c>
      <c r="AO1539">
        <v>1</v>
      </c>
      <c r="AP1539">
        <v>1</v>
      </c>
      <c r="AS1539" t="s">
        <v>7368</v>
      </c>
      <c r="AT1539">
        <v>609193383</v>
      </c>
      <c r="AV1539" s="11">
        <v>7502386</v>
      </c>
      <c r="AZ1539" t="s">
        <v>1582</v>
      </c>
    </row>
    <row r="1540" spans="1:59" x14ac:dyDescent="0.3">
      <c r="A1540">
        <v>883</v>
      </c>
      <c r="B1540" t="s">
        <v>5756</v>
      </c>
      <c r="C1540">
        <v>1018109</v>
      </c>
      <c r="Q1540" t="s">
        <v>5758</v>
      </c>
      <c r="R1540" t="s">
        <v>5758</v>
      </c>
      <c r="S1540" t="s">
        <v>135</v>
      </c>
      <c r="T1540" t="s">
        <v>52</v>
      </c>
      <c r="V1540" s="9" t="s">
        <v>2442</v>
      </c>
      <c r="Z1540" s="9" t="s">
        <v>4179</v>
      </c>
      <c r="AA1540" s="6" t="s">
        <v>5760</v>
      </c>
      <c r="AB1540">
        <v>10</v>
      </c>
      <c r="AC1540">
        <v>10</v>
      </c>
      <c r="AE1540" t="s">
        <v>8226</v>
      </c>
      <c r="AH1540" t="s">
        <v>8253</v>
      </c>
      <c r="AL1540" t="s">
        <v>5171</v>
      </c>
      <c r="AM1540" t="s">
        <v>5171</v>
      </c>
      <c r="AO1540">
        <v>2</v>
      </c>
      <c r="AP1540">
        <v>1</v>
      </c>
      <c r="AS1540" t="s">
        <v>7368</v>
      </c>
      <c r="AT1540">
        <v>609193383</v>
      </c>
      <c r="AV1540" s="11">
        <v>7502386</v>
      </c>
      <c r="AZ1540" t="s">
        <v>5762</v>
      </c>
    </row>
    <row r="1541" spans="1:59" x14ac:dyDescent="0.3">
      <c r="A1541">
        <v>885</v>
      </c>
      <c r="C1541">
        <v>1027327</v>
      </c>
      <c r="Q1541" t="s">
        <v>2440</v>
      </c>
      <c r="R1541" t="s">
        <v>2441</v>
      </c>
      <c r="S1541" t="s">
        <v>65</v>
      </c>
      <c r="T1541" t="s">
        <v>52</v>
      </c>
      <c r="V1541" s="9" t="s">
        <v>2442</v>
      </c>
      <c r="AA1541" s="6" t="s">
        <v>2443</v>
      </c>
      <c r="AB1541">
        <v>22</v>
      </c>
      <c r="AC1541">
        <v>22</v>
      </c>
      <c r="AE1541" t="s">
        <v>82</v>
      </c>
      <c r="AH1541" t="s">
        <v>8057</v>
      </c>
      <c r="AL1541" t="s">
        <v>2444</v>
      </c>
      <c r="AM1541" t="s">
        <v>2444</v>
      </c>
      <c r="AO1541">
        <v>76</v>
      </c>
      <c r="AP1541">
        <v>6</v>
      </c>
      <c r="AS1541" t="s">
        <v>7345</v>
      </c>
      <c r="AT1541">
        <v>742487331</v>
      </c>
      <c r="AV1541" s="11">
        <v>247037</v>
      </c>
      <c r="AZ1541" t="s">
        <v>2445</v>
      </c>
    </row>
    <row r="1542" spans="1:59" x14ac:dyDescent="0.3">
      <c r="A1542">
        <v>886</v>
      </c>
      <c r="I1542">
        <v>800653863</v>
      </c>
      <c r="O1542" s="9" t="s">
        <v>11318</v>
      </c>
      <c r="P1542" s="9" t="s">
        <v>11319</v>
      </c>
      <c r="Q1542" t="s">
        <v>11320</v>
      </c>
      <c r="R1542" t="s">
        <v>11320</v>
      </c>
      <c r="S1542" t="s">
        <v>135</v>
      </c>
      <c r="T1542" t="s">
        <v>13</v>
      </c>
      <c r="V1542" s="9" t="s">
        <v>2442</v>
      </c>
      <c r="AZ1542" t="s">
        <v>11321</v>
      </c>
      <c r="BF1542" t="s">
        <v>11322</v>
      </c>
      <c r="BG1542" t="s">
        <v>10453</v>
      </c>
    </row>
    <row r="1543" spans="1:59" x14ac:dyDescent="0.3">
      <c r="A1543">
        <v>888</v>
      </c>
      <c r="O1543" s="9" t="s">
        <v>7225</v>
      </c>
      <c r="P1543" s="9" t="s">
        <v>7224</v>
      </c>
      <c r="Q1543" t="s">
        <v>2447</v>
      </c>
      <c r="R1543" t="s">
        <v>2447</v>
      </c>
      <c r="S1543" t="s">
        <v>135</v>
      </c>
      <c r="T1543" t="s">
        <v>13</v>
      </c>
      <c r="V1543" s="9" t="s">
        <v>2442</v>
      </c>
      <c r="AB1543">
        <v>303</v>
      </c>
      <c r="AC1543">
        <v>303</v>
      </c>
      <c r="AH1543" t="s">
        <v>8061</v>
      </c>
      <c r="AZ1543" t="s">
        <v>5764</v>
      </c>
      <c r="BF1543" t="s">
        <v>2446</v>
      </c>
    </row>
    <row r="1544" spans="1:59" x14ac:dyDescent="0.3">
      <c r="A1544">
        <v>889</v>
      </c>
      <c r="B1544" t="s">
        <v>2448</v>
      </c>
      <c r="C1544">
        <v>1259555</v>
      </c>
      <c r="Q1544" t="s">
        <v>2451</v>
      </c>
      <c r="R1544" t="s">
        <v>2451</v>
      </c>
      <c r="S1544" t="s">
        <v>135</v>
      </c>
      <c r="T1544" t="s">
        <v>52</v>
      </c>
      <c r="V1544" s="9" t="s">
        <v>2442</v>
      </c>
      <c r="AA1544" s="6" t="s">
        <v>2457</v>
      </c>
      <c r="AB1544">
        <v>6</v>
      </c>
      <c r="AC1544">
        <v>6</v>
      </c>
      <c r="AE1544" t="s">
        <v>8055</v>
      </c>
      <c r="AF1544" t="s">
        <v>164</v>
      </c>
      <c r="AH1544" t="s">
        <v>8057</v>
      </c>
      <c r="AK1544" t="s">
        <v>8051</v>
      </c>
      <c r="AL1544" t="s">
        <v>2084</v>
      </c>
      <c r="AM1544" t="s">
        <v>2084</v>
      </c>
      <c r="AO1544">
        <v>5</v>
      </c>
      <c r="AP1544">
        <v>1</v>
      </c>
      <c r="AS1544" t="s">
        <v>7309</v>
      </c>
      <c r="AT1544">
        <v>38435996</v>
      </c>
      <c r="AU1544">
        <v>640644</v>
      </c>
      <c r="AV1544" s="11">
        <v>1273516</v>
      </c>
      <c r="AZ1544" t="s">
        <v>2463</v>
      </c>
      <c r="BF1544" t="s">
        <v>10456</v>
      </c>
      <c r="BG1544" t="s">
        <v>10455</v>
      </c>
    </row>
    <row r="1545" spans="1:59" x14ac:dyDescent="0.3">
      <c r="A1545">
        <v>890</v>
      </c>
      <c r="B1545" t="s">
        <v>2449</v>
      </c>
      <c r="C1545">
        <v>1251755</v>
      </c>
      <c r="Q1545" t="s">
        <v>2452</v>
      </c>
      <c r="R1545" t="s">
        <v>2452</v>
      </c>
      <c r="S1545" t="s">
        <v>135</v>
      </c>
      <c r="T1545" t="s">
        <v>52</v>
      </c>
      <c r="V1545" s="9" t="s">
        <v>2442</v>
      </c>
      <c r="AA1545" s="6" t="s">
        <v>2458</v>
      </c>
      <c r="AB1545">
        <v>13</v>
      </c>
      <c r="AC1545">
        <v>13</v>
      </c>
      <c r="AE1545" t="s">
        <v>8054</v>
      </c>
      <c r="AH1545" t="s">
        <v>8149</v>
      </c>
      <c r="AL1545" t="s">
        <v>1255</v>
      </c>
      <c r="AM1545" t="s">
        <v>1255</v>
      </c>
      <c r="AO1545">
        <v>53</v>
      </c>
      <c r="AP1545">
        <v>1</v>
      </c>
      <c r="AS1545" t="s">
        <v>7304</v>
      </c>
      <c r="AT1545">
        <v>825431</v>
      </c>
      <c r="AV1545" s="11">
        <v>370364</v>
      </c>
      <c r="AZ1545" t="s">
        <v>2464</v>
      </c>
    </row>
    <row r="1546" spans="1:59" x14ac:dyDescent="0.3">
      <c r="A1546">
        <v>891</v>
      </c>
      <c r="B1546" t="s">
        <v>5448</v>
      </c>
      <c r="C1546">
        <v>1270036</v>
      </c>
      <c r="Q1546" t="s">
        <v>5449</v>
      </c>
      <c r="R1546" t="s">
        <v>5449</v>
      </c>
      <c r="S1546" t="s">
        <v>135</v>
      </c>
      <c r="T1546" t="s">
        <v>52</v>
      </c>
      <c r="V1546" s="9" t="s">
        <v>2442</v>
      </c>
      <c r="Y1546" s="9" t="s">
        <v>5450</v>
      </c>
      <c r="Z1546" s="9" t="s">
        <v>5451</v>
      </c>
      <c r="AA1546" s="6" t="s">
        <v>5452</v>
      </c>
      <c r="AB1546">
        <v>8</v>
      </c>
      <c r="AC1546">
        <v>8</v>
      </c>
      <c r="AE1546" t="s">
        <v>92</v>
      </c>
      <c r="AF1546" t="s">
        <v>8053</v>
      </c>
      <c r="AH1546" t="s">
        <v>8057</v>
      </c>
      <c r="AL1546" t="s">
        <v>5453</v>
      </c>
      <c r="AM1546" t="s">
        <v>5453</v>
      </c>
      <c r="AO1546">
        <v>7</v>
      </c>
      <c r="AP1546">
        <v>1</v>
      </c>
      <c r="AZ1546" t="s">
        <v>5454</v>
      </c>
    </row>
    <row r="1547" spans="1:59" x14ac:dyDescent="0.3">
      <c r="A1547">
        <v>892</v>
      </c>
      <c r="B1547" t="s">
        <v>5828</v>
      </c>
      <c r="C1547">
        <v>938010</v>
      </c>
      <c r="Q1547" t="s">
        <v>5829</v>
      </c>
      <c r="R1547" t="s">
        <v>5829</v>
      </c>
      <c r="S1547" t="s">
        <v>135</v>
      </c>
      <c r="T1547" t="s">
        <v>52</v>
      </c>
      <c r="V1547" s="9" t="s">
        <v>5830</v>
      </c>
      <c r="AA1547" s="6" t="s">
        <v>5831</v>
      </c>
      <c r="AB1547">
        <v>6</v>
      </c>
      <c r="AC1547">
        <v>6</v>
      </c>
      <c r="AE1547" t="s">
        <v>82</v>
      </c>
      <c r="AH1547" t="s">
        <v>1174</v>
      </c>
      <c r="AL1547" t="s">
        <v>5832</v>
      </c>
      <c r="AM1547" t="s">
        <v>5832</v>
      </c>
      <c r="AO1547">
        <v>27</v>
      </c>
      <c r="AZ1547" t="s">
        <v>5833</v>
      </c>
    </row>
    <row r="1548" spans="1:59" x14ac:dyDescent="0.3">
      <c r="A1548">
        <v>893</v>
      </c>
      <c r="C1548">
        <v>1251241</v>
      </c>
      <c r="Q1548" t="s">
        <v>2557</v>
      </c>
      <c r="R1548" t="s">
        <v>2557</v>
      </c>
      <c r="S1548" t="s">
        <v>135</v>
      </c>
      <c r="T1548" t="s">
        <v>52</v>
      </c>
      <c r="V1548" s="9" t="s">
        <v>5830</v>
      </c>
      <c r="AA1548" s="6" t="s">
        <v>12144</v>
      </c>
      <c r="AB1548">
        <v>3</v>
      </c>
      <c r="AC1548">
        <v>3</v>
      </c>
      <c r="AE1548" t="s">
        <v>8054</v>
      </c>
      <c r="AH1548" t="s">
        <v>12145</v>
      </c>
      <c r="AL1548" t="s">
        <v>2399</v>
      </c>
      <c r="AM1548" t="s">
        <v>2399</v>
      </c>
      <c r="AO1548">
        <v>69</v>
      </c>
      <c r="AP1548">
        <v>2</v>
      </c>
      <c r="AS1548" t="s">
        <v>7365</v>
      </c>
      <c r="AV1548" s="11">
        <v>404522</v>
      </c>
      <c r="AZ1548" t="s">
        <v>2560</v>
      </c>
    </row>
    <row r="1549" spans="1:59" x14ac:dyDescent="0.3">
      <c r="A1549">
        <v>894</v>
      </c>
      <c r="B1549" t="s">
        <v>2450</v>
      </c>
      <c r="C1549">
        <v>946104</v>
      </c>
      <c r="Q1549" t="s">
        <v>2453</v>
      </c>
      <c r="R1549" t="s">
        <v>2453</v>
      </c>
      <c r="S1549" t="s">
        <v>135</v>
      </c>
      <c r="T1549" t="s">
        <v>52</v>
      </c>
      <c r="V1549" s="9" t="s">
        <v>2455</v>
      </c>
      <c r="AA1549" s="6" t="s">
        <v>2459</v>
      </c>
      <c r="AB1549">
        <v>2</v>
      </c>
      <c r="AC1549">
        <v>2</v>
      </c>
      <c r="AE1549" t="s">
        <v>2462</v>
      </c>
      <c r="AF1549" t="s">
        <v>8233</v>
      </c>
      <c r="AH1549" t="s">
        <v>8057</v>
      </c>
      <c r="AL1549" t="s">
        <v>650</v>
      </c>
      <c r="AM1549" t="s">
        <v>650</v>
      </c>
      <c r="AO1549">
        <v>235</v>
      </c>
      <c r="AP1549">
        <v>5</v>
      </c>
      <c r="AS1549" t="s">
        <v>7319</v>
      </c>
      <c r="AT1549">
        <v>1124917</v>
      </c>
      <c r="AV1549" s="11">
        <v>7501160</v>
      </c>
      <c r="AZ1549" t="s">
        <v>2465</v>
      </c>
    </row>
    <row r="1550" spans="1:59" x14ac:dyDescent="0.3">
      <c r="A1550">
        <v>897</v>
      </c>
      <c r="C1550">
        <v>1244197</v>
      </c>
      <c r="Q1550" t="s">
        <v>2454</v>
      </c>
      <c r="R1550" t="s">
        <v>2454</v>
      </c>
      <c r="S1550" t="s">
        <v>135</v>
      </c>
      <c r="T1550" t="s">
        <v>52</v>
      </c>
      <c r="V1550" s="9" t="s">
        <v>2456</v>
      </c>
      <c r="AA1550" s="6" t="s">
        <v>2460</v>
      </c>
      <c r="AB1550">
        <v>6</v>
      </c>
      <c r="AC1550">
        <v>6</v>
      </c>
      <c r="AE1550" t="s">
        <v>2462</v>
      </c>
      <c r="AH1550" t="s">
        <v>8057</v>
      </c>
      <c r="AK1550" t="s">
        <v>8175</v>
      </c>
      <c r="AL1550" t="s">
        <v>2461</v>
      </c>
      <c r="AM1550" t="s">
        <v>2462</v>
      </c>
      <c r="AO1550">
        <v>67</v>
      </c>
      <c r="AP1550">
        <v>1</v>
      </c>
      <c r="AZ1550" t="s">
        <v>2466</v>
      </c>
    </row>
    <row r="1551" spans="1:59" x14ac:dyDescent="0.3">
      <c r="A1551">
        <v>898</v>
      </c>
      <c r="C1551">
        <v>968418</v>
      </c>
      <c r="Q1551" t="s">
        <v>12154</v>
      </c>
      <c r="R1551" t="s">
        <v>12154</v>
      </c>
      <c r="S1551" t="s">
        <v>135</v>
      </c>
      <c r="T1551" t="s">
        <v>52</v>
      </c>
      <c r="V1551" s="9" t="s">
        <v>12160</v>
      </c>
      <c r="AA1551" s="6" t="s">
        <v>12155</v>
      </c>
      <c r="AB1551">
        <v>7</v>
      </c>
      <c r="AC1551">
        <v>7</v>
      </c>
      <c r="AE1551" t="s">
        <v>82</v>
      </c>
      <c r="AH1551" t="s">
        <v>1174</v>
      </c>
      <c r="AL1551" t="s">
        <v>12157</v>
      </c>
      <c r="AM1551" t="s">
        <v>12158</v>
      </c>
      <c r="AO1551">
        <v>14</v>
      </c>
      <c r="AP1551">
        <v>2</v>
      </c>
      <c r="AS1551" t="s">
        <v>12156</v>
      </c>
      <c r="AV1551" s="11">
        <v>7506358</v>
      </c>
      <c r="AZ1551" t="s">
        <v>12159</v>
      </c>
    </row>
    <row r="1552" spans="1:59" x14ac:dyDescent="0.3">
      <c r="A1552">
        <v>899</v>
      </c>
      <c r="Q1552" t="s">
        <v>2467</v>
      </c>
      <c r="R1552" t="s">
        <v>2467</v>
      </c>
      <c r="S1552" t="s">
        <v>135</v>
      </c>
      <c r="T1552" t="s">
        <v>138</v>
      </c>
      <c r="V1552" s="9" t="s">
        <v>2468</v>
      </c>
      <c r="AA1552" s="6" t="s">
        <v>2469</v>
      </c>
      <c r="AB1552">
        <v>1</v>
      </c>
      <c r="AC1552">
        <v>1</v>
      </c>
      <c r="AH1552" t="s">
        <v>8057</v>
      </c>
      <c r="AL1552" t="s">
        <v>2470</v>
      </c>
      <c r="AM1552" t="s">
        <v>2470</v>
      </c>
      <c r="AZ1552" t="s">
        <v>2471</v>
      </c>
    </row>
    <row r="1553" spans="1:59" x14ac:dyDescent="0.3">
      <c r="A1553">
        <v>900</v>
      </c>
      <c r="C1553">
        <v>58392</v>
      </c>
      <c r="Q1553" t="s">
        <v>6604</v>
      </c>
      <c r="R1553" t="s">
        <v>6605</v>
      </c>
      <c r="S1553" t="s">
        <v>51</v>
      </c>
      <c r="T1553" t="s">
        <v>52</v>
      </c>
      <c r="V1553" s="9" t="s">
        <v>2476</v>
      </c>
      <c r="AA1553" s="6" t="s">
        <v>6606</v>
      </c>
      <c r="AB1553">
        <v>9</v>
      </c>
      <c r="AC1553">
        <v>9</v>
      </c>
      <c r="AE1553" t="s">
        <v>8140</v>
      </c>
      <c r="AH1553" t="s">
        <v>1389</v>
      </c>
      <c r="AL1553" t="s">
        <v>1337</v>
      </c>
      <c r="AM1553" t="s">
        <v>1338</v>
      </c>
      <c r="AO1553">
        <v>47</v>
      </c>
      <c r="AP1553">
        <v>5</v>
      </c>
      <c r="AS1553" t="s">
        <v>7293</v>
      </c>
      <c r="AT1553">
        <v>742330120</v>
      </c>
      <c r="AV1553" s="11">
        <v>400773</v>
      </c>
      <c r="AZ1553" t="s">
        <v>7135</v>
      </c>
    </row>
    <row r="1554" spans="1:59" x14ac:dyDescent="0.3">
      <c r="A1554">
        <v>901</v>
      </c>
      <c r="B1554" t="s">
        <v>2472</v>
      </c>
      <c r="C1554">
        <v>952606</v>
      </c>
      <c r="Q1554" t="s">
        <v>2474</v>
      </c>
      <c r="R1554" t="s">
        <v>2474</v>
      </c>
      <c r="S1554" t="s">
        <v>135</v>
      </c>
      <c r="T1554" t="s">
        <v>52</v>
      </c>
      <c r="V1554" s="9" t="s">
        <v>2476</v>
      </c>
      <c r="AA1554" s="6" t="s">
        <v>2477</v>
      </c>
      <c r="AB1554">
        <v>12</v>
      </c>
      <c r="AC1554">
        <v>12</v>
      </c>
      <c r="AE1554" t="s">
        <v>164</v>
      </c>
      <c r="AH1554" t="s">
        <v>8057</v>
      </c>
      <c r="AL1554" t="s">
        <v>2084</v>
      </c>
      <c r="AM1554" t="s">
        <v>2084</v>
      </c>
      <c r="AO1554">
        <v>5</v>
      </c>
      <c r="AP1554">
        <v>3</v>
      </c>
      <c r="AS1554" t="s">
        <v>7309</v>
      </c>
      <c r="AT1554">
        <v>38435996</v>
      </c>
      <c r="AU1554">
        <v>640644</v>
      </c>
      <c r="AV1554" s="11">
        <v>1273516</v>
      </c>
      <c r="AZ1554" t="s">
        <v>2478</v>
      </c>
      <c r="BF1554" t="s">
        <v>10456</v>
      </c>
      <c r="BG1554" t="s">
        <v>10455</v>
      </c>
    </row>
    <row r="1555" spans="1:59" x14ac:dyDescent="0.3">
      <c r="A1555">
        <v>902</v>
      </c>
      <c r="B1555" t="s">
        <v>2473</v>
      </c>
      <c r="C1555">
        <v>952609</v>
      </c>
      <c r="Q1555" t="s">
        <v>2475</v>
      </c>
      <c r="R1555" t="s">
        <v>2475</v>
      </c>
      <c r="S1555" t="s">
        <v>135</v>
      </c>
      <c r="T1555" t="s">
        <v>52</v>
      </c>
      <c r="V1555" s="9" t="s">
        <v>2476</v>
      </c>
      <c r="AA1555" s="6" t="s">
        <v>1636</v>
      </c>
      <c r="AB1555">
        <v>4</v>
      </c>
      <c r="AC1555">
        <v>4</v>
      </c>
      <c r="AE1555" t="s">
        <v>8053</v>
      </c>
      <c r="AF1555" t="s">
        <v>8054</v>
      </c>
      <c r="AH1555" t="s">
        <v>8111</v>
      </c>
      <c r="AL1555" t="s">
        <v>2084</v>
      </c>
      <c r="AM1555" t="s">
        <v>2084</v>
      </c>
      <c r="AO1555">
        <v>5</v>
      </c>
      <c r="AP1555">
        <v>3</v>
      </c>
      <c r="AS1555" t="s">
        <v>7309</v>
      </c>
      <c r="AT1555">
        <v>38435996</v>
      </c>
      <c r="AU1555">
        <v>640644</v>
      </c>
      <c r="AV1555" s="11">
        <v>1273516</v>
      </c>
      <c r="AZ1555" t="s">
        <v>2373</v>
      </c>
      <c r="BF1555" t="s">
        <v>10456</v>
      </c>
      <c r="BG1555" t="s">
        <v>10455</v>
      </c>
    </row>
    <row r="1556" spans="1:59" x14ac:dyDescent="0.3">
      <c r="A1556">
        <v>903</v>
      </c>
      <c r="Q1556" t="s">
        <v>2479</v>
      </c>
      <c r="R1556" t="s">
        <v>2479</v>
      </c>
      <c r="S1556" t="s">
        <v>135</v>
      </c>
      <c r="T1556" t="s">
        <v>138</v>
      </c>
      <c r="V1556" s="9" t="s">
        <v>2481</v>
      </c>
      <c r="AA1556" s="6" t="s">
        <v>2483</v>
      </c>
      <c r="AB1556">
        <v>1</v>
      </c>
      <c r="AC1556">
        <v>1</v>
      </c>
      <c r="AL1556" t="s">
        <v>447</v>
      </c>
      <c r="AM1556" t="s">
        <v>447</v>
      </c>
    </row>
    <row r="1557" spans="1:59" x14ac:dyDescent="0.3">
      <c r="A1557">
        <v>904</v>
      </c>
      <c r="Q1557" t="s">
        <v>2480</v>
      </c>
      <c r="R1557" t="s">
        <v>2480</v>
      </c>
      <c r="S1557" t="s">
        <v>135</v>
      </c>
      <c r="T1557" t="s">
        <v>138</v>
      </c>
      <c r="V1557" s="9" t="s">
        <v>2482</v>
      </c>
      <c r="AA1557" s="6" t="s">
        <v>2484</v>
      </c>
      <c r="AB1557">
        <v>1</v>
      </c>
      <c r="AC1557">
        <v>1</v>
      </c>
      <c r="AH1557" t="s">
        <v>8057</v>
      </c>
      <c r="AL1557" t="s">
        <v>773</v>
      </c>
      <c r="AM1557" t="s">
        <v>773</v>
      </c>
      <c r="AZ1557" t="s">
        <v>2485</v>
      </c>
    </row>
    <row r="1558" spans="1:59" x14ac:dyDescent="0.3">
      <c r="A1558">
        <v>906</v>
      </c>
      <c r="B1558" t="s">
        <v>2489</v>
      </c>
      <c r="C1558">
        <v>938194</v>
      </c>
      <c r="Q1558" t="s">
        <v>2490</v>
      </c>
      <c r="R1558" t="s">
        <v>2490</v>
      </c>
      <c r="S1558" t="s">
        <v>135</v>
      </c>
      <c r="T1558" t="s">
        <v>52</v>
      </c>
      <c r="V1558" s="9" t="s">
        <v>2491</v>
      </c>
      <c r="AA1558" s="6" t="s">
        <v>2492</v>
      </c>
      <c r="AB1558">
        <v>3</v>
      </c>
      <c r="AC1558">
        <v>3</v>
      </c>
      <c r="AE1558" t="s">
        <v>8054</v>
      </c>
      <c r="AH1558" t="s">
        <v>8059</v>
      </c>
      <c r="AL1558" t="s">
        <v>1373</v>
      </c>
      <c r="AM1558" t="s">
        <v>1373</v>
      </c>
      <c r="AO1558">
        <v>33</v>
      </c>
      <c r="AP1558">
        <v>6</v>
      </c>
      <c r="AS1558" t="s">
        <v>7298</v>
      </c>
      <c r="AT1558">
        <v>1513870</v>
      </c>
      <c r="AV1558" s="11">
        <v>372435</v>
      </c>
      <c r="AZ1558" t="s">
        <v>2493</v>
      </c>
    </row>
    <row r="1559" spans="1:59" x14ac:dyDescent="0.3">
      <c r="A1559">
        <v>908</v>
      </c>
      <c r="Q1559" t="s">
        <v>2494</v>
      </c>
      <c r="R1559" t="s">
        <v>2494</v>
      </c>
      <c r="S1559" t="s">
        <v>135</v>
      </c>
      <c r="T1559" t="s">
        <v>138</v>
      </c>
      <c r="V1559" s="9" t="s">
        <v>2502</v>
      </c>
      <c r="AA1559" s="6" t="s">
        <v>2510</v>
      </c>
      <c r="AB1559">
        <v>1</v>
      </c>
      <c r="AC1559">
        <v>1</v>
      </c>
      <c r="AH1559" t="s">
        <v>1398</v>
      </c>
      <c r="AL1559" t="s">
        <v>1208</v>
      </c>
      <c r="AM1559" t="s">
        <v>1208</v>
      </c>
    </row>
    <row r="1560" spans="1:59" x14ac:dyDescent="0.3">
      <c r="A1560">
        <v>909</v>
      </c>
      <c r="Q1560" t="s">
        <v>2495</v>
      </c>
      <c r="R1560" t="s">
        <v>2495</v>
      </c>
      <c r="S1560" t="s">
        <v>135</v>
      </c>
      <c r="T1560" t="s">
        <v>138</v>
      </c>
      <c r="V1560" s="9" t="s">
        <v>2503</v>
      </c>
      <c r="AA1560" s="6" t="s">
        <v>2511</v>
      </c>
      <c r="AB1560">
        <v>1</v>
      </c>
      <c r="AC1560">
        <v>1</v>
      </c>
      <c r="AL1560" t="s">
        <v>773</v>
      </c>
      <c r="AM1560" t="s">
        <v>773</v>
      </c>
    </row>
    <row r="1561" spans="1:59" x14ac:dyDescent="0.3">
      <c r="A1561">
        <v>910</v>
      </c>
      <c r="Q1561" t="s">
        <v>2496</v>
      </c>
      <c r="R1561" t="s">
        <v>2496</v>
      </c>
      <c r="S1561" t="s">
        <v>135</v>
      </c>
      <c r="T1561" t="s">
        <v>138</v>
      </c>
      <c r="V1561" s="9" t="s">
        <v>2504</v>
      </c>
      <c r="AA1561" s="6" t="s">
        <v>2512</v>
      </c>
      <c r="AB1561">
        <v>2</v>
      </c>
      <c r="AC1561">
        <v>2</v>
      </c>
      <c r="AL1561" t="s">
        <v>1208</v>
      </c>
      <c r="AM1561" t="s">
        <v>1208</v>
      </c>
      <c r="AZ1561" t="s">
        <v>2517</v>
      </c>
    </row>
    <row r="1562" spans="1:59" x14ac:dyDescent="0.3">
      <c r="A1562">
        <v>911</v>
      </c>
      <c r="B1562" t="s">
        <v>12127</v>
      </c>
      <c r="C1562">
        <v>956511</v>
      </c>
      <c r="Q1562" t="s">
        <v>12128</v>
      </c>
      <c r="R1562" t="s">
        <v>12128</v>
      </c>
      <c r="S1562" t="s">
        <v>135</v>
      </c>
      <c r="T1562" t="s">
        <v>52</v>
      </c>
      <c r="V1562" s="9" t="s">
        <v>12129</v>
      </c>
      <c r="AA1562" s="6" t="s">
        <v>12130</v>
      </c>
      <c r="AB1562">
        <v>3</v>
      </c>
      <c r="AC1562">
        <v>3</v>
      </c>
      <c r="AE1562" t="s">
        <v>8055</v>
      </c>
      <c r="AF1562" t="s">
        <v>8054</v>
      </c>
      <c r="AH1562" t="s">
        <v>12131</v>
      </c>
      <c r="AK1562" t="s">
        <v>8052</v>
      </c>
      <c r="AL1562" t="s">
        <v>12132</v>
      </c>
      <c r="AM1562" t="s">
        <v>12132</v>
      </c>
      <c r="AO1562">
        <v>85</v>
      </c>
      <c r="AP1562">
        <v>4</v>
      </c>
      <c r="AS1562" t="s">
        <v>12134</v>
      </c>
      <c r="AV1562" s="11">
        <v>34461</v>
      </c>
      <c r="AZ1562" t="s">
        <v>12133</v>
      </c>
    </row>
    <row r="1563" spans="1:59" x14ac:dyDescent="0.3">
      <c r="A1563">
        <v>912</v>
      </c>
      <c r="Q1563" t="s">
        <v>10487</v>
      </c>
      <c r="R1563" t="s">
        <v>2497</v>
      </c>
      <c r="S1563" t="s">
        <v>135</v>
      </c>
      <c r="T1563" t="s">
        <v>138</v>
      </c>
      <c r="V1563" s="9" t="s">
        <v>2505</v>
      </c>
      <c r="AA1563" s="6" t="s">
        <v>545</v>
      </c>
      <c r="AB1563">
        <v>1</v>
      </c>
      <c r="AC1563">
        <v>1</v>
      </c>
      <c r="AL1563" t="s">
        <v>1208</v>
      </c>
      <c r="AM1563" t="s">
        <v>1208</v>
      </c>
    </row>
    <row r="1564" spans="1:59" x14ac:dyDescent="0.3">
      <c r="A1564">
        <v>913</v>
      </c>
      <c r="Q1564" t="s">
        <v>2498</v>
      </c>
      <c r="R1564" t="s">
        <v>2498</v>
      </c>
      <c r="S1564" t="s">
        <v>135</v>
      </c>
      <c r="T1564" t="s">
        <v>138</v>
      </c>
      <c r="V1564" s="9" t="s">
        <v>2506</v>
      </c>
      <c r="AA1564" s="6" t="s">
        <v>2513</v>
      </c>
      <c r="AB1564">
        <v>1</v>
      </c>
      <c r="AC1564">
        <v>1</v>
      </c>
      <c r="AL1564" t="s">
        <v>743</v>
      </c>
      <c r="AM1564" t="s">
        <v>743</v>
      </c>
    </row>
    <row r="1565" spans="1:59" x14ac:dyDescent="0.3">
      <c r="A1565">
        <v>914</v>
      </c>
      <c r="B1565" t="s">
        <v>12123</v>
      </c>
      <c r="C1565">
        <v>785031</v>
      </c>
      <c r="Q1565" t="s">
        <v>12124</v>
      </c>
      <c r="R1565" t="s">
        <v>12124</v>
      </c>
      <c r="S1565" t="s">
        <v>135</v>
      </c>
      <c r="T1565" t="s">
        <v>52</v>
      </c>
      <c r="V1565" s="9" t="s">
        <v>6653</v>
      </c>
      <c r="AA1565" s="6" t="s">
        <v>12125</v>
      </c>
      <c r="AB1565">
        <v>3</v>
      </c>
      <c r="AC1565">
        <v>3</v>
      </c>
      <c r="AE1565" t="s">
        <v>8054</v>
      </c>
      <c r="AH1565" t="s">
        <v>8057</v>
      </c>
      <c r="AI1565" t="s">
        <v>11714</v>
      </c>
      <c r="AK1565" t="s">
        <v>8051</v>
      </c>
      <c r="AL1565" t="s">
        <v>5154</v>
      </c>
      <c r="AM1565" t="s">
        <v>5154</v>
      </c>
      <c r="AO1565">
        <v>116</v>
      </c>
      <c r="AP1565">
        <v>3</v>
      </c>
      <c r="AS1565" t="s">
        <v>11920</v>
      </c>
      <c r="AV1565" s="11">
        <v>376374</v>
      </c>
      <c r="AZ1565" t="s">
        <v>12126</v>
      </c>
    </row>
    <row r="1566" spans="1:59" x14ac:dyDescent="0.3">
      <c r="A1566">
        <v>915</v>
      </c>
      <c r="C1566">
        <v>1048936</v>
      </c>
      <c r="Q1566" t="s">
        <v>6783</v>
      </c>
      <c r="R1566" t="s">
        <v>6784</v>
      </c>
      <c r="S1566" t="s">
        <v>51</v>
      </c>
      <c r="T1566" t="s">
        <v>52</v>
      </c>
      <c r="V1566" s="9" t="s">
        <v>6653</v>
      </c>
      <c r="AA1566" s="6" t="s">
        <v>6785</v>
      </c>
      <c r="AB1566">
        <v>63</v>
      </c>
      <c r="AC1566">
        <v>63</v>
      </c>
      <c r="AE1566" t="s">
        <v>82</v>
      </c>
      <c r="AH1566" t="s">
        <v>8092</v>
      </c>
      <c r="AL1566" t="s">
        <v>6787</v>
      </c>
      <c r="AM1566" t="s">
        <v>6788</v>
      </c>
      <c r="AO1566">
        <v>44</v>
      </c>
      <c r="AP1566">
        <v>9</v>
      </c>
      <c r="AZ1566" t="s">
        <v>6786</v>
      </c>
    </row>
    <row r="1567" spans="1:59" x14ac:dyDescent="0.3">
      <c r="A1567">
        <v>916</v>
      </c>
      <c r="B1567" t="s">
        <v>6657</v>
      </c>
      <c r="C1567">
        <v>962636</v>
      </c>
      <c r="Q1567" s="14" t="s">
        <v>6651</v>
      </c>
      <c r="R1567" t="s">
        <v>6652</v>
      </c>
      <c r="S1567" t="s">
        <v>4649</v>
      </c>
      <c r="T1567" t="s">
        <v>52</v>
      </c>
      <c r="V1567" s="9" t="s">
        <v>6653</v>
      </c>
      <c r="AA1567" s="6" t="s">
        <v>6654</v>
      </c>
      <c r="AB1567">
        <v>7</v>
      </c>
      <c r="AC1567">
        <v>7</v>
      </c>
      <c r="AE1567" t="s">
        <v>8155</v>
      </c>
      <c r="AH1567" t="s">
        <v>1174</v>
      </c>
      <c r="AL1567" t="s">
        <v>6656</v>
      </c>
      <c r="AM1567" t="s">
        <v>6655</v>
      </c>
      <c r="AO1567">
        <v>34</v>
      </c>
      <c r="AP1567">
        <v>3</v>
      </c>
      <c r="AZ1567" t="s">
        <v>6658</v>
      </c>
    </row>
    <row r="1568" spans="1:59" x14ac:dyDescent="0.3">
      <c r="A1568">
        <v>917</v>
      </c>
      <c r="Q1568" t="s">
        <v>2499</v>
      </c>
      <c r="R1568" t="s">
        <v>2499</v>
      </c>
      <c r="S1568" t="s">
        <v>135</v>
      </c>
      <c r="T1568" t="s">
        <v>138</v>
      </c>
      <c r="V1568" s="9" t="s">
        <v>2507</v>
      </c>
      <c r="AA1568" s="6" t="s">
        <v>1456</v>
      </c>
      <c r="AB1568">
        <v>1</v>
      </c>
      <c r="AC1568">
        <v>1</v>
      </c>
      <c r="AH1568" t="s">
        <v>8057</v>
      </c>
      <c r="AL1568" t="s">
        <v>2515</v>
      </c>
      <c r="AM1568" t="s">
        <v>2515</v>
      </c>
      <c r="AZ1568" t="s">
        <v>2518</v>
      </c>
    </row>
    <row r="1569" spans="1:59" x14ac:dyDescent="0.3">
      <c r="A1569">
        <v>918</v>
      </c>
      <c r="Q1569" t="s">
        <v>2500</v>
      </c>
      <c r="R1569" t="s">
        <v>2500</v>
      </c>
      <c r="S1569" t="s">
        <v>135</v>
      </c>
      <c r="T1569" t="s">
        <v>138</v>
      </c>
      <c r="V1569" s="9" t="s">
        <v>2508</v>
      </c>
      <c r="AA1569" s="6" t="s">
        <v>817</v>
      </c>
      <c r="AB1569">
        <v>1</v>
      </c>
      <c r="AC1569">
        <v>1</v>
      </c>
      <c r="AL1569" t="s">
        <v>2420</v>
      </c>
      <c r="AM1569" t="s">
        <v>2420</v>
      </c>
    </row>
    <row r="1570" spans="1:59" x14ac:dyDescent="0.3">
      <c r="A1570">
        <v>919</v>
      </c>
      <c r="Q1570" t="s">
        <v>2501</v>
      </c>
      <c r="R1570" t="s">
        <v>2501</v>
      </c>
      <c r="S1570" t="s">
        <v>135</v>
      </c>
      <c r="T1570" t="s">
        <v>138</v>
      </c>
      <c r="V1570" s="9" t="s">
        <v>2509</v>
      </c>
      <c r="AA1570" s="6" t="s">
        <v>2514</v>
      </c>
      <c r="AB1570">
        <v>2</v>
      </c>
      <c r="AC1570">
        <v>2</v>
      </c>
      <c r="AE1570" t="s">
        <v>8098</v>
      </c>
      <c r="AF1570" t="s">
        <v>8054</v>
      </c>
      <c r="AH1570" t="s">
        <v>8097</v>
      </c>
      <c r="AL1570" t="s">
        <v>2516</v>
      </c>
      <c r="AM1570" t="s">
        <v>2516</v>
      </c>
      <c r="AZ1570" t="s">
        <v>2519</v>
      </c>
    </row>
    <row r="1571" spans="1:59" x14ac:dyDescent="0.3">
      <c r="A1571">
        <v>921</v>
      </c>
      <c r="Q1571" t="s">
        <v>2525</v>
      </c>
      <c r="R1571" t="s">
        <v>2525</v>
      </c>
      <c r="S1571" t="s">
        <v>135</v>
      </c>
      <c r="T1571" t="s">
        <v>138</v>
      </c>
      <c r="V1571" s="9" t="s">
        <v>2532</v>
      </c>
      <c r="AA1571" s="6" t="s">
        <v>2540</v>
      </c>
      <c r="AB1571">
        <v>1</v>
      </c>
      <c r="AC1571">
        <v>1</v>
      </c>
      <c r="AH1571" t="s">
        <v>1398</v>
      </c>
      <c r="AL1571" t="s">
        <v>743</v>
      </c>
      <c r="AM1571" t="s">
        <v>743</v>
      </c>
      <c r="AZ1571" t="s">
        <v>2524</v>
      </c>
    </row>
    <row r="1572" spans="1:59" x14ac:dyDescent="0.3">
      <c r="A1572">
        <v>922</v>
      </c>
      <c r="Q1572" t="s">
        <v>2526</v>
      </c>
      <c r="R1572" t="s">
        <v>2526</v>
      </c>
      <c r="S1572" t="s">
        <v>135</v>
      </c>
      <c r="T1572" t="s">
        <v>138</v>
      </c>
      <c r="V1572" s="9" t="s">
        <v>2533</v>
      </c>
      <c r="AA1572" s="6" t="s">
        <v>2539</v>
      </c>
      <c r="AB1572">
        <v>3</v>
      </c>
      <c r="AC1572">
        <v>3</v>
      </c>
      <c r="AE1572" t="s">
        <v>8098</v>
      </c>
      <c r="AH1572" t="s">
        <v>8097</v>
      </c>
      <c r="AL1572" t="s">
        <v>819</v>
      </c>
      <c r="AM1572" t="s">
        <v>819</v>
      </c>
      <c r="AZ1572" t="s">
        <v>2524</v>
      </c>
    </row>
    <row r="1573" spans="1:59" x14ac:dyDescent="0.3">
      <c r="A1573">
        <v>923</v>
      </c>
      <c r="Q1573" t="s">
        <v>2527</v>
      </c>
      <c r="R1573" t="s">
        <v>2527</v>
      </c>
      <c r="S1573" t="s">
        <v>135</v>
      </c>
      <c r="T1573" t="s">
        <v>138</v>
      </c>
      <c r="V1573" s="9" t="s">
        <v>2533</v>
      </c>
      <c r="AA1573" s="6" t="s">
        <v>2538</v>
      </c>
      <c r="AB1573">
        <v>1</v>
      </c>
      <c r="AC1573">
        <v>1</v>
      </c>
      <c r="AH1573" t="s">
        <v>8057</v>
      </c>
      <c r="AL1573" t="s">
        <v>1476</v>
      </c>
      <c r="AM1573" t="s">
        <v>1476</v>
      </c>
      <c r="AZ1573" t="s">
        <v>2524</v>
      </c>
    </row>
    <row r="1574" spans="1:59" x14ac:dyDescent="0.3">
      <c r="A1574">
        <v>924</v>
      </c>
      <c r="Q1574" t="s">
        <v>2528</v>
      </c>
      <c r="R1574" t="s">
        <v>2528</v>
      </c>
      <c r="S1574" t="s">
        <v>135</v>
      </c>
      <c r="T1574" t="s">
        <v>138</v>
      </c>
      <c r="V1574" s="9" t="s">
        <v>2533</v>
      </c>
      <c r="AA1574" s="6" t="s">
        <v>2537</v>
      </c>
      <c r="AB1574">
        <v>1</v>
      </c>
      <c r="AC1574">
        <v>1</v>
      </c>
      <c r="AE1574" t="s">
        <v>8054</v>
      </c>
      <c r="AH1574" t="s">
        <v>8057</v>
      </c>
      <c r="AL1574" t="s">
        <v>929</v>
      </c>
      <c r="AM1574" t="s">
        <v>929</v>
      </c>
      <c r="AZ1574" t="s">
        <v>2524</v>
      </c>
    </row>
    <row r="1575" spans="1:59" x14ac:dyDescent="0.3">
      <c r="A1575">
        <v>925</v>
      </c>
      <c r="C1575">
        <v>995715</v>
      </c>
      <c r="Q1575" t="s">
        <v>6703</v>
      </c>
      <c r="R1575" t="s">
        <v>6704</v>
      </c>
      <c r="S1575" t="s">
        <v>6622</v>
      </c>
      <c r="T1575" t="s">
        <v>52</v>
      </c>
      <c r="V1575" s="9" t="s">
        <v>6705</v>
      </c>
      <c r="AA1575" s="6" t="s">
        <v>6706</v>
      </c>
      <c r="AB1575">
        <v>3</v>
      </c>
      <c r="AC1575">
        <v>3</v>
      </c>
      <c r="AE1575" t="s">
        <v>92</v>
      </c>
      <c r="AH1575" t="s">
        <v>6704</v>
      </c>
      <c r="AL1575" t="s">
        <v>6762</v>
      </c>
      <c r="AM1575" t="s">
        <v>6763</v>
      </c>
      <c r="AO1575">
        <v>31</v>
      </c>
      <c r="AP1575">
        <v>42</v>
      </c>
      <c r="AZ1575" t="s">
        <v>6707</v>
      </c>
    </row>
    <row r="1576" spans="1:59" x14ac:dyDescent="0.3">
      <c r="A1576">
        <v>926</v>
      </c>
      <c r="Q1576" t="s">
        <v>2529</v>
      </c>
      <c r="R1576" t="s">
        <v>2529</v>
      </c>
      <c r="S1576" t="s">
        <v>135</v>
      </c>
      <c r="T1576" t="s">
        <v>138</v>
      </c>
      <c r="V1576" s="9" t="s">
        <v>2534</v>
      </c>
      <c r="AB1576">
        <v>1</v>
      </c>
      <c r="AC1576">
        <v>1</v>
      </c>
      <c r="AH1576" t="s">
        <v>8057</v>
      </c>
      <c r="AL1576" t="s">
        <v>1474</v>
      </c>
      <c r="AM1576" t="s">
        <v>1474</v>
      </c>
      <c r="AZ1576" t="s">
        <v>2524</v>
      </c>
    </row>
    <row r="1577" spans="1:59" x14ac:dyDescent="0.3">
      <c r="A1577">
        <v>927</v>
      </c>
      <c r="Q1577" t="s">
        <v>2530</v>
      </c>
      <c r="R1577" t="s">
        <v>2530</v>
      </c>
      <c r="S1577" t="s">
        <v>135</v>
      </c>
      <c r="T1577" t="s">
        <v>138</v>
      </c>
      <c r="V1577" s="9" t="s">
        <v>2535</v>
      </c>
      <c r="AA1577" s="6" t="s">
        <v>1796</v>
      </c>
      <c r="AB1577">
        <v>1</v>
      </c>
      <c r="AC1577">
        <v>1</v>
      </c>
      <c r="AE1577" t="s">
        <v>8054</v>
      </c>
      <c r="AH1577" t="s">
        <v>8058</v>
      </c>
      <c r="AL1577" t="s">
        <v>2541</v>
      </c>
      <c r="AM1577" t="s">
        <v>2541</v>
      </c>
      <c r="AZ1577" t="s">
        <v>2524</v>
      </c>
    </row>
    <row r="1578" spans="1:59" x14ac:dyDescent="0.3">
      <c r="A1578">
        <v>928</v>
      </c>
      <c r="Q1578" t="s">
        <v>10900</v>
      </c>
      <c r="R1578" t="s">
        <v>10900</v>
      </c>
      <c r="S1578" t="s">
        <v>135</v>
      </c>
      <c r="T1578" t="s">
        <v>469</v>
      </c>
      <c r="V1578" s="9" t="s">
        <v>10902</v>
      </c>
      <c r="AA1578" s="6" t="s">
        <v>624</v>
      </c>
      <c r="AB1578">
        <v>1</v>
      </c>
      <c r="AC1578">
        <v>1</v>
      </c>
      <c r="AH1578" t="s">
        <v>8057</v>
      </c>
      <c r="AL1578" t="s">
        <v>10901</v>
      </c>
      <c r="AM1578" t="s">
        <v>10901</v>
      </c>
    </row>
    <row r="1579" spans="1:59" x14ac:dyDescent="0.3">
      <c r="A1579">
        <v>929</v>
      </c>
      <c r="Q1579" t="s">
        <v>2531</v>
      </c>
      <c r="R1579" t="s">
        <v>2531</v>
      </c>
      <c r="S1579" t="s">
        <v>135</v>
      </c>
      <c r="T1579" t="s">
        <v>138</v>
      </c>
      <c r="V1579" s="9" t="s">
        <v>2536</v>
      </c>
      <c r="AA1579" s="6" t="s">
        <v>1400</v>
      </c>
      <c r="AB1579">
        <v>1</v>
      </c>
      <c r="AC1579">
        <v>1</v>
      </c>
      <c r="AH1579" t="s">
        <v>8057</v>
      </c>
      <c r="AL1579" t="s">
        <v>1208</v>
      </c>
      <c r="AM1579" t="s">
        <v>1208</v>
      </c>
    </row>
    <row r="1580" spans="1:59" x14ac:dyDescent="0.3">
      <c r="A1580">
        <v>930</v>
      </c>
      <c r="C1580">
        <v>1012115</v>
      </c>
      <c r="Q1580" t="s">
        <v>5892</v>
      </c>
      <c r="R1580" t="s">
        <v>5892</v>
      </c>
      <c r="S1580" t="s">
        <v>135</v>
      </c>
      <c r="T1580" t="s">
        <v>52</v>
      </c>
      <c r="V1580" s="9" t="s">
        <v>2536</v>
      </c>
      <c r="AA1580" s="6" t="s">
        <v>5893</v>
      </c>
      <c r="AB1580">
        <v>3</v>
      </c>
      <c r="AC1580">
        <v>3</v>
      </c>
      <c r="AE1580" t="s">
        <v>82</v>
      </c>
      <c r="AF1580" t="s">
        <v>164</v>
      </c>
      <c r="AH1580" t="s">
        <v>12223</v>
      </c>
      <c r="AL1580" t="s">
        <v>5269</v>
      </c>
      <c r="AM1580" t="s">
        <v>5269</v>
      </c>
      <c r="AO1580">
        <v>2</v>
      </c>
      <c r="AP1580">
        <v>18</v>
      </c>
      <c r="AZ1580" t="s">
        <v>5894</v>
      </c>
    </row>
    <row r="1581" spans="1:59" x14ac:dyDescent="0.3">
      <c r="A1581">
        <v>932</v>
      </c>
      <c r="B1581" t="s">
        <v>12114</v>
      </c>
      <c r="C1581">
        <v>1034471</v>
      </c>
      <c r="Q1581" t="s">
        <v>12115</v>
      </c>
      <c r="R1581" t="s">
        <v>12115</v>
      </c>
      <c r="S1581" t="s">
        <v>135</v>
      </c>
      <c r="T1581" t="s">
        <v>52</v>
      </c>
      <c r="V1581" s="9" t="s">
        <v>2546</v>
      </c>
      <c r="AA1581" s="6" t="s">
        <v>12116</v>
      </c>
      <c r="AB1581">
        <v>10</v>
      </c>
      <c r="AC1581">
        <v>10</v>
      </c>
      <c r="AE1581" t="s">
        <v>164</v>
      </c>
      <c r="AH1581" t="s">
        <v>1398</v>
      </c>
      <c r="AK1581" t="s">
        <v>8051</v>
      </c>
      <c r="AL1581" t="s">
        <v>2084</v>
      </c>
      <c r="AM1581" t="s">
        <v>2084</v>
      </c>
      <c r="AO1581">
        <v>5</v>
      </c>
      <c r="AP1581">
        <v>6</v>
      </c>
      <c r="AS1581" t="s">
        <v>7309</v>
      </c>
      <c r="AT1581">
        <v>38435996</v>
      </c>
      <c r="AU1581">
        <v>640644</v>
      </c>
      <c r="AV1581" s="11">
        <v>1273516</v>
      </c>
      <c r="AZ1581" t="s">
        <v>1519</v>
      </c>
    </row>
    <row r="1582" spans="1:59" x14ac:dyDescent="0.3">
      <c r="A1582">
        <v>933</v>
      </c>
      <c r="B1582" t="s">
        <v>2542</v>
      </c>
      <c r="C1582">
        <v>1008701</v>
      </c>
      <c r="Q1582" t="s">
        <v>2544</v>
      </c>
      <c r="R1582" t="s">
        <v>2544</v>
      </c>
      <c r="S1582" t="s">
        <v>135</v>
      </c>
      <c r="T1582" t="s">
        <v>52</v>
      </c>
      <c r="V1582" s="9" t="s">
        <v>2546</v>
      </c>
      <c r="AA1582" s="6" t="s">
        <v>2547</v>
      </c>
      <c r="AB1582">
        <v>18</v>
      </c>
      <c r="AC1582">
        <v>18</v>
      </c>
      <c r="AE1582" t="s">
        <v>8248</v>
      </c>
      <c r="AF1582" t="s">
        <v>164</v>
      </c>
      <c r="AH1582" t="s">
        <v>1174</v>
      </c>
      <c r="AL1582" t="s">
        <v>2084</v>
      </c>
      <c r="AM1582" t="s">
        <v>2084</v>
      </c>
      <c r="AO1582">
        <v>5</v>
      </c>
      <c r="AP1582">
        <v>6</v>
      </c>
      <c r="AS1582" t="s">
        <v>7309</v>
      </c>
      <c r="AT1582">
        <v>38435996</v>
      </c>
      <c r="AU1582">
        <v>640644</v>
      </c>
      <c r="AV1582" s="11">
        <v>1273516</v>
      </c>
      <c r="AZ1582" t="s">
        <v>2549</v>
      </c>
      <c r="BA1582" t="s">
        <v>5053</v>
      </c>
      <c r="BB1582">
        <v>93264884</v>
      </c>
      <c r="BC1582" t="s">
        <v>5054</v>
      </c>
      <c r="BF1582" t="s">
        <v>10456</v>
      </c>
      <c r="BG1582" t="s">
        <v>10455</v>
      </c>
    </row>
    <row r="1583" spans="1:59" x14ac:dyDescent="0.3">
      <c r="A1583">
        <v>934</v>
      </c>
      <c r="B1583" t="s">
        <v>2543</v>
      </c>
      <c r="C1583">
        <v>984223</v>
      </c>
      <c r="Q1583" t="s">
        <v>2545</v>
      </c>
      <c r="R1583" t="s">
        <v>2545</v>
      </c>
      <c r="S1583" t="s">
        <v>135</v>
      </c>
      <c r="T1583" t="s">
        <v>52</v>
      </c>
      <c r="V1583" s="9" t="s">
        <v>2546</v>
      </c>
      <c r="Z1583" s="9" t="s">
        <v>1545</v>
      </c>
      <c r="AA1583" s="6" t="s">
        <v>2548</v>
      </c>
      <c r="AB1583">
        <v>4</v>
      </c>
      <c r="AC1583">
        <v>4</v>
      </c>
      <c r="AE1583" t="s">
        <v>8169</v>
      </c>
      <c r="AH1583" t="s">
        <v>8057</v>
      </c>
      <c r="AK1583" t="s">
        <v>8051</v>
      </c>
      <c r="AL1583" t="s">
        <v>1544</v>
      </c>
      <c r="AM1583" t="s">
        <v>1544</v>
      </c>
      <c r="AO1583">
        <v>133</v>
      </c>
      <c r="AP1583">
        <v>11</v>
      </c>
      <c r="AS1583" t="s">
        <v>7283</v>
      </c>
      <c r="AT1583">
        <v>1058062637</v>
      </c>
      <c r="AV1583" s="11">
        <v>370512</v>
      </c>
      <c r="AZ1583" t="s">
        <v>5055</v>
      </c>
    </row>
    <row r="1584" spans="1:59" x14ac:dyDescent="0.3">
      <c r="A1584">
        <v>936</v>
      </c>
      <c r="Q1584" t="s">
        <v>2550</v>
      </c>
      <c r="R1584" t="s">
        <v>2550</v>
      </c>
      <c r="S1584" t="s">
        <v>135</v>
      </c>
      <c r="T1584" t="s">
        <v>138</v>
      </c>
      <c r="V1584" s="9" t="s">
        <v>2552</v>
      </c>
      <c r="AA1584" s="6" t="s">
        <v>332</v>
      </c>
      <c r="AB1584">
        <v>1</v>
      </c>
      <c r="AC1584">
        <v>1</v>
      </c>
      <c r="AH1584" t="s">
        <v>8057</v>
      </c>
      <c r="AL1584" t="s">
        <v>2555</v>
      </c>
      <c r="AM1584" t="s">
        <v>2555</v>
      </c>
    </row>
    <row r="1585" spans="1:55" x14ac:dyDescent="0.3">
      <c r="A1585">
        <v>937</v>
      </c>
      <c r="Q1585" t="s">
        <v>2551</v>
      </c>
      <c r="R1585" t="s">
        <v>2551</v>
      </c>
      <c r="S1585" t="s">
        <v>135</v>
      </c>
      <c r="T1585" t="s">
        <v>138</v>
      </c>
      <c r="V1585" s="9" t="s">
        <v>2553</v>
      </c>
      <c r="AA1585" s="6" t="s">
        <v>2554</v>
      </c>
      <c r="AB1585">
        <v>2</v>
      </c>
      <c r="AC1585">
        <v>2</v>
      </c>
      <c r="AH1585" t="s">
        <v>1174</v>
      </c>
      <c r="AL1585" t="s">
        <v>2556</v>
      </c>
      <c r="AM1585" t="s">
        <v>2556</v>
      </c>
    </row>
    <row r="1586" spans="1:55" x14ac:dyDescent="0.3">
      <c r="A1586">
        <v>939</v>
      </c>
      <c r="B1586" t="s">
        <v>12100</v>
      </c>
      <c r="C1586">
        <v>1012860</v>
      </c>
      <c r="Q1586" t="s">
        <v>12101</v>
      </c>
      <c r="R1586" t="s">
        <v>12101</v>
      </c>
      <c r="S1586" t="s">
        <v>135</v>
      </c>
      <c r="T1586" t="s">
        <v>52</v>
      </c>
      <c r="V1586" s="9" t="s">
        <v>2558</v>
      </c>
      <c r="AA1586" s="6" t="s">
        <v>12102</v>
      </c>
      <c r="AB1586">
        <v>4</v>
      </c>
      <c r="AC1586">
        <v>4</v>
      </c>
      <c r="AE1586" t="s">
        <v>8140</v>
      </c>
      <c r="AH1586" t="s">
        <v>8057</v>
      </c>
      <c r="AK1586" t="s">
        <v>8051</v>
      </c>
      <c r="AL1586" t="s">
        <v>5406</v>
      </c>
      <c r="AM1586" t="s">
        <v>5406</v>
      </c>
      <c r="AO1586">
        <v>43</v>
      </c>
      <c r="AP1586">
        <v>3</v>
      </c>
      <c r="AQ1586">
        <v>1</v>
      </c>
      <c r="AS1586" t="s">
        <v>11759</v>
      </c>
      <c r="AV1586" s="11">
        <v>401131</v>
      </c>
      <c r="AZ1586" t="s">
        <v>12103</v>
      </c>
    </row>
    <row r="1587" spans="1:55" x14ac:dyDescent="0.3">
      <c r="A1587">
        <v>940</v>
      </c>
      <c r="Q1587" t="s">
        <v>2557</v>
      </c>
      <c r="R1587" t="s">
        <v>2557</v>
      </c>
      <c r="S1587" t="s">
        <v>135</v>
      </c>
      <c r="T1587" t="s">
        <v>52</v>
      </c>
      <c r="V1587" s="9" t="s">
        <v>2558</v>
      </c>
      <c r="AA1587" s="6" t="s">
        <v>2559</v>
      </c>
      <c r="AB1587">
        <v>1</v>
      </c>
      <c r="AC1587">
        <v>1</v>
      </c>
      <c r="AE1587" t="s">
        <v>82</v>
      </c>
      <c r="AF1587" t="s">
        <v>2462</v>
      </c>
      <c r="AG1587" t="s">
        <v>8054</v>
      </c>
      <c r="AH1587" t="s">
        <v>1174</v>
      </c>
      <c r="AL1587" t="s">
        <v>686</v>
      </c>
      <c r="AM1587" t="s">
        <v>686</v>
      </c>
      <c r="AO1587">
        <v>58</v>
      </c>
      <c r="AP1587">
        <v>6</v>
      </c>
      <c r="AS1587" t="s">
        <v>7271</v>
      </c>
      <c r="AT1587">
        <v>43718717</v>
      </c>
      <c r="AU1587">
        <v>677613</v>
      </c>
      <c r="AV1587" s="11">
        <v>1306050</v>
      </c>
      <c r="AZ1587" t="s">
        <v>2560</v>
      </c>
    </row>
    <row r="1588" spans="1:55" x14ac:dyDescent="0.3">
      <c r="A1588">
        <v>941</v>
      </c>
      <c r="B1588" t="s">
        <v>10878</v>
      </c>
      <c r="C1588">
        <v>1024695</v>
      </c>
      <c r="Q1588" t="s">
        <v>10877</v>
      </c>
      <c r="R1588" t="s">
        <v>10877</v>
      </c>
      <c r="S1588" t="s">
        <v>135</v>
      </c>
      <c r="T1588" t="s">
        <v>52</v>
      </c>
      <c r="V1588" s="9" t="s">
        <v>2558</v>
      </c>
      <c r="AA1588" s="6" t="s">
        <v>10879</v>
      </c>
      <c r="AB1588">
        <v>8</v>
      </c>
      <c r="AC1588">
        <v>8</v>
      </c>
      <c r="AE1588" t="s">
        <v>92</v>
      </c>
      <c r="AF1588" t="s">
        <v>8053</v>
      </c>
      <c r="AH1588" t="s">
        <v>1174</v>
      </c>
      <c r="AL1588" t="s">
        <v>2108</v>
      </c>
      <c r="AM1588" t="s">
        <v>2108</v>
      </c>
      <c r="AO1588">
        <v>21</v>
      </c>
      <c r="AP1588">
        <v>8</v>
      </c>
      <c r="AZ1588" t="s">
        <v>10880</v>
      </c>
    </row>
    <row r="1589" spans="1:55" x14ac:dyDescent="0.3">
      <c r="A1589">
        <v>943</v>
      </c>
      <c r="C1589">
        <v>137984</v>
      </c>
      <c r="Q1589" t="s">
        <v>12095</v>
      </c>
      <c r="R1589" t="s">
        <v>12095</v>
      </c>
      <c r="S1589" t="s">
        <v>135</v>
      </c>
      <c r="T1589" t="s">
        <v>52</v>
      </c>
      <c r="V1589" s="9" t="s">
        <v>2572</v>
      </c>
      <c r="AA1589" s="6" t="s">
        <v>12096</v>
      </c>
      <c r="AB1589">
        <v>5</v>
      </c>
      <c r="AC1589">
        <v>5</v>
      </c>
      <c r="AE1589" t="s">
        <v>92</v>
      </c>
      <c r="AF1589" t="s">
        <v>8055</v>
      </c>
      <c r="AH1589" t="s">
        <v>8106</v>
      </c>
      <c r="AL1589" t="s">
        <v>12097</v>
      </c>
      <c r="AM1589" t="s">
        <v>12097</v>
      </c>
      <c r="AO1589">
        <v>74</v>
      </c>
      <c r="AP1589">
        <v>1</v>
      </c>
      <c r="AS1589" t="s">
        <v>12098</v>
      </c>
      <c r="AV1589" s="11">
        <v>7503084</v>
      </c>
      <c r="AZ1589" t="s">
        <v>12099</v>
      </c>
    </row>
    <row r="1590" spans="1:55" x14ac:dyDescent="0.3">
      <c r="A1590">
        <v>944</v>
      </c>
      <c r="B1590" t="s">
        <v>5766</v>
      </c>
      <c r="C1590">
        <v>864248</v>
      </c>
      <c r="Q1590" t="s">
        <v>5769</v>
      </c>
      <c r="R1590" t="s">
        <v>5769</v>
      </c>
      <c r="S1590" t="s">
        <v>135</v>
      </c>
      <c r="T1590" t="s">
        <v>52</v>
      </c>
      <c r="V1590" s="9" t="s">
        <v>2572</v>
      </c>
      <c r="Z1590" s="9" t="s">
        <v>4179</v>
      </c>
      <c r="AA1590" s="6" t="s">
        <v>2226</v>
      </c>
      <c r="AB1590">
        <v>11</v>
      </c>
      <c r="AC1590">
        <v>11</v>
      </c>
      <c r="AE1590" t="s">
        <v>8055</v>
      </c>
      <c r="AF1590" t="s">
        <v>164</v>
      </c>
      <c r="AH1590" t="s">
        <v>8057</v>
      </c>
      <c r="AL1590" t="s">
        <v>5171</v>
      </c>
      <c r="AM1590" t="s">
        <v>5171</v>
      </c>
      <c r="AO1590">
        <v>2</v>
      </c>
      <c r="AP1590">
        <v>3</v>
      </c>
      <c r="AS1590" t="s">
        <v>7368</v>
      </c>
      <c r="AT1590">
        <v>609193383</v>
      </c>
      <c r="AV1590" s="11">
        <v>7502386</v>
      </c>
      <c r="AZ1590" t="s">
        <v>5774</v>
      </c>
    </row>
    <row r="1591" spans="1:55" x14ac:dyDescent="0.3">
      <c r="A1591">
        <v>946</v>
      </c>
      <c r="B1591" t="s">
        <v>5777</v>
      </c>
      <c r="C1591">
        <v>591709</v>
      </c>
      <c r="Q1591" t="s">
        <v>5776</v>
      </c>
      <c r="R1591" t="s">
        <v>5776</v>
      </c>
      <c r="S1591" t="s">
        <v>135</v>
      </c>
      <c r="T1591" t="s">
        <v>52</v>
      </c>
      <c r="V1591" s="9" t="s">
        <v>2572</v>
      </c>
      <c r="Z1591" s="9" t="s">
        <v>4197</v>
      </c>
      <c r="AA1591" s="6" t="s">
        <v>5778</v>
      </c>
      <c r="AB1591">
        <v>6</v>
      </c>
      <c r="AC1591">
        <v>6</v>
      </c>
      <c r="AE1591" t="s">
        <v>8055</v>
      </c>
      <c r="AH1591" t="s">
        <v>8057</v>
      </c>
      <c r="AL1591" t="s">
        <v>5171</v>
      </c>
      <c r="AM1591" t="s">
        <v>5171</v>
      </c>
      <c r="AO1591">
        <v>3</v>
      </c>
      <c r="AP1591">
        <v>1</v>
      </c>
      <c r="AS1591" t="s">
        <v>7368</v>
      </c>
      <c r="AT1591">
        <v>609193383</v>
      </c>
      <c r="AV1591" s="11">
        <v>7502386</v>
      </c>
      <c r="AZ1591" t="s">
        <v>5779</v>
      </c>
    </row>
    <row r="1592" spans="1:55" x14ac:dyDescent="0.3">
      <c r="A1592">
        <v>949</v>
      </c>
      <c r="I1592">
        <v>3236932</v>
      </c>
      <c r="Q1592" t="s">
        <v>2568</v>
      </c>
      <c r="R1592" t="s">
        <v>2568</v>
      </c>
      <c r="S1592" t="s">
        <v>135</v>
      </c>
      <c r="T1592" t="s">
        <v>538</v>
      </c>
      <c r="V1592" s="9" t="s">
        <v>2572</v>
      </c>
      <c r="AB1592">
        <v>467</v>
      </c>
      <c r="AC1592">
        <v>467</v>
      </c>
      <c r="AE1592" t="s">
        <v>8210</v>
      </c>
      <c r="AF1592" t="s">
        <v>8170</v>
      </c>
      <c r="AH1592" t="s">
        <v>1174</v>
      </c>
      <c r="AZ1592" t="s">
        <v>2582</v>
      </c>
      <c r="BA1592" t="s">
        <v>5056</v>
      </c>
      <c r="BB1592">
        <v>79348316</v>
      </c>
      <c r="BC1592" t="s">
        <v>5057</v>
      </c>
    </row>
    <row r="1593" spans="1:55" x14ac:dyDescent="0.3">
      <c r="A1593">
        <v>950</v>
      </c>
      <c r="B1593" t="s">
        <v>12086</v>
      </c>
      <c r="C1593">
        <v>850720</v>
      </c>
      <c r="Q1593" t="s">
        <v>12085</v>
      </c>
      <c r="R1593" t="s">
        <v>12085</v>
      </c>
      <c r="S1593" t="s">
        <v>135</v>
      </c>
      <c r="T1593" t="s">
        <v>52</v>
      </c>
      <c r="V1593" s="9" t="s">
        <v>2572</v>
      </c>
      <c r="Z1593" s="9" t="s">
        <v>12088</v>
      </c>
      <c r="AA1593" s="6" t="s">
        <v>12087</v>
      </c>
      <c r="AB1593">
        <v>3</v>
      </c>
      <c r="AC1593">
        <v>3</v>
      </c>
      <c r="AE1593" t="s">
        <v>82</v>
      </c>
      <c r="AF1593" t="s">
        <v>8054</v>
      </c>
      <c r="AH1593" t="s">
        <v>8180</v>
      </c>
      <c r="AL1593" t="s">
        <v>1386</v>
      </c>
      <c r="AM1593" t="s">
        <v>1386</v>
      </c>
      <c r="AO1593">
        <v>18</v>
      </c>
      <c r="AP1593">
        <v>1</v>
      </c>
      <c r="AS1593" t="s">
        <v>7316</v>
      </c>
      <c r="AV1593" s="11">
        <v>376506</v>
      </c>
      <c r="AZ1593" t="s">
        <v>12089</v>
      </c>
    </row>
    <row r="1594" spans="1:55" x14ac:dyDescent="0.3">
      <c r="A1594">
        <v>951</v>
      </c>
      <c r="B1594" t="s">
        <v>12077</v>
      </c>
      <c r="C1594">
        <v>917578</v>
      </c>
      <c r="Q1594" t="s">
        <v>12078</v>
      </c>
      <c r="R1594" t="s">
        <v>12078</v>
      </c>
      <c r="S1594" t="s">
        <v>135</v>
      </c>
      <c r="T1594" t="s">
        <v>52</v>
      </c>
      <c r="V1594" s="9" t="s">
        <v>2572</v>
      </c>
      <c r="AA1594" s="6" t="s">
        <v>12079</v>
      </c>
      <c r="AB1594">
        <v>13</v>
      </c>
      <c r="AC1594">
        <v>13</v>
      </c>
      <c r="AE1594" t="s">
        <v>2462</v>
      </c>
      <c r="AH1594" t="s">
        <v>8125</v>
      </c>
      <c r="AK1594" t="s">
        <v>8052</v>
      </c>
      <c r="AL1594" t="s">
        <v>12080</v>
      </c>
      <c r="AM1594" t="s">
        <v>12081</v>
      </c>
      <c r="AO1594">
        <v>5</v>
      </c>
      <c r="AS1594" t="s">
        <v>12082</v>
      </c>
      <c r="AV1594" s="11">
        <v>334010</v>
      </c>
      <c r="AZ1594" t="s">
        <v>12083</v>
      </c>
    </row>
    <row r="1595" spans="1:55" x14ac:dyDescent="0.3">
      <c r="A1595">
        <v>955</v>
      </c>
      <c r="B1595" t="s">
        <v>5856</v>
      </c>
      <c r="C1595">
        <v>873367</v>
      </c>
      <c r="Q1595" t="s">
        <v>5857</v>
      </c>
      <c r="R1595" t="s">
        <v>5857</v>
      </c>
      <c r="S1595" t="s">
        <v>135</v>
      </c>
      <c r="T1595" t="s">
        <v>52</v>
      </c>
      <c r="V1595" s="9" t="s">
        <v>5509</v>
      </c>
      <c r="AA1595" s="6" t="s">
        <v>5858</v>
      </c>
      <c r="AB1595">
        <v>15</v>
      </c>
      <c r="AC1595">
        <v>15</v>
      </c>
      <c r="AE1595" t="s">
        <v>8260</v>
      </c>
      <c r="AH1595" t="s">
        <v>1174</v>
      </c>
      <c r="AL1595" t="s">
        <v>5859</v>
      </c>
      <c r="AM1595" t="s">
        <v>5859</v>
      </c>
      <c r="AO1595">
        <v>2</v>
      </c>
      <c r="AP1595">
        <v>1</v>
      </c>
      <c r="AZ1595" t="s">
        <v>5860</v>
      </c>
    </row>
    <row r="1596" spans="1:55" x14ac:dyDescent="0.3">
      <c r="A1596">
        <v>956</v>
      </c>
      <c r="E1596">
        <v>20298652</v>
      </c>
      <c r="Q1596" t="s">
        <v>5508</v>
      </c>
      <c r="R1596" t="s">
        <v>5508</v>
      </c>
      <c r="S1596" t="s">
        <v>135</v>
      </c>
      <c r="T1596" t="s">
        <v>52</v>
      </c>
      <c r="V1596" s="9" t="s">
        <v>5509</v>
      </c>
      <c r="AA1596" s="6" t="s">
        <v>5510</v>
      </c>
      <c r="AB1596">
        <v>2</v>
      </c>
      <c r="AC1596">
        <v>2</v>
      </c>
      <c r="AE1596" t="s">
        <v>8053</v>
      </c>
      <c r="AH1596" t="s">
        <v>8057</v>
      </c>
      <c r="AL1596" t="s">
        <v>5511</v>
      </c>
      <c r="AM1596" t="s">
        <v>5511</v>
      </c>
      <c r="AO1596">
        <v>58</v>
      </c>
      <c r="AP1596">
        <v>6</v>
      </c>
      <c r="AZ1596" t="s">
        <v>5512</v>
      </c>
    </row>
    <row r="1597" spans="1:55" x14ac:dyDescent="0.3">
      <c r="A1597">
        <v>957</v>
      </c>
      <c r="C1597">
        <v>837305</v>
      </c>
      <c r="D1597" t="s">
        <v>5851</v>
      </c>
      <c r="Q1597" t="s">
        <v>5852</v>
      </c>
      <c r="R1597" t="s">
        <v>5852</v>
      </c>
      <c r="S1597" t="s">
        <v>135</v>
      </c>
      <c r="T1597" t="s">
        <v>52</v>
      </c>
      <c r="V1597" s="9" t="s">
        <v>5853</v>
      </c>
      <c r="AA1597" s="6" t="s">
        <v>5854</v>
      </c>
      <c r="AB1597">
        <v>5</v>
      </c>
      <c r="AC1597">
        <v>5</v>
      </c>
      <c r="AE1597" t="s">
        <v>8053</v>
      </c>
      <c r="AH1597" t="s">
        <v>8057</v>
      </c>
      <c r="AL1597" t="s">
        <v>5855</v>
      </c>
      <c r="AM1597" t="s">
        <v>5855</v>
      </c>
      <c r="AO1597">
        <v>116</v>
      </c>
      <c r="AP1597">
        <v>3</v>
      </c>
      <c r="AZ1597" t="s">
        <v>2119</v>
      </c>
    </row>
    <row r="1598" spans="1:55" x14ac:dyDescent="0.3">
      <c r="A1598">
        <v>958</v>
      </c>
      <c r="Q1598" t="s">
        <v>2588</v>
      </c>
      <c r="R1598" t="s">
        <v>2588</v>
      </c>
      <c r="S1598" t="s">
        <v>135</v>
      </c>
      <c r="T1598" t="s">
        <v>138</v>
      </c>
      <c r="V1598" s="9" t="s">
        <v>2589</v>
      </c>
      <c r="AA1598" s="6" t="s">
        <v>2590</v>
      </c>
      <c r="AB1598">
        <v>1</v>
      </c>
      <c r="AC1598">
        <v>1</v>
      </c>
      <c r="AL1598" t="s">
        <v>773</v>
      </c>
      <c r="AM1598" t="s">
        <v>773</v>
      </c>
    </row>
    <row r="1599" spans="1:55" x14ac:dyDescent="0.3">
      <c r="A1599">
        <v>959</v>
      </c>
      <c r="C1599">
        <v>320526</v>
      </c>
      <c r="Q1599" t="s">
        <v>12380</v>
      </c>
      <c r="R1599" t="s">
        <v>12380</v>
      </c>
      <c r="S1599" t="s">
        <v>135</v>
      </c>
      <c r="T1599" t="s">
        <v>52</v>
      </c>
      <c r="V1599" s="9" t="s">
        <v>2593</v>
      </c>
      <c r="AA1599" s="6" t="s">
        <v>12381</v>
      </c>
      <c r="AB1599">
        <v>5</v>
      </c>
      <c r="AC1599">
        <v>5</v>
      </c>
      <c r="AE1599" t="s">
        <v>8054</v>
      </c>
      <c r="AH1599" t="s">
        <v>8057</v>
      </c>
      <c r="AK1599" t="s">
        <v>8051</v>
      </c>
      <c r="AL1599" t="s">
        <v>5321</v>
      </c>
      <c r="AM1599" t="s">
        <v>5321</v>
      </c>
      <c r="AO1599">
        <v>49</v>
      </c>
      <c r="AP1599">
        <v>3</v>
      </c>
      <c r="AZ1599" t="s">
        <v>12382</v>
      </c>
    </row>
    <row r="1600" spans="1:55" x14ac:dyDescent="0.3">
      <c r="A1600">
        <v>960</v>
      </c>
      <c r="C1600">
        <v>65001</v>
      </c>
      <c r="Q1600" t="s">
        <v>12072</v>
      </c>
      <c r="R1600" t="s">
        <v>12072</v>
      </c>
      <c r="S1600" t="s">
        <v>135</v>
      </c>
      <c r="T1600" t="s">
        <v>52</v>
      </c>
      <c r="V1600" s="9" t="s">
        <v>2593</v>
      </c>
      <c r="AA1600" s="6" t="s">
        <v>2575</v>
      </c>
      <c r="AB1600">
        <v>8</v>
      </c>
      <c r="AC1600">
        <v>8</v>
      </c>
      <c r="AE1600" t="s">
        <v>8161</v>
      </c>
      <c r="AH1600" t="s">
        <v>8057</v>
      </c>
      <c r="AL1600" t="s">
        <v>12073</v>
      </c>
      <c r="AM1600" t="s">
        <v>12073</v>
      </c>
      <c r="AO1600">
        <v>40</v>
      </c>
      <c r="AP1600">
        <v>3</v>
      </c>
      <c r="AS1600" t="s">
        <v>12074</v>
      </c>
      <c r="AV1600" s="11" t="s">
        <v>12075</v>
      </c>
      <c r="AZ1600" t="s">
        <v>12076</v>
      </c>
    </row>
    <row r="1601" spans="1:60" x14ac:dyDescent="0.3">
      <c r="A1601">
        <v>961</v>
      </c>
      <c r="C1601">
        <v>558340</v>
      </c>
      <c r="Q1601" t="s">
        <v>6697</v>
      </c>
      <c r="R1601" t="s">
        <v>6698</v>
      </c>
      <c r="S1601" t="s">
        <v>65</v>
      </c>
      <c r="T1601" t="s">
        <v>52</v>
      </c>
      <c r="V1601" s="9" t="s">
        <v>2593</v>
      </c>
      <c r="AA1601" s="6" t="s">
        <v>6699</v>
      </c>
      <c r="AB1601">
        <v>4</v>
      </c>
      <c r="AC1601">
        <v>4</v>
      </c>
      <c r="AE1601" t="s">
        <v>2232</v>
      </c>
      <c r="AH1601" t="s">
        <v>1389</v>
      </c>
      <c r="AK1601" t="s">
        <v>8051</v>
      </c>
      <c r="AL1601" t="s">
        <v>6700</v>
      </c>
      <c r="AM1601" t="s">
        <v>6701</v>
      </c>
      <c r="AO1601">
        <v>83</v>
      </c>
      <c r="AP1601">
        <v>3</v>
      </c>
      <c r="AZ1601" t="s">
        <v>6702</v>
      </c>
    </row>
    <row r="1602" spans="1:60" x14ac:dyDescent="0.3">
      <c r="A1602">
        <v>963</v>
      </c>
      <c r="B1602" t="s">
        <v>2591</v>
      </c>
      <c r="C1602">
        <v>849139</v>
      </c>
      <c r="Q1602" t="s">
        <v>2592</v>
      </c>
      <c r="R1602" t="s">
        <v>2592</v>
      </c>
      <c r="S1602" t="s">
        <v>135</v>
      </c>
      <c r="T1602" t="s">
        <v>52</v>
      </c>
      <c r="V1602" s="9" t="s">
        <v>2593</v>
      </c>
      <c r="AA1602" s="6" t="s">
        <v>2594</v>
      </c>
      <c r="AB1602">
        <v>12</v>
      </c>
      <c r="AC1602">
        <v>12</v>
      </c>
      <c r="AE1602" t="s">
        <v>8055</v>
      </c>
      <c r="AF1602" t="s">
        <v>164</v>
      </c>
      <c r="AH1602" t="s">
        <v>8057</v>
      </c>
      <c r="AK1602" t="s">
        <v>8051</v>
      </c>
      <c r="AL1602" t="s">
        <v>2084</v>
      </c>
      <c r="AM1602" t="s">
        <v>2084</v>
      </c>
      <c r="AO1602">
        <v>6</v>
      </c>
      <c r="AP1602">
        <v>2</v>
      </c>
      <c r="AS1602" t="s">
        <v>7309</v>
      </c>
      <c r="AT1602">
        <v>38435996</v>
      </c>
      <c r="AU1602">
        <v>640644</v>
      </c>
      <c r="AV1602" s="11">
        <v>1273516</v>
      </c>
      <c r="AZ1602" t="s">
        <v>5063</v>
      </c>
      <c r="BA1602" t="s">
        <v>5064</v>
      </c>
      <c r="BB1602" t="s">
        <v>5065</v>
      </c>
      <c r="BC1602" t="s">
        <v>5066</v>
      </c>
      <c r="BF1602" t="s">
        <v>10456</v>
      </c>
      <c r="BG1602" t="s">
        <v>10455</v>
      </c>
    </row>
    <row r="1603" spans="1:60" x14ac:dyDescent="0.3">
      <c r="A1603">
        <v>964</v>
      </c>
      <c r="Q1603" t="s">
        <v>2595</v>
      </c>
      <c r="R1603" t="s">
        <v>2595</v>
      </c>
      <c r="S1603" t="s">
        <v>135</v>
      </c>
      <c r="T1603" t="s">
        <v>138</v>
      </c>
      <c r="V1603" s="9" t="s">
        <v>2601</v>
      </c>
      <c r="AA1603" s="6" t="s">
        <v>2606</v>
      </c>
      <c r="AB1603">
        <v>1</v>
      </c>
      <c r="AC1603">
        <v>1</v>
      </c>
      <c r="AH1603" t="s">
        <v>1174</v>
      </c>
      <c r="AL1603" t="s">
        <v>2607</v>
      </c>
      <c r="AM1603" t="s">
        <v>2607</v>
      </c>
    </row>
    <row r="1604" spans="1:60" x14ac:dyDescent="0.3">
      <c r="A1604">
        <v>965</v>
      </c>
      <c r="C1604">
        <v>585050</v>
      </c>
      <c r="Q1604" t="s">
        <v>12061</v>
      </c>
      <c r="R1604" t="s">
        <v>12061</v>
      </c>
      <c r="S1604" t="s">
        <v>135</v>
      </c>
      <c r="T1604" t="s">
        <v>52</v>
      </c>
      <c r="V1604" s="9" t="s">
        <v>12060</v>
      </c>
      <c r="AA1604" s="6" t="s">
        <v>6499</v>
      </c>
      <c r="AB1604">
        <v>2</v>
      </c>
      <c r="AC1604">
        <v>2</v>
      </c>
      <c r="AE1604" t="s">
        <v>8161</v>
      </c>
      <c r="AH1604" t="s">
        <v>8057</v>
      </c>
      <c r="AL1604" t="s">
        <v>12062</v>
      </c>
      <c r="AM1604" t="s">
        <v>12062</v>
      </c>
      <c r="AO1604">
        <v>144</v>
      </c>
      <c r="AP1604">
        <v>12</v>
      </c>
      <c r="AS1604" t="s">
        <v>12063</v>
      </c>
      <c r="AV1604" s="11">
        <v>7708428</v>
      </c>
    </row>
    <row r="1605" spans="1:60" x14ac:dyDescent="0.3">
      <c r="A1605">
        <v>966</v>
      </c>
      <c r="C1605">
        <v>585049</v>
      </c>
      <c r="Q1605" t="s">
        <v>12064</v>
      </c>
      <c r="R1605" t="s">
        <v>12064</v>
      </c>
      <c r="S1605" t="s">
        <v>135</v>
      </c>
      <c r="T1605" t="s">
        <v>52</v>
      </c>
      <c r="V1605" s="9" t="s">
        <v>12060</v>
      </c>
      <c r="AA1605" s="6" t="s">
        <v>12065</v>
      </c>
      <c r="AB1605">
        <v>3</v>
      </c>
      <c r="AC1605">
        <v>3</v>
      </c>
      <c r="AE1605" t="s">
        <v>8161</v>
      </c>
      <c r="AH1605" t="s">
        <v>1174</v>
      </c>
      <c r="AL1605" t="s">
        <v>12062</v>
      </c>
      <c r="AM1605" t="s">
        <v>12062</v>
      </c>
      <c r="AO1605">
        <v>144</v>
      </c>
      <c r="AP1605">
        <v>12</v>
      </c>
      <c r="AS1605" t="s">
        <v>12063</v>
      </c>
      <c r="AV1605" s="11">
        <v>7708428</v>
      </c>
      <c r="AZ1605" t="s">
        <v>12066</v>
      </c>
    </row>
    <row r="1606" spans="1:60" x14ac:dyDescent="0.3">
      <c r="A1606">
        <v>967</v>
      </c>
      <c r="C1606">
        <v>301906</v>
      </c>
      <c r="Q1606" t="s">
        <v>12057</v>
      </c>
      <c r="R1606" t="s">
        <v>12057</v>
      </c>
      <c r="S1606" t="s">
        <v>135</v>
      </c>
      <c r="T1606" t="s">
        <v>52</v>
      </c>
      <c r="V1606" s="9" t="s">
        <v>12052</v>
      </c>
      <c r="AA1606" s="6" t="s">
        <v>12058</v>
      </c>
      <c r="AB1606">
        <v>6</v>
      </c>
      <c r="AC1606">
        <v>6</v>
      </c>
      <c r="AE1606" t="s">
        <v>8053</v>
      </c>
      <c r="AH1606" t="s">
        <v>8057</v>
      </c>
      <c r="AL1606" t="s">
        <v>12055</v>
      </c>
      <c r="AM1606" t="s">
        <v>12055</v>
      </c>
      <c r="AO1606">
        <v>5</v>
      </c>
      <c r="AP1606">
        <v>4</v>
      </c>
      <c r="AS1606" t="s">
        <v>12056</v>
      </c>
      <c r="AV1606" s="11">
        <v>367344</v>
      </c>
      <c r="AZ1606" t="s">
        <v>12059</v>
      </c>
    </row>
    <row r="1607" spans="1:60" x14ac:dyDescent="0.3">
      <c r="A1607">
        <v>968</v>
      </c>
      <c r="C1607">
        <v>301907</v>
      </c>
      <c r="Q1607" t="s">
        <v>12053</v>
      </c>
      <c r="R1607" t="s">
        <v>12053</v>
      </c>
      <c r="S1607" t="s">
        <v>135</v>
      </c>
      <c r="T1607" t="s">
        <v>52</v>
      </c>
      <c r="V1607" s="9" t="s">
        <v>12052</v>
      </c>
      <c r="AA1607" s="6" t="s">
        <v>9369</v>
      </c>
      <c r="AB1607">
        <v>8</v>
      </c>
      <c r="AC1607">
        <v>8</v>
      </c>
      <c r="AE1607" t="s">
        <v>8053</v>
      </c>
      <c r="AF1607" t="s">
        <v>8054</v>
      </c>
      <c r="AH1607" t="s">
        <v>8058</v>
      </c>
      <c r="AL1607" t="s">
        <v>12055</v>
      </c>
      <c r="AM1607" t="s">
        <v>12055</v>
      </c>
      <c r="AO1607">
        <v>5</v>
      </c>
      <c r="AP1607">
        <v>4</v>
      </c>
      <c r="AS1607" t="s">
        <v>12056</v>
      </c>
      <c r="AV1607" s="11">
        <v>367344</v>
      </c>
      <c r="AZ1607" t="s">
        <v>12054</v>
      </c>
    </row>
    <row r="1608" spans="1:60" x14ac:dyDescent="0.3">
      <c r="A1608">
        <v>969</v>
      </c>
      <c r="Q1608" t="s">
        <v>2596</v>
      </c>
      <c r="R1608" t="s">
        <v>2596</v>
      </c>
      <c r="S1608" t="s">
        <v>135</v>
      </c>
      <c r="T1608" t="s">
        <v>138</v>
      </c>
      <c r="V1608" s="9" t="s">
        <v>2602</v>
      </c>
      <c r="AA1608" s="6" t="s">
        <v>2484</v>
      </c>
      <c r="AB1608">
        <v>1</v>
      </c>
      <c r="AC1608">
        <v>1</v>
      </c>
      <c r="AH1608" t="s">
        <v>8057</v>
      </c>
      <c r="AL1608" t="s">
        <v>1471</v>
      </c>
      <c r="AM1608" t="s">
        <v>1471</v>
      </c>
      <c r="AZ1608" t="s">
        <v>2611</v>
      </c>
    </row>
    <row r="1609" spans="1:60" x14ac:dyDescent="0.3">
      <c r="A1609">
        <v>970</v>
      </c>
      <c r="Q1609" t="s">
        <v>2597</v>
      </c>
      <c r="R1609" t="s">
        <v>2597</v>
      </c>
      <c r="S1609" t="s">
        <v>135</v>
      </c>
      <c r="T1609" t="s">
        <v>138</v>
      </c>
      <c r="V1609" s="9" t="s">
        <v>2602</v>
      </c>
      <c r="AA1609" s="6" t="s">
        <v>898</v>
      </c>
      <c r="AB1609">
        <v>1</v>
      </c>
      <c r="AC1609">
        <v>1</v>
      </c>
      <c r="AH1609" t="s">
        <v>8057</v>
      </c>
      <c r="AL1609" t="s">
        <v>1145</v>
      </c>
      <c r="AM1609" t="s">
        <v>1145</v>
      </c>
      <c r="AZ1609" t="s">
        <v>2611</v>
      </c>
    </row>
    <row r="1610" spans="1:60" x14ac:dyDescent="0.3">
      <c r="A1610">
        <v>971</v>
      </c>
      <c r="Q1610" t="s">
        <v>2598</v>
      </c>
      <c r="R1610" t="s">
        <v>2598</v>
      </c>
      <c r="S1610" t="s">
        <v>135</v>
      </c>
      <c r="T1610" t="s">
        <v>138</v>
      </c>
      <c r="V1610" s="9" t="s">
        <v>2603</v>
      </c>
      <c r="AA1610" s="6" t="s">
        <v>661</v>
      </c>
      <c r="AB1610">
        <v>1</v>
      </c>
      <c r="AC1610">
        <v>1</v>
      </c>
      <c r="AH1610" t="s">
        <v>8057</v>
      </c>
      <c r="AL1610" t="s">
        <v>2608</v>
      </c>
      <c r="AM1610" t="s">
        <v>2608</v>
      </c>
    </row>
    <row r="1611" spans="1:60" x14ac:dyDescent="0.3">
      <c r="A1611">
        <v>972</v>
      </c>
      <c r="M1611" t="s">
        <v>10000</v>
      </c>
      <c r="Q1611" t="s">
        <v>9997</v>
      </c>
      <c r="R1611" t="s">
        <v>9997</v>
      </c>
      <c r="S1611" t="s">
        <v>135</v>
      </c>
      <c r="T1611" t="s">
        <v>9998</v>
      </c>
      <c r="V1611" s="9" t="s">
        <v>9999</v>
      </c>
      <c r="AD1611" s="9" t="s">
        <v>10001</v>
      </c>
      <c r="AK1611" t="s">
        <v>8051</v>
      </c>
      <c r="BH1611" t="s">
        <v>10002</v>
      </c>
    </row>
    <row r="1612" spans="1:60" x14ac:dyDescent="0.3">
      <c r="A1612">
        <v>973</v>
      </c>
      <c r="Q1612" t="s">
        <v>2599</v>
      </c>
      <c r="R1612" t="s">
        <v>2599</v>
      </c>
      <c r="S1612" t="s">
        <v>135</v>
      </c>
      <c r="T1612" t="s">
        <v>138</v>
      </c>
      <c r="V1612" s="9" t="s">
        <v>2604</v>
      </c>
      <c r="AA1612" s="6" t="s">
        <v>251</v>
      </c>
      <c r="AB1612">
        <v>1</v>
      </c>
      <c r="AC1612">
        <v>1</v>
      </c>
      <c r="AL1612" t="s">
        <v>2609</v>
      </c>
      <c r="AM1612" t="s">
        <v>2609</v>
      </c>
      <c r="AZ1612" t="s">
        <v>2611</v>
      </c>
    </row>
    <row r="1613" spans="1:60" x14ac:dyDescent="0.3">
      <c r="A1613">
        <v>974</v>
      </c>
      <c r="Q1613" t="s">
        <v>2600</v>
      </c>
      <c r="R1613" t="s">
        <v>2600</v>
      </c>
      <c r="S1613" t="s">
        <v>135</v>
      </c>
      <c r="T1613" t="s">
        <v>138</v>
      </c>
      <c r="V1613" s="9" t="s">
        <v>2605</v>
      </c>
      <c r="AA1613" s="6" t="s">
        <v>332</v>
      </c>
      <c r="AB1613">
        <v>1</v>
      </c>
      <c r="AC1613">
        <v>1</v>
      </c>
      <c r="AH1613" t="s">
        <v>1398</v>
      </c>
      <c r="AL1613" t="s">
        <v>2610</v>
      </c>
      <c r="AM1613" t="s">
        <v>2610</v>
      </c>
    </row>
    <row r="1614" spans="1:60" x14ac:dyDescent="0.3">
      <c r="A1614">
        <v>975</v>
      </c>
      <c r="B1614" t="s">
        <v>2612</v>
      </c>
      <c r="C1614">
        <v>869709</v>
      </c>
      <c r="Q1614" t="s">
        <v>2615</v>
      </c>
      <c r="R1614" t="s">
        <v>2615</v>
      </c>
      <c r="S1614" t="s">
        <v>135</v>
      </c>
      <c r="T1614" t="s">
        <v>52</v>
      </c>
      <c r="V1614" s="9" t="s">
        <v>2618</v>
      </c>
      <c r="AA1614" s="6" t="s">
        <v>2622</v>
      </c>
      <c r="AB1614">
        <v>13</v>
      </c>
      <c r="AC1614">
        <v>13</v>
      </c>
      <c r="AE1614" t="s">
        <v>164</v>
      </c>
      <c r="AF1614" t="s">
        <v>82</v>
      </c>
      <c r="AH1614" t="s">
        <v>8057</v>
      </c>
      <c r="AL1614" t="s">
        <v>2084</v>
      </c>
      <c r="AM1614" t="s">
        <v>2084</v>
      </c>
      <c r="AO1614">
        <v>6</v>
      </c>
      <c r="AP1614">
        <v>3</v>
      </c>
      <c r="AS1614" t="s">
        <v>7309</v>
      </c>
      <c r="AT1614">
        <v>38435996</v>
      </c>
      <c r="AU1614">
        <v>640644</v>
      </c>
      <c r="AV1614" s="11">
        <v>1273516</v>
      </c>
      <c r="AZ1614" t="s">
        <v>2626</v>
      </c>
      <c r="BF1614" t="s">
        <v>10456</v>
      </c>
      <c r="BG1614" t="s">
        <v>10455</v>
      </c>
    </row>
    <row r="1615" spans="1:60" x14ac:dyDescent="0.3">
      <c r="A1615">
        <v>978</v>
      </c>
      <c r="B1615" t="s">
        <v>2613</v>
      </c>
      <c r="C1615">
        <v>269727</v>
      </c>
      <c r="Q1615" t="s">
        <v>2616</v>
      </c>
      <c r="R1615" t="s">
        <v>2616</v>
      </c>
      <c r="S1615" t="s">
        <v>135</v>
      </c>
      <c r="T1615" t="s">
        <v>52</v>
      </c>
      <c r="V1615" s="9" t="s">
        <v>2619</v>
      </c>
      <c r="AA1615" s="6" t="s">
        <v>2623</v>
      </c>
      <c r="AB1615">
        <v>4</v>
      </c>
      <c r="AC1615">
        <v>4</v>
      </c>
      <c r="AE1615" t="s">
        <v>8248</v>
      </c>
      <c r="AF1615" t="s">
        <v>82</v>
      </c>
      <c r="AH1615" t="s">
        <v>8092</v>
      </c>
      <c r="AL1615" t="s">
        <v>2624</v>
      </c>
      <c r="AM1615" t="s">
        <v>2624</v>
      </c>
      <c r="AO1615">
        <v>11</v>
      </c>
      <c r="AP1615">
        <v>2</v>
      </c>
      <c r="AS1615" t="s">
        <v>12051</v>
      </c>
      <c r="AV1615" s="11">
        <v>111052</v>
      </c>
      <c r="AZ1615" t="s">
        <v>2627</v>
      </c>
    </row>
    <row r="1616" spans="1:60" x14ac:dyDescent="0.3">
      <c r="A1616">
        <v>979</v>
      </c>
      <c r="B1616" t="s">
        <v>2614</v>
      </c>
      <c r="C1616">
        <v>910250</v>
      </c>
      <c r="Q1616" t="s">
        <v>2617</v>
      </c>
      <c r="R1616" t="s">
        <v>2617</v>
      </c>
      <c r="S1616" t="s">
        <v>135</v>
      </c>
      <c r="T1616" t="s">
        <v>52</v>
      </c>
      <c r="V1616" s="9" t="s">
        <v>2619</v>
      </c>
      <c r="W1616" s="9" t="s">
        <v>8682</v>
      </c>
      <c r="Z1616" s="9" t="s">
        <v>2620</v>
      </c>
      <c r="AA1616" s="6" t="s">
        <v>2621</v>
      </c>
      <c r="AB1616">
        <v>16</v>
      </c>
      <c r="AC1616">
        <v>16</v>
      </c>
      <c r="AE1616" t="s">
        <v>2462</v>
      </c>
      <c r="AL1616" t="s">
        <v>2625</v>
      </c>
      <c r="AM1616" t="s">
        <v>2625</v>
      </c>
      <c r="AO1616">
        <v>29</v>
      </c>
      <c r="AP1616">
        <v>6</v>
      </c>
      <c r="AZ1616" t="s">
        <v>2628</v>
      </c>
      <c r="BA1616" t="s">
        <v>5067</v>
      </c>
      <c r="BB1616" t="s">
        <v>5068</v>
      </c>
      <c r="BC1616" t="s">
        <v>5069</v>
      </c>
    </row>
    <row r="1617" spans="1:59" x14ac:dyDescent="0.3">
      <c r="A1617">
        <v>981</v>
      </c>
      <c r="B1617" t="s">
        <v>2632</v>
      </c>
      <c r="C1617">
        <v>889433</v>
      </c>
      <c r="Q1617" t="s">
        <v>2638</v>
      </c>
      <c r="R1617" t="s">
        <v>2638</v>
      </c>
      <c r="S1617" t="s">
        <v>135</v>
      </c>
      <c r="T1617" t="s">
        <v>52</v>
      </c>
      <c r="V1617" s="9" t="s">
        <v>2644</v>
      </c>
      <c r="AA1617" s="6" t="s">
        <v>2647</v>
      </c>
      <c r="AB1617">
        <v>14</v>
      </c>
      <c r="AC1617">
        <v>14</v>
      </c>
      <c r="AE1617" t="s">
        <v>8226</v>
      </c>
      <c r="AH1617" t="s">
        <v>8057</v>
      </c>
      <c r="AL1617" t="s">
        <v>2084</v>
      </c>
      <c r="AM1617" t="s">
        <v>2084</v>
      </c>
      <c r="AO1617">
        <v>6</v>
      </c>
      <c r="AP1617">
        <v>4</v>
      </c>
      <c r="AS1617" t="s">
        <v>7309</v>
      </c>
      <c r="AT1617">
        <v>38435996</v>
      </c>
      <c r="AU1617">
        <v>640644</v>
      </c>
      <c r="AV1617" s="11">
        <v>1273516</v>
      </c>
      <c r="AZ1617" t="s">
        <v>2653</v>
      </c>
      <c r="BF1617" t="s">
        <v>10456</v>
      </c>
      <c r="BG1617" t="s">
        <v>10455</v>
      </c>
    </row>
    <row r="1618" spans="1:59" x14ac:dyDescent="0.3">
      <c r="A1618">
        <v>982</v>
      </c>
      <c r="B1618" t="s">
        <v>2633</v>
      </c>
      <c r="C1618">
        <v>884423</v>
      </c>
      <c r="Q1618" t="s">
        <v>2639</v>
      </c>
      <c r="R1618" t="s">
        <v>2639</v>
      </c>
      <c r="S1618" t="s">
        <v>135</v>
      </c>
      <c r="T1618" t="s">
        <v>52</v>
      </c>
      <c r="V1618" s="9" t="s">
        <v>2644</v>
      </c>
      <c r="Z1618" s="9" t="s">
        <v>1608</v>
      </c>
      <c r="AA1618" s="6" t="s">
        <v>2648</v>
      </c>
      <c r="AB1618">
        <v>2</v>
      </c>
      <c r="AC1618">
        <v>2</v>
      </c>
      <c r="AE1618" t="s">
        <v>82</v>
      </c>
      <c r="AH1618" t="s">
        <v>8057</v>
      </c>
      <c r="AL1618" t="s">
        <v>1607</v>
      </c>
      <c r="AM1618" t="s">
        <v>1607</v>
      </c>
      <c r="AO1618">
        <v>131</v>
      </c>
      <c r="AP1618">
        <v>1</v>
      </c>
      <c r="AS1618" t="s">
        <v>7322</v>
      </c>
      <c r="AT1618">
        <v>1537306</v>
      </c>
      <c r="AV1618" s="11">
        <v>342367</v>
      </c>
      <c r="AZ1618" t="s">
        <v>2373</v>
      </c>
    </row>
    <row r="1619" spans="1:59" x14ac:dyDescent="0.3">
      <c r="A1619">
        <v>983</v>
      </c>
      <c r="B1619" t="s">
        <v>5429</v>
      </c>
      <c r="E1619">
        <v>2800801</v>
      </c>
      <c r="Q1619" t="s">
        <v>5430</v>
      </c>
      <c r="R1619" t="s">
        <v>5430</v>
      </c>
      <c r="S1619" t="s">
        <v>135</v>
      </c>
      <c r="T1619" t="s">
        <v>52</v>
      </c>
      <c r="V1619" s="9" t="s">
        <v>5431</v>
      </c>
      <c r="AA1619" s="6" t="s">
        <v>5432</v>
      </c>
      <c r="AB1619">
        <v>16</v>
      </c>
      <c r="AC1619">
        <v>16</v>
      </c>
      <c r="AE1619" t="s">
        <v>8169</v>
      </c>
      <c r="AF1619" t="s">
        <v>8055</v>
      </c>
      <c r="AH1619" t="s">
        <v>1174</v>
      </c>
      <c r="AL1619" t="s">
        <v>5433</v>
      </c>
      <c r="AM1619" t="s">
        <v>5433</v>
      </c>
      <c r="AO1619">
        <v>12</v>
      </c>
      <c r="AP1619">
        <v>2</v>
      </c>
      <c r="AZ1619" t="s">
        <v>5434</v>
      </c>
    </row>
    <row r="1620" spans="1:59" x14ac:dyDescent="0.3">
      <c r="A1620">
        <v>984</v>
      </c>
      <c r="B1620" t="s">
        <v>12379</v>
      </c>
      <c r="C1620">
        <v>894174</v>
      </c>
      <c r="Q1620" t="s">
        <v>12047</v>
      </c>
      <c r="R1620" t="s">
        <v>12047</v>
      </c>
      <c r="S1620" t="s">
        <v>135</v>
      </c>
      <c r="T1620" t="s">
        <v>52</v>
      </c>
      <c r="V1620" s="9" t="s">
        <v>5431</v>
      </c>
      <c r="AA1620" s="6" t="s">
        <v>12048</v>
      </c>
      <c r="AB1620">
        <v>2</v>
      </c>
      <c r="AC1620">
        <v>2</v>
      </c>
      <c r="AE1620" t="s">
        <v>2462</v>
      </c>
      <c r="AF1620" t="s">
        <v>8054</v>
      </c>
      <c r="AH1620" t="s">
        <v>8066</v>
      </c>
      <c r="AI1620" t="s">
        <v>8263</v>
      </c>
      <c r="AK1620" t="s">
        <v>8051</v>
      </c>
      <c r="AL1620" t="s">
        <v>5216</v>
      </c>
      <c r="AM1620" t="s">
        <v>5216</v>
      </c>
      <c r="AO1620">
        <v>74</v>
      </c>
      <c r="AP1620">
        <v>2</v>
      </c>
      <c r="AS1620" t="s">
        <v>12049</v>
      </c>
      <c r="AV1620" s="11">
        <v>375363</v>
      </c>
      <c r="AZ1620" t="s">
        <v>12050</v>
      </c>
    </row>
    <row r="1621" spans="1:59" x14ac:dyDescent="0.3">
      <c r="A1621">
        <v>990</v>
      </c>
      <c r="B1621" t="s">
        <v>2635</v>
      </c>
      <c r="C1621">
        <v>921524</v>
      </c>
      <c r="Q1621" t="s">
        <v>2641</v>
      </c>
      <c r="R1621" t="s">
        <v>2641</v>
      </c>
      <c r="S1621" t="s">
        <v>135</v>
      </c>
      <c r="T1621" t="s">
        <v>52</v>
      </c>
      <c r="V1621" s="9" t="s">
        <v>2645</v>
      </c>
      <c r="AA1621" s="6" t="s">
        <v>2650</v>
      </c>
      <c r="AB1621">
        <v>6</v>
      </c>
      <c r="AC1621">
        <v>6</v>
      </c>
      <c r="AE1621" t="s">
        <v>164</v>
      </c>
      <c r="AF1621" t="s">
        <v>8248</v>
      </c>
      <c r="AH1621" t="s">
        <v>670</v>
      </c>
      <c r="AL1621" t="s">
        <v>2084</v>
      </c>
      <c r="AM1621" t="s">
        <v>2084</v>
      </c>
      <c r="AO1621">
        <v>6</v>
      </c>
      <c r="AP1621">
        <v>5</v>
      </c>
      <c r="AS1621" t="s">
        <v>7309</v>
      </c>
      <c r="AT1621">
        <v>38435996</v>
      </c>
      <c r="AU1621">
        <v>640644</v>
      </c>
      <c r="AV1621" s="11">
        <v>1273516</v>
      </c>
      <c r="AZ1621" t="s">
        <v>2626</v>
      </c>
      <c r="BF1621" t="s">
        <v>10456</v>
      </c>
      <c r="BG1621" t="s">
        <v>10455</v>
      </c>
    </row>
    <row r="1622" spans="1:59" x14ac:dyDescent="0.3">
      <c r="A1622">
        <v>992</v>
      </c>
      <c r="B1622" t="s">
        <v>2637</v>
      </c>
      <c r="C1622">
        <v>922268</v>
      </c>
      <c r="Q1622" t="s">
        <v>2643</v>
      </c>
      <c r="R1622" t="s">
        <v>2643</v>
      </c>
      <c r="S1622" t="s">
        <v>135</v>
      </c>
      <c r="T1622" t="s">
        <v>52</v>
      </c>
      <c r="V1622" s="9" t="s">
        <v>2646</v>
      </c>
      <c r="Z1622" s="9" t="s">
        <v>1608</v>
      </c>
      <c r="AA1622" s="6" t="s">
        <v>2652</v>
      </c>
      <c r="AB1622">
        <v>5</v>
      </c>
      <c r="AC1622">
        <v>5</v>
      </c>
      <c r="AE1622" t="s">
        <v>82</v>
      </c>
      <c r="AF1622" t="s">
        <v>8169</v>
      </c>
      <c r="AH1622" t="s">
        <v>1174</v>
      </c>
      <c r="AK1622" t="s">
        <v>8051</v>
      </c>
      <c r="AL1622" t="s">
        <v>1607</v>
      </c>
      <c r="AM1622" t="s">
        <v>1607</v>
      </c>
      <c r="AO1622">
        <v>131</v>
      </c>
      <c r="AP1622">
        <v>4</v>
      </c>
      <c r="AS1622" t="s">
        <v>7322</v>
      </c>
      <c r="AT1622">
        <v>1537306</v>
      </c>
      <c r="AV1622" s="11">
        <v>342367</v>
      </c>
      <c r="AZ1622" t="s">
        <v>5072</v>
      </c>
    </row>
    <row r="1623" spans="1:59" x14ac:dyDescent="0.3">
      <c r="A1623">
        <v>993</v>
      </c>
      <c r="M1623" t="s">
        <v>10282</v>
      </c>
      <c r="Q1623" t="s">
        <v>10283</v>
      </c>
      <c r="R1623" t="s">
        <v>10283</v>
      </c>
      <c r="S1623" t="s">
        <v>135</v>
      </c>
      <c r="T1623" t="s">
        <v>10005</v>
      </c>
      <c r="V1623" s="9" t="s">
        <v>2646</v>
      </c>
      <c r="AD1623" s="9" t="s">
        <v>10284</v>
      </c>
      <c r="AK1623" t="s">
        <v>8051</v>
      </c>
      <c r="AL1623" t="s">
        <v>10285</v>
      </c>
      <c r="AM1623" t="s">
        <v>10285</v>
      </c>
      <c r="AO1623">
        <v>4</v>
      </c>
      <c r="AP1623">
        <v>3</v>
      </c>
    </row>
    <row r="1624" spans="1:59" x14ac:dyDescent="0.3">
      <c r="A1624">
        <v>994</v>
      </c>
      <c r="Q1624" t="s">
        <v>2656</v>
      </c>
      <c r="R1624" t="s">
        <v>2656</v>
      </c>
      <c r="S1624" t="s">
        <v>135</v>
      </c>
      <c r="T1624" t="s">
        <v>138</v>
      </c>
      <c r="V1624" s="9" t="s">
        <v>2659</v>
      </c>
      <c r="AA1624" s="6" t="s">
        <v>2662</v>
      </c>
      <c r="AB1624">
        <v>1</v>
      </c>
      <c r="AC1624">
        <v>1</v>
      </c>
      <c r="AH1624" t="s">
        <v>8057</v>
      </c>
      <c r="AL1624" t="s">
        <v>743</v>
      </c>
      <c r="AM1624" t="s">
        <v>743</v>
      </c>
      <c r="AZ1624" t="s">
        <v>2663</v>
      </c>
    </row>
    <row r="1625" spans="1:59" x14ac:dyDescent="0.3">
      <c r="A1625">
        <v>996</v>
      </c>
      <c r="Q1625" t="s">
        <v>2657</v>
      </c>
      <c r="R1625" t="s">
        <v>2657</v>
      </c>
      <c r="S1625" t="s">
        <v>135</v>
      </c>
      <c r="T1625" t="s">
        <v>138</v>
      </c>
      <c r="V1625" s="9" t="s">
        <v>2660</v>
      </c>
      <c r="AA1625" s="6" t="s">
        <v>1442</v>
      </c>
      <c r="AB1625">
        <v>1</v>
      </c>
      <c r="AC1625">
        <v>1</v>
      </c>
      <c r="AE1625" t="s">
        <v>8054</v>
      </c>
      <c r="AH1625" t="s">
        <v>8162</v>
      </c>
      <c r="AL1625" t="s">
        <v>1690</v>
      </c>
      <c r="AM1625" t="s">
        <v>1690</v>
      </c>
      <c r="AZ1625" t="s">
        <v>2664</v>
      </c>
    </row>
    <row r="1626" spans="1:59" x14ac:dyDescent="0.3">
      <c r="A1626">
        <v>997</v>
      </c>
      <c r="Q1626" t="s">
        <v>2658</v>
      </c>
      <c r="R1626" t="s">
        <v>2658</v>
      </c>
      <c r="S1626" t="s">
        <v>135</v>
      </c>
      <c r="T1626" t="s">
        <v>138</v>
      </c>
      <c r="V1626" s="9" t="s">
        <v>2661</v>
      </c>
      <c r="AA1626" s="6" t="s">
        <v>931</v>
      </c>
      <c r="AB1626">
        <v>1</v>
      </c>
      <c r="AC1626">
        <v>1</v>
      </c>
      <c r="AH1626" t="s">
        <v>8057</v>
      </c>
      <c r="AL1626" t="s">
        <v>1472</v>
      </c>
      <c r="AM1626" t="s">
        <v>1472</v>
      </c>
    </row>
    <row r="1627" spans="1:59" x14ac:dyDescent="0.3">
      <c r="A1627">
        <v>998</v>
      </c>
      <c r="B1627" t="s">
        <v>2665</v>
      </c>
      <c r="C1627">
        <v>931624</v>
      </c>
      <c r="Q1627" t="s">
        <v>2667</v>
      </c>
      <c r="R1627" t="s">
        <v>2667</v>
      </c>
      <c r="S1627" t="s">
        <v>135</v>
      </c>
      <c r="T1627" t="s">
        <v>52</v>
      </c>
      <c r="V1627" s="9" t="s">
        <v>2672</v>
      </c>
      <c r="AA1627" s="6" t="s">
        <v>2675</v>
      </c>
      <c r="AB1627">
        <v>5</v>
      </c>
      <c r="AC1627">
        <v>5</v>
      </c>
      <c r="AE1627" t="s">
        <v>2462</v>
      </c>
      <c r="AH1627" t="s">
        <v>8057</v>
      </c>
      <c r="AL1627" t="s">
        <v>2084</v>
      </c>
      <c r="AM1627" t="s">
        <v>2084</v>
      </c>
      <c r="AO1627">
        <v>6</v>
      </c>
      <c r="AP1627">
        <v>6</v>
      </c>
      <c r="AS1627" t="s">
        <v>7309</v>
      </c>
      <c r="AT1627">
        <v>38435996</v>
      </c>
      <c r="AU1627">
        <v>640644</v>
      </c>
      <c r="AV1627" s="11">
        <v>1273516</v>
      </c>
      <c r="AZ1627" t="s">
        <v>2680</v>
      </c>
      <c r="BF1627" t="s">
        <v>10456</v>
      </c>
      <c r="BG1627" t="s">
        <v>10455</v>
      </c>
    </row>
    <row r="1628" spans="1:59" x14ac:dyDescent="0.3">
      <c r="A1628">
        <v>999</v>
      </c>
      <c r="B1628" t="s">
        <v>2666</v>
      </c>
      <c r="C1628">
        <v>931625</v>
      </c>
      <c r="Q1628" t="s">
        <v>2668</v>
      </c>
      <c r="R1628" t="s">
        <v>2668</v>
      </c>
      <c r="S1628" t="s">
        <v>135</v>
      </c>
      <c r="T1628" t="s">
        <v>52</v>
      </c>
      <c r="V1628" s="9" t="s">
        <v>2672</v>
      </c>
      <c r="AA1628" s="6" t="s">
        <v>2676</v>
      </c>
      <c r="AB1628">
        <v>13</v>
      </c>
      <c r="AC1628">
        <v>13</v>
      </c>
      <c r="AE1628" t="s">
        <v>8248</v>
      </c>
      <c r="AH1628" t="s">
        <v>8092</v>
      </c>
      <c r="AL1628" t="s">
        <v>2084</v>
      </c>
      <c r="AM1628" t="s">
        <v>2084</v>
      </c>
      <c r="AO1628">
        <v>6</v>
      </c>
      <c r="AP1628">
        <v>6</v>
      </c>
      <c r="AS1628" t="s">
        <v>7309</v>
      </c>
      <c r="AT1628">
        <v>38435996</v>
      </c>
      <c r="AU1628">
        <v>640644</v>
      </c>
      <c r="AV1628" s="11">
        <v>1273516</v>
      </c>
      <c r="AZ1628" t="s">
        <v>2627</v>
      </c>
      <c r="BF1628" t="s">
        <v>10456</v>
      </c>
      <c r="BG1628" t="s">
        <v>10455</v>
      </c>
    </row>
    <row r="1629" spans="1:59" x14ac:dyDescent="0.3">
      <c r="A1629">
        <v>1001</v>
      </c>
      <c r="B1629" t="s">
        <v>12023</v>
      </c>
      <c r="C1629">
        <v>931627</v>
      </c>
      <c r="Q1629" t="s">
        <v>12024</v>
      </c>
      <c r="R1629" t="s">
        <v>12024</v>
      </c>
      <c r="S1629" t="s">
        <v>135</v>
      </c>
      <c r="T1629" t="s">
        <v>52</v>
      </c>
      <c r="V1629" s="9" t="s">
        <v>2672</v>
      </c>
      <c r="AA1629" s="6" t="s">
        <v>12025</v>
      </c>
      <c r="AB1629">
        <v>13</v>
      </c>
      <c r="AC1629">
        <v>13</v>
      </c>
      <c r="AE1629" t="s">
        <v>164</v>
      </c>
      <c r="AH1629" t="s">
        <v>8180</v>
      </c>
      <c r="AK1629" t="s">
        <v>8051</v>
      </c>
      <c r="AL1629" t="s">
        <v>2084</v>
      </c>
      <c r="AM1629" t="s">
        <v>2084</v>
      </c>
      <c r="AO1629">
        <v>6</v>
      </c>
      <c r="AP1629">
        <v>6</v>
      </c>
      <c r="AS1629" t="s">
        <v>7309</v>
      </c>
      <c r="AT1629">
        <v>38435996</v>
      </c>
      <c r="AU1629">
        <v>640644</v>
      </c>
      <c r="AV1629" s="11">
        <v>1273516</v>
      </c>
      <c r="AZ1629" t="s">
        <v>12026</v>
      </c>
    </row>
    <row r="1630" spans="1:59" x14ac:dyDescent="0.3">
      <c r="A1630">
        <v>1002</v>
      </c>
      <c r="C1630">
        <v>926925</v>
      </c>
      <c r="Q1630" t="s">
        <v>1174</v>
      </c>
      <c r="R1630" t="s">
        <v>1174</v>
      </c>
      <c r="S1630" t="s">
        <v>6590</v>
      </c>
      <c r="T1630" t="s">
        <v>52</v>
      </c>
      <c r="V1630" s="9" t="s">
        <v>6591</v>
      </c>
      <c r="AA1630" s="6" t="s">
        <v>6592</v>
      </c>
      <c r="AB1630">
        <v>4</v>
      </c>
      <c r="AC1630">
        <v>4</v>
      </c>
      <c r="AE1630" t="s">
        <v>8053</v>
      </c>
      <c r="AH1630" t="s">
        <v>1174</v>
      </c>
      <c r="AL1630" t="s">
        <v>6593</v>
      </c>
      <c r="AM1630" t="s">
        <v>6593</v>
      </c>
      <c r="AO1630">
        <v>74</v>
      </c>
      <c r="AP1630">
        <v>44</v>
      </c>
    </row>
    <row r="1631" spans="1:59" x14ac:dyDescent="0.3">
      <c r="A1631">
        <v>1003</v>
      </c>
      <c r="Q1631" t="s">
        <v>2670</v>
      </c>
      <c r="R1631" t="s">
        <v>2670</v>
      </c>
      <c r="S1631" t="s">
        <v>135</v>
      </c>
      <c r="T1631" t="s">
        <v>138</v>
      </c>
      <c r="V1631" s="9" t="s">
        <v>2673</v>
      </c>
      <c r="AA1631" s="6" t="s">
        <v>1400</v>
      </c>
      <c r="AB1631">
        <v>1</v>
      </c>
      <c r="AC1631">
        <v>1</v>
      </c>
      <c r="AL1631" t="s">
        <v>773</v>
      </c>
      <c r="AM1631" t="s">
        <v>773</v>
      </c>
    </row>
    <row r="1632" spans="1:59" x14ac:dyDescent="0.3">
      <c r="A1632">
        <v>1006</v>
      </c>
      <c r="Q1632" t="s">
        <v>2671</v>
      </c>
      <c r="R1632" t="s">
        <v>2671</v>
      </c>
      <c r="S1632" t="s">
        <v>135</v>
      </c>
      <c r="T1632" t="s">
        <v>138</v>
      </c>
      <c r="V1632" s="9" t="s">
        <v>2674</v>
      </c>
      <c r="AA1632" s="6" t="s">
        <v>2678</v>
      </c>
      <c r="AB1632">
        <v>2</v>
      </c>
      <c r="AC1632">
        <v>2</v>
      </c>
      <c r="AH1632" t="s">
        <v>1398</v>
      </c>
      <c r="AL1632" t="s">
        <v>1476</v>
      </c>
      <c r="AM1632" t="s">
        <v>1476</v>
      </c>
      <c r="AZ1632" t="s">
        <v>2681</v>
      </c>
    </row>
    <row r="1633" spans="1:59" x14ac:dyDescent="0.3">
      <c r="A1633">
        <v>1007</v>
      </c>
      <c r="C1633">
        <v>605617</v>
      </c>
      <c r="Q1633" t="s">
        <v>6668</v>
      </c>
      <c r="R1633" t="s">
        <v>6669</v>
      </c>
      <c r="S1633" t="s">
        <v>6622</v>
      </c>
      <c r="T1633" t="s">
        <v>52</v>
      </c>
      <c r="V1633" s="9" t="s">
        <v>6670</v>
      </c>
      <c r="AA1633" s="6" t="s">
        <v>6671</v>
      </c>
      <c r="AB1633">
        <v>4</v>
      </c>
      <c r="AC1633">
        <v>4</v>
      </c>
      <c r="AE1633" t="s">
        <v>8054</v>
      </c>
      <c r="AH1633" t="s">
        <v>8057</v>
      </c>
      <c r="AL1633" t="s">
        <v>6673</v>
      </c>
      <c r="AM1633" t="s">
        <v>6674</v>
      </c>
      <c r="AO1633">
        <v>30</v>
      </c>
      <c r="AP1633">
        <v>24</v>
      </c>
      <c r="AZ1633" t="s">
        <v>6672</v>
      </c>
    </row>
    <row r="1634" spans="1:59" x14ac:dyDescent="0.3">
      <c r="A1634">
        <v>1008</v>
      </c>
      <c r="Q1634" t="s">
        <v>10870</v>
      </c>
      <c r="R1634" t="s">
        <v>10870</v>
      </c>
      <c r="S1634" t="s">
        <v>135</v>
      </c>
      <c r="T1634" t="s">
        <v>2176</v>
      </c>
      <c r="V1634" s="9" t="s">
        <v>2684</v>
      </c>
      <c r="AA1634" s="6" t="s">
        <v>10871</v>
      </c>
      <c r="AB1634">
        <v>13</v>
      </c>
      <c r="AC1634">
        <v>13</v>
      </c>
      <c r="AE1634" t="s">
        <v>164</v>
      </c>
      <c r="AH1634" t="s">
        <v>8057</v>
      </c>
      <c r="AL1634" t="s">
        <v>10872</v>
      </c>
      <c r="AM1634" t="s">
        <v>10872</v>
      </c>
      <c r="AR1634">
        <v>1</v>
      </c>
      <c r="AT1634">
        <v>974103657</v>
      </c>
      <c r="AZ1634" t="s">
        <v>10873</v>
      </c>
      <c r="BD1634" t="s">
        <v>10875</v>
      </c>
      <c r="BF1634" t="s">
        <v>10874</v>
      </c>
      <c r="BG1634" t="s">
        <v>10876</v>
      </c>
    </row>
    <row r="1635" spans="1:59" x14ac:dyDescent="0.3">
      <c r="A1635">
        <v>1009</v>
      </c>
      <c r="Q1635" t="s">
        <v>11081</v>
      </c>
      <c r="R1635" t="s">
        <v>11082</v>
      </c>
      <c r="S1635" t="s">
        <v>65</v>
      </c>
      <c r="T1635" t="s">
        <v>2176</v>
      </c>
      <c r="V1635" s="9" t="s">
        <v>2684</v>
      </c>
      <c r="AH1635" t="s">
        <v>1174</v>
      </c>
      <c r="AL1635" t="s">
        <v>11083</v>
      </c>
      <c r="AM1635" t="s">
        <v>11084</v>
      </c>
      <c r="AT1635">
        <v>898954200</v>
      </c>
      <c r="AZ1635" t="s">
        <v>1582</v>
      </c>
      <c r="BD1635" t="s">
        <v>11085</v>
      </c>
      <c r="BF1635" t="s">
        <v>11086</v>
      </c>
      <c r="BG1635" t="s">
        <v>10969</v>
      </c>
    </row>
    <row r="1636" spans="1:59" x14ac:dyDescent="0.3">
      <c r="A1636">
        <v>1013</v>
      </c>
      <c r="C1636">
        <v>718610</v>
      </c>
      <c r="Q1636" t="s">
        <v>6646</v>
      </c>
      <c r="R1636" t="s">
        <v>1073</v>
      </c>
      <c r="S1636" t="s">
        <v>51</v>
      </c>
      <c r="T1636" t="s">
        <v>52</v>
      </c>
      <c r="V1636" s="9" t="s">
        <v>2684</v>
      </c>
      <c r="AA1636" s="6" t="s">
        <v>6647</v>
      </c>
      <c r="AB1636">
        <v>5</v>
      </c>
      <c r="AC1636">
        <v>5</v>
      </c>
      <c r="AE1636" t="s">
        <v>8053</v>
      </c>
      <c r="AH1636" t="s">
        <v>1174</v>
      </c>
      <c r="AL1636" t="s">
        <v>6649</v>
      </c>
      <c r="AM1636" t="s">
        <v>6650</v>
      </c>
      <c r="AO1636">
        <v>36</v>
      </c>
      <c r="AZ1636" t="s">
        <v>6648</v>
      </c>
    </row>
    <row r="1637" spans="1:59" x14ac:dyDescent="0.3">
      <c r="A1637">
        <v>1014</v>
      </c>
      <c r="B1637" t="s">
        <v>6630</v>
      </c>
      <c r="C1637">
        <v>564849</v>
      </c>
      <c r="Q1637" t="s">
        <v>6628</v>
      </c>
      <c r="R1637" t="s">
        <v>6629</v>
      </c>
      <c r="S1637" t="s">
        <v>51</v>
      </c>
      <c r="T1637" t="s">
        <v>52</v>
      </c>
      <c r="V1637" s="9" t="s">
        <v>2684</v>
      </c>
      <c r="Z1637" s="9" t="s">
        <v>6633</v>
      </c>
      <c r="AA1637" s="6" t="s">
        <v>6631</v>
      </c>
      <c r="AB1637">
        <v>3</v>
      </c>
      <c r="AC1637">
        <v>3</v>
      </c>
      <c r="AE1637" t="s">
        <v>8054</v>
      </c>
      <c r="AF1637" t="s">
        <v>8208</v>
      </c>
      <c r="AH1637" t="s">
        <v>1174</v>
      </c>
      <c r="AK1637" t="s">
        <v>8051</v>
      </c>
      <c r="AL1637" t="s">
        <v>6634</v>
      </c>
      <c r="AM1637" t="s">
        <v>6635</v>
      </c>
      <c r="AO1637">
        <v>18</v>
      </c>
      <c r="AP1637">
        <v>1</v>
      </c>
      <c r="AZ1637" t="s">
        <v>6632</v>
      </c>
    </row>
    <row r="1638" spans="1:59" x14ac:dyDescent="0.3">
      <c r="A1638">
        <v>1016</v>
      </c>
      <c r="Q1638" t="s">
        <v>12712</v>
      </c>
      <c r="R1638" t="s">
        <v>12712</v>
      </c>
      <c r="S1638" t="s">
        <v>135</v>
      </c>
      <c r="T1638" t="s">
        <v>2176</v>
      </c>
      <c r="V1638" s="9" t="s">
        <v>2684</v>
      </c>
      <c r="AE1638" t="s">
        <v>92</v>
      </c>
      <c r="AF1638" t="s">
        <v>12713</v>
      </c>
      <c r="AH1638" t="s">
        <v>1174</v>
      </c>
      <c r="AL1638" t="s">
        <v>12714</v>
      </c>
      <c r="AM1638" t="s">
        <v>12714</v>
      </c>
      <c r="AT1638">
        <v>4056231</v>
      </c>
      <c r="AZ1638" t="s">
        <v>12715</v>
      </c>
      <c r="BD1638" t="s">
        <v>12716</v>
      </c>
      <c r="BF1638" t="s">
        <v>12717</v>
      </c>
      <c r="BG1638" t="s">
        <v>12718</v>
      </c>
    </row>
    <row r="1639" spans="1:59" x14ac:dyDescent="0.3">
      <c r="A1639">
        <v>1017</v>
      </c>
      <c r="I1639">
        <v>797685444</v>
      </c>
      <c r="O1639" s="9" t="s">
        <v>11325</v>
      </c>
      <c r="P1639" s="9" t="s">
        <v>11324</v>
      </c>
      <c r="Q1639" t="s">
        <v>11323</v>
      </c>
      <c r="R1639" t="s">
        <v>11323</v>
      </c>
      <c r="S1639" t="s">
        <v>135</v>
      </c>
      <c r="T1639" t="s">
        <v>13</v>
      </c>
      <c r="V1639" s="9" t="s">
        <v>2684</v>
      </c>
      <c r="BD1639" t="s">
        <v>11326</v>
      </c>
      <c r="BF1639" t="s">
        <v>4613</v>
      </c>
      <c r="BG1639" t="s">
        <v>10455</v>
      </c>
    </row>
    <row r="1640" spans="1:59" x14ac:dyDescent="0.3">
      <c r="A1640">
        <v>1019</v>
      </c>
      <c r="Q1640" t="s">
        <v>2689</v>
      </c>
      <c r="R1640" t="s">
        <v>2689</v>
      </c>
      <c r="S1640" t="s">
        <v>135</v>
      </c>
      <c r="T1640" t="s">
        <v>52</v>
      </c>
      <c r="V1640" s="9" t="s">
        <v>2684</v>
      </c>
      <c r="Z1640" s="9" t="s">
        <v>2707</v>
      </c>
      <c r="AA1640" s="6" t="s">
        <v>2704</v>
      </c>
      <c r="AB1640">
        <v>5</v>
      </c>
      <c r="AC1640">
        <v>5</v>
      </c>
      <c r="AE1640" t="s">
        <v>82</v>
      </c>
      <c r="AF1640" t="s">
        <v>8054</v>
      </c>
      <c r="AH1640" t="s">
        <v>8149</v>
      </c>
      <c r="AL1640" t="s">
        <v>1607</v>
      </c>
      <c r="AM1640" t="s">
        <v>1607</v>
      </c>
      <c r="AO1640">
        <v>132</v>
      </c>
      <c r="AP1640">
        <v>1</v>
      </c>
      <c r="AS1640" t="s">
        <v>7322</v>
      </c>
      <c r="AT1640">
        <v>1537306</v>
      </c>
      <c r="AV1640" s="11">
        <v>342367</v>
      </c>
      <c r="AZ1640" t="s">
        <v>2714</v>
      </c>
    </row>
    <row r="1641" spans="1:59" x14ac:dyDescent="0.3">
      <c r="A1641">
        <v>1022</v>
      </c>
      <c r="B1641" t="s">
        <v>5782</v>
      </c>
      <c r="C1641">
        <v>612676</v>
      </c>
      <c r="Q1641" t="s">
        <v>5780</v>
      </c>
      <c r="R1641" t="s">
        <v>5780</v>
      </c>
      <c r="S1641" t="s">
        <v>135</v>
      </c>
      <c r="T1641" t="s">
        <v>52</v>
      </c>
      <c r="V1641" s="9" t="s">
        <v>2684</v>
      </c>
      <c r="AA1641" s="6" t="s">
        <v>5784</v>
      </c>
      <c r="AB1641">
        <v>11</v>
      </c>
      <c r="AC1641">
        <v>11</v>
      </c>
      <c r="AE1641" t="s">
        <v>8169</v>
      </c>
      <c r="AF1641" t="s">
        <v>164</v>
      </c>
      <c r="AH1641" t="s">
        <v>8057</v>
      </c>
      <c r="AL1641" t="s">
        <v>5171</v>
      </c>
      <c r="AM1641" t="s">
        <v>5171</v>
      </c>
      <c r="AO1641">
        <v>3</v>
      </c>
      <c r="AP1641">
        <v>2</v>
      </c>
      <c r="AS1641" t="s">
        <v>7368</v>
      </c>
      <c r="AT1641">
        <v>609193383</v>
      </c>
      <c r="AV1641" s="11">
        <v>7502386</v>
      </c>
      <c r="AZ1641" t="s">
        <v>5786</v>
      </c>
    </row>
    <row r="1642" spans="1:59" x14ac:dyDescent="0.3">
      <c r="A1642">
        <v>1024</v>
      </c>
      <c r="B1642" t="s">
        <v>11999</v>
      </c>
      <c r="C1642">
        <v>752167</v>
      </c>
      <c r="Q1642" t="s">
        <v>12000</v>
      </c>
      <c r="R1642" t="s">
        <v>12000</v>
      </c>
      <c r="S1642" t="s">
        <v>135</v>
      </c>
      <c r="T1642" t="s">
        <v>52</v>
      </c>
      <c r="V1642" s="9" t="s">
        <v>2684</v>
      </c>
      <c r="AA1642" s="6" t="s">
        <v>12001</v>
      </c>
      <c r="AB1642">
        <v>4</v>
      </c>
      <c r="AC1642">
        <v>4</v>
      </c>
      <c r="AE1642" t="s">
        <v>82</v>
      </c>
      <c r="AH1642" t="s">
        <v>8057</v>
      </c>
      <c r="AK1642" t="s">
        <v>8175</v>
      </c>
      <c r="AL1642" t="s">
        <v>1841</v>
      </c>
      <c r="AM1642" t="s">
        <v>1841</v>
      </c>
      <c r="AO1642">
        <v>11</v>
      </c>
      <c r="AP1642">
        <v>4</v>
      </c>
      <c r="AS1642" t="s">
        <v>7331</v>
      </c>
      <c r="AV1642" s="11">
        <v>150761</v>
      </c>
      <c r="AZ1642" t="s">
        <v>3036</v>
      </c>
    </row>
    <row r="1643" spans="1:59" x14ac:dyDescent="0.3">
      <c r="A1643">
        <v>1025</v>
      </c>
      <c r="Q1643" t="s">
        <v>2691</v>
      </c>
      <c r="R1643" t="s">
        <v>2691</v>
      </c>
      <c r="S1643" t="s">
        <v>135</v>
      </c>
      <c r="T1643" t="s">
        <v>138</v>
      </c>
      <c r="V1643" s="9" t="s">
        <v>2696</v>
      </c>
      <c r="AB1643">
        <v>1</v>
      </c>
      <c r="AC1643">
        <v>1</v>
      </c>
      <c r="AL1643" t="s">
        <v>970</v>
      </c>
      <c r="AM1643" t="s">
        <v>970</v>
      </c>
    </row>
    <row r="1644" spans="1:59" x14ac:dyDescent="0.3">
      <c r="A1644">
        <v>1026</v>
      </c>
      <c r="Q1644" t="s">
        <v>2692</v>
      </c>
      <c r="R1644" t="s">
        <v>2692</v>
      </c>
      <c r="S1644" t="s">
        <v>135</v>
      </c>
      <c r="T1644" t="s">
        <v>138</v>
      </c>
      <c r="V1644" s="9" t="s">
        <v>2697</v>
      </c>
      <c r="AA1644" s="6" t="s">
        <v>2706</v>
      </c>
      <c r="AB1644">
        <v>1</v>
      </c>
      <c r="AC1644">
        <v>1</v>
      </c>
      <c r="AH1644" t="s">
        <v>8057</v>
      </c>
      <c r="AL1644" t="s">
        <v>2712</v>
      </c>
      <c r="AM1644" t="s">
        <v>2712</v>
      </c>
    </row>
    <row r="1645" spans="1:59" x14ac:dyDescent="0.3">
      <c r="A1645">
        <v>1028</v>
      </c>
      <c r="B1645" t="s">
        <v>11990</v>
      </c>
      <c r="C1645">
        <v>580151</v>
      </c>
      <c r="Q1645" t="s">
        <v>11991</v>
      </c>
      <c r="R1645" t="s">
        <v>11991</v>
      </c>
      <c r="S1645" t="s">
        <v>135</v>
      </c>
      <c r="T1645" t="s">
        <v>52</v>
      </c>
      <c r="V1645" s="9" t="s">
        <v>2698</v>
      </c>
      <c r="AA1645" s="6" t="s">
        <v>11992</v>
      </c>
      <c r="AB1645">
        <v>7</v>
      </c>
      <c r="AC1645">
        <v>7</v>
      </c>
      <c r="AE1645" t="s">
        <v>2462</v>
      </c>
      <c r="AH1645" t="s">
        <v>8057</v>
      </c>
      <c r="AK1645" t="s">
        <v>8052</v>
      </c>
      <c r="AL1645" t="s">
        <v>691</v>
      </c>
      <c r="AM1645" t="s">
        <v>691</v>
      </c>
      <c r="AO1645">
        <v>87</v>
      </c>
      <c r="AP1645">
        <v>3</v>
      </c>
      <c r="AS1645" t="s">
        <v>7272</v>
      </c>
      <c r="AV1645" s="11">
        <v>370312</v>
      </c>
      <c r="AZ1645" t="s">
        <v>11993</v>
      </c>
    </row>
    <row r="1646" spans="1:59" x14ac:dyDescent="0.3">
      <c r="A1646">
        <v>1029</v>
      </c>
      <c r="B1646" t="s">
        <v>11987</v>
      </c>
      <c r="C1646">
        <v>727656</v>
      </c>
      <c r="Q1646" t="s">
        <v>1871</v>
      </c>
      <c r="R1646" t="s">
        <v>1871</v>
      </c>
      <c r="S1646" t="s">
        <v>135</v>
      </c>
      <c r="T1646" t="s">
        <v>52</v>
      </c>
      <c r="V1646" s="9" t="s">
        <v>2698</v>
      </c>
      <c r="AA1646" s="6" t="s">
        <v>2709</v>
      </c>
      <c r="AB1646">
        <v>2</v>
      </c>
      <c r="AC1646">
        <v>2</v>
      </c>
      <c r="AE1646" t="s">
        <v>8054</v>
      </c>
      <c r="AH1646" t="s">
        <v>11988</v>
      </c>
      <c r="AL1646" t="s">
        <v>2713</v>
      </c>
      <c r="AM1646" t="s">
        <v>2713</v>
      </c>
      <c r="AO1646">
        <v>1</v>
      </c>
      <c r="AP1646">
        <v>2</v>
      </c>
      <c r="AS1646" t="s">
        <v>11690</v>
      </c>
      <c r="AV1646" s="11">
        <v>7805336</v>
      </c>
      <c r="AZ1646" t="s">
        <v>11989</v>
      </c>
    </row>
    <row r="1647" spans="1:59" x14ac:dyDescent="0.3">
      <c r="A1647">
        <v>1030</v>
      </c>
      <c r="E1647">
        <v>25772724</v>
      </c>
      <c r="Q1647" t="s">
        <v>5530</v>
      </c>
      <c r="R1647" t="s">
        <v>5530</v>
      </c>
      <c r="S1647" t="s">
        <v>135</v>
      </c>
      <c r="T1647" t="s">
        <v>52</v>
      </c>
      <c r="V1647" s="9" t="s">
        <v>2698</v>
      </c>
      <c r="AA1647" s="6" t="s">
        <v>817</v>
      </c>
      <c r="AB1647">
        <v>1</v>
      </c>
      <c r="AC1647">
        <v>1</v>
      </c>
      <c r="AH1647" t="s">
        <v>1174</v>
      </c>
      <c r="AK1647" t="s">
        <v>8051</v>
      </c>
      <c r="AL1647" t="s">
        <v>5531</v>
      </c>
      <c r="AM1647" t="s">
        <v>5531</v>
      </c>
      <c r="AO1647">
        <v>8</v>
      </c>
      <c r="AP1647">
        <v>3</v>
      </c>
      <c r="AS1647" t="s">
        <v>7313</v>
      </c>
      <c r="AT1647">
        <v>818922538</v>
      </c>
      <c r="AV1647" s="11">
        <v>101088275</v>
      </c>
      <c r="AZ1647" t="s">
        <v>5532</v>
      </c>
    </row>
    <row r="1648" spans="1:59" x14ac:dyDescent="0.3">
      <c r="A1648">
        <v>1031</v>
      </c>
      <c r="B1648" t="s">
        <v>2701</v>
      </c>
      <c r="C1648">
        <v>626234</v>
      </c>
      <c r="Q1648" t="s">
        <v>2693</v>
      </c>
      <c r="R1648" t="s">
        <v>2693</v>
      </c>
      <c r="S1648" t="s">
        <v>135</v>
      </c>
      <c r="T1648" t="s">
        <v>52</v>
      </c>
      <c r="V1648" s="9" t="s">
        <v>2698</v>
      </c>
      <c r="AA1648" s="6" t="s">
        <v>2708</v>
      </c>
      <c r="AB1648">
        <v>2</v>
      </c>
      <c r="AC1648">
        <v>2</v>
      </c>
      <c r="AE1648" t="s">
        <v>8098</v>
      </c>
      <c r="AH1648" t="s">
        <v>8057</v>
      </c>
      <c r="AK1648" t="s">
        <v>8052</v>
      </c>
      <c r="AL1648" t="s">
        <v>1544</v>
      </c>
      <c r="AM1648" t="s">
        <v>1544</v>
      </c>
      <c r="AO1648">
        <v>135</v>
      </c>
      <c r="AP1648">
        <v>3</v>
      </c>
      <c r="AS1648" t="s">
        <v>7283</v>
      </c>
      <c r="AT1648">
        <v>1058062637</v>
      </c>
      <c r="AV1648" s="11">
        <v>370512</v>
      </c>
      <c r="AZ1648" t="s">
        <v>2716</v>
      </c>
    </row>
    <row r="1649" spans="1:60" x14ac:dyDescent="0.3">
      <c r="A1649">
        <v>1032</v>
      </c>
      <c r="Q1649" t="s">
        <v>1871</v>
      </c>
      <c r="R1649" t="s">
        <v>1871</v>
      </c>
      <c r="S1649" t="s">
        <v>135</v>
      </c>
      <c r="T1649" t="s">
        <v>52</v>
      </c>
      <c r="V1649" s="9" t="s">
        <v>2698</v>
      </c>
      <c r="AA1649" s="6" t="s">
        <v>2709</v>
      </c>
      <c r="AB1649">
        <v>2</v>
      </c>
      <c r="AC1649">
        <v>2</v>
      </c>
      <c r="AE1649" t="s">
        <v>8054</v>
      </c>
      <c r="AH1649" t="s">
        <v>8057</v>
      </c>
      <c r="AL1649" t="s">
        <v>2713</v>
      </c>
      <c r="AM1649" t="s">
        <v>2713</v>
      </c>
      <c r="AO1649">
        <v>1</v>
      </c>
      <c r="AP1649">
        <v>2</v>
      </c>
      <c r="AZ1649" t="s">
        <v>2717</v>
      </c>
    </row>
    <row r="1650" spans="1:60" x14ac:dyDescent="0.3">
      <c r="A1650">
        <v>1033</v>
      </c>
      <c r="Q1650" t="s">
        <v>6600</v>
      </c>
      <c r="R1650" t="s">
        <v>1174</v>
      </c>
      <c r="S1650" t="s">
        <v>51</v>
      </c>
      <c r="T1650" t="s">
        <v>52</v>
      </c>
      <c r="V1650" s="9" t="s">
        <v>6601</v>
      </c>
      <c r="AA1650" s="6" t="s">
        <v>6602</v>
      </c>
      <c r="AB1650">
        <v>8</v>
      </c>
      <c r="AC1650">
        <v>8</v>
      </c>
      <c r="AE1650" t="s">
        <v>92</v>
      </c>
      <c r="AH1650" t="s">
        <v>1174</v>
      </c>
      <c r="AL1650" t="s">
        <v>5959</v>
      </c>
      <c r="AM1650" t="s">
        <v>5960</v>
      </c>
      <c r="AO1650">
        <v>108</v>
      </c>
      <c r="AP1650">
        <v>12</v>
      </c>
      <c r="AZ1650" t="s">
        <v>6603</v>
      </c>
    </row>
    <row r="1651" spans="1:60" x14ac:dyDescent="0.3">
      <c r="A1651">
        <v>1036</v>
      </c>
      <c r="B1651" t="s">
        <v>2702</v>
      </c>
      <c r="C1651">
        <v>650186</v>
      </c>
      <c r="Q1651" t="s">
        <v>2694</v>
      </c>
      <c r="R1651" t="s">
        <v>2694</v>
      </c>
      <c r="S1651" t="s">
        <v>135</v>
      </c>
      <c r="T1651" t="s">
        <v>52</v>
      </c>
      <c r="V1651" s="9" t="s">
        <v>2699</v>
      </c>
      <c r="AA1651" s="6" t="s">
        <v>2710</v>
      </c>
      <c r="AB1651">
        <v>21</v>
      </c>
      <c r="AC1651">
        <v>21</v>
      </c>
      <c r="AE1651" t="s">
        <v>8055</v>
      </c>
      <c r="AH1651" t="s">
        <v>8057</v>
      </c>
      <c r="AL1651" t="s">
        <v>347</v>
      </c>
      <c r="AM1651" t="s">
        <v>347</v>
      </c>
      <c r="AO1651">
        <v>166</v>
      </c>
      <c r="AP1651">
        <v>4</v>
      </c>
      <c r="AS1651" t="s">
        <v>7244</v>
      </c>
      <c r="AT1651">
        <v>1754691</v>
      </c>
      <c r="AU1651">
        <v>6707054</v>
      </c>
      <c r="AV1651" s="11">
        <v>375402</v>
      </c>
      <c r="AZ1651" t="s">
        <v>5073</v>
      </c>
    </row>
    <row r="1652" spans="1:60" x14ac:dyDescent="0.3">
      <c r="A1652">
        <v>1037</v>
      </c>
      <c r="B1652" t="s">
        <v>2703</v>
      </c>
      <c r="C1652">
        <v>345304</v>
      </c>
      <c r="Q1652" t="s">
        <v>2695</v>
      </c>
      <c r="R1652" t="s">
        <v>2695</v>
      </c>
      <c r="S1652" t="s">
        <v>135</v>
      </c>
      <c r="T1652" t="s">
        <v>52</v>
      </c>
      <c r="V1652" s="9" t="s">
        <v>2699</v>
      </c>
      <c r="AA1652" s="6" t="s">
        <v>2711</v>
      </c>
      <c r="AB1652">
        <v>8</v>
      </c>
      <c r="AC1652">
        <v>8</v>
      </c>
      <c r="AE1652" t="s">
        <v>8054</v>
      </c>
      <c r="AH1652" t="s">
        <v>8057</v>
      </c>
      <c r="AI1652" t="s">
        <v>11706</v>
      </c>
      <c r="AK1652" t="s">
        <v>8052</v>
      </c>
      <c r="AL1652" t="s">
        <v>686</v>
      </c>
      <c r="AM1652" t="s">
        <v>686</v>
      </c>
      <c r="AO1652">
        <v>61</v>
      </c>
      <c r="AP1652">
        <v>4</v>
      </c>
      <c r="AS1652" t="s">
        <v>7271</v>
      </c>
      <c r="AT1652">
        <v>43718717</v>
      </c>
      <c r="AU1652">
        <v>677613</v>
      </c>
      <c r="AV1652" s="11">
        <v>1306050</v>
      </c>
      <c r="AZ1652" t="s">
        <v>2718</v>
      </c>
    </row>
    <row r="1653" spans="1:60" x14ac:dyDescent="0.3">
      <c r="A1653">
        <v>1038</v>
      </c>
      <c r="E1653">
        <v>2801073</v>
      </c>
      <c r="Q1653" t="s">
        <v>5435</v>
      </c>
      <c r="R1653" t="s">
        <v>5435</v>
      </c>
      <c r="S1653" t="s">
        <v>135</v>
      </c>
      <c r="T1653" t="s">
        <v>52</v>
      </c>
      <c r="V1653" s="9" t="s">
        <v>2740</v>
      </c>
      <c r="AA1653" s="6" t="s">
        <v>5436</v>
      </c>
      <c r="AB1653">
        <v>2</v>
      </c>
      <c r="AC1653">
        <v>2</v>
      </c>
      <c r="AE1653" t="s">
        <v>8169</v>
      </c>
      <c r="AF1653" t="s">
        <v>8055</v>
      </c>
      <c r="AH1653" t="s">
        <v>1174</v>
      </c>
      <c r="AL1653" t="s">
        <v>5433</v>
      </c>
      <c r="AM1653" t="s">
        <v>5433</v>
      </c>
      <c r="AO1653">
        <v>13</v>
      </c>
      <c r="AP1653">
        <v>1</v>
      </c>
      <c r="AZ1653" t="s">
        <v>5437</v>
      </c>
    </row>
    <row r="1654" spans="1:60" x14ac:dyDescent="0.3">
      <c r="A1654">
        <v>1039</v>
      </c>
      <c r="C1654">
        <v>742786</v>
      </c>
      <c r="Q1654" t="s">
        <v>2730</v>
      </c>
      <c r="R1654" t="s">
        <v>2739</v>
      </c>
      <c r="S1654" t="s">
        <v>65</v>
      </c>
      <c r="T1654" t="s">
        <v>52</v>
      </c>
      <c r="V1654" s="9" t="s">
        <v>2740</v>
      </c>
      <c r="AA1654" s="6" t="s">
        <v>2742</v>
      </c>
      <c r="AB1654">
        <v>18</v>
      </c>
      <c r="AC1654">
        <v>18</v>
      </c>
      <c r="AE1654" t="s">
        <v>8055</v>
      </c>
      <c r="AH1654" t="s">
        <v>1174</v>
      </c>
      <c r="AL1654" t="s">
        <v>125</v>
      </c>
      <c r="AM1654" t="s">
        <v>132</v>
      </c>
      <c r="AO1654">
        <v>136</v>
      </c>
      <c r="AP1654">
        <v>5</v>
      </c>
      <c r="AS1654" t="s">
        <v>1913</v>
      </c>
      <c r="AT1654">
        <v>471520985</v>
      </c>
      <c r="AU1654">
        <v>7833358</v>
      </c>
      <c r="AV1654" s="11" t="s">
        <v>130</v>
      </c>
      <c r="AZ1654" t="s">
        <v>2752</v>
      </c>
    </row>
    <row r="1655" spans="1:60" x14ac:dyDescent="0.3">
      <c r="A1655">
        <v>1040</v>
      </c>
      <c r="B1655" t="s">
        <v>2720</v>
      </c>
      <c r="C1655">
        <v>642156</v>
      </c>
      <c r="Q1655" t="s">
        <v>2731</v>
      </c>
      <c r="R1655" t="s">
        <v>2731</v>
      </c>
      <c r="S1655" t="s">
        <v>135</v>
      </c>
      <c r="T1655" t="s">
        <v>52</v>
      </c>
      <c r="V1655" s="9" t="s">
        <v>2740</v>
      </c>
      <c r="AA1655" s="6" t="s">
        <v>2743</v>
      </c>
      <c r="AB1655">
        <v>6</v>
      </c>
      <c r="AC1655">
        <v>6</v>
      </c>
      <c r="AE1655" t="s">
        <v>8054</v>
      </c>
      <c r="AF1655" t="s">
        <v>8053</v>
      </c>
      <c r="AH1655" t="s">
        <v>8057</v>
      </c>
      <c r="AL1655" t="s">
        <v>650</v>
      </c>
      <c r="AM1655" t="s">
        <v>650</v>
      </c>
      <c r="AO1655">
        <v>239</v>
      </c>
      <c r="AP1655">
        <v>20</v>
      </c>
      <c r="AS1655" t="s">
        <v>7319</v>
      </c>
      <c r="AT1655">
        <v>1124917</v>
      </c>
      <c r="AV1655" s="11">
        <v>7501160</v>
      </c>
      <c r="AZ1655" t="s">
        <v>2753</v>
      </c>
      <c r="BA1655" t="s">
        <v>5074</v>
      </c>
      <c r="BB1655">
        <v>79398816</v>
      </c>
      <c r="BC1655" t="s">
        <v>5075</v>
      </c>
    </row>
    <row r="1656" spans="1:60" x14ac:dyDescent="0.3">
      <c r="A1656">
        <v>1041</v>
      </c>
      <c r="E1656">
        <v>2800253</v>
      </c>
      <c r="Q1656" t="s">
        <v>5435</v>
      </c>
      <c r="R1656" t="s">
        <v>5435</v>
      </c>
      <c r="S1656" t="s">
        <v>135</v>
      </c>
      <c r="T1656" t="s">
        <v>52</v>
      </c>
      <c r="V1656" s="9" t="s">
        <v>2741</v>
      </c>
      <c r="AA1656" s="6" t="s">
        <v>5438</v>
      </c>
      <c r="AB1656">
        <v>2</v>
      </c>
      <c r="AC1656">
        <v>2</v>
      </c>
      <c r="AE1656" t="s">
        <v>8169</v>
      </c>
      <c r="AF1656" t="s">
        <v>8055</v>
      </c>
      <c r="AH1656" t="s">
        <v>1174</v>
      </c>
      <c r="AL1656" t="s">
        <v>5433</v>
      </c>
      <c r="AM1656" t="s">
        <v>5433</v>
      </c>
      <c r="AO1656">
        <v>13</v>
      </c>
      <c r="AP1656">
        <v>2</v>
      </c>
      <c r="AZ1656" t="s">
        <v>5439</v>
      </c>
    </row>
    <row r="1657" spans="1:60" x14ac:dyDescent="0.3">
      <c r="A1657">
        <v>1042</v>
      </c>
      <c r="B1657" t="s">
        <v>2721</v>
      </c>
      <c r="C1657">
        <v>655279</v>
      </c>
      <c r="Q1657" t="s">
        <v>2732</v>
      </c>
      <c r="R1657" t="s">
        <v>2732</v>
      </c>
      <c r="S1657" t="s">
        <v>135</v>
      </c>
      <c r="T1657" t="s">
        <v>52</v>
      </c>
      <c r="V1657" s="9" t="s">
        <v>2741</v>
      </c>
      <c r="Z1657" s="9" t="s">
        <v>1545</v>
      </c>
      <c r="AA1657" s="6" t="s">
        <v>2744</v>
      </c>
      <c r="AB1657">
        <v>6</v>
      </c>
      <c r="AC1657">
        <v>6</v>
      </c>
      <c r="AE1657" t="s">
        <v>164</v>
      </c>
      <c r="AH1657" t="s">
        <v>8057</v>
      </c>
      <c r="AL1657" t="s">
        <v>1544</v>
      </c>
      <c r="AM1657" t="s">
        <v>1544</v>
      </c>
      <c r="AO1657">
        <v>135</v>
      </c>
      <c r="AP1657">
        <v>6</v>
      </c>
      <c r="AS1657" t="s">
        <v>7283</v>
      </c>
      <c r="AT1657">
        <v>1058062637</v>
      </c>
      <c r="AV1657" s="11">
        <v>370512</v>
      </c>
      <c r="AZ1657" t="s">
        <v>1521</v>
      </c>
      <c r="BA1657" t="s">
        <v>4964</v>
      </c>
      <c r="BB1657">
        <v>39532352</v>
      </c>
      <c r="BC1657" t="s">
        <v>4965</v>
      </c>
    </row>
    <row r="1658" spans="1:60" x14ac:dyDescent="0.3">
      <c r="A1658">
        <v>1043</v>
      </c>
      <c r="B1658" t="s">
        <v>2722</v>
      </c>
      <c r="C1658">
        <v>278599</v>
      </c>
      <c r="Q1658" t="s">
        <v>2733</v>
      </c>
      <c r="R1658" t="s">
        <v>2733</v>
      </c>
      <c r="S1658" t="s">
        <v>135</v>
      </c>
      <c r="T1658" t="s">
        <v>52</v>
      </c>
      <c r="V1658" s="9" t="s">
        <v>2741</v>
      </c>
      <c r="W1658" s="4">
        <v>28529</v>
      </c>
      <c r="AA1658" s="6" t="s">
        <v>2745</v>
      </c>
      <c r="AB1658">
        <v>6</v>
      </c>
      <c r="AC1658">
        <v>6</v>
      </c>
      <c r="AE1658" t="s">
        <v>82</v>
      </c>
      <c r="AH1658" t="s">
        <v>8092</v>
      </c>
      <c r="AL1658" t="s">
        <v>2624</v>
      </c>
      <c r="AM1658" t="s">
        <v>2624</v>
      </c>
      <c r="AO1658">
        <v>12</v>
      </c>
      <c r="AP1658">
        <v>2</v>
      </c>
      <c r="AZ1658" t="s">
        <v>2627</v>
      </c>
    </row>
    <row r="1659" spans="1:60" x14ac:dyDescent="0.3">
      <c r="A1659">
        <v>1045</v>
      </c>
      <c r="B1659" t="s">
        <v>11962</v>
      </c>
      <c r="C1659">
        <v>697573</v>
      </c>
      <c r="Q1659" t="s">
        <v>11963</v>
      </c>
      <c r="R1659" t="s">
        <v>11963</v>
      </c>
      <c r="S1659" t="s">
        <v>135</v>
      </c>
      <c r="T1659" t="s">
        <v>52</v>
      </c>
      <c r="V1659" s="9" t="s">
        <v>2728</v>
      </c>
      <c r="AA1659" s="6" t="s">
        <v>11964</v>
      </c>
      <c r="AB1659">
        <v>29</v>
      </c>
      <c r="AC1659">
        <v>29</v>
      </c>
      <c r="AE1659" t="s">
        <v>164</v>
      </c>
      <c r="AH1659" t="s">
        <v>1174</v>
      </c>
      <c r="AL1659" t="s">
        <v>2084</v>
      </c>
      <c r="AM1659" t="s">
        <v>2084</v>
      </c>
      <c r="AO1659">
        <v>7</v>
      </c>
      <c r="AP1659">
        <v>4</v>
      </c>
      <c r="AS1659" t="s">
        <v>7309</v>
      </c>
      <c r="AT1659">
        <v>38435996</v>
      </c>
      <c r="AU1659">
        <v>640644</v>
      </c>
      <c r="AV1659" s="11">
        <v>1273516</v>
      </c>
      <c r="BH1659" t="s">
        <v>11965</v>
      </c>
    </row>
    <row r="1660" spans="1:60" x14ac:dyDescent="0.3">
      <c r="A1660">
        <v>1047</v>
      </c>
      <c r="B1660" t="s">
        <v>2723</v>
      </c>
      <c r="C1660">
        <v>667510</v>
      </c>
      <c r="Q1660" t="s">
        <v>2735</v>
      </c>
      <c r="R1660" t="s">
        <v>2735</v>
      </c>
      <c r="S1660" t="s">
        <v>135</v>
      </c>
      <c r="T1660" t="s">
        <v>52</v>
      </c>
      <c r="V1660" s="9" t="s">
        <v>2728</v>
      </c>
      <c r="Z1660" s="9" t="s">
        <v>1608</v>
      </c>
      <c r="AA1660" s="6" t="s">
        <v>2747</v>
      </c>
      <c r="AB1660">
        <v>4</v>
      </c>
      <c r="AC1660">
        <v>4</v>
      </c>
      <c r="AE1660" t="s">
        <v>8248</v>
      </c>
      <c r="AH1660" t="s">
        <v>1174</v>
      </c>
      <c r="AL1660" t="s">
        <v>1607</v>
      </c>
      <c r="AM1660" t="s">
        <v>1607</v>
      </c>
      <c r="AO1660">
        <v>133</v>
      </c>
      <c r="AP1660">
        <v>1</v>
      </c>
      <c r="AS1660" t="s">
        <v>7322</v>
      </c>
      <c r="AT1660">
        <v>1537306</v>
      </c>
      <c r="AV1660" s="11">
        <v>342367</v>
      </c>
      <c r="AZ1660" t="s">
        <v>2627</v>
      </c>
    </row>
    <row r="1661" spans="1:60" x14ac:dyDescent="0.3">
      <c r="A1661">
        <v>1049</v>
      </c>
      <c r="B1661" t="s">
        <v>2725</v>
      </c>
      <c r="C1661">
        <v>697562</v>
      </c>
      <c r="Q1661" t="s">
        <v>2737</v>
      </c>
      <c r="R1661" t="s">
        <v>2737</v>
      </c>
      <c r="S1661" t="s">
        <v>135</v>
      </c>
      <c r="T1661" t="s">
        <v>52</v>
      </c>
      <c r="V1661" s="9" t="s">
        <v>2728</v>
      </c>
      <c r="AA1661" s="6" t="s">
        <v>2749</v>
      </c>
      <c r="AB1661">
        <v>12</v>
      </c>
      <c r="AC1661">
        <v>12</v>
      </c>
      <c r="AE1661" t="s">
        <v>82</v>
      </c>
      <c r="AF1661" t="s">
        <v>164</v>
      </c>
      <c r="AH1661" t="s">
        <v>8137</v>
      </c>
      <c r="AL1661" t="s">
        <v>2084</v>
      </c>
      <c r="AM1661" t="s">
        <v>2084</v>
      </c>
      <c r="AO1661">
        <v>7</v>
      </c>
      <c r="AP1661">
        <v>4</v>
      </c>
      <c r="AS1661" t="s">
        <v>7309</v>
      </c>
      <c r="AT1661">
        <v>38435996</v>
      </c>
      <c r="AU1661">
        <v>640644</v>
      </c>
      <c r="AV1661" s="11">
        <v>1273516</v>
      </c>
      <c r="AZ1661" t="s">
        <v>2756</v>
      </c>
      <c r="BF1661" t="s">
        <v>10456</v>
      </c>
      <c r="BG1661" t="s">
        <v>10455</v>
      </c>
    </row>
    <row r="1662" spans="1:60" x14ac:dyDescent="0.3">
      <c r="A1662">
        <v>1050</v>
      </c>
      <c r="B1662" t="s">
        <v>2726</v>
      </c>
      <c r="C1662">
        <v>697563</v>
      </c>
      <c r="Q1662" t="s">
        <v>2727</v>
      </c>
      <c r="R1662" t="s">
        <v>2727</v>
      </c>
      <c r="S1662" t="s">
        <v>135</v>
      </c>
      <c r="T1662" t="s">
        <v>52</v>
      </c>
      <c r="V1662" s="9" t="s">
        <v>2728</v>
      </c>
      <c r="AA1662" s="6" t="s">
        <v>2729</v>
      </c>
      <c r="AB1662">
        <v>10</v>
      </c>
      <c r="AC1662">
        <v>10</v>
      </c>
      <c r="AE1662" t="s">
        <v>8248</v>
      </c>
      <c r="AF1662" t="s">
        <v>164</v>
      </c>
      <c r="AH1662" t="s">
        <v>8214</v>
      </c>
      <c r="AL1662" t="s">
        <v>2084</v>
      </c>
      <c r="AM1662" t="s">
        <v>2084</v>
      </c>
      <c r="AO1662">
        <v>7</v>
      </c>
      <c r="AP1662">
        <v>4</v>
      </c>
      <c r="AS1662" t="s">
        <v>7309</v>
      </c>
      <c r="AT1662">
        <v>38435996</v>
      </c>
      <c r="AU1662">
        <v>640644</v>
      </c>
      <c r="AV1662" s="11">
        <v>1273516</v>
      </c>
      <c r="AZ1662" t="s">
        <v>1119</v>
      </c>
      <c r="BA1662" t="s">
        <v>4944</v>
      </c>
      <c r="BB1662">
        <v>29238169</v>
      </c>
      <c r="BC1662" t="s">
        <v>4945</v>
      </c>
      <c r="BF1662" t="s">
        <v>10456</v>
      </c>
      <c r="BG1662" t="s">
        <v>10455</v>
      </c>
    </row>
    <row r="1663" spans="1:60" x14ac:dyDescent="0.3">
      <c r="A1663">
        <v>1052</v>
      </c>
      <c r="B1663" t="s">
        <v>2784</v>
      </c>
      <c r="C1663">
        <v>697565</v>
      </c>
      <c r="Q1663" t="s">
        <v>2775</v>
      </c>
      <c r="R1663" t="s">
        <v>2775</v>
      </c>
      <c r="S1663" t="s">
        <v>135</v>
      </c>
      <c r="T1663" t="s">
        <v>52</v>
      </c>
      <c r="V1663" s="9" t="s">
        <v>2728</v>
      </c>
      <c r="AA1663" s="6" t="s">
        <v>2766</v>
      </c>
      <c r="AB1663">
        <v>6</v>
      </c>
      <c r="AC1663">
        <v>6</v>
      </c>
      <c r="AE1663" t="s">
        <v>8055</v>
      </c>
      <c r="AF1663" t="s">
        <v>8169</v>
      </c>
      <c r="AH1663" t="s">
        <v>8215</v>
      </c>
      <c r="AL1663" t="s">
        <v>2084</v>
      </c>
      <c r="AM1663" t="s">
        <v>2084</v>
      </c>
      <c r="AO1663">
        <v>7</v>
      </c>
      <c r="AP1663">
        <v>4</v>
      </c>
      <c r="AS1663" t="s">
        <v>7309</v>
      </c>
      <c r="AT1663">
        <v>38435996</v>
      </c>
      <c r="AU1663">
        <v>640644</v>
      </c>
      <c r="AV1663" s="11">
        <v>1273516</v>
      </c>
      <c r="AZ1663" t="s">
        <v>2758</v>
      </c>
      <c r="BF1663" t="s">
        <v>10456</v>
      </c>
      <c r="BG1663" t="s">
        <v>10455</v>
      </c>
    </row>
    <row r="1664" spans="1:60" x14ac:dyDescent="0.3">
      <c r="A1664">
        <v>1053</v>
      </c>
      <c r="B1664" t="s">
        <v>2785</v>
      </c>
      <c r="C1664">
        <v>567968</v>
      </c>
      <c r="Q1664" t="s">
        <v>2776</v>
      </c>
      <c r="R1664" t="s">
        <v>2776</v>
      </c>
      <c r="S1664" t="s">
        <v>135</v>
      </c>
      <c r="T1664" t="s">
        <v>52</v>
      </c>
      <c r="V1664" s="9" t="s">
        <v>2728</v>
      </c>
      <c r="AA1664" s="6" t="s">
        <v>2767</v>
      </c>
      <c r="AB1664">
        <v>3</v>
      </c>
      <c r="AC1664">
        <v>3</v>
      </c>
      <c r="AE1664" t="s">
        <v>8054</v>
      </c>
      <c r="AH1664" t="s">
        <v>8057</v>
      </c>
      <c r="AI1664" t="s">
        <v>5945</v>
      </c>
      <c r="AK1664" t="s">
        <v>8051</v>
      </c>
      <c r="AL1664" t="s">
        <v>2084</v>
      </c>
      <c r="AM1664" t="s">
        <v>2084</v>
      </c>
      <c r="AO1664">
        <v>7</v>
      </c>
      <c r="AP1664">
        <v>4</v>
      </c>
      <c r="AS1664" t="s">
        <v>7309</v>
      </c>
      <c r="AT1664">
        <v>38435996</v>
      </c>
      <c r="AU1664">
        <v>640644</v>
      </c>
      <c r="AV1664" s="11">
        <v>1273516</v>
      </c>
      <c r="AZ1664" t="s">
        <v>2759</v>
      </c>
      <c r="BF1664" t="s">
        <v>10456</v>
      </c>
      <c r="BG1664" t="s">
        <v>10455</v>
      </c>
    </row>
    <row r="1665" spans="1:59" x14ac:dyDescent="0.3">
      <c r="A1665">
        <v>1054</v>
      </c>
      <c r="B1665" t="s">
        <v>2786</v>
      </c>
      <c r="C1665">
        <v>567969</v>
      </c>
      <c r="Q1665" t="s">
        <v>2777</v>
      </c>
      <c r="R1665" t="s">
        <v>2777</v>
      </c>
      <c r="S1665" t="s">
        <v>135</v>
      </c>
      <c r="T1665" t="s">
        <v>52</v>
      </c>
      <c r="V1665" s="9" t="s">
        <v>2728</v>
      </c>
      <c r="AA1665" s="6" t="s">
        <v>2768</v>
      </c>
      <c r="AB1665">
        <v>15</v>
      </c>
      <c r="AC1665">
        <v>15</v>
      </c>
      <c r="AE1665" t="s">
        <v>8054</v>
      </c>
      <c r="AH1665" t="s">
        <v>8057</v>
      </c>
      <c r="AI1665" t="s">
        <v>5945</v>
      </c>
      <c r="AL1665" t="s">
        <v>2084</v>
      </c>
      <c r="AM1665" t="s">
        <v>2084</v>
      </c>
      <c r="AO1665">
        <v>7</v>
      </c>
      <c r="AP1665">
        <v>4</v>
      </c>
      <c r="AS1665" t="s">
        <v>7309</v>
      </c>
      <c r="AT1665">
        <v>38435996</v>
      </c>
      <c r="AU1665">
        <v>640644</v>
      </c>
      <c r="AV1665" s="11">
        <v>1273516</v>
      </c>
      <c r="AZ1665" t="s">
        <v>2760</v>
      </c>
      <c r="BF1665" t="s">
        <v>10456</v>
      </c>
      <c r="BG1665" t="s">
        <v>10455</v>
      </c>
    </row>
    <row r="1666" spans="1:59" x14ac:dyDescent="0.3">
      <c r="A1666">
        <v>1055</v>
      </c>
      <c r="B1666" t="s">
        <v>2787</v>
      </c>
      <c r="C1666">
        <v>697567</v>
      </c>
      <c r="Q1666" t="s">
        <v>2778</v>
      </c>
      <c r="R1666" t="s">
        <v>2778</v>
      </c>
      <c r="S1666" t="s">
        <v>135</v>
      </c>
      <c r="T1666" t="s">
        <v>52</v>
      </c>
      <c r="V1666" s="9" t="s">
        <v>2728</v>
      </c>
      <c r="AA1666" s="6" t="s">
        <v>2769</v>
      </c>
      <c r="AB1666">
        <v>10</v>
      </c>
      <c r="AC1666">
        <v>10</v>
      </c>
      <c r="AE1666" t="s">
        <v>8054</v>
      </c>
      <c r="AH1666" t="s">
        <v>8057</v>
      </c>
      <c r="AK1666" t="s">
        <v>8051</v>
      </c>
      <c r="AL1666" t="s">
        <v>2084</v>
      </c>
      <c r="AM1666" t="s">
        <v>2084</v>
      </c>
      <c r="AO1666">
        <v>7</v>
      </c>
      <c r="AP1666">
        <v>4</v>
      </c>
      <c r="AS1666" t="s">
        <v>7309</v>
      </c>
      <c r="AT1666">
        <v>38435996</v>
      </c>
      <c r="AU1666">
        <v>640644</v>
      </c>
      <c r="AV1666" s="11">
        <v>1273516</v>
      </c>
      <c r="AZ1666" t="s">
        <v>2759</v>
      </c>
      <c r="BF1666" t="s">
        <v>10456</v>
      </c>
      <c r="BG1666" t="s">
        <v>10455</v>
      </c>
    </row>
    <row r="1667" spans="1:59" x14ac:dyDescent="0.3">
      <c r="A1667">
        <v>1056</v>
      </c>
      <c r="B1667" t="s">
        <v>2788</v>
      </c>
      <c r="C1667">
        <v>567970</v>
      </c>
      <c r="Q1667" t="s">
        <v>2779</v>
      </c>
      <c r="R1667" t="s">
        <v>2779</v>
      </c>
      <c r="S1667" t="s">
        <v>135</v>
      </c>
      <c r="T1667" t="s">
        <v>52</v>
      </c>
      <c r="V1667" s="9" t="s">
        <v>2728</v>
      </c>
      <c r="AA1667" s="6" t="s">
        <v>2770</v>
      </c>
      <c r="AB1667">
        <v>9</v>
      </c>
      <c r="AC1667">
        <v>9</v>
      </c>
      <c r="AE1667" t="s">
        <v>8054</v>
      </c>
      <c r="AH1667" t="s">
        <v>8111</v>
      </c>
      <c r="AK1667" t="s">
        <v>8051</v>
      </c>
      <c r="AL1667" t="s">
        <v>2084</v>
      </c>
      <c r="AM1667" t="s">
        <v>2084</v>
      </c>
      <c r="AO1667">
        <v>7</v>
      </c>
      <c r="AP1667">
        <v>4</v>
      </c>
      <c r="AS1667" t="s">
        <v>7309</v>
      </c>
      <c r="AT1667">
        <v>38435996</v>
      </c>
      <c r="AU1667">
        <v>640644</v>
      </c>
      <c r="AV1667" s="11">
        <v>1273516</v>
      </c>
      <c r="AZ1667" t="s">
        <v>2763</v>
      </c>
      <c r="BF1667" t="s">
        <v>10456</v>
      </c>
      <c r="BG1667" t="s">
        <v>10455</v>
      </c>
    </row>
    <row r="1668" spans="1:59" x14ac:dyDescent="0.3">
      <c r="A1668">
        <v>1057</v>
      </c>
      <c r="B1668" t="s">
        <v>2789</v>
      </c>
      <c r="C1668">
        <v>697568</v>
      </c>
      <c r="Q1668" t="s">
        <v>2780</v>
      </c>
      <c r="R1668" t="s">
        <v>2780</v>
      </c>
      <c r="S1668" t="s">
        <v>135</v>
      </c>
      <c r="T1668" t="s">
        <v>52</v>
      </c>
      <c r="V1668" s="9" t="s">
        <v>2728</v>
      </c>
      <c r="AA1668" s="6" t="s">
        <v>2771</v>
      </c>
      <c r="AB1668">
        <v>3</v>
      </c>
      <c r="AC1668">
        <v>3</v>
      </c>
      <c r="AE1668" t="s">
        <v>8055</v>
      </c>
      <c r="AF1668" t="s">
        <v>8054</v>
      </c>
      <c r="AH1668" t="s">
        <v>8057</v>
      </c>
      <c r="AL1668" t="s">
        <v>2084</v>
      </c>
      <c r="AM1668" t="s">
        <v>2084</v>
      </c>
      <c r="AO1668">
        <v>7</v>
      </c>
      <c r="AP1668">
        <v>4</v>
      </c>
      <c r="AS1668" t="s">
        <v>7309</v>
      </c>
      <c r="AT1668">
        <v>38435996</v>
      </c>
      <c r="AU1668">
        <v>640644</v>
      </c>
      <c r="AV1668" s="11">
        <v>1273516</v>
      </c>
      <c r="AZ1668" t="s">
        <v>2761</v>
      </c>
      <c r="BF1668" t="s">
        <v>10456</v>
      </c>
      <c r="BG1668" t="s">
        <v>10455</v>
      </c>
    </row>
    <row r="1669" spans="1:59" x14ac:dyDescent="0.3">
      <c r="A1669">
        <v>1058</v>
      </c>
      <c r="B1669" t="s">
        <v>2790</v>
      </c>
      <c r="C1669">
        <v>122396</v>
      </c>
      <c r="Q1669" t="s">
        <v>2781</v>
      </c>
      <c r="R1669" t="s">
        <v>2781</v>
      </c>
      <c r="S1669" t="s">
        <v>135</v>
      </c>
      <c r="T1669" t="s">
        <v>52</v>
      </c>
      <c r="V1669" s="9" t="s">
        <v>2728</v>
      </c>
      <c r="W1669" s="4">
        <v>28325</v>
      </c>
      <c r="AA1669" s="6" t="s">
        <v>2772</v>
      </c>
      <c r="AB1669">
        <v>8</v>
      </c>
      <c r="AC1669">
        <v>8</v>
      </c>
      <c r="AE1669" t="s">
        <v>2462</v>
      </c>
      <c r="AH1669" t="s">
        <v>8057</v>
      </c>
      <c r="AL1669" t="s">
        <v>1278</v>
      </c>
      <c r="AM1669" t="s">
        <v>1278</v>
      </c>
      <c r="AO1669">
        <v>47</v>
      </c>
      <c r="AP1669">
        <v>1</v>
      </c>
      <c r="AS1669" t="s">
        <v>7305</v>
      </c>
      <c r="AT1669">
        <v>7747175</v>
      </c>
      <c r="AV1669" s="11">
        <v>375362</v>
      </c>
      <c r="AZ1669" t="s">
        <v>2762</v>
      </c>
    </row>
    <row r="1670" spans="1:59" x14ac:dyDescent="0.3">
      <c r="A1670">
        <v>1059</v>
      </c>
      <c r="B1670" t="s">
        <v>2791</v>
      </c>
      <c r="C1670">
        <v>697571</v>
      </c>
      <c r="Q1670" t="s">
        <v>2782</v>
      </c>
      <c r="R1670" t="s">
        <v>2782</v>
      </c>
      <c r="S1670" t="s">
        <v>135</v>
      </c>
      <c r="T1670" t="s">
        <v>52</v>
      </c>
      <c r="V1670" s="9" t="s">
        <v>2728</v>
      </c>
      <c r="AA1670" s="6" t="s">
        <v>2773</v>
      </c>
      <c r="AB1670">
        <v>5</v>
      </c>
      <c r="AC1670">
        <v>5</v>
      </c>
      <c r="AE1670" t="s">
        <v>8054</v>
      </c>
      <c r="AH1670" t="s">
        <v>8058</v>
      </c>
      <c r="AL1670" t="s">
        <v>2084</v>
      </c>
      <c r="AM1670" t="s">
        <v>2084</v>
      </c>
      <c r="AO1670">
        <v>7</v>
      </c>
      <c r="AP1670">
        <v>4</v>
      </c>
      <c r="AS1670" t="s">
        <v>7309</v>
      </c>
      <c r="AT1670">
        <v>38435996</v>
      </c>
      <c r="AU1670">
        <v>640644</v>
      </c>
      <c r="AV1670" s="11">
        <v>1273516</v>
      </c>
      <c r="AZ1670" t="s">
        <v>2764</v>
      </c>
      <c r="BF1670" t="s">
        <v>10456</v>
      </c>
      <c r="BG1670" t="s">
        <v>10455</v>
      </c>
    </row>
    <row r="1671" spans="1:59" x14ac:dyDescent="0.3">
      <c r="A1671">
        <v>1060</v>
      </c>
      <c r="B1671" t="s">
        <v>11973</v>
      </c>
      <c r="C1671">
        <v>567967</v>
      </c>
      <c r="Q1671" t="s">
        <v>11976</v>
      </c>
      <c r="R1671" t="s">
        <v>11976</v>
      </c>
      <c r="S1671" t="s">
        <v>135</v>
      </c>
      <c r="T1671" t="s">
        <v>52</v>
      </c>
      <c r="V1671" s="9" t="s">
        <v>2728</v>
      </c>
      <c r="AA1671" s="6" t="s">
        <v>11974</v>
      </c>
      <c r="AB1671">
        <v>7</v>
      </c>
      <c r="AC1671">
        <v>7</v>
      </c>
      <c r="AE1671" t="s">
        <v>8054</v>
      </c>
      <c r="AI1671" t="s">
        <v>11706</v>
      </c>
      <c r="AK1671" t="s">
        <v>8052</v>
      </c>
      <c r="AL1671" t="s">
        <v>2084</v>
      </c>
      <c r="AM1671" t="s">
        <v>2084</v>
      </c>
      <c r="AO1671">
        <v>7</v>
      </c>
      <c r="AP1671">
        <v>4</v>
      </c>
      <c r="AS1671" t="s">
        <v>7309</v>
      </c>
      <c r="AT1671">
        <v>38435996</v>
      </c>
      <c r="AU1671">
        <v>640644</v>
      </c>
      <c r="AV1671" s="11">
        <v>1273516</v>
      </c>
      <c r="AZ1671" t="s">
        <v>11975</v>
      </c>
    </row>
    <row r="1672" spans="1:59" x14ac:dyDescent="0.3">
      <c r="A1672">
        <v>1063</v>
      </c>
      <c r="B1672" t="s">
        <v>2792</v>
      </c>
      <c r="C1672">
        <v>697572</v>
      </c>
      <c r="Q1672" t="s">
        <v>2802</v>
      </c>
      <c r="R1672" t="s">
        <v>2802</v>
      </c>
      <c r="S1672" t="s">
        <v>135</v>
      </c>
      <c r="T1672" t="s">
        <v>52</v>
      </c>
      <c r="V1672" s="9" t="s">
        <v>2728</v>
      </c>
      <c r="AA1672" s="6" t="s">
        <v>2809</v>
      </c>
      <c r="AB1672">
        <v>4</v>
      </c>
      <c r="AC1672">
        <v>4</v>
      </c>
      <c r="AE1672" t="s">
        <v>164</v>
      </c>
      <c r="AH1672" t="s">
        <v>1174</v>
      </c>
      <c r="AL1672" t="s">
        <v>2084</v>
      </c>
      <c r="AM1672" t="s">
        <v>2084</v>
      </c>
      <c r="AO1672">
        <v>7</v>
      </c>
      <c r="AP1672">
        <v>4</v>
      </c>
      <c r="AS1672" t="s">
        <v>7309</v>
      </c>
      <c r="AT1672">
        <v>38435996</v>
      </c>
      <c r="AU1672">
        <v>640644</v>
      </c>
      <c r="AV1672" s="11">
        <v>1273516</v>
      </c>
      <c r="AZ1672" t="s">
        <v>1521</v>
      </c>
      <c r="BA1672" t="s">
        <v>4964</v>
      </c>
      <c r="BB1672">
        <v>39532352</v>
      </c>
      <c r="BC1672" t="s">
        <v>4965</v>
      </c>
      <c r="BF1672" t="s">
        <v>10456</v>
      </c>
      <c r="BG1672" t="s">
        <v>10455</v>
      </c>
    </row>
    <row r="1673" spans="1:59" x14ac:dyDescent="0.3">
      <c r="A1673">
        <v>1064</v>
      </c>
      <c r="Q1673" t="s">
        <v>2801</v>
      </c>
      <c r="R1673" t="s">
        <v>2801</v>
      </c>
      <c r="S1673" t="s">
        <v>135</v>
      </c>
      <c r="T1673" t="s">
        <v>138</v>
      </c>
      <c r="V1673" s="9" t="s">
        <v>2803</v>
      </c>
      <c r="AA1673" s="6" t="s">
        <v>2511</v>
      </c>
      <c r="AB1673">
        <v>1</v>
      </c>
      <c r="AC1673">
        <v>1</v>
      </c>
      <c r="AL1673" t="s">
        <v>1172</v>
      </c>
      <c r="AM1673" t="s">
        <v>1172</v>
      </c>
    </row>
    <row r="1674" spans="1:59" x14ac:dyDescent="0.3">
      <c r="A1674">
        <v>1065</v>
      </c>
      <c r="B1674" t="s">
        <v>12736</v>
      </c>
      <c r="Q1674" t="s">
        <v>12735</v>
      </c>
      <c r="R1674" t="s">
        <v>12735</v>
      </c>
      <c r="S1674" t="s">
        <v>135</v>
      </c>
      <c r="T1674" t="s">
        <v>52</v>
      </c>
      <c r="V1674" s="9" t="s">
        <v>12734</v>
      </c>
      <c r="AE1674" t="s">
        <v>82</v>
      </c>
      <c r="AH1674" t="s">
        <v>1174</v>
      </c>
      <c r="AK1674" t="s">
        <v>8052</v>
      </c>
      <c r="AL1674" t="s">
        <v>5269</v>
      </c>
      <c r="AM1674" t="s">
        <v>5269</v>
      </c>
      <c r="AO1674">
        <v>2</v>
      </c>
      <c r="AP1674">
        <v>5</v>
      </c>
      <c r="AZ1674" t="s">
        <v>12737</v>
      </c>
    </row>
    <row r="1675" spans="1:59" x14ac:dyDescent="0.3">
      <c r="A1675">
        <v>1066</v>
      </c>
      <c r="Q1675" t="s">
        <v>2800</v>
      </c>
      <c r="R1675" t="s">
        <v>2800</v>
      </c>
      <c r="S1675" t="s">
        <v>135</v>
      </c>
      <c r="T1675" t="s">
        <v>138</v>
      </c>
      <c r="V1675" s="9" t="s">
        <v>2804</v>
      </c>
      <c r="AA1675" s="6" t="s">
        <v>2810</v>
      </c>
      <c r="AB1675">
        <v>1</v>
      </c>
      <c r="AC1675">
        <v>1</v>
      </c>
      <c r="AH1675" t="s">
        <v>8057</v>
      </c>
      <c r="AL1675" t="s">
        <v>2712</v>
      </c>
      <c r="AM1675" t="s">
        <v>2712</v>
      </c>
    </row>
    <row r="1676" spans="1:59" x14ac:dyDescent="0.3">
      <c r="A1676">
        <v>1067</v>
      </c>
      <c r="Q1676" t="s">
        <v>2799</v>
      </c>
      <c r="R1676" t="s">
        <v>2799</v>
      </c>
      <c r="S1676" t="s">
        <v>135</v>
      </c>
      <c r="T1676" t="s">
        <v>138</v>
      </c>
      <c r="V1676" s="9" t="s">
        <v>2805</v>
      </c>
      <c r="AB1676">
        <v>1</v>
      </c>
      <c r="AC1676">
        <v>1</v>
      </c>
      <c r="AH1676" t="s">
        <v>8088</v>
      </c>
      <c r="AL1676" t="s">
        <v>819</v>
      </c>
      <c r="AM1676" t="s">
        <v>819</v>
      </c>
    </row>
    <row r="1677" spans="1:59" x14ac:dyDescent="0.3">
      <c r="A1677">
        <v>1069</v>
      </c>
      <c r="B1677" t="s">
        <v>2793</v>
      </c>
      <c r="C1677">
        <v>356612</v>
      </c>
      <c r="Q1677" t="s">
        <v>2798</v>
      </c>
      <c r="R1677" t="s">
        <v>2798</v>
      </c>
      <c r="S1677" t="s">
        <v>135</v>
      </c>
      <c r="T1677" t="s">
        <v>52</v>
      </c>
      <c r="V1677" s="9" t="s">
        <v>2806</v>
      </c>
      <c r="AA1677" s="6" t="s">
        <v>2811</v>
      </c>
      <c r="AB1677">
        <v>15</v>
      </c>
      <c r="AC1677">
        <v>15</v>
      </c>
      <c r="AE1677" t="s">
        <v>8054</v>
      </c>
      <c r="AH1677" t="s">
        <v>1174</v>
      </c>
      <c r="AL1677" t="s">
        <v>1600</v>
      </c>
      <c r="AM1677" t="s">
        <v>1600</v>
      </c>
      <c r="AO1677">
        <v>132</v>
      </c>
      <c r="AP1677">
        <v>2</v>
      </c>
      <c r="AZ1677" t="s">
        <v>2814</v>
      </c>
      <c r="BC1677" t="s">
        <v>5076</v>
      </c>
    </row>
    <row r="1678" spans="1:59" x14ac:dyDescent="0.3">
      <c r="A1678">
        <v>1070</v>
      </c>
      <c r="C1678">
        <v>724795</v>
      </c>
      <c r="Q1678" t="s">
        <v>11949</v>
      </c>
      <c r="R1678" t="s">
        <v>11949</v>
      </c>
      <c r="S1678" t="s">
        <v>135</v>
      </c>
      <c r="T1678" t="s">
        <v>52</v>
      </c>
      <c r="V1678" s="9" t="s">
        <v>5867</v>
      </c>
      <c r="AA1678" s="6" t="s">
        <v>11950</v>
      </c>
      <c r="AB1678">
        <v>6</v>
      </c>
      <c r="AC1678">
        <v>6</v>
      </c>
      <c r="AE1678" t="s">
        <v>8055</v>
      </c>
      <c r="AH1678" t="s">
        <v>1174</v>
      </c>
      <c r="AL1678" t="s">
        <v>11951</v>
      </c>
      <c r="AM1678" t="s">
        <v>11951</v>
      </c>
      <c r="AS1678" t="s">
        <v>11952</v>
      </c>
      <c r="AV1678" s="11" t="s">
        <v>11953</v>
      </c>
      <c r="AZ1678" t="s">
        <v>11961</v>
      </c>
    </row>
    <row r="1679" spans="1:59" x14ac:dyDescent="0.3">
      <c r="A1679">
        <v>1071</v>
      </c>
      <c r="B1679" t="s">
        <v>10892</v>
      </c>
      <c r="C1679">
        <v>709491</v>
      </c>
      <c r="Q1679" t="s">
        <v>10891</v>
      </c>
      <c r="R1679" t="s">
        <v>10891</v>
      </c>
      <c r="S1679" t="s">
        <v>135</v>
      </c>
      <c r="T1679" t="s">
        <v>52</v>
      </c>
      <c r="V1679" s="9" t="s">
        <v>5867</v>
      </c>
      <c r="AA1679" s="6" t="s">
        <v>10893</v>
      </c>
      <c r="AB1679">
        <v>6</v>
      </c>
      <c r="AC1679">
        <v>6</v>
      </c>
      <c r="AE1679" t="s">
        <v>82</v>
      </c>
      <c r="AH1679" t="s">
        <v>8149</v>
      </c>
      <c r="AL1679" t="s">
        <v>2108</v>
      </c>
      <c r="AM1679" t="s">
        <v>2108</v>
      </c>
      <c r="AO1679">
        <v>23</v>
      </c>
      <c r="AP1679">
        <v>6</v>
      </c>
      <c r="AZ1679" t="s">
        <v>10894</v>
      </c>
    </row>
    <row r="1680" spans="1:59" x14ac:dyDescent="0.3">
      <c r="A1680">
        <v>1072</v>
      </c>
      <c r="C1680">
        <v>745147</v>
      </c>
      <c r="Q1680" t="s">
        <v>5866</v>
      </c>
      <c r="R1680" t="s">
        <v>5866</v>
      </c>
      <c r="S1680" t="s">
        <v>135</v>
      </c>
      <c r="T1680" t="s">
        <v>52</v>
      </c>
      <c r="V1680" s="9" t="s">
        <v>5867</v>
      </c>
      <c r="AA1680" s="6" t="s">
        <v>5868</v>
      </c>
      <c r="AB1680">
        <v>10</v>
      </c>
      <c r="AC1680">
        <v>10</v>
      </c>
      <c r="AE1680" t="s">
        <v>82</v>
      </c>
      <c r="AF1680" t="s">
        <v>8054</v>
      </c>
      <c r="AH1680" t="s">
        <v>8162</v>
      </c>
      <c r="AL1680" t="s">
        <v>5869</v>
      </c>
      <c r="AM1680" t="s">
        <v>5869</v>
      </c>
      <c r="AO1680">
        <v>24</v>
      </c>
      <c r="AP1680">
        <v>4</v>
      </c>
      <c r="AZ1680" t="s">
        <v>5870</v>
      </c>
    </row>
    <row r="1681" spans="1:59" x14ac:dyDescent="0.3">
      <c r="A1681">
        <v>1073</v>
      </c>
      <c r="B1681" t="s">
        <v>5834</v>
      </c>
      <c r="C1681">
        <v>718332</v>
      </c>
      <c r="Q1681" t="s">
        <v>5835</v>
      </c>
      <c r="R1681" t="s">
        <v>5835</v>
      </c>
      <c r="S1681" t="s">
        <v>135</v>
      </c>
      <c r="T1681" t="s">
        <v>52</v>
      </c>
      <c r="V1681" s="9" t="s">
        <v>2807</v>
      </c>
      <c r="AA1681" s="6" t="s">
        <v>5836</v>
      </c>
      <c r="AB1681">
        <v>2</v>
      </c>
      <c r="AC1681">
        <v>2</v>
      </c>
      <c r="AE1681" t="s">
        <v>5340</v>
      </c>
      <c r="AF1681" t="s">
        <v>2462</v>
      </c>
      <c r="AH1681" t="s">
        <v>8057</v>
      </c>
      <c r="AL1681" t="s">
        <v>5209</v>
      </c>
      <c r="AM1681" t="s">
        <v>5209</v>
      </c>
      <c r="AO1681">
        <v>138</v>
      </c>
      <c r="AP1681">
        <v>11</v>
      </c>
      <c r="AZ1681" t="s">
        <v>5837</v>
      </c>
    </row>
    <row r="1682" spans="1:59" x14ac:dyDescent="0.3">
      <c r="A1682">
        <v>1074</v>
      </c>
      <c r="C1682">
        <v>752283</v>
      </c>
      <c r="Q1682" t="s">
        <v>2797</v>
      </c>
      <c r="R1682" t="s">
        <v>2816</v>
      </c>
      <c r="S1682" t="s">
        <v>65</v>
      </c>
      <c r="T1682" t="s">
        <v>52</v>
      </c>
      <c r="V1682" s="9" t="s">
        <v>2807</v>
      </c>
      <c r="AA1682" s="6" t="s">
        <v>2812</v>
      </c>
      <c r="AB1682">
        <v>24</v>
      </c>
      <c r="AC1682">
        <v>24</v>
      </c>
      <c r="AE1682" t="s">
        <v>8055</v>
      </c>
      <c r="AH1682" t="s">
        <v>8178</v>
      </c>
      <c r="AL1682" t="s">
        <v>125</v>
      </c>
      <c r="AM1682" t="s">
        <v>132</v>
      </c>
      <c r="AO1682">
        <v>136</v>
      </c>
      <c r="AP1682">
        <v>9</v>
      </c>
      <c r="AS1682" t="s">
        <v>1913</v>
      </c>
      <c r="AT1682">
        <v>471520985</v>
      </c>
      <c r="AU1682">
        <v>7833358</v>
      </c>
      <c r="AV1682" s="11" t="s">
        <v>130</v>
      </c>
      <c r="AZ1682" t="s">
        <v>2815</v>
      </c>
    </row>
    <row r="1683" spans="1:59" x14ac:dyDescent="0.3">
      <c r="A1683">
        <v>1076</v>
      </c>
      <c r="B1683" t="s">
        <v>11941</v>
      </c>
      <c r="C1683">
        <v>737424</v>
      </c>
      <c r="Q1683" t="s">
        <v>11942</v>
      </c>
      <c r="R1683" t="s">
        <v>11942</v>
      </c>
      <c r="S1683" t="s">
        <v>135</v>
      </c>
      <c r="T1683" t="s">
        <v>52</v>
      </c>
      <c r="V1683" s="9" t="s">
        <v>11940</v>
      </c>
      <c r="AA1683" s="6" t="s">
        <v>11943</v>
      </c>
      <c r="AB1683">
        <v>2</v>
      </c>
      <c r="AC1683">
        <v>2</v>
      </c>
      <c r="AE1683" t="s">
        <v>8062</v>
      </c>
      <c r="AF1683" t="s">
        <v>2462</v>
      </c>
      <c r="AH1683" t="s">
        <v>8066</v>
      </c>
      <c r="AK1683" t="s">
        <v>8052</v>
      </c>
      <c r="AL1683" t="s">
        <v>3002</v>
      </c>
      <c r="AM1683" t="s">
        <v>3002</v>
      </c>
      <c r="AO1683">
        <v>65</v>
      </c>
      <c r="AP1683">
        <v>12</v>
      </c>
      <c r="AS1683" t="s">
        <v>11944</v>
      </c>
      <c r="AV1683" s="11">
        <v>372553</v>
      </c>
      <c r="AZ1683" t="s">
        <v>11945</v>
      </c>
    </row>
    <row r="1684" spans="1:59" x14ac:dyDescent="0.3">
      <c r="A1684">
        <v>1077</v>
      </c>
      <c r="C1684">
        <v>724355</v>
      </c>
      <c r="Q1684" t="s">
        <v>11946</v>
      </c>
      <c r="R1684" t="s">
        <v>11946</v>
      </c>
      <c r="S1684" t="s">
        <v>135</v>
      </c>
      <c r="T1684" t="s">
        <v>52</v>
      </c>
      <c r="V1684" s="9" t="s">
        <v>11940</v>
      </c>
      <c r="AA1684" s="6" t="s">
        <v>11947</v>
      </c>
      <c r="AB1684">
        <v>7</v>
      </c>
      <c r="AC1684">
        <v>7</v>
      </c>
      <c r="AE1684" t="s">
        <v>2462</v>
      </c>
      <c r="AH1684" t="s">
        <v>1174</v>
      </c>
      <c r="AK1684" t="s">
        <v>8051</v>
      </c>
      <c r="AL1684" t="s">
        <v>8226</v>
      </c>
      <c r="AM1684" t="s">
        <v>8226</v>
      </c>
      <c r="AO1684">
        <v>62</v>
      </c>
      <c r="AP1684">
        <v>6</v>
      </c>
      <c r="AQ1684">
        <v>2</v>
      </c>
      <c r="AS1684" t="s">
        <v>11948</v>
      </c>
      <c r="AV1684" s="11">
        <v>376422</v>
      </c>
      <c r="AZ1684" t="s">
        <v>3042</v>
      </c>
    </row>
    <row r="1685" spans="1:59" x14ac:dyDescent="0.3">
      <c r="A1685">
        <v>1078</v>
      </c>
      <c r="I1685">
        <v>6658680</v>
      </c>
      <c r="Q1685" t="s">
        <v>4012</v>
      </c>
      <c r="R1685" t="s">
        <v>4012</v>
      </c>
      <c r="S1685" t="s">
        <v>135</v>
      </c>
      <c r="T1685" t="s">
        <v>464</v>
      </c>
      <c r="V1685" s="9" t="s">
        <v>2830</v>
      </c>
      <c r="AD1685" s="9" t="s">
        <v>10276</v>
      </c>
      <c r="AE1685" t="s">
        <v>8055</v>
      </c>
      <c r="AF1685" t="s">
        <v>82</v>
      </c>
      <c r="AG1685" t="s">
        <v>8260</v>
      </c>
      <c r="AH1685" t="s">
        <v>8092</v>
      </c>
    </row>
    <row r="1686" spans="1:59" x14ac:dyDescent="0.3">
      <c r="A1686">
        <v>1079</v>
      </c>
      <c r="C1686">
        <v>467472</v>
      </c>
      <c r="Q1686" t="s">
        <v>2820</v>
      </c>
      <c r="R1686" t="s">
        <v>2820</v>
      </c>
      <c r="S1686" t="s">
        <v>135</v>
      </c>
      <c r="T1686" t="s">
        <v>52</v>
      </c>
      <c r="V1686" s="9" t="s">
        <v>2830</v>
      </c>
      <c r="AA1686" s="6" t="s">
        <v>2831</v>
      </c>
      <c r="AB1686">
        <v>10</v>
      </c>
      <c r="AC1686">
        <v>10</v>
      </c>
      <c r="AE1686" t="s">
        <v>2462</v>
      </c>
      <c r="AF1686" t="s">
        <v>8062</v>
      </c>
      <c r="AH1686" t="s">
        <v>8057</v>
      </c>
      <c r="AL1686" t="s">
        <v>2838</v>
      </c>
      <c r="AM1686" t="s">
        <v>2838</v>
      </c>
      <c r="AO1686">
        <v>5</v>
      </c>
      <c r="AP1686">
        <v>6</v>
      </c>
      <c r="AZ1686" t="s">
        <v>5077</v>
      </c>
    </row>
    <row r="1687" spans="1:59" x14ac:dyDescent="0.3">
      <c r="A1687">
        <v>1080</v>
      </c>
      <c r="C1687">
        <v>545803</v>
      </c>
      <c r="Q1687" t="s">
        <v>2821</v>
      </c>
      <c r="R1687" t="s">
        <v>2821</v>
      </c>
      <c r="S1687" t="s">
        <v>135</v>
      </c>
      <c r="T1687" t="s">
        <v>52</v>
      </c>
      <c r="V1687" s="9" t="s">
        <v>2830</v>
      </c>
      <c r="AA1687" s="6" t="s">
        <v>2832</v>
      </c>
      <c r="AB1687">
        <v>4</v>
      </c>
      <c r="AC1687">
        <v>4</v>
      </c>
      <c r="AE1687" t="s">
        <v>8054</v>
      </c>
      <c r="AH1687" t="s">
        <v>8057</v>
      </c>
      <c r="AL1687" t="s">
        <v>2839</v>
      </c>
      <c r="AM1687" t="s">
        <v>2839</v>
      </c>
      <c r="AO1687">
        <v>71</v>
      </c>
      <c r="AZ1687" t="s">
        <v>2842</v>
      </c>
    </row>
    <row r="1688" spans="1:59" x14ac:dyDescent="0.3">
      <c r="A1688">
        <v>1081</v>
      </c>
      <c r="F1688">
        <v>3520514</v>
      </c>
      <c r="K1688" t="s">
        <v>2817</v>
      </c>
      <c r="Q1688" t="s">
        <v>2822</v>
      </c>
      <c r="R1688" t="s">
        <v>2822</v>
      </c>
      <c r="S1688" t="s">
        <v>135</v>
      </c>
      <c r="T1688" t="s">
        <v>13</v>
      </c>
      <c r="V1688" s="9" t="s">
        <v>2830</v>
      </c>
      <c r="AB1688">
        <v>67</v>
      </c>
      <c r="AC1688">
        <v>67</v>
      </c>
      <c r="AH1688" t="s">
        <v>8057</v>
      </c>
      <c r="AZ1688" t="s">
        <v>2843</v>
      </c>
      <c r="BF1688" t="s">
        <v>2848</v>
      </c>
    </row>
    <row r="1689" spans="1:59" x14ac:dyDescent="0.3">
      <c r="A1689">
        <v>1083</v>
      </c>
      <c r="C1689">
        <v>549699</v>
      </c>
      <c r="Q1689" t="s">
        <v>2823</v>
      </c>
      <c r="R1689" t="s">
        <v>2823</v>
      </c>
      <c r="S1689" t="s">
        <v>135</v>
      </c>
      <c r="T1689" t="s">
        <v>52</v>
      </c>
      <c r="V1689" s="9" t="s">
        <v>2830</v>
      </c>
      <c r="AA1689" s="6" t="s">
        <v>2833</v>
      </c>
      <c r="AB1689">
        <v>8</v>
      </c>
      <c r="AC1689">
        <v>8</v>
      </c>
      <c r="AE1689" t="s">
        <v>8053</v>
      </c>
      <c r="AF1689" t="s">
        <v>82</v>
      </c>
      <c r="AH1689" t="s">
        <v>8057</v>
      </c>
      <c r="AL1689" t="s">
        <v>2840</v>
      </c>
      <c r="AM1689" t="s">
        <v>2840</v>
      </c>
      <c r="AO1689">
        <v>7</v>
      </c>
      <c r="AP1689">
        <v>3</v>
      </c>
      <c r="AZ1689" t="s">
        <v>5055</v>
      </c>
    </row>
    <row r="1690" spans="1:59" x14ac:dyDescent="0.3">
      <c r="A1690">
        <v>1085</v>
      </c>
      <c r="C1690">
        <v>549698</v>
      </c>
      <c r="Q1690" t="s">
        <v>2825</v>
      </c>
      <c r="R1690" t="s">
        <v>2825</v>
      </c>
      <c r="S1690" t="s">
        <v>135</v>
      </c>
      <c r="T1690" t="s">
        <v>52</v>
      </c>
      <c r="V1690" s="9" t="s">
        <v>2830</v>
      </c>
      <c r="AA1690" s="6" t="s">
        <v>2835</v>
      </c>
      <c r="AB1690">
        <v>8</v>
      </c>
      <c r="AC1690">
        <v>8</v>
      </c>
      <c r="AE1690" t="s">
        <v>8053</v>
      </c>
      <c r="AH1690" t="s">
        <v>1174</v>
      </c>
      <c r="AL1690" t="s">
        <v>2840</v>
      </c>
      <c r="AM1690" t="s">
        <v>2840</v>
      </c>
      <c r="AO1690">
        <v>7</v>
      </c>
      <c r="AP1690">
        <v>3</v>
      </c>
      <c r="AZ1690" t="s">
        <v>2845</v>
      </c>
    </row>
    <row r="1691" spans="1:59" x14ac:dyDescent="0.3">
      <c r="A1691">
        <v>1086</v>
      </c>
      <c r="K1691" t="s">
        <v>2818</v>
      </c>
      <c r="P1691" s="9" t="s">
        <v>2819</v>
      </c>
      <c r="Q1691" t="s">
        <v>2826</v>
      </c>
      <c r="R1691" t="s">
        <v>2826</v>
      </c>
      <c r="S1691" t="s">
        <v>135</v>
      </c>
      <c r="T1691" t="s">
        <v>13</v>
      </c>
      <c r="V1691" s="9" t="s">
        <v>2830</v>
      </c>
      <c r="AB1691">
        <v>220</v>
      </c>
      <c r="AC1691">
        <v>220</v>
      </c>
      <c r="AH1691" t="s">
        <v>8148</v>
      </c>
      <c r="AZ1691" t="s">
        <v>2582</v>
      </c>
      <c r="BA1691" t="s">
        <v>5056</v>
      </c>
      <c r="BB1691">
        <v>79348316</v>
      </c>
      <c r="BC1691" t="s">
        <v>5057</v>
      </c>
      <c r="BF1691" t="s">
        <v>2847</v>
      </c>
    </row>
    <row r="1692" spans="1:59" x14ac:dyDescent="0.3">
      <c r="A1692">
        <v>1087</v>
      </c>
      <c r="C1692">
        <v>549697</v>
      </c>
      <c r="Q1692" t="s">
        <v>2827</v>
      </c>
      <c r="R1692" t="s">
        <v>2827</v>
      </c>
      <c r="S1692" t="s">
        <v>135</v>
      </c>
      <c r="T1692" t="s">
        <v>52</v>
      </c>
      <c r="V1692" s="9" t="s">
        <v>2830</v>
      </c>
      <c r="AA1692" s="6" t="s">
        <v>2836</v>
      </c>
      <c r="AB1692">
        <v>10</v>
      </c>
      <c r="AC1692">
        <v>10</v>
      </c>
      <c r="AE1692" t="s">
        <v>8055</v>
      </c>
      <c r="AF1692" t="s">
        <v>82</v>
      </c>
      <c r="AH1692" t="s">
        <v>8112</v>
      </c>
      <c r="AL1692" t="s">
        <v>2840</v>
      </c>
      <c r="AM1692" t="s">
        <v>2840</v>
      </c>
      <c r="AO1692">
        <v>7</v>
      </c>
      <c r="AP1692">
        <v>3</v>
      </c>
      <c r="AZ1692" t="s">
        <v>2846</v>
      </c>
    </row>
    <row r="1693" spans="1:59" x14ac:dyDescent="0.3">
      <c r="A1693">
        <v>1088</v>
      </c>
      <c r="C1693">
        <v>482895</v>
      </c>
      <c r="Q1693" t="s">
        <v>2828</v>
      </c>
      <c r="R1693" t="s">
        <v>2829</v>
      </c>
      <c r="S1693" t="s">
        <v>51</v>
      </c>
      <c r="T1693" t="s">
        <v>52</v>
      </c>
      <c r="V1693" s="9" t="s">
        <v>2830</v>
      </c>
      <c r="AA1693" s="6" t="s">
        <v>2837</v>
      </c>
      <c r="AB1693">
        <v>16</v>
      </c>
      <c r="AC1693">
        <v>16</v>
      </c>
      <c r="AE1693" t="s">
        <v>82</v>
      </c>
      <c r="AH1693" t="s">
        <v>1174</v>
      </c>
      <c r="AL1693" t="s">
        <v>1308</v>
      </c>
      <c r="AM1693" t="s">
        <v>1311</v>
      </c>
      <c r="AO1693">
        <v>124</v>
      </c>
      <c r="AP1693">
        <v>1</v>
      </c>
      <c r="AS1693" t="s">
        <v>7297</v>
      </c>
      <c r="AT1693">
        <v>1765164</v>
      </c>
      <c r="AV1693" s="11">
        <v>8709012</v>
      </c>
      <c r="AZ1693" t="s">
        <v>5078</v>
      </c>
      <c r="BA1693" t="s">
        <v>5081</v>
      </c>
      <c r="BB1693" t="s">
        <v>5079</v>
      </c>
      <c r="BC1693" t="s">
        <v>5080</v>
      </c>
    </row>
    <row r="1694" spans="1:59" x14ac:dyDescent="0.3">
      <c r="A1694">
        <v>1089</v>
      </c>
      <c r="B1694" t="s">
        <v>2849</v>
      </c>
      <c r="C1694">
        <v>370153</v>
      </c>
      <c r="Q1694" t="s">
        <v>2862</v>
      </c>
      <c r="R1694" t="s">
        <v>2862</v>
      </c>
      <c r="S1694" t="s">
        <v>135</v>
      </c>
      <c r="T1694" t="s">
        <v>52</v>
      </c>
      <c r="V1694" s="9" t="s">
        <v>2830</v>
      </c>
      <c r="AA1694" s="6" t="s">
        <v>2958</v>
      </c>
      <c r="AB1694">
        <v>5</v>
      </c>
      <c r="AC1694">
        <v>5</v>
      </c>
      <c r="AE1694" t="s">
        <v>8055</v>
      </c>
      <c r="AF1694" t="s">
        <v>164</v>
      </c>
      <c r="AH1694" t="s">
        <v>8092</v>
      </c>
      <c r="AL1694" t="s">
        <v>3001</v>
      </c>
      <c r="AM1694" t="s">
        <v>3001</v>
      </c>
      <c r="AO1694">
        <v>35</v>
      </c>
      <c r="AP1694">
        <v>1</v>
      </c>
      <c r="AZ1694" t="s">
        <v>2627</v>
      </c>
    </row>
    <row r="1695" spans="1:59" x14ac:dyDescent="0.3">
      <c r="A1695">
        <v>1090</v>
      </c>
      <c r="B1695" t="s">
        <v>2853</v>
      </c>
      <c r="C1695">
        <v>369477</v>
      </c>
      <c r="Q1695" t="s">
        <v>2861</v>
      </c>
      <c r="R1695" t="s">
        <v>2861</v>
      </c>
      <c r="S1695" t="s">
        <v>135</v>
      </c>
      <c r="T1695" t="s">
        <v>52</v>
      </c>
      <c r="V1695" s="9" t="s">
        <v>2830</v>
      </c>
      <c r="AA1695" s="6" t="s">
        <v>2959</v>
      </c>
      <c r="AB1695">
        <v>7</v>
      </c>
      <c r="AC1695">
        <v>7</v>
      </c>
      <c r="AE1695" t="s">
        <v>8055</v>
      </c>
      <c r="AL1695" t="s">
        <v>2084</v>
      </c>
      <c r="AM1695" t="s">
        <v>2084</v>
      </c>
      <c r="AO1695">
        <v>8</v>
      </c>
      <c r="AP1695">
        <v>1</v>
      </c>
      <c r="AS1695" t="s">
        <v>7309</v>
      </c>
      <c r="AT1695">
        <v>38435996</v>
      </c>
      <c r="AU1695">
        <v>640644</v>
      </c>
      <c r="AV1695" s="11">
        <v>1273516</v>
      </c>
      <c r="AZ1695" t="s">
        <v>3034</v>
      </c>
      <c r="BA1695" t="s">
        <v>5082</v>
      </c>
      <c r="BB1695" t="s">
        <v>5083</v>
      </c>
      <c r="BC1695" t="s">
        <v>5084</v>
      </c>
      <c r="BF1695" t="s">
        <v>10456</v>
      </c>
      <c r="BG1695" t="s">
        <v>10455</v>
      </c>
    </row>
    <row r="1696" spans="1:59" x14ac:dyDescent="0.3">
      <c r="A1696">
        <v>1092</v>
      </c>
      <c r="B1696" t="s">
        <v>2851</v>
      </c>
      <c r="C1696">
        <v>420030</v>
      </c>
      <c r="Q1696" t="s">
        <v>2859</v>
      </c>
      <c r="R1696" t="s">
        <v>2859</v>
      </c>
      <c r="S1696" t="s">
        <v>135</v>
      </c>
      <c r="T1696" t="s">
        <v>52</v>
      </c>
      <c r="V1696" s="9" t="s">
        <v>2830</v>
      </c>
      <c r="AA1696" s="6" t="s">
        <v>2961</v>
      </c>
      <c r="AB1696">
        <v>7</v>
      </c>
      <c r="AC1696">
        <v>7</v>
      </c>
      <c r="AE1696" t="s">
        <v>82</v>
      </c>
      <c r="AH1696" t="s">
        <v>1174</v>
      </c>
      <c r="AL1696" t="s">
        <v>1255</v>
      </c>
      <c r="AM1696" t="s">
        <v>1255</v>
      </c>
      <c r="AO1696">
        <v>59</v>
      </c>
      <c r="AP1696">
        <v>1</v>
      </c>
      <c r="AS1696" t="s">
        <v>7304</v>
      </c>
      <c r="AT1696">
        <v>825431</v>
      </c>
      <c r="AV1696" s="11">
        <v>370364</v>
      </c>
      <c r="AZ1696" t="s">
        <v>3036</v>
      </c>
    </row>
    <row r="1697" spans="1:59" x14ac:dyDescent="0.3">
      <c r="A1697">
        <v>1094</v>
      </c>
      <c r="B1697" t="s">
        <v>5440</v>
      </c>
      <c r="C1697">
        <v>256828</v>
      </c>
      <c r="Q1697" t="s">
        <v>5441</v>
      </c>
      <c r="R1697" t="s">
        <v>5441</v>
      </c>
      <c r="S1697" t="s">
        <v>135</v>
      </c>
      <c r="T1697" t="s">
        <v>52</v>
      </c>
      <c r="V1697" s="9" t="s">
        <v>2830</v>
      </c>
      <c r="AA1697" s="6" t="s">
        <v>5442</v>
      </c>
      <c r="AB1697">
        <v>17</v>
      </c>
      <c r="AC1697">
        <v>17</v>
      </c>
      <c r="AE1697" t="s">
        <v>8054</v>
      </c>
      <c r="AF1697" t="s">
        <v>2462</v>
      </c>
      <c r="AG1697" t="s">
        <v>8211</v>
      </c>
      <c r="AH1697" t="s">
        <v>12617</v>
      </c>
      <c r="AK1697" t="s">
        <v>8175</v>
      </c>
      <c r="AL1697" t="s">
        <v>5443</v>
      </c>
      <c r="AM1697" t="s">
        <v>5443</v>
      </c>
      <c r="AO1697">
        <v>62</v>
      </c>
      <c r="AZ1697" t="s">
        <v>5444</v>
      </c>
    </row>
    <row r="1698" spans="1:59" x14ac:dyDescent="0.3">
      <c r="A1698">
        <v>1095</v>
      </c>
      <c r="B1698" t="s">
        <v>2854</v>
      </c>
      <c r="C1698">
        <v>218669</v>
      </c>
      <c r="Q1698" t="s">
        <v>2857</v>
      </c>
      <c r="R1698" t="s">
        <v>2857</v>
      </c>
      <c r="S1698" t="s">
        <v>135</v>
      </c>
      <c r="T1698" t="s">
        <v>52</v>
      </c>
      <c r="V1698" s="9" t="s">
        <v>2912</v>
      </c>
      <c r="AA1698" s="6" t="s">
        <v>2963</v>
      </c>
      <c r="AB1698">
        <v>2</v>
      </c>
      <c r="AC1698">
        <v>2</v>
      </c>
      <c r="AE1698" t="s">
        <v>2462</v>
      </c>
      <c r="AF1698" t="s">
        <v>8062</v>
      </c>
      <c r="AL1698" t="s">
        <v>3002</v>
      </c>
      <c r="AM1698" t="s">
        <v>3002</v>
      </c>
      <c r="AO1698">
        <v>66</v>
      </c>
      <c r="AP1698">
        <v>3</v>
      </c>
      <c r="AZ1698" t="s">
        <v>3037</v>
      </c>
    </row>
    <row r="1699" spans="1:59" x14ac:dyDescent="0.3">
      <c r="A1699">
        <v>1096</v>
      </c>
      <c r="B1699" t="s">
        <v>2855</v>
      </c>
      <c r="C1699">
        <v>437168</v>
      </c>
      <c r="Q1699" t="s">
        <v>2856</v>
      </c>
      <c r="R1699" t="s">
        <v>2856</v>
      </c>
      <c r="S1699" t="s">
        <v>135</v>
      </c>
      <c r="T1699" t="s">
        <v>52</v>
      </c>
      <c r="V1699" s="9" t="s">
        <v>2912</v>
      </c>
      <c r="W1699" s="4">
        <v>28709</v>
      </c>
      <c r="X1699" s="9" t="s">
        <v>3080</v>
      </c>
      <c r="Y1699" s="9" t="s">
        <v>3081</v>
      </c>
      <c r="Z1699" s="9" t="s">
        <v>3082</v>
      </c>
      <c r="AA1699" s="6" t="s">
        <v>2964</v>
      </c>
      <c r="AB1699">
        <v>3</v>
      </c>
      <c r="AC1699">
        <v>3</v>
      </c>
      <c r="AE1699" t="s">
        <v>2462</v>
      </c>
      <c r="AL1699" t="s">
        <v>3003</v>
      </c>
      <c r="AM1699" t="s">
        <v>3003</v>
      </c>
      <c r="AO1699">
        <v>31</v>
      </c>
      <c r="AP1699">
        <v>3</v>
      </c>
      <c r="AZ1699" t="s">
        <v>3038</v>
      </c>
      <c r="BA1699" t="s">
        <v>5085</v>
      </c>
      <c r="BB1699" t="s">
        <v>5086</v>
      </c>
      <c r="BC1699" t="s">
        <v>5087</v>
      </c>
    </row>
    <row r="1700" spans="1:59" x14ac:dyDescent="0.3">
      <c r="A1700">
        <v>1097</v>
      </c>
      <c r="B1700" t="s">
        <v>2957</v>
      </c>
      <c r="C1700">
        <v>539758</v>
      </c>
      <c r="Q1700" t="s">
        <v>1871</v>
      </c>
      <c r="R1700" t="s">
        <v>1871</v>
      </c>
      <c r="S1700" t="s">
        <v>135</v>
      </c>
      <c r="T1700" t="s">
        <v>52</v>
      </c>
      <c r="V1700" s="9" t="s">
        <v>2912</v>
      </c>
      <c r="AA1700" s="6" t="s">
        <v>2965</v>
      </c>
      <c r="AB1700">
        <v>1</v>
      </c>
      <c r="AC1700">
        <v>1</v>
      </c>
      <c r="AE1700" t="s">
        <v>8054</v>
      </c>
      <c r="AH1700" t="s">
        <v>8057</v>
      </c>
      <c r="AL1700" t="s">
        <v>2713</v>
      </c>
      <c r="AM1700" t="s">
        <v>2713</v>
      </c>
      <c r="AO1700">
        <v>2</v>
      </c>
      <c r="AP1700">
        <v>3</v>
      </c>
      <c r="AZ1700" t="s">
        <v>3039</v>
      </c>
    </row>
    <row r="1701" spans="1:59" x14ac:dyDescent="0.3">
      <c r="A1701">
        <v>1099</v>
      </c>
      <c r="B1701" t="s">
        <v>2955</v>
      </c>
      <c r="C1701">
        <v>509010</v>
      </c>
      <c r="Q1701" t="s">
        <v>2864</v>
      </c>
      <c r="R1701" t="s">
        <v>2864</v>
      </c>
      <c r="S1701" t="s">
        <v>135</v>
      </c>
      <c r="T1701" t="s">
        <v>52</v>
      </c>
      <c r="V1701" s="9" t="s">
        <v>2912</v>
      </c>
      <c r="Z1701" s="9" t="s">
        <v>1608</v>
      </c>
      <c r="AA1701" s="6" t="s">
        <v>2967</v>
      </c>
      <c r="AB1701">
        <v>8</v>
      </c>
      <c r="AC1701">
        <v>8</v>
      </c>
      <c r="AE1701" t="s">
        <v>8140</v>
      </c>
      <c r="AF1701" t="s">
        <v>82</v>
      </c>
      <c r="AH1701" t="s">
        <v>8135</v>
      </c>
      <c r="AK1701" t="s">
        <v>8175</v>
      </c>
      <c r="AL1701" t="s">
        <v>1607</v>
      </c>
      <c r="AM1701" t="s">
        <v>1607</v>
      </c>
      <c r="AO1701">
        <v>134</v>
      </c>
      <c r="AP1701">
        <v>3</v>
      </c>
      <c r="AS1701" t="s">
        <v>7322</v>
      </c>
      <c r="AT1701">
        <v>1537306</v>
      </c>
      <c r="AV1701" s="11">
        <v>342367</v>
      </c>
      <c r="AZ1701" t="s">
        <v>2300</v>
      </c>
    </row>
    <row r="1702" spans="1:59" x14ac:dyDescent="0.3">
      <c r="A1702">
        <v>1100</v>
      </c>
      <c r="B1702" t="s">
        <v>2954</v>
      </c>
      <c r="C1702">
        <v>475573</v>
      </c>
      <c r="Q1702" t="s">
        <v>2865</v>
      </c>
      <c r="R1702" t="s">
        <v>2865</v>
      </c>
      <c r="S1702" t="s">
        <v>135</v>
      </c>
      <c r="T1702" t="s">
        <v>52</v>
      </c>
      <c r="V1702" s="9" t="s">
        <v>2912</v>
      </c>
      <c r="AA1702" s="6" t="s">
        <v>2968</v>
      </c>
      <c r="AB1702">
        <v>19</v>
      </c>
      <c r="AC1702">
        <v>19</v>
      </c>
      <c r="AE1702" t="s">
        <v>2462</v>
      </c>
      <c r="AH1702" t="s">
        <v>8057</v>
      </c>
      <c r="AK1702" t="s">
        <v>8052</v>
      </c>
      <c r="AL1702" t="s">
        <v>2084</v>
      </c>
      <c r="AM1702" t="s">
        <v>2084</v>
      </c>
      <c r="AO1702">
        <v>8</v>
      </c>
      <c r="AP1702">
        <v>2</v>
      </c>
      <c r="AS1702" t="s">
        <v>7309</v>
      </c>
      <c r="AT1702">
        <v>38435996</v>
      </c>
      <c r="AU1702">
        <v>640644</v>
      </c>
      <c r="AV1702" s="11">
        <v>1273516</v>
      </c>
      <c r="AZ1702" t="s">
        <v>3042</v>
      </c>
      <c r="BB1702">
        <v>209303232</v>
      </c>
      <c r="BC1702" t="s">
        <v>5088</v>
      </c>
      <c r="BF1702" t="s">
        <v>10456</v>
      </c>
      <c r="BG1702" t="s">
        <v>10455</v>
      </c>
    </row>
    <row r="1703" spans="1:59" x14ac:dyDescent="0.3">
      <c r="A1703">
        <v>1101</v>
      </c>
      <c r="Q1703" t="s">
        <v>2866</v>
      </c>
      <c r="R1703" t="s">
        <v>2866</v>
      </c>
      <c r="S1703" t="s">
        <v>135</v>
      </c>
      <c r="T1703" t="s">
        <v>138</v>
      </c>
      <c r="V1703" s="9" t="s">
        <v>2911</v>
      </c>
      <c r="AA1703" s="6" t="s">
        <v>2910</v>
      </c>
      <c r="AB1703">
        <v>1</v>
      </c>
      <c r="AC1703">
        <v>1</v>
      </c>
      <c r="AH1703" t="s">
        <v>8057</v>
      </c>
      <c r="AL1703" t="s">
        <v>1208</v>
      </c>
      <c r="AM1703" t="s">
        <v>1208</v>
      </c>
    </row>
    <row r="1704" spans="1:59" x14ac:dyDescent="0.3">
      <c r="A1704">
        <v>1104</v>
      </c>
      <c r="B1704" t="s">
        <v>2952</v>
      </c>
      <c r="C1704">
        <v>453385</v>
      </c>
      <c r="Q1704" t="s">
        <v>2869</v>
      </c>
      <c r="R1704" t="s">
        <v>2869</v>
      </c>
      <c r="S1704" t="s">
        <v>135</v>
      </c>
      <c r="T1704" t="s">
        <v>52</v>
      </c>
      <c r="V1704" s="9" t="s">
        <v>2913</v>
      </c>
      <c r="Z1704" s="9" t="s">
        <v>790</v>
      </c>
      <c r="AA1704" s="6" t="s">
        <v>2971</v>
      </c>
      <c r="AB1704">
        <v>25</v>
      </c>
      <c r="AC1704">
        <v>25</v>
      </c>
      <c r="AE1704" t="s">
        <v>8055</v>
      </c>
      <c r="AF1704" t="s">
        <v>8169</v>
      </c>
      <c r="AH1704" t="s">
        <v>8106</v>
      </c>
      <c r="AL1704" t="s">
        <v>792</v>
      </c>
      <c r="AM1704" t="s">
        <v>792</v>
      </c>
      <c r="AO1704">
        <v>33</v>
      </c>
      <c r="AP1704">
        <v>2</v>
      </c>
      <c r="AS1704" t="s">
        <v>7273</v>
      </c>
      <c r="AT1704">
        <v>655960862</v>
      </c>
      <c r="AU1704">
        <v>520693</v>
      </c>
      <c r="AV1704" s="11">
        <v>110672</v>
      </c>
      <c r="AZ1704" t="s">
        <v>2580</v>
      </c>
    </row>
    <row r="1705" spans="1:59" x14ac:dyDescent="0.3">
      <c r="A1705">
        <v>1105</v>
      </c>
      <c r="Q1705" t="s">
        <v>2870</v>
      </c>
      <c r="R1705" t="s">
        <v>2870</v>
      </c>
      <c r="S1705" t="s">
        <v>135</v>
      </c>
      <c r="T1705" t="s">
        <v>138</v>
      </c>
      <c r="V1705" s="9" t="s">
        <v>2914</v>
      </c>
      <c r="AB1705">
        <v>1</v>
      </c>
      <c r="AC1705">
        <v>1</v>
      </c>
      <c r="AL1705" t="s">
        <v>3005</v>
      </c>
      <c r="AM1705" t="s">
        <v>3005</v>
      </c>
    </row>
    <row r="1706" spans="1:59" x14ac:dyDescent="0.3">
      <c r="A1706">
        <v>1106</v>
      </c>
      <c r="B1706" t="s">
        <v>2951</v>
      </c>
      <c r="C1706">
        <v>472082</v>
      </c>
      <c r="Q1706" t="s">
        <v>2871</v>
      </c>
      <c r="R1706" t="s">
        <v>2871</v>
      </c>
      <c r="S1706" t="s">
        <v>135</v>
      </c>
      <c r="T1706" t="s">
        <v>52</v>
      </c>
      <c r="V1706" s="9" t="s">
        <v>2915</v>
      </c>
      <c r="Z1706" s="9" t="s">
        <v>3083</v>
      </c>
      <c r="AA1706" s="6" t="s">
        <v>2972</v>
      </c>
      <c r="AB1706">
        <v>3</v>
      </c>
      <c r="AC1706">
        <v>3</v>
      </c>
      <c r="AE1706" t="s">
        <v>8155</v>
      </c>
      <c r="AF1706" t="s">
        <v>8055</v>
      </c>
      <c r="AH1706" t="s">
        <v>8153</v>
      </c>
      <c r="AL1706" t="s">
        <v>3006</v>
      </c>
      <c r="AM1706" t="s">
        <v>3006</v>
      </c>
      <c r="AO1706">
        <v>9</v>
      </c>
      <c r="AP1706">
        <v>2</v>
      </c>
      <c r="AZ1706" t="s">
        <v>3044</v>
      </c>
      <c r="BA1706" t="s">
        <v>5090</v>
      </c>
      <c r="BB1706" t="s">
        <v>5091</v>
      </c>
      <c r="BC1706" t="s">
        <v>5092</v>
      </c>
    </row>
    <row r="1707" spans="1:59" x14ac:dyDescent="0.3">
      <c r="A1707">
        <v>1107</v>
      </c>
      <c r="Q1707" t="s">
        <v>2872</v>
      </c>
      <c r="R1707" t="s">
        <v>2872</v>
      </c>
      <c r="S1707" t="s">
        <v>135</v>
      </c>
      <c r="T1707" t="s">
        <v>138</v>
      </c>
      <c r="V1707" s="9" t="s">
        <v>2916</v>
      </c>
      <c r="AA1707" s="6" t="s">
        <v>266</v>
      </c>
      <c r="AB1707">
        <v>1</v>
      </c>
      <c r="AC1707">
        <v>1</v>
      </c>
      <c r="AL1707" t="s">
        <v>3007</v>
      </c>
      <c r="AM1707" t="s">
        <v>3007</v>
      </c>
      <c r="AZ1707" t="s">
        <v>3045</v>
      </c>
    </row>
    <row r="1708" spans="1:59" x14ac:dyDescent="0.3">
      <c r="A1708">
        <v>1108</v>
      </c>
      <c r="Q1708" t="s">
        <v>2873</v>
      </c>
      <c r="R1708" t="s">
        <v>2873</v>
      </c>
      <c r="S1708" t="s">
        <v>135</v>
      </c>
      <c r="T1708" t="s">
        <v>138</v>
      </c>
      <c r="V1708" s="9" t="s">
        <v>2917</v>
      </c>
      <c r="AB1708">
        <v>1</v>
      </c>
      <c r="AC1708">
        <v>1</v>
      </c>
      <c r="AH1708" t="s">
        <v>8058</v>
      </c>
      <c r="AL1708" t="s">
        <v>743</v>
      </c>
      <c r="AM1708" t="s">
        <v>743</v>
      </c>
      <c r="AZ1708" t="s">
        <v>3046</v>
      </c>
    </row>
    <row r="1709" spans="1:59" x14ac:dyDescent="0.3">
      <c r="A1709">
        <v>1109</v>
      </c>
      <c r="Q1709" t="s">
        <v>2874</v>
      </c>
      <c r="R1709" t="s">
        <v>2874</v>
      </c>
      <c r="S1709" t="s">
        <v>135</v>
      </c>
      <c r="T1709" t="s">
        <v>138</v>
      </c>
      <c r="V1709" s="9" t="s">
        <v>2918</v>
      </c>
      <c r="AA1709" s="6" t="s">
        <v>251</v>
      </c>
      <c r="AB1709">
        <v>1</v>
      </c>
      <c r="AC1709">
        <v>1</v>
      </c>
      <c r="AL1709" t="s">
        <v>187</v>
      </c>
      <c r="AM1709" t="s">
        <v>187</v>
      </c>
      <c r="AZ1709" t="s">
        <v>3052</v>
      </c>
      <c r="BA1709" t="s">
        <v>5093</v>
      </c>
      <c r="BB1709">
        <v>59089664</v>
      </c>
      <c r="BC1709" t="s">
        <v>5094</v>
      </c>
    </row>
    <row r="1710" spans="1:59" x14ac:dyDescent="0.3">
      <c r="A1710">
        <v>1110</v>
      </c>
      <c r="Q1710" t="s">
        <v>2875</v>
      </c>
      <c r="R1710" t="s">
        <v>2875</v>
      </c>
      <c r="S1710" t="s">
        <v>135</v>
      </c>
      <c r="T1710" t="s">
        <v>138</v>
      </c>
      <c r="V1710" s="9" t="s">
        <v>2918</v>
      </c>
      <c r="AA1710" s="6" t="s">
        <v>2973</v>
      </c>
      <c r="AB1710">
        <v>3</v>
      </c>
      <c r="AC1710">
        <v>3</v>
      </c>
      <c r="AE1710" t="s">
        <v>8054</v>
      </c>
      <c r="AH1710" t="s">
        <v>1389</v>
      </c>
      <c r="AL1710" t="s">
        <v>1208</v>
      </c>
      <c r="AM1710" t="s">
        <v>1208</v>
      </c>
      <c r="AZ1710" t="s">
        <v>3053</v>
      </c>
    </row>
    <row r="1711" spans="1:59" x14ac:dyDescent="0.3">
      <c r="A1711">
        <v>1111</v>
      </c>
      <c r="Q1711" t="s">
        <v>2876</v>
      </c>
      <c r="R1711" t="s">
        <v>2876</v>
      </c>
      <c r="S1711" t="s">
        <v>135</v>
      </c>
      <c r="T1711" t="s">
        <v>138</v>
      </c>
      <c r="V1711" s="9" t="s">
        <v>2919</v>
      </c>
      <c r="AA1711" s="6" t="s">
        <v>2974</v>
      </c>
      <c r="AB1711">
        <v>1</v>
      </c>
      <c r="AC1711">
        <v>1</v>
      </c>
      <c r="AH1711" t="s">
        <v>8057</v>
      </c>
      <c r="AL1711" t="s">
        <v>3008</v>
      </c>
      <c r="AM1711" t="s">
        <v>3008</v>
      </c>
      <c r="AZ1711" t="s">
        <v>3046</v>
      </c>
    </row>
    <row r="1712" spans="1:59" x14ac:dyDescent="0.3">
      <c r="A1712">
        <v>1113</v>
      </c>
      <c r="C1712">
        <v>543632</v>
      </c>
      <c r="Q1712" t="s">
        <v>2878</v>
      </c>
      <c r="R1712" t="s">
        <v>2878</v>
      </c>
      <c r="S1712" t="s">
        <v>135</v>
      </c>
      <c r="T1712" t="s">
        <v>52</v>
      </c>
      <c r="V1712" s="9" t="s">
        <v>2920</v>
      </c>
      <c r="AA1712" s="6" t="s">
        <v>2976</v>
      </c>
      <c r="AB1712">
        <v>8</v>
      </c>
      <c r="AC1712">
        <v>8</v>
      </c>
      <c r="AE1712" t="s">
        <v>8054</v>
      </c>
      <c r="AH1712" t="s">
        <v>8057</v>
      </c>
      <c r="AL1712" t="s">
        <v>2713</v>
      </c>
      <c r="AM1712" t="s">
        <v>2713</v>
      </c>
      <c r="AO1712">
        <v>3</v>
      </c>
      <c r="AP1712">
        <v>1</v>
      </c>
      <c r="AZ1712" t="s">
        <v>3048</v>
      </c>
    </row>
    <row r="1713" spans="1:59" x14ac:dyDescent="0.3">
      <c r="A1713">
        <v>1114</v>
      </c>
      <c r="B1713" t="s">
        <v>2949</v>
      </c>
      <c r="C1713">
        <v>475584</v>
      </c>
      <c r="Q1713" t="s">
        <v>2879</v>
      </c>
      <c r="R1713" t="s">
        <v>2879</v>
      </c>
      <c r="S1713" t="s">
        <v>135</v>
      </c>
      <c r="T1713" t="s">
        <v>52</v>
      </c>
      <c r="V1713" s="9" t="s">
        <v>2920</v>
      </c>
      <c r="AA1713" s="6" t="s">
        <v>2977</v>
      </c>
      <c r="AB1713">
        <v>5</v>
      </c>
      <c r="AC1713">
        <v>5</v>
      </c>
      <c r="AE1713" t="s">
        <v>82</v>
      </c>
      <c r="AL1713" t="s">
        <v>2084</v>
      </c>
      <c r="AM1713" t="s">
        <v>2084</v>
      </c>
      <c r="AO1713">
        <v>8</v>
      </c>
      <c r="AP1713">
        <v>4</v>
      </c>
      <c r="AS1713" t="s">
        <v>7309</v>
      </c>
      <c r="AT1713">
        <v>38435996</v>
      </c>
      <c r="AU1713">
        <v>640644</v>
      </c>
      <c r="AV1713" s="11">
        <v>1273516</v>
      </c>
      <c r="AZ1713" t="s">
        <v>3049</v>
      </c>
      <c r="BF1713" t="s">
        <v>10456</v>
      </c>
      <c r="BG1713" t="s">
        <v>10455</v>
      </c>
    </row>
    <row r="1714" spans="1:59" x14ac:dyDescent="0.3">
      <c r="A1714">
        <v>1115</v>
      </c>
      <c r="C1714">
        <v>476348</v>
      </c>
      <c r="Q1714" t="s">
        <v>2880</v>
      </c>
      <c r="R1714" t="s">
        <v>2880</v>
      </c>
      <c r="S1714" t="s">
        <v>135</v>
      </c>
      <c r="T1714" t="s">
        <v>52</v>
      </c>
      <c r="V1714" s="9" t="s">
        <v>2920</v>
      </c>
      <c r="AA1714" s="6" t="s">
        <v>2978</v>
      </c>
      <c r="AB1714">
        <v>5</v>
      </c>
      <c r="AC1714">
        <v>5</v>
      </c>
      <c r="AE1714" t="s">
        <v>92</v>
      </c>
      <c r="AH1714" t="s">
        <v>8057</v>
      </c>
      <c r="AL1714" t="s">
        <v>3009</v>
      </c>
      <c r="AM1714" t="s">
        <v>3009</v>
      </c>
      <c r="AO1714">
        <v>22</v>
      </c>
      <c r="AP1714">
        <v>1</v>
      </c>
      <c r="AZ1714" t="s">
        <v>3050</v>
      </c>
    </row>
    <row r="1715" spans="1:59" x14ac:dyDescent="0.3">
      <c r="A1715">
        <v>1116</v>
      </c>
      <c r="B1715" t="s">
        <v>2948</v>
      </c>
      <c r="C1715">
        <v>474172</v>
      </c>
      <c r="Q1715" t="s">
        <v>2881</v>
      </c>
      <c r="R1715" t="s">
        <v>2881</v>
      </c>
      <c r="S1715" t="s">
        <v>135</v>
      </c>
      <c r="T1715" t="s">
        <v>52</v>
      </c>
      <c r="V1715" s="9" t="s">
        <v>2920</v>
      </c>
      <c r="AA1715" s="6" t="s">
        <v>2979</v>
      </c>
      <c r="AB1715">
        <v>8</v>
      </c>
      <c r="AC1715">
        <v>8</v>
      </c>
      <c r="AE1715" t="s">
        <v>82</v>
      </c>
      <c r="AH1715" t="s">
        <v>8180</v>
      </c>
      <c r="AK1715" t="s">
        <v>8123</v>
      </c>
      <c r="AL1715" t="s">
        <v>1255</v>
      </c>
      <c r="AM1715" t="s">
        <v>1255</v>
      </c>
      <c r="AO1715">
        <v>60</v>
      </c>
      <c r="AP1715">
        <v>1</v>
      </c>
      <c r="AS1715" t="s">
        <v>7304</v>
      </c>
      <c r="AT1715">
        <v>825431</v>
      </c>
      <c r="AV1715" s="11">
        <v>370364</v>
      </c>
      <c r="AZ1715" t="s">
        <v>3051</v>
      </c>
    </row>
    <row r="1716" spans="1:59" x14ac:dyDescent="0.3">
      <c r="A1716">
        <v>1117</v>
      </c>
      <c r="Q1716" t="s">
        <v>2882</v>
      </c>
      <c r="R1716" t="s">
        <v>2882</v>
      </c>
      <c r="S1716" t="s">
        <v>135</v>
      </c>
      <c r="T1716" t="s">
        <v>138</v>
      </c>
      <c r="V1716" s="9" t="s">
        <v>2921</v>
      </c>
      <c r="AB1716">
        <v>1</v>
      </c>
      <c r="AC1716">
        <v>1</v>
      </c>
      <c r="AE1716" t="s">
        <v>8054</v>
      </c>
      <c r="AH1716" t="s">
        <v>8057</v>
      </c>
      <c r="AL1716" t="s">
        <v>772</v>
      </c>
      <c r="AM1716" t="s">
        <v>772</v>
      </c>
    </row>
    <row r="1717" spans="1:59" x14ac:dyDescent="0.3">
      <c r="A1717">
        <v>1119</v>
      </c>
      <c r="B1717" t="s">
        <v>2946</v>
      </c>
      <c r="C1717">
        <v>377337</v>
      </c>
      <c r="Q1717" t="s">
        <v>2884</v>
      </c>
      <c r="R1717" t="s">
        <v>2884</v>
      </c>
      <c r="S1717" t="s">
        <v>135</v>
      </c>
      <c r="T1717" t="s">
        <v>52</v>
      </c>
      <c r="V1717" s="9" t="s">
        <v>2922</v>
      </c>
      <c r="AA1717" s="6" t="s">
        <v>2981</v>
      </c>
      <c r="AB1717">
        <v>8</v>
      </c>
      <c r="AC1717">
        <v>8</v>
      </c>
      <c r="AE1717" t="s">
        <v>8054</v>
      </c>
      <c r="AI1717" t="s">
        <v>8119</v>
      </c>
      <c r="AL1717" t="s">
        <v>686</v>
      </c>
      <c r="AM1717" t="s">
        <v>686</v>
      </c>
      <c r="AO1717">
        <v>64</v>
      </c>
      <c r="AP1717">
        <v>2</v>
      </c>
      <c r="AS1717" t="s">
        <v>7271</v>
      </c>
      <c r="AT1717">
        <v>43718717</v>
      </c>
      <c r="AU1717">
        <v>677613</v>
      </c>
      <c r="AV1717" s="11">
        <v>1306050</v>
      </c>
      <c r="AZ1717" t="s">
        <v>3054</v>
      </c>
      <c r="BC1717" t="s">
        <v>5095</v>
      </c>
    </row>
    <row r="1718" spans="1:59" x14ac:dyDescent="0.3">
      <c r="A1718">
        <v>1121</v>
      </c>
      <c r="B1718" t="s">
        <v>2944</v>
      </c>
      <c r="C1718">
        <v>383946</v>
      </c>
      <c r="Q1718" t="s">
        <v>2886</v>
      </c>
      <c r="R1718" t="s">
        <v>2886</v>
      </c>
      <c r="S1718" t="s">
        <v>135</v>
      </c>
      <c r="T1718" t="s">
        <v>52</v>
      </c>
      <c r="V1718" s="9" t="s">
        <v>2922</v>
      </c>
      <c r="Z1718" s="9" t="s">
        <v>3084</v>
      </c>
      <c r="AA1718" s="6" t="s">
        <v>2983</v>
      </c>
      <c r="AB1718">
        <v>3</v>
      </c>
      <c r="AC1718">
        <v>3</v>
      </c>
      <c r="AE1718" t="s">
        <v>8055</v>
      </c>
      <c r="AF1718" t="s">
        <v>8054</v>
      </c>
      <c r="AH1718" t="s">
        <v>8057</v>
      </c>
      <c r="AL1718" t="s">
        <v>3011</v>
      </c>
      <c r="AM1718" t="s">
        <v>3011</v>
      </c>
      <c r="AO1718">
        <v>43</v>
      </c>
      <c r="AP1718">
        <v>4</v>
      </c>
      <c r="AZ1718" t="s">
        <v>3033</v>
      </c>
    </row>
    <row r="1719" spans="1:59" x14ac:dyDescent="0.3">
      <c r="A1719">
        <v>1122</v>
      </c>
      <c r="B1719" t="s">
        <v>2943</v>
      </c>
      <c r="C1719">
        <v>464739</v>
      </c>
      <c r="Q1719" t="s">
        <v>2887</v>
      </c>
      <c r="R1719" t="s">
        <v>2887</v>
      </c>
      <c r="S1719" t="s">
        <v>135</v>
      </c>
      <c r="T1719" t="s">
        <v>52</v>
      </c>
      <c r="V1719" s="9" t="s">
        <v>2922</v>
      </c>
      <c r="AA1719" s="6" t="s">
        <v>2984</v>
      </c>
      <c r="AB1719">
        <v>6</v>
      </c>
      <c r="AC1719">
        <v>6</v>
      </c>
      <c r="AE1719" t="s">
        <v>8054</v>
      </c>
      <c r="AH1719" t="s">
        <v>8058</v>
      </c>
      <c r="AL1719" t="s">
        <v>1373</v>
      </c>
      <c r="AM1719" t="s">
        <v>1373</v>
      </c>
      <c r="AO1719">
        <v>36</v>
      </c>
      <c r="AP1719">
        <v>9</v>
      </c>
      <c r="AS1719" t="s">
        <v>7298</v>
      </c>
      <c r="AT1719">
        <v>1513870</v>
      </c>
      <c r="AV1719" s="11">
        <v>372435</v>
      </c>
      <c r="AZ1719" t="s">
        <v>3032</v>
      </c>
    </row>
    <row r="1720" spans="1:59" x14ac:dyDescent="0.3">
      <c r="A1720">
        <v>1123</v>
      </c>
      <c r="Q1720" t="s">
        <v>2888</v>
      </c>
      <c r="R1720" t="s">
        <v>2888</v>
      </c>
      <c r="S1720" t="s">
        <v>135</v>
      </c>
      <c r="T1720" t="s">
        <v>138</v>
      </c>
      <c r="V1720" s="9" t="s">
        <v>2923</v>
      </c>
      <c r="AA1720" s="6" t="s">
        <v>2985</v>
      </c>
      <c r="AB1720">
        <v>1</v>
      </c>
      <c r="AC1720">
        <v>1</v>
      </c>
      <c r="AE1720" t="s">
        <v>82</v>
      </c>
      <c r="AF1720" t="s">
        <v>8054</v>
      </c>
      <c r="AH1720" t="s">
        <v>1398</v>
      </c>
      <c r="AL1720" t="s">
        <v>3012</v>
      </c>
      <c r="AM1720" t="s">
        <v>3012</v>
      </c>
      <c r="AZ1720" t="s">
        <v>3031</v>
      </c>
      <c r="BC1720" t="s">
        <v>5096</v>
      </c>
    </row>
    <row r="1721" spans="1:59" x14ac:dyDescent="0.3">
      <c r="A1721">
        <v>1124</v>
      </c>
      <c r="C1721">
        <v>524996</v>
      </c>
      <c r="Q1721" t="s">
        <v>12367</v>
      </c>
      <c r="R1721" t="s">
        <v>12369</v>
      </c>
      <c r="S1721" t="s">
        <v>51</v>
      </c>
      <c r="T1721" t="s">
        <v>52</v>
      </c>
      <c r="V1721" s="9" t="s">
        <v>2924</v>
      </c>
      <c r="AA1721" s="6" t="s">
        <v>12375</v>
      </c>
      <c r="AB1721">
        <v>7</v>
      </c>
      <c r="AC1721">
        <v>7</v>
      </c>
      <c r="AE1721" t="s">
        <v>8054</v>
      </c>
      <c r="AF1721" t="s">
        <v>82</v>
      </c>
      <c r="AH1721" t="s">
        <v>12371</v>
      </c>
      <c r="AK1721" t="s">
        <v>8175</v>
      </c>
      <c r="AL1721" t="s">
        <v>12376</v>
      </c>
      <c r="AM1721" t="s">
        <v>12377</v>
      </c>
      <c r="AO1721">
        <v>3</v>
      </c>
      <c r="AP1721">
        <v>3</v>
      </c>
      <c r="AS1721" t="s">
        <v>12378</v>
      </c>
      <c r="AV1721" s="11">
        <v>7801887</v>
      </c>
      <c r="AZ1721" t="s">
        <v>12374</v>
      </c>
    </row>
    <row r="1722" spans="1:59" x14ac:dyDescent="0.3">
      <c r="A1722">
        <v>1125</v>
      </c>
      <c r="B1722" t="s">
        <v>2942</v>
      </c>
      <c r="C1722">
        <v>513144</v>
      </c>
      <c r="Q1722" t="s">
        <v>2889</v>
      </c>
      <c r="R1722" t="s">
        <v>2889</v>
      </c>
      <c r="S1722" t="s">
        <v>135</v>
      </c>
      <c r="T1722" t="s">
        <v>52</v>
      </c>
      <c r="V1722" s="9" t="s">
        <v>2924</v>
      </c>
      <c r="Z1722" s="9" t="s">
        <v>3085</v>
      </c>
      <c r="AA1722" s="6" t="s">
        <v>2986</v>
      </c>
      <c r="AB1722">
        <v>38</v>
      </c>
      <c r="AC1722">
        <v>38</v>
      </c>
      <c r="AE1722" t="s">
        <v>164</v>
      </c>
      <c r="AL1722" t="s">
        <v>3013</v>
      </c>
      <c r="AM1722" t="s">
        <v>3013</v>
      </c>
      <c r="AO1722">
        <v>5</v>
      </c>
      <c r="AP1722">
        <v>3</v>
      </c>
      <c r="AZ1722" t="s">
        <v>3030</v>
      </c>
    </row>
    <row r="1723" spans="1:59" x14ac:dyDescent="0.3">
      <c r="A1723">
        <v>1126</v>
      </c>
      <c r="B1723" t="s">
        <v>2941</v>
      </c>
      <c r="C1723">
        <v>382206</v>
      </c>
      <c r="Q1723" t="s">
        <v>2890</v>
      </c>
      <c r="R1723" t="s">
        <v>2890</v>
      </c>
      <c r="S1723" t="s">
        <v>135</v>
      </c>
      <c r="T1723" t="s">
        <v>52</v>
      </c>
      <c r="V1723" s="9" t="s">
        <v>2924</v>
      </c>
      <c r="AA1723" s="6" t="s">
        <v>2987</v>
      </c>
      <c r="AB1723">
        <v>7</v>
      </c>
      <c r="AC1723">
        <v>7</v>
      </c>
      <c r="AE1723" t="s">
        <v>8054</v>
      </c>
      <c r="AH1723" t="s">
        <v>8057</v>
      </c>
      <c r="AI1723" t="s">
        <v>11714</v>
      </c>
      <c r="AK1723" t="s">
        <v>8051</v>
      </c>
      <c r="AL1723" t="s">
        <v>686</v>
      </c>
      <c r="AM1723" t="s">
        <v>686</v>
      </c>
      <c r="AO1723">
        <v>64</v>
      </c>
      <c r="AP1723">
        <v>3</v>
      </c>
      <c r="AS1723" t="s">
        <v>7271</v>
      </c>
      <c r="AT1723">
        <v>43718717</v>
      </c>
      <c r="AU1723">
        <v>677613</v>
      </c>
      <c r="AV1723" s="11">
        <v>1306050</v>
      </c>
      <c r="AZ1723" t="s">
        <v>3040</v>
      </c>
    </row>
    <row r="1724" spans="1:59" x14ac:dyDescent="0.3">
      <c r="A1724">
        <v>1127</v>
      </c>
      <c r="B1724" t="s">
        <v>2940</v>
      </c>
      <c r="C1724">
        <v>509741</v>
      </c>
      <c r="Q1724" t="s">
        <v>2891</v>
      </c>
      <c r="R1724" t="s">
        <v>2891</v>
      </c>
      <c r="S1724" t="s">
        <v>135</v>
      </c>
      <c r="T1724" t="s">
        <v>52</v>
      </c>
      <c r="V1724" s="9" t="s">
        <v>2924</v>
      </c>
      <c r="AA1724" s="6" t="s">
        <v>2988</v>
      </c>
      <c r="AB1724">
        <v>7</v>
      </c>
      <c r="AC1724">
        <v>7</v>
      </c>
      <c r="AE1724" t="s">
        <v>2462</v>
      </c>
      <c r="AH1724" t="s">
        <v>8057</v>
      </c>
      <c r="AL1724" t="s">
        <v>3014</v>
      </c>
      <c r="AM1724" t="s">
        <v>3014</v>
      </c>
      <c r="AO1724">
        <v>11</v>
      </c>
      <c r="AP1724">
        <v>3</v>
      </c>
      <c r="AZ1724" t="s">
        <v>3029</v>
      </c>
    </row>
    <row r="1725" spans="1:59" x14ac:dyDescent="0.3">
      <c r="A1725">
        <v>1128</v>
      </c>
      <c r="B1725" t="s">
        <v>2939</v>
      </c>
      <c r="C1725">
        <v>496624</v>
      </c>
      <c r="Q1725" t="s">
        <v>2892</v>
      </c>
      <c r="R1725" t="s">
        <v>2892</v>
      </c>
      <c r="S1725" t="s">
        <v>135</v>
      </c>
      <c r="T1725" t="s">
        <v>52</v>
      </c>
      <c r="V1725" s="9" t="s">
        <v>2924</v>
      </c>
      <c r="AA1725" s="6" t="s">
        <v>2989</v>
      </c>
      <c r="AB1725">
        <v>14</v>
      </c>
      <c r="AC1725">
        <v>14</v>
      </c>
      <c r="AE1725" t="s">
        <v>8217</v>
      </c>
      <c r="AH1725" t="s">
        <v>8216</v>
      </c>
      <c r="AL1725" t="s">
        <v>2084</v>
      </c>
      <c r="AM1725" t="s">
        <v>2084</v>
      </c>
      <c r="AO1725">
        <v>8</v>
      </c>
      <c r="AP1725">
        <v>5</v>
      </c>
      <c r="AS1725" t="s">
        <v>7309</v>
      </c>
      <c r="AT1725">
        <v>38435996</v>
      </c>
      <c r="AU1725">
        <v>640644</v>
      </c>
      <c r="AV1725" s="11">
        <v>1273516</v>
      </c>
      <c r="AZ1725" t="s">
        <v>2580</v>
      </c>
      <c r="BF1725" t="s">
        <v>10456</v>
      </c>
      <c r="BG1725" t="s">
        <v>10455</v>
      </c>
    </row>
    <row r="1726" spans="1:59" x14ac:dyDescent="0.3">
      <c r="A1726">
        <v>1130</v>
      </c>
      <c r="Q1726" t="s">
        <v>2893</v>
      </c>
      <c r="R1726" t="s">
        <v>2893</v>
      </c>
      <c r="S1726" t="s">
        <v>135</v>
      </c>
      <c r="T1726" t="s">
        <v>138</v>
      </c>
      <c r="V1726" s="9" t="s">
        <v>2925</v>
      </c>
      <c r="AB1726">
        <v>1</v>
      </c>
      <c r="AC1726">
        <v>1</v>
      </c>
      <c r="AH1726" t="s">
        <v>8057</v>
      </c>
      <c r="AL1726" t="s">
        <v>772</v>
      </c>
      <c r="AM1726" t="s">
        <v>772</v>
      </c>
    </row>
    <row r="1727" spans="1:59" x14ac:dyDescent="0.3">
      <c r="A1727">
        <v>1131</v>
      </c>
      <c r="B1727" t="s">
        <v>12742</v>
      </c>
      <c r="Q1727" t="s">
        <v>12743</v>
      </c>
      <c r="R1727" t="s">
        <v>12743</v>
      </c>
      <c r="S1727" t="s">
        <v>135</v>
      </c>
      <c r="T1727" t="s">
        <v>52</v>
      </c>
      <c r="V1727" s="9" t="s">
        <v>2926</v>
      </c>
      <c r="AE1727" t="s">
        <v>8055</v>
      </c>
      <c r="AF1727" t="s">
        <v>8226</v>
      </c>
      <c r="AH1727" t="s">
        <v>12744</v>
      </c>
      <c r="AK1727" t="s">
        <v>8051</v>
      </c>
      <c r="AL1727" t="s">
        <v>12745</v>
      </c>
      <c r="AM1727" t="s">
        <v>12745</v>
      </c>
      <c r="AO1727">
        <v>58</v>
      </c>
      <c r="AP1727">
        <v>2</v>
      </c>
      <c r="AZ1727" t="s">
        <v>12746</v>
      </c>
    </row>
    <row r="1728" spans="1:59" x14ac:dyDescent="0.3">
      <c r="A1728">
        <v>1136</v>
      </c>
      <c r="Q1728" t="s">
        <v>2897</v>
      </c>
      <c r="R1728" t="s">
        <v>2897</v>
      </c>
      <c r="S1728" t="s">
        <v>135</v>
      </c>
      <c r="T1728" t="s">
        <v>138</v>
      </c>
      <c r="V1728" s="9" t="s">
        <v>2928</v>
      </c>
      <c r="AA1728" s="6" t="s">
        <v>2994</v>
      </c>
      <c r="AB1728">
        <v>2</v>
      </c>
      <c r="AC1728">
        <v>2</v>
      </c>
      <c r="AL1728" t="s">
        <v>256</v>
      </c>
      <c r="AM1728" t="s">
        <v>256</v>
      </c>
      <c r="AZ1728" t="s">
        <v>3024</v>
      </c>
    </row>
    <row r="1729" spans="1:59" x14ac:dyDescent="0.3">
      <c r="A1729">
        <v>1137</v>
      </c>
      <c r="B1729" t="s">
        <v>2936</v>
      </c>
      <c r="C1729">
        <v>532984</v>
      </c>
      <c r="Q1729" t="s">
        <v>2898</v>
      </c>
      <c r="R1729" t="s">
        <v>2898</v>
      </c>
      <c r="S1729" t="s">
        <v>135</v>
      </c>
      <c r="T1729" t="s">
        <v>52</v>
      </c>
      <c r="V1729" s="9" t="s">
        <v>2929</v>
      </c>
      <c r="AA1729" s="6" t="s">
        <v>2995</v>
      </c>
      <c r="AB1729">
        <v>14</v>
      </c>
      <c r="AC1729">
        <v>14</v>
      </c>
      <c r="AE1729" t="s">
        <v>2462</v>
      </c>
      <c r="AL1729" t="s">
        <v>3018</v>
      </c>
      <c r="AM1729" t="s">
        <v>3018</v>
      </c>
      <c r="AO1729">
        <v>11</v>
      </c>
      <c r="AP1729">
        <v>6</v>
      </c>
      <c r="AZ1729" t="s">
        <v>5097</v>
      </c>
      <c r="BC1729" t="s">
        <v>5098</v>
      </c>
    </row>
    <row r="1730" spans="1:59" x14ac:dyDescent="0.3">
      <c r="A1730">
        <v>1138</v>
      </c>
      <c r="B1730" t="s">
        <v>2935</v>
      </c>
      <c r="C1730">
        <v>518287</v>
      </c>
      <c r="Q1730" t="s">
        <v>2899</v>
      </c>
      <c r="R1730" t="s">
        <v>2899</v>
      </c>
      <c r="S1730" t="s">
        <v>135</v>
      </c>
      <c r="T1730" t="s">
        <v>52</v>
      </c>
      <c r="V1730" s="9" t="s">
        <v>2929</v>
      </c>
      <c r="AA1730" s="6" t="s">
        <v>2996</v>
      </c>
      <c r="AB1730">
        <v>10</v>
      </c>
      <c r="AC1730">
        <v>10</v>
      </c>
      <c r="AE1730" t="s">
        <v>8055</v>
      </c>
      <c r="AF1730" t="s">
        <v>164</v>
      </c>
      <c r="AH1730" t="s">
        <v>8180</v>
      </c>
      <c r="AK1730" t="s">
        <v>8052</v>
      </c>
      <c r="AL1730" t="s">
        <v>2084</v>
      </c>
      <c r="AM1730" t="s">
        <v>2084</v>
      </c>
      <c r="AO1730">
        <v>8</v>
      </c>
      <c r="AP1730">
        <v>6</v>
      </c>
      <c r="AS1730" t="s">
        <v>7309</v>
      </c>
      <c r="AT1730">
        <v>38435996</v>
      </c>
      <c r="AU1730">
        <v>640644</v>
      </c>
      <c r="AV1730" s="11">
        <v>1273516</v>
      </c>
      <c r="AZ1730" t="s">
        <v>3023</v>
      </c>
      <c r="BC1730" t="s">
        <v>5099</v>
      </c>
      <c r="BF1730" t="s">
        <v>10456</v>
      </c>
      <c r="BG1730" t="s">
        <v>10455</v>
      </c>
    </row>
    <row r="1731" spans="1:59" x14ac:dyDescent="0.3">
      <c r="A1731">
        <v>1139</v>
      </c>
      <c r="C1731">
        <v>512981</v>
      </c>
      <c r="Q1731" t="s">
        <v>2900</v>
      </c>
      <c r="R1731" t="s">
        <v>2900</v>
      </c>
      <c r="S1731" t="s">
        <v>135</v>
      </c>
      <c r="T1731" t="s">
        <v>52</v>
      </c>
      <c r="V1731" s="9" t="s">
        <v>2929</v>
      </c>
      <c r="AA1731" s="6" t="s">
        <v>2997</v>
      </c>
      <c r="AB1731">
        <v>15</v>
      </c>
      <c r="AC1731">
        <v>15</v>
      </c>
      <c r="AE1731" t="s">
        <v>164</v>
      </c>
      <c r="AF1731" t="s">
        <v>8226</v>
      </c>
      <c r="AH1731" t="s">
        <v>8153</v>
      </c>
      <c r="AL1731" t="s">
        <v>3019</v>
      </c>
      <c r="AM1731" t="s">
        <v>3019</v>
      </c>
      <c r="AO1731">
        <v>103</v>
      </c>
      <c r="AP1731">
        <v>2</v>
      </c>
      <c r="AZ1731" t="s">
        <v>5089</v>
      </c>
      <c r="BA1731" t="s">
        <v>5058</v>
      </c>
      <c r="BB1731">
        <v>65343202</v>
      </c>
      <c r="BC1731" t="s">
        <v>5059</v>
      </c>
    </row>
    <row r="1732" spans="1:59" x14ac:dyDescent="0.3">
      <c r="A1732">
        <v>1140</v>
      </c>
      <c r="B1732" t="s">
        <v>2934</v>
      </c>
      <c r="C1732">
        <v>518288</v>
      </c>
      <c r="Q1732" t="s">
        <v>2901</v>
      </c>
      <c r="R1732" t="s">
        <v>2901</v>
      </c>
      <c r="S1732" t="s">
        <v>135</v>
      </c>
      <c r="T1732" t="s">
        <v>52</v>
      </c>
      <c r="V1732" s="9" t="s">
        <v>2929</v>
      </c>
      <c r="AA1732" s="6" t="s">
        <v>2998</v>
      </c>
      <c r="AB1732">
        <v>6</v>
      </c>
      <c r="AC1732">
        <v>6</v>
      </c>
      <c r="AE1732" t="s">
        <v>8055</v>
      </c>
      <c r="AF1732" t="s">
        <v>8212</v>
      </c>
      <c r="AH1732" t="s">
        <v>8057</v>
      </c>
      <c r="AL1732" t="s">
        <v>2084</v>
      </c>
      <c r="AM1732" t="s">
        <v>2084</v>
      </c>
      <c r="AO1732">
        <v>8</v>
      </c>
      <c r="AP1732">
        <v>6</v>
      </c>
      <c r="AS1732" t="s">
        <v>7309</v>
      </c>
      <c r="AT1732">
        <v>38435996</v>
      </c>
      <c r="AU1732">
        <v>640644</v>
      </c>
      <c r="AV1732" s="11">
        <v>1273516</v>
      </c>
      <c r="AZ1732" t="s">
        <v>3022</v>
      </c>
      <c r="BF1732" t="s">
        <v>10456</v>
      </c>
      <c r="BG1732" t="s">
        <v>10455</v>
      </c>
    </row>
    <row r="1733" spans="1:59" x14ac:dyDescent="0.3">
      <c r="A1733">
        <v>1142</v>
      </c>
      <c r="Q1733" t="s">
        <v>10935</v>
      </c>
      <c r="R1733" t="s">
        <v>10935</v>
      </c>
      <c r="S1733" t="s">
        <v>135</v>
      </c>
      <c r="T1733" t="s">
        <v>469</v>
      </c>
      <c r="V1733" s="9" t="s">
        <v>2931</v>
      </c>
      <c r="AH1733" t="s">
        <v>1398</v>
      </c>
      <c r="AL1733" t="s">
        <v>10918</v>
      </c>
      <c r="AM1733" t="s">
        <v>10918</v>
      </c>
    </row>
    <row r="1734" spans="1:59" x14ac:dyDescent="0.3">
      <c r="A1734">
        <v>1144</v>
      </c>
      <c r="B1734" t="s">
        <v>12368</v>
      </c>
      <c r="Q1734" t="s">
        <v>12367</v>
      </c>
      <c r="R1734" t="s">
        <v>12369</v>
      </c>
      <c r="S1734" t="s">
        <v>51</v>
      </c>
      <c r="T1734" t="s">
        <v>52</v>
      </c>
      <c r="V1734" s="9" t="s">
        <v>2931</v>
      </c>
      <c r="AA1734" s="6" t="s">
        <v>12370</v>
      </c>
      <c r="AB1734">
        <v>1</v>
      </c>
      <c r="AC1734">
        <v>1</v>
      </c>
      <c r="AE1734" t="s">
        <v>8054</v>
      </c>
      <c r="AF1734" t="s">
        <v>82</v>
      </c>
      <c r="AH1734" t="s">
        <v>12371</v>
      </c>
      <c r="AK1734" t="s">
        <v>8175</v>
      </c>
      <c r="AL1734" t="s">
        <v>12372</v>
      </c>
      <c r="AM1734" t="s">
        <v>12373</v>
      </c>
      <c r="AO1734">
        <v>349</v>
      </c>
      <c r="AZ1734" t="s">
        <v>12374</v>
      </c>
    </row>
    <row r="1735" spans="1:59" x14ac:dyDescent="0.3">
      <c r="A1735">
        <v>1145</v>
      </c>
      <c r="Q1735" t="s">
        <v>2904</v>
      </c>
      <c r="R1735" t="s">
        <v>2904</v>
      </c>
      <c r="S1735" t="s">
        <v>135</v>
      </c>
      <c r="T1735" t="s">
        <v>138</v>
      </c>
      <c r="V1735" s="9" t="s">
        <v>2909</v>
      </c>
      <c r="AA1735" s="6" t="s">
        <v>2910</v>
      </c>
      <c r="AB1735">
        <v>1</v>
      </c>
      <c r="AC1735">
        <v>1</v>
      </c>
      <c r="AH1735" t="s">
        <v>8057</v>
      </c>
      <c r="AL1735" t="s">
        <v>748</v>
      </c>
      <c r="AM1735" t="s">
        <v>748</v>
      </c>
    </row>
    <row r="1736" spans="1:59" x14ac:dyDescent="0.3">
      <c r="A1736">
        <v>1146</v>
      </c>
      <c r="Q1736" t="s">
        <v>2905</v>
      </c>
      <c r="R1736" t="s">
        <v>2905</v>
      </c>
      <c r="S1736" t="s">
        <v>135</v>
      </c>
      <c r="T1736" t="s">
        <v>138</v>
      </c>
      <c r="V1736" s="9" t="s">
        <v>2906</v>
      </c>
      <c r="AA1736" s="6" t="s">
        <v>2538</v>
      </c>
      <c r="AB1736">
        <v>1</v>
      </c>
      <c r="AC1736">
        <v>1</v>
      </c>
      <c r="AH1736" t="s">
        <v>8057</v>
      </c>
      <c r="AL1736" t="s">
        <v>2907</v>
      </c>
      <c r="AM1736" t="s">
        <v>2907</v>
      </c>
      <c r="AZ1736" t="s">
        <v>2908</v>
      </c>
      <c r="BC1736" t="s">
        <v>5100</v>
      </c>
    </row>
    <row r="1737" spans="1:59" x14ac:dyDescent="0.3">
      <c r="A1737">
        <v>1147</v>
      </c>
      <c r="F1737">
        <v>3521337</v>
      </c>
      <c r="K1737" t="s">
        <v>3057</v>
      </c>
      <c r="Q1737" t="s">
        <v>3058</v>
      </c>
      <c r="R1737" t="s">
        <v>3058</v>
      </c>
      <c r="S1737" t="s">
        <v>135</v>
      </c>
      <c r="T1737" t="s">
        <v>13</v>
      </c>
      <c r="V1737" s="9" t="s">
        <v>3059</v>
      </c>
      <c r="AB1737">
        <v>54</v>
      </c>
      <c r="AC1737">
        <v>54</v>
      </c>
      <c r="AE1737" t="s">
        <v>8053</v>
      </c>
      <c r="AH1737" t="s">
        <v>1174</v>
      </c>
      <c r="AZ1737" t="s">
        <v>3060</v>
      </c>
      <c r="BA1737" t="s">
        <v>5101</v>
      </c>
      <c r="BB1737">
        <v>98027311</v>
      </c>
      <c r="BC1737" t="s">
        <v>5102</v>
      </c>
    </row>
    <row r="1738" spans="1:59" x14ac:dyDescent="0.3">
      <c r="A1738">
        <v>1149</v>
      </c>
      <c r="K1738" t="s">
        <v>3064</v>
      </c>
      <c r="Q1738" t="s">
        <v>3065</v>
      </c>
      <c r="R1738" t="s">
        <v>3065</v>
      </c>
      <c r="S1738" t="s">
        <v>135</v>
      </c>
      <c r="T1738" t="s">
        <v>13</v>
      </c>
      <c r="V1738" s="9" t="s">
        <v>3059</v>
      </c>
      <c r="AB1738">
        <v>72</v>
      </c>
      <c r="AC1738">
        <v>72</v>
      </c>
      <c r="AE1738" t="s">
        <v>8053</v>
      </c>
      <c r="AH1738" t="s">
        <v>1174</v>
      </c>
      <c r="AZ1738" t="s">
        <v>3066</v>
      </c>
      <c r="BA1738" t="s">
        <v>5101</v>
      </c>
      <c r="BB1738">
        <v>98027311</v>
      </c>
      <c r="BC1738" t="s">
        <v>5102</v>
      </c>
      <c r="BF1738" t="s">
        <v>3067</v>
      </c>
    </row>
    <row r="1739" spans="1:59" x14ac:dyDescent="0.3">
      <c r="A1739">
        <v>1150</v>
      </c>
      <c r="O1739" s="9" t="s">
        <v>7229</v>
      </c>
      <c r="P1739" s="9" t="s">
        <v>3069</v>
      </c>
      <c r="Q1739" t="s">
        <v>3070</v>
      </c>
      <c r="R1739" t="s">
        <v>3071</v>
      </c>
      <c r="S1739" t="s">
        <v>135</v>
      </c>
      <c r="T1739" t="s">
        <v>13</v>
      </c>
      <c r="V1739" s="9" t="s">
        <v>3059</v>
      </c>
      <c r="AB1739">
        <v>248</v>
      </c>
      <c r="AC1739">
        <v>248</v>
      </c>
      <c r="AH1739" t="s">
        <v>8057</v>
      </c>
      <c r="AZ1739" t="s">
        <v>3072</v>
      </c>
      <c r="BA1739" t="s">
        <v>5105</v>
      </c>
      <c r="BB1739" t="s">
        <v>5106</v>
      </c>
      <c r="BC1739" t="s">
        <v>8683</v>
      </c>
      <c r="BF1739" t="s">
        <v>3073</v>
      </c>
    </row>
    <row r="1740" spans="1:59" x14ac:dyDescent="0.3">
      <c r="A1740">
        <v>1152</v>
      </c>
      <c r="C1740">
        <v>7397749</v>
      </c>
      <c r="Q1740" t="s">
        <v>6750</v>
      </c>
      <c r="R1740" t="s">
        <v>6756</v>
      </c>
      <c r="S1740" t="s">
        <v>6021</v>
      </c>
      <c r="T1740" t="s">
        <v>52</v>
      </c>
      <c r="V1740" s="9" t="s">
        <v>3059</v>
      </c>
      <c r="AA1740" s="6" t="s">
        <v>6751</v>
      </c>
      <c r="AB1740">
        <v>3</v>
      </c>
      <c r="AC1740">
        <v>3</v>
      </c>
      <c r="AE1740" t="s">
        <v>82</v>
      </c>
      <c r="AF1740" t="s">
        <v>164</v>
      </c>
      <c r="AH1740" t="s">
        <v>8057</v>
      </c>
      <c r="AK1740" t="s">
        <v>8052</v>
      </c>
      <c r="AL1740" t="s">
        <v>6752</v>
      </c>
      <c r="AM1740" t="s">
        <v>6755</v>
      </c>
      <c r="AO1740">
        <v>119</v>
      </c>
      <c r="AP1740" s="11" t="s">
        <v>6753</v>
      </c>
      <c r="AZ1740" t="s">
        <v>6754</v>
      </c>
    </row>
    <row r="1741" spans="1:59" x14ac:dyDescent="0.3">
      <c r="A1741">
        <v>1153</v>
      </c>
      <c r="C1741">
        <v>7008912</v>
      </c>
      <c r="Q1741" t="s">
        <v>6744</v>
      </c>
      <c r="R1741" t="s">
        <v>6745</v>
      </c>
      <c r="S1741" t="s">
        <v>65</v>
      </c>
      <c r="T1741" t="s">
        <v>52</v>
      </c>
      <c r="V1741" s="9" t="s">
        <v>3059</v>
      </c>
      <c r="AA1741" s="6" t="s">
        <v>6746</v>
      </c>
      <c r="AB1741">
        <v>7</v>
      </c>
      <c r="AC1741">
        <v>7</v>
      </c>
      <c r="AE1741" t="s">
        <v>92</v>
      </c>
      <c r="AF1741" t="s">
        <v>8053</v>
      </c>
      <c r="AH1741" t="s">
        <v>1174</v>
      </c>
      <c r="AL1741" t="s">
        <v>6748</v>
      </c>
      <c r="AM1741" t="s">
        <v>6749</v>
      </c>
      <c r="AO1741">
        <v>164</v>
      </c>
      <c r="AP1741">
        <v>6</v>
      </c>
      <c r="AZ1741" t="s">
        <v>6747</v>
      </c>
    </row>
    <row r="1742" spans="1:59" x14ac:dyDescent="0.3">
      <c r="A1742">
        <v>1154</v>
      </c>
      <c r="C1742">
        <v>7347816</v>
      </c>
      <c r="Q1742" t="s">
        <v>1174</v>
      </c>
      <c r="R1742" t="s">
        <v>1174</v>
      </c>
      <c r="S1742" t="s">
        <v>135</v>
      </c>
      <c r="T1742" t="s">
        <v>52</v>
      </c>
      <c r="V1742" s="9" t="s">
        <v>3059</v>
      </c>
      <c r="AA1742" s="6" t="s">
        <v>5932</v>
      </c>
      <c r="AB1742">
        <v>22</v>
      </c>
      <c r="AC1742">
        <v>22</v>
      </c>
      <c r="AE1742" t="s">
        <v>8169</v>
      </c>
      <c r="AH1742" t="s">
        <v>1174</v>
      </c>
      <c r="AL1742" t="s">
        <v>5933</v>
      </c>
      <c r="AM1742" t="s">
        <v>5933</v>
      </c>
      <c r="AO1742">
        <v>15</v>
      </c>
      <c r="AZ1742" t="s">
        <v>5934</v>
      </c>
    </row>
    <row r="1743" spans="1:59" x14ac:dyDescent="0.3">
      <c r="A1743">
        <v>1155</v>
      </c>
      <c r="B1743" t="s">
        <v>3074</v>
      </c>
      <c r="C1743">
        <v>7193907</v>
      </c>
      <c r="Q1743" t="s">
        <v>3075</v>
      </c>
      <c r="R1743" t="s">
        <v>3075</v>
      </c>
      <c r="S1743" t="s">
        <v>135</v>
      </c>
      <c r="T1743" t="s">
        <v>52</v>
      </c>
      <c r="V1743" s="9" t="s">
        <v>3059</v>
      </c>
      <c r="W1743" s="4">
        <v>29099</v>
      </c>
      <c r="Z1743" s="9" t="s">
        <v>3079</v>
      </c>
      <c r="AA1743" s="6" t="s">
        <v>3076</v>
      </c>
      <c r="AB1743">
        <v>3</v>
      </c>
      <c r="AC1743">
        <v>3</v>
      </c>
      <c r="AE1743" t="s">
        <v>8054</v>
      </c>
      <c r="AH1743" t="s">
        <v>8219</v>
      </c>
      <c r="AI1743" t="s">
        <v>8154</v>
      </c>
      <c r="AK1743" t="s">
        <v>8051</v>
      </c>
      <c r="AL1743" t="s">
        <v>3077</v>
      </c>
      <c r="AM1743" t="s">
        <v>3077</v>
      </c>
      <c r="AO1743">
        <v>14</v>
      </c>
      <c r="AP1743">
        <v>3</v>
      </c>
      <c r="AZ1743" t="s">
        <v>3078</v>
      </c>
    </row>
    <row r="1744" spans="1:59" x14ac:dyDescent="0.3">
      <c r="A1744">
        <v>1157</v>
      </c>
      <c r="C1744">
        <v>7447380</v>
      </c>
      <c r="Q1744" t="s">
        <v>3087</v>
      </c>
      <c r="R1744" t="s">
        <v>3087</v>
      </c>
      <c r="S1744" t="s">
        <v>135</v>
      </c>
      <c r="T1744" t="s">
        <v>52</v>
      </c>
      <c r="V1744" s="9" t="s">
        <v>3059</v>
      </c>
      <c r="AA1744" s="6" t="s">
        <v>9589</v>
      </c>
      <c r="AB1744">
        <v>4</v>
      </c>
      <c r="AC1744">
        <v>4</v>
      </c>
      <c r="AE1744" t="s">
        <v>2462</v>
      </c>
      <c r="AF1744" t="s">
        <v>8054</v>
      </c>
      <c r="AH1744" t="s">
        <v>8149</v>
      </c>
      <c r="AK1744" t="s">
        <v>8051</v>
      </c>
      <c r="AL1744" t="s">
        <v>5150</v>
      </c>
      <c r="AM1744" t="s">
        <v>5150</v>
      </c>
      <c r="AO1744">
        <v>9</v>
      </c>
      <c r="AP1744">
        <v>1</v>
      </c>
      <c r="AZ1744" t="s">
        <v>8338</v>
      </c>
    </row>
    <row r="1745" spans="1:52" x14ac:dyDescent="0.3">
      <c r="A1745">
        <v>1158</v>
      </c>
      <c r="B1745" t="s">
        <v>7370</v>
      </c>
      <c r="C1745">
        <v>7361581</v>
      </c>
      <c r="Q1745" t="s">
        <v>3088</v>
      </c>
      <c r="R1745" t="s">
        <v>3088</v>
      </c>
      <c r="S1745" t="s">
        <v>135</v>
      </c>
      <c r="T1745" t="s">
        <v>52</v>
      </c>
      <c r="V1745" s="9" t="s">
        <v>3059</v>
      </c>
      <c r="AA1745" s="6" t="s">
        <v>9590</v>
      </c>
      <c r="AB1745">
        <v>11</v>
      </c>
      <c r="AC1745">
        <v>11</v>
      </c>
      <c r="AE1745" t="s">
        <v>8054</v>
      </c>
      <c r="AH1745" t="s">
        <v>8220</v>
      </c>
      <c r="AK1745" t="s">
        <v>8175</v>
      </c>
      <c r="AL1745" t="s">
        <v>1255</v>
      </c>
      <c r="AM1745" t="s">
        <v>1255</v>
      </c>
      <c r="AO1745">
        <v>61</v>
      </c>
      <c r="AP1745">
        <v>1</v>
      </c>
      <c r="AS1745" t="s">
        <v>7304</v>
      </c>
      <c r="AT1745">
        <v>825431</v>
      </c>
      <c r="AV1745" s="11">
        <v>370364</v>
      </c>
      <c r="AZ1745" t="s">
        <v>8339</v>
      </c>
    </row>
    <row r="1746" spans="1:52" x14ac:dyDescent="0.3">
      <c r="A1746">
        <v>1159</v>
      </c>
      <c r="Q1746" t="s">
        <v>3089</v>
      </c>
      <c r="R1746" t="s">
        <v>3089</v>
      </c>
      <c r="S1746" t="s">
        <v>135</v>
      </c>
      <c r="T1746" t="s">
        <v>138</v>
      </c>
      <c r="V1746" s="9" t="s">
        <v>4370</v>
      </c>
      <c r="AA1746" s="6" t="s">
        <v>9591</v>
      </c>
      <c r="AB1746">
        <v>1</v>
      </c>
      <c r="AC1746">
        <v>1</v>
      </c>
      <c r="AH1746" t="s">
        <v>8060</v>
      </c>
      <c r="AL1746" t="s">
        <v>1172</v>
      </c>
      <c r="AM1746" t="s">
        <v>1172</v>
      </c>
      <c r="AZ1746" t="s">
        <v>1749</v>
      </c>
    </row>
    <row r="1747" spans="1:52" x14ac:dyDescent="0.3">
      <c r="A1747">
        <v>1160</v>
      </c>
      <c r="Q1747" t="s">
        <v>3090</v>
      </c>
      <c r="R1747" t="s">
        <v>3090</v>
      </c>
      <c r="S1747" t="s">
        <v>135</v>
      </c>
      <c r="T1747" t="s">
        <v>138</v>
      </c>
      <c r="V1747" s="9" t="s">
        <v>4371</v>
      </c>
      <c r="AA1747" s="6" t="s">
        <v>9592</v>
      </c>
      <c r="AB1747">
        <v>1</v>
      </c>
      <c r="AC1747">
        <v>1</v>
      </c>
      <c r="AL1747" t="s">
        <v>819</v>
      </c>
      <c r="AM1747" t="s">
        <v>819</v>
      </c>
      <c r="AZ1747" t="s">
        <v>8340</v>
      </c>
    </row>
    <row r="1748" spans="1:52" x14ac:dyDescent="0.3">
      <c r="A1748">
        <v>1161</v>
      </c>
      <c r="Q1748" t="s">
        <v>3091</v>
      </c>
      <c r="R1748" t="s">
        <v>3091</v>
      </c>
      <c r="S1748" t="s">
        <v>135</v>
      </c>
      <c r="T1748" t="s">
        <v>138</v>
      </c>
      <c r="V1748" s="9" t="s">
        <v>4371</v>
      </c>
      <c r="AA1748" s="6" t="s">
        <v>9593</v>
      </c>
      <c r="AB1748">
        <v>1</v>
      </c>
      <c r="AC1748">
        <v>1</v>
      </c>
      <c r="AE1748" t="s">
        <v>562</v>
      </c>
      <c r="AF1748" t="s">
        <v>8054</v>
      </c>
      <c r="AH1748" t="s">
        <v>1398</v>
      </c>
      <c r="AL1748" t="s">
        <v>748</v>
      </c>
      <c r="AM1748" t="s">
        <v>748</v>
      </c>
      <c r="AZ1748" t="s">
        <v>8341</v>
      </c>
    </row>
    <row r="1749" spans="1:52" x14ac:dyDescent="0.3">
      <c r="A1749">
        <v>1162</v>
      </c>
      <c r="Q1749" t="s">
        <v>3092</v>
      </c>
      <c r="R1749" t="s">
        <v>3092</v>
      </c>
      <c r="S1749" t="s">
        <v>135</v>
      </c>
      <c r="T1749" t="s">
        <v>138</v>
      </c>
      <c r="V1749" s="9" t="s">
        <v>4372</v>
      </c>
      <c r="AA1749" s="6" t="s">
        <v>333</v>
      </c>
      <c r="AB1749">
        <v>1</v>
      </c>
      <c r="AC1749">
        <v>1</v>
      </c>
      <c r="AE1749" t="s">
        <v>562</v>
      </c>
      <c r="AF1749" t="s">
        <v>8054</v>
      </c>
      <c r="AH1749" t="s">
        <v>1398</v>
      </c>
      <c r="AL1749" t="s">
        <v>5151</v>
      </c>
      <c r="AM1749" t="s">
        <v>5151</v>
      </c>
    </row>
    <row r="1750" spans="1:52" x14ac:dyDescent="0.3">
      <c r="A1750">
        <v>1164</v>
      </c>
      <c r="Q1750" t="s">
        <v>3093</v>
      </c>
      <c r="R1750" t="s">
        <v>3093</v>
      </c>
      <c r="S1750" t="s">
        <v>135</v>
      </c>
      <c r="T1750" t="s">
        <v>138</v>
      </c>
      <c r="V1750" s="9" t="s">
        <v>4373</v>
      </c>
      <c r="AA1750" s="6" t="s">
        <v>1176</v>
      </c>
      <c r="AB1750">
        <v>1</v>
      </c>
      <c r="AC1750">
        <v>1</v>
      </c>
      <c r="AL1750" t="s">
        <v>748</v>
      </c>
      <c r="AM1750" t="s">
        <v>748</v>
      </c>
      <c r="AZ1750" t="s">
        <v>8342</v>
      </c>
    </row>
    <row r="1751" spans="1:52" x14ac:dyDescent="0.3">
      <c r="A1751">
        <v>1165</v>
      </c>
      <c r="Q1751" t="s">
        <v>3094</v>
      </c>
      <c r="R1751" t="s">
        <v>3094</v>
      </c>
      <c r="S1751" t="s">
        <v>135</v>
      </c>
      <c r="T1751" t="s">
        <v>138</v>
      </c>
      <c r="V1751" s="9" t="s">
        <v>4373</v>
      </c>
      <c r="AA1751" s="6" t="s">
        <v>994</v>
      </c>
      <c r="AB1751">
        <v>1</v>
      </c>
      <c r="AC1751">
        <v>1</v>
      </c>
      <c r="AH1751" t="s">
        <v>8057</v>
      </c>
      <c r="AL1751" t="s">
        <v>1024</v>
      </c>
      <c r="AM1751" t="s">
        <v>1024</v>
      </c>
    </row>
    <row r="1752" spans="1:52" x14ac:dyDescent="0.3">
      <c r="A1752">
        <v>1166</v>
      </c>
      <c r="Q1752" t="s">
        <v>3095</v>
      </c>
      <c r="R1752" t="s">
        <v>3095</v>
      </c>
      <c r="S1752" t="s">
        <v>135</v>
      </c>
      <c r="T1752" t="s">
        <v>138</v>
      </c>
      <c r="V1752" s="9" t="s">
        <v>4373</v>
      </c>
      <c r="AA1752" s="6" t="s">
        <v>490</v>
      </c>
      <c r="AB1752">
        <v>1</v>
      </c>
      <c r="AC1752">
        <v>1</v>
      </c>
      <c r="AH1752" t="s">
        <v>8057</v>
      </c>
      <c r="AL1752" t="s">
        <v>772</v>
      </c>
      <c r="AM1752" t="s">
        <v>772</v>
      </c>
    </row>
    <row r="1753" spans="1:52" x14ac:dyDescent="0.3">
      <c r="A1753">
        <v>1167</v>
      </c>
      <c r="Q1753" t="s">
        <v>3096</v>
      </c>
      <c r="R1753" t="s">
        <v>3096</v>
      </c>
      <c r="S1753" t="s">
        <v>135</v>
      </c>
      <c r="T1753" t="s">
        <v>138</v>
      </c>
      <c r="V1753" s="9" t="s">
        <v>4374</v>
      </c>
      <c r="AA1753" s="6" t="s">
        <v>251</v>
      </c>
      <c r="AB1753">
        <v>1</v>
      </c>
      <c r="AC1753">
        <v>1</v>
      </c>
      <c r="AH1753" t="s">
        <v>8059</v>
      </c>
      <c r="AL1753" t="s">
        <v>5152</v>
      </c>
      <c r="AM1753" t="s">
        <v>5152</v>
      </c>
    </row>
    <row r="1754" spans="1:52" x14ac:dyDescent="0.3">
      <c r="A1754">
        <v>1168</v>
      </c>
      <c r="Q1754" t="s">
        <v>3097</v>
      </c>
      <c r="R1754" t="s">
        <v>3097</v>
      </c>
      <c r="S1754" t="s">
        <v>135</v>
      </c>
      <c r="T1754" t="s">
        <v>138</v>
      </c>
      <c r="V1754" s="9" t="s">
        <v>4375</v>
      </c>
      <c r="AA1754" s="6" t="s">
        <v>252</v>
      </c>
      <c r="AB1754">
        <v>1</v>
      </c>
      <c r="AC1754">
        <v>1</v>
      </c>
      <c r="AE1754" t="s">
        <v>8054</v>
      </c>
      <c r="AH1754" t="s">
        <v>1398</v>
      </c>
      <c r="AL1754" t="s">
        <v>447</v>
      </c>
      <c r="AM1754" t="s">
        <v>447</v>
      </c>
      <c r="AZ1754" t="s">
        <v>8343</v>
      </c>
    </row>
    <row r="1755" spans="1:52" x14ac:dyDescent="0.3">
      <c r="A1755">
        <v>1170</v>
      </c>
      <c r="B1755" t="s">
        <v>11931</v>
      </c>
      <c r="C1755">
        <v>7362437</v>
      </c>
      <c r="Q1755" t="s">
        <v>11932</v>
      </c>
      <c r="R1755" t="s">
        <v>11932</v>
      </c>
      <c r="S1755" t="s">
        <v>135</v>
      </c>
      <c r="T1755" t="s">
        <v>52</v>
      </c>
      <c r="V1755" s="9" t="s">
        <v>4376</v>
      </c>
      <c r="AA1755" s="6" t="s">
        <v>9459</v>
      </c>
      <c r="AB1755">
        <v>14</v>
      </c>
      <c r="AC1755">
        <v>14</v>
      </c>
      <c r="AE1755" t="s">
        <v>164</v>
      </c>
      <c r="AF1755" t="s">
        <v>8055</v>
      </c>
      <c r="AH1755" t="s">
        <v>8057</v>
      </c>
      <c r="AK1755" t="s">
        <v>8175</v>
      </c>
      <c r="AL1755" t="s">
        <v>2084</v>
      </c>
      <c r="AM1755" t="s">
        <v>2084</v>
      </c>
      <c r="AO1755">
        <v>9</v>
      </c>
      <c r="AP1755">
        <v>1</v>
      </c>
      <c r="AZ1755" t="s">
        <v>11933</v>
      </c>
    </row>
    <row r="1756" spans="1:52" x14ac:dyDescent="0.3">
      <c r="A1756">
        <v>1171</v>
      </c>
      <c r="B1756" t="s">
        <v>5800</v>
      </c>
      <c r="C1756">
        <v>6772356</v>
      </c>
      <c r="Q1756" t="s">
        <v>3098</v>
      </c>
      <c r="R1756" t="s">
        <v>3098</v>
      </c>
      <c r="S1756" t="s">
        <v>135</v>
      </c>
      <c r="T1756" t="s">
        <v>52</v>
      </c>
      <c r="V1756" s="9" t="s">
        <v>4376</v>
      </c>
      <c r="AA1756" s="6" t="s">
        <v>9594</v>
      </c>
      <c r="AB1756">
        <v>11</v>
      </c>
      <c r="AC1756">
        <v>11</v>
      </c>
      <c r="AE1756" t="s">
        <v>2462</v>
      </c>
      <c r="AH1756" t="s">
        <v>8057</v>
      </c>
      <c r="AK1756" t="s">
        <v>8051</v>
      </c>
      <c r="AL1756" t="s">
        <v>3014</v>
      </c>
      <c r="AM1756" t="s">
        <v>3014</v>
      </c>
      <c r="AO1756">
        <v>12</v>
      </c>
      <c r="AP1756">
        <v>2</v>
      </c>
      <c r="AZ1756" t="s">
        <v>3029</v>
      </c>
    </row>
    <row r="1757" spans="1:52" x14ac:dyDescent="0.3">
      <c r="A1757">
        <v>1173</v>
      </c>
      <c r="B1757" t="s">
        <v>7371</v>
      </c>
      <c r="C1757">
        <v>6987828</v>
      </c>
      <c r="Q1757" t="s">
        <v>3100</v>
      </c>
      <c r="R1757" t="s">
        <v>3100</v>
      </c>
      <c r="S1757" t="s">
        <v>135</v>
      </c>
      <c r="T1757" t="s">
        <v>52</v>
      </c>
      <c r="V1757" s="9" t="s">
        <v>4376</v>
      </c>
      <c r="AA1757" s="6" t="s">
        <v>9596</v>
      </c>
      <c r="AB1757">
        <v>17</v>
      </c>
      <c r="AC1757">
        <v>17</v>
      </c>
      <c r="AE1757" t="s">
        <v>8248</v>
      </c>
      <c r="AF1757" t="s">
        <v>82</v>
      </c>
      <c r="AH1757" t="s">
        <v>1174</v>
      </c>
      <c r="AK1757" t="s">
        <v>8123</v>
      </c>
      <c r="AL1757" t="s">
        <v>1255</v>
      </c>
      <c r="AM1757" t="s">
        <v>1255</v>
      </c>
      <c r="AO1757">
        <v>61</v>
      </c>
      <c r="AP1757">
        <v>2</v>
      </c>
      <c r="AS1757" t="s">
        <v>7304</v>
      </c>
      <c r="AT1757">
        <v>825431</v>
      </c>
      <c r="AV1757" s="11">
        <v>370364</v>
      </c>
      <c r="AZ1757" t="s">
        <v>8339</v>
      </c>
    </row>
    <row r="1758" spans="1:52" x14ac:dyDescent="0.3">
      <c r="A1758">
        <v>1174</v>
      </c>
      <c r="Q1758" t="s">
        <v>3101</v>
      </c>
      <c r="R1758" t="s">
        <v>3101</v>
      </c>
      <c r="S1758" t="s">
        <v>135</v>
      </c>
      <c r="T1758" t="s">
        <v>138</v>
      </c>
      <c r="V1758" s="9" t="s">
        <v>4376</v>
      </c>
      <c r="AA1758" s="6" t="s">
        <v>624</v>
      </c>
      <c r="AB1758">
        <v>1</v>
      </c>
      <c r="AC1758">
        <v>1</v>
      </c>
      <c r="AK1758" t="s">
        <v>8051</v>
      </c>
      <c r="AL1758" t="s">
        <v>773</v>
      </c>
      <c r="AM1758" t="s">
        <v>773</v>
      </c>
      <c r="AZ1758" t="s">
        <v>8345</v>
      </c>
    </row>
    <row r="1759" spans="1:52" x14ac:dyDescent="0.3">
      <c r="A1759">
        <v>1175</v>
      </c>
      <c r="Q1759" t="s">
        <v>3102</v>
      </c>
      <c r="R1759" t="s">
        <v>3102</v>
      </c>
      <c r="S1759" t="s">
        <v>135</v>
      </c>
      <c r="T1759" t="s">
        <v>138</v>
      </c>
      <c r="V1759" s="9" t="s">
        <v>4377</v>
      </c>
      <c r="AA1759" s="6" t="s">
        <v>9597</v>
      </c>
      <c r="AB1759">
        <v>1</v>
      </c>
      <c r="AC1759">
        <v>1</v>
      </c>
      <c r="AH1759" t="s">
        <v>8057</v>
      </c>
      <c r="AL1759" t="s">
        <v>819</v>
      </c>
      <c r="AM1759" t="s">
        <v>819</v>
      </c>
    </row>
    <row r="1760" spans="1:52" x14ac:dyDescent="0.3">
      <c r="A1760">
        <v>1176</v>
      </c>
      <c r="Q1760" t="s">
        <v>3103</v>
      </c>
      <c r="R1760" t="s">
        <v>3103</v>
      </c>
      <c r="S1760" t="s">
        <v>135</v>
      </c>
      <c r="T1760" t="s">
        <v>138</v>
      </c>
      <c r="V1760" s="9" t="s">
        <v>4378</v>
      </c>
      <c r="AA1760" s="6" t="s">
        <v>142</v>
      </c>
      <c r="AB1760">
        <v>1</v>
      </c>
      <c r="AC1760">
        <v>1</v>
      </c>
      <c r="AL1760" t="s">
        <v>5153</v>
      </c>
      <c r="AM1760" t="s">
        <v>5153</v>
      </c>
      <c r="AZ1760" t="s">
        <v>8346</v>
      </c>
    </row>
    <row r="1761" spans="1:52" x14ac:dyDescent="0.3">
      <c r="A1761">
        <v>1177</v>
      </c>
      <c r="Q1761" t="s">
        <v>3104</v>
      </c>
      <c r="R1761" t="s">
        <v>3104</v>
      </c>
      <c r="S1761" t="s">
        <v>135</v>
      </c>
      <c r="T1761" t="s">
        <v>138</v>
      </c>
      <c r="V1761" s="9" t="s">
        <v>4379</v>
      </c>
      <c r="AA1761" s="6" t="s">
        <v>899</v>
      </c>
      <c r="AB1761">
        <v>1</v>
      </c>
      <c r="AC1761">
        <v>1</v>
      </c>
      <c r="AL1761" t="s">
        <v>753</v>
      </c>
      <c r="AM1761" t="s">
        <v>753</v>
      </c>
    </row>
    <row r="1762" spans="1:52" x14ac:dyDescent="0.3">
      <c r="A1762">
        <v>1179</v>
      </c>
      <c r="B1762" t="s">
        <v>11921</v>
      </c>
      <c r="C1762">
        <v>7452425</v>
      </c>
      <c r="Q1762" t="s">
        <v>11922</v>
      </c>
      <c r="R1762" t="s">
        <v>11922</v>
      </c>
      <c r="S1762" t="s">
        <v>135</v>
      </c>
      <c r="T1762" t="s">
        <v>52</v>
      </c>
      <c r="V1762" s="9" t="s">
        <v>4380</v>
      </c>
      <c r="AA1762" s="6" t="s">
        <v>11923</v>
      </c>
      <c r="AB1762">
        <v>17</v>
      </c>
      <c r="AC1762">
        <v>17</v>
      </c>
      <c r="AE1762" t="s">
        <v>8226</v>
      </c>
      <c r="AF1762" t="s">
        <v>8055</v>
      </c>
      <c r="AH1762" t="s">
        <v>11924</v>
      </c>
      <c r="AK1762" t="s">
        <v>8123</v>
      </c>
      <c r="AL1762" t="s">
        <v>11925</v>
      </c>
      <c r="AM1762" t="s">
        <v>11925</v>
      </c>
      <c r="AO1762">
        <v>5</v>
      </c>
      <c r="AP1762">
        <v>1</v>
      </c>
      <c r="AS1762" t="s">
        <v>11926</v>
      </c>
      <c r="AV1762" s="11">
        <v>7801773</v>
      </c>
      <c r="AZ1762" t="s">
        <v>2580</v>
      </c>
    </row>
    <row r="1763" spans="1:52" x14ac:dyDescent="0.3">
      <c r="A1763">
        <v>1180</v>
      </c>
      <c r="C1763">
        <v>7404451</v>
      </c>
      <c r="Q1763" t="s">
        <v>6735</v>
      </c>
      <c r="R1763" t="s">
        <v>6736</v>
      </c>
      <c r="S1763" t="s">
        <v>51</v>
      </c>
      <c r="T1763" t="s">
        <v>52</v>
      </c>
      <c r="V1763" s="9" t="s">
        <v>4380</v>
      </c>
      <c r="AA1763" s="6" t="s">
        <v>2281</v>
      </c>
      <c r="AB1763">
        <v>13</v>
      </c>
      <c r="AC1763">
        <v>13</v>
      </c>
      <c r="AE1763" t="s">
        <v>8055</v>
      </c>
      <c r="AF1763" t="s">
        <v>8169</v>
      </c>
      <c r="AH1763" t="s">
        <v>8057</v>
      </c>
      <c r="AL1763" t="s">
        <v>6738</v>
      </c>
      <c r="AM1763" t="s">
        <v>6739</v>
      </c>
      <c r="AO1763">
        <v>119</v>
      </c>
      <c r="AP1763">
        <v>3</v>
      </c>
      <c r="AZ1763" t="s">
        <v>6737</v>
      </c>
    </row>
    <row r="1764" spans="1:52" x14ac:dyDescent="0.3">
      <c r="A1764">
        <v>1182</v>
      </c>
      <c r="B1764" t="s">
        <v>7372</v>
      </c>
      <c r="C1764">
        <v>7188978</v>
      </c>
      <c r="Q1764" t="s">
        <v>3105</v>
      </c>
      <c r="R1764" t="s">
        <v>3105</v>
      </c>
      <c r="S1764" t="s">
        <v>135</v>
      </c>
      <c r="T1764" t="s">
        <v>52</v>
      </c>
      <c r="V1764" s="9" t="s">
        <v>4380</v>
      </c>
      <c r="AA1764" s="6" t="s">
        <v>9598</v>
      </c>
      <c r="AB1764">
        <v>3</v>
      </c>
      <c r="AC1764">
        <v>3</v>
      </c>
      <c r="AE1764" t="s">
        <v>8054</v>
      </c>
      <c r="AH1764" t="s">
        <v>12387</v>
      </c>
      <c r="AI1764" t="s">
        <v>11714</v>
      </c>
      <c r="AK1764" t="s">
        <v>8051</v>
      </c>
      <c r="AL1764" t="s">
        <v>5154</v>
      </c>
      <c r="AM1764" t="s">
        <v>5154</v>
      </c>
      <c r="AO1764">
        <v>123</v>
      </c>
      <c r="AP1764">
        <v>3</v>
      </c>
      <c r="AZ1764" t="s">
        <v>8347</v>
      </c>
    </row>
    <row r="1765" spans="1:52" x14ac:dyDescent="0.3">
      <c r="A1765">
        <v>1183</v>
      </c>
      <c r="B1765" t="s">
        <v>7373</v>
      </c>
      <c r="C1765">
        <v>7190867</v>
      </c>
      <c r="Q1765" t="s">
        <v>3106</v>
      </c>
      <c r="R1765" t="s">
        <v>3106</v>
      </c>
      <c r="S1765" t="s">
        <v>135</v>
      </c>
      <c r="T1765" t="s">
        <v>52</v>
      </c>
      <c r="V1765" s="9" t="s">
        <v>4380</v>
      </c>
      <c r="AA1765" s="6" t="s">
        <v>9599</v>
      </c>
      <c r="AB1765">
        <v>9</v>
      </c>
      <c r="AC1765">
        <v>9</v>
      </c>
      <c r="AE1765" t="s">
        <v>82</v>
      </c>
      <c r="AH1765" t="s">
        <v>1174</v>
      </c>
      <c r="AL1765" t="s">
        <v>5155</v>
      </c>
      <c r="AM1765" t="s">
        <v>5155</v>
      </c>
      <c r="AO1765">
        <v>25</v>
      </c>
      <c r="AP1765">
        <v>2</v>
      </c>
      <c r="AZ1765" t="s">
        <v>8348</v>
      </c>
    </row>
    <row r="1766" spans="1:52" x14ac:dyDescent="0.3">
      <c r="A1766">
        <v>1184</v>
      </c>
      <c r="Q1766" t="s">
        <v>3107</v>
      </c>
      <c r="R1766" t="s">
        <v>3107</v>
      </c>
      <c r="S1766" t="s">
        <v>135</v>
      </c>
      <c r="T1766" t="s">
        <v>138</v>
      </c>
      <c r="V1766" s="9" t="s">
        <v>4381</v>
      </c>
      <c r="AA1766" s="6" t="s">
        <v>1022</v>
      </c>
      <c r="AB1766">
        <v>1</v>
      </c>
      <c r="AC1766">
        <v>1</v>
      </c>
      <c r="AE1766" t="s">
        <v>562</v>
      </c>
      <c r="AL1766" t="s">
        <v>748</v>
      </c>
      <c r="AM1766" t="s">
        <v>748</v>
      </c>
      <c r="AZ1766" t="s">
        <v>8349</v>
      </c>
    </row>
    <row r="1767" spans="1:52" x14ac:dyDescent="0.3">
      <c r="A1767">
        <v>1185</v>
      </c>
      <c r="C1767">
        <v>7406408</v>
      </c>
      <c r="Q1767" t="s">
        <v>6772</v>
      </c>
      <c r="R1767" t="s">
        <v>6775</v>
      </c>
      <c r="S1767" t="s">
        <v>65</v>
      </c>
      <c r="T1767" t="s">
        <v>52</v>
      </c>
      <c r="V1767" s="9" t="s">
        <v>4382</v>
      </c>
      <c r="AA1767" s="6" t="s">
        <v>6773</v>
      </c>
      <c r="AB1767">
        <v>6</v>
      </c>
      <c r="AC1767">
        <v>6</v>
      </c>
      <c r="AE1767" t="s">
        <v>82</v>
      </c>
      <c r="AH1767" t="s">
        <v>8057</v>
      </c>
      <c r="AL1767" t="s">
        <v>5156</v>
      </c>
      <c r="AM1767" t="s">
        <v>132</v>
      </c>
      <c r="AO1767">
        <v>138</v>
      </c>
      <c r="AP1767">
        <v>4</v>
      </c>
      <c r="AZ1767" t="s">
        <v>6774</v>
      </c>
    </row>
    <row r="1768" spans="1:52" x14ac:dyDescent="0.3">
      <c r="A1768">
        <v>1186</v>
      </c>
      <c r="C1768">
        <v>7406410</v>
      </c>
      <c r="Q1768" t="s">
        <v>6768</v>
      </c>
      <c r="R1768" t="s">
        <v>6769</v>
      </c>
      <c r="S1768" t="s">
        <v>65</v>
      </c>
      <c r="T1768" t="s">
        <v>52</v>
      </c>
      <c r="V1768" s="9" t="s">
        <v>4382</v>
      </c>
      <c r="AA1768" s="6" t="s">
        <v>6770</v>
      </c>
      <c r="AB1768">
        <v>11</v>
      </c>
      <c r="AC1768">
        <v>11</v>
      </c>
      <c r="AE1768" t="s">
        <v>8055</v>
      </c>
      <c r="AH1768" t="s">
        <v>1174</v>
      </c>
      <c r="AL1768" t="s">
        <v>5156</v>
      </c>
      <c r="AM1768" t="s">
        <v>132</v>
      </c>
      <c r="AO1768">
        <v>138</v>
      </c>
      <c r="AP1768">
        <v>4</v>
      </c>
      <c r="AZ1768" t="s">
        <v>6771</v>
      </c>
    </row>
    <row r="1769" spans="1:52" x14ac:dyDescent="0.3">
      <c r="A1769">
        <v>1188</v>
      </c>
      <c r="C1769">
        <v>7406409</v>
      </c>
      <c r="Q1769" t="s">
        <v>6733</v>
      </c>
      <c r="R1769" t="s">
        <v>6732</v>
      </c>
      <c r="S1769" t="s">
        <v>65</v>
      </c>
      <c r="T1769" t="s">
        <v>52</v>
      </c>
      <c r="V1769" s="9" t="s">
        <v>4382</v>
      </c>
      <c r="AA1769" s="6" t="s">
        <v>6734</v>
      </c>
      <c r="AB1769">
        <v>9</v>
      </c>
      <c r="AC1769">
        <v>9</v>
      </c>
      <c r="AE1769" t="s">
        <v>8055</v>
      </c>
      <c r="AF1769" t="s">
        <v>2462</v>
      </c>
      <c r="AG1769" t="s">
        <v>8054</v>
      </c>
      <c r="AH1769" t="s">
        <v>8221</v>
      </c>
      <c r="AL1769" t="s">
        <v>5156</v>
      </c>
      <c r="AM1769" t="s">
        <v>132</v>
      </c>
      <c r="AO1769">
        <v>138</v>
      </c>
      <c r="AP1769">
        <v>4</v>
      </c>
      <c r="AZ1769" t="s">
        <v>2815</v>
      </c>
    </row>
    <row r="1770" spans="1:52" x14ac:dyDescent="0.3">
      <c r="A1770">
        <v>1189</v>
      </c>
      <c r="B1770" t="s">
        <v>7374</v>
      </c>
      <c r="C1770">
        <v>7361945</v>
      </c>
      <c r="Q1770" t="s">
        <v>3108</v>
      </c>
      <c r="R1770" t="s">
        <v>3108</v>
      </c>
      <c r="S1770" t="s">
        <v>135</v>
      </c>
      <c r="T1770" t="s">
        <v>52</v>
      </c>
      <c r="V1770" s="9" t="s">
        <v>4382</v>
      </c>
      <c r="Z1770" s="9" t="s">
        <v>1545</v>
      </c>
      <c r="AA1770" s="6" t="s">
        <v>9600</v>
      </c>
      <c r="AB1770">
        <v>2</v>
      </c>
      <c r="AC1770">
        <v>2</v>
      </c>
      <c r="AE1770" t="s">
        <v>82</v>
      </c>
      <c r="AH1770" t="s">
        <v>12388</v>
      </c>
      <c r="AK1770" t="s">
        <v>8175</v>
      </c>
      <c r="AL1770" t="s">
        <v>1544</v>
      </c>
      <c r="AM1770" t="s">
        <v>1544</v>
      </c>
      <c r="AO1770">
        <v>137</v>
      </c>
      <c r="AP1770">
        <v>4</v>
      </c>
      <c r="AS1770" t="s">
        <v>7283</v>
      </c>
      <c r="AT1770">
        <v>1058062637</v>
      </c>
      <c r="AV1770" s="11">
        <v>370512</v>
      </c>
      <c r="AZ1770" t="s">
        <v>8350</v>
      </c>
    </row>
    <row r="1771" spans="1:52" x14ac:dyDescent="0.3">
      <c r="A1771">
        <v>1190</v>
      </c>
      <c r="B1771" t="s">
        <v>7375</v>
      </c>
      <c r="C1771">
        <v>7361928</v>
      </c>
      <c r="Q1771" t="s">
        <v>3109</v>
      </c>
      <c r="R1771" t="s">
        <v>3109</v>
      </c>
      <c r="S1771" t="s">
        <v>135</v>
      </c>
      <c r="T1771" t="s">
        <v>52</v>
      </c>
      <c r="V1771" s="9" t="s">
        <v>4382</v>
      </c>
      <c r="Z1771" s="9" t="s">
        <v>1545</v>
      </c>
      <c r="AA1771" s="6" t="s">
        <v>9601</v>
      </c>
      <c r="AB1771">
        <v>7</v>
      </c>
      <c r="AC1771">
        <v>7</v>
      </c>
      <c r="AE1771" t="s">
        <v>8054</v>
      </c>
      <c r="AH1771" t="s">
        <v>8149</v>
      </c>
      <c r="AK1771" t="s">
        <v>8051</v>
      </c>
      <c r="AL1771" t="s">
        <v>1544</v>
      </c>
      <c r="AM1771" t="s">
        <v>1544</v>
      </c>
      <c r="AO1771">
        <v>137</v>
      </c>
      <c r="AP1771">
        <v>4</v>
      </c>
      <c r="AS1771" t="s">
        <v>7283</v>
      </c>
      <c r="AT1771">
        <v>1058062637</v>
      </c>
      <c r="AV1771" s="11">
        <v>370512</v>
      </c>
      <c r="AZ1771" t="s">
        <v>8351</v>
      </c>
    </row>
    <row r="1772" spans="1:52" x14ac:dyDescent="0.3">
      <c r="A1772">
        <v>1192</v>
      </c>
      <c r="Q1772" t="s">
        <v>3111</v>
      </c>
      <c r="R1772" t="s">
        <v>3111</v>
      </c>
      <c r="S1772" t="s">
        <v>135</v>
      </c>
      <c r="T1772" t="s">
        <v>138</v>
      </c>
      <c r="V1772" s="9" t="s">
        <v>4383</v>
      </c>
      <c r="AA1772" s="6" t="s">
        <v>213</v>
      </c>
      <c r="AB1772">
        <v>1</v>
      </c>
      <c r="AC1772">
        <v>1</v>
      </c>
      <c r="AL1772" t="s">
        <v>5153</v>
      </c>
      <c r="AM1772" t="s">
        <v>5153</v>
      </c>
      <c r="AZ1772" t="s">
        <v>8346</v>
      </c>
    </row>
    <row r="1773" spans="1:52" x14ac:dyDescent="0.3">
      <c r="A1773">
        <v>1193</v>
      </c>
      <c r="Q1773" t="s">
        <v>8222</v>
      </c>
      <c r="R1773" t="s">
        <v>8222</v>
      </c>
      <c r="S1773" t="s">
        <v>135</v>
      </c>
      <c r="T1773" t="s">
        <v>138</v>
      </c>
      <c r="V1773" s="9" t="s">
        <v>4384</v>
      </c>
      <c r="AA1773" s="6" t="s">
        <v>252</v>
      </c>
      <c r="AB1773">
        <v>1</v>
      </c>
      <c r="AC1773">
        <v>1</v>
      </c>
      <c r="AE1773" t="s">
        <v>8054</v>
      </c>
      <c r="AH1773" t="s">
        <v>8162</v>
      </c>
      <c r="AL1773" t="s">
        <v>1769</v>
      </c>
      <c r="AM1773" t="s">
        <v>1769</v>
      </c>
    </row>
    <row r="1774" spans="1:52" x14ac:dyDescent="0.3">
      <c r="A1774">
        <v>1196</v>
      </c>
      <c r="I1774">
        <v>251877854</v>
      </c>
      <c r="Q1774" t="s">
        <v>10954</v>
      </c>
      <c r="R1774" t="s">
        <v>10954</v>
      </c>
      <c r="S1774" t="s">
        <v>135</v>
      </c>
      <c r="T1774" t="s">
        <v>13</v>
      </c>
      <c r="V1774" s="9" t="s">
        <v>10959</v>
      </c>
      <c r="AA1774" s="6" t="s">
        <v>10960</v>
      </c>
      <c r="AB1774">
        <v>494</v>
      </c>
      <c r="AC1774">
        <v>8</v>
      </c>
      <c r="AE1774" t="s">
        <v>82</v>
      </c>
      <c r="AF1774" t="s">
        <v>8055</v>
      </c>
      <c r="AG1774" t="s">
        <v>8248</v>
      </c>
      <c r="AH1774" t="s">
        <v>10961</v>
      </c>
      <c r="AR1774">
        <v>3</v>
      </c>
    </row>
    <row r="1775" spans="1:52" x14ac:dyDescent="0.3">
      <c r="A1775">
        <v>1197</v>
      </c>
      <c r="Q1775" t="s">
        <v>3113</v>
      </c>
      <c r="R1775" t="s">
        <v>3113</v>
      </c>
      <c r="S1775" t="s">
        <v>135</v>
      </c>
      <c r="T1775" t="s">
        <v>138</v>
      </c>
      <c r="V1775" s="9" t="s">
        <v>4385</v>
      </c>
      <c r="AA1775" s="6" t="s">
        <v>1271</v>
      </c>
      <c r="AB1775">
        <v>1</v>
      </c>
      <c r="AC1775">
        <v>1</v>
      </c>
      <c r="AL1775" t="s">
        <v>772</v>
      </c>
      <c r="AM1775" t="s">
        <v>772</v>
      </c>
    </row>
    <row r="1776" spans="1:52" x14ac:dyDescent="0.3">
      <c r="A1776">
        <v>1198</v>
      </c>
      <c r="Q1776" t="s">
        <v>3114</v>
      </c>
      <c r="R1776" t="s">
        <v>3114</v>
      </c>
      <c r="S1776" t="s">
        <v>135</v>
      </c>
      <c r="T1776" t="s">
        <v>138</v>
      </c>
      <c r="V1776" s="9" t="s">
        <v>4386</v>
      </c>
      <c r="AA1776" s="6" t="s">
        <v>9604</v>
      </c>
      <c r="AB1776">
        <v>2</v>
      </c>
      <c r="AC1776">
        <v>2</v>
      </c>
      <c r="AL1776" t="s">
        <v>772</v>
      </c>
      <c r="AM1776" t="s">
        <v>772</v>
      </c>
      <c r="AZ1776" t="s">
        <v>8353</v>
      </c>
    </row>
    <row r="1777" spans="1:59" x14ac:dyDescent="0.3">
      <c r="A1777">
        <v>1199</v>
      </c>
      <c r="Q1777" t="s">
        <v>3115</v>
      </c>
      <c r="R1777" t="s">
        <v>3115</v>
      </c>
      <c r="S1777" t="s">
        <v>135</v>
      </c>
      <c r="T1777" t="s">
        <v>138</v>
      </c>
      <c r="V1777" s="9" t="s">
        <v>4387</v>
      </c>
      <c r="AA1777" s="6" t="s">
        <v>9605</v>
      </c>
      <c r="AB1777">
        <v>1</v>
      </c>
      <c r="AC1777">
        <v>1</v>
      </c>
      <c r="AL1777" t="s">
        <v>773</v>
      </c>
      <c r="AM1777" t="s">
        <v>773</v>
      </c>
      <c r="AZ1777" t="s">
        <v>2143</v>
      </c>
    </row>
    <row r="1778" spans="1:59" x14ac:dyDescent="0.3">
      <c r="A1778">
        <v>1200</v>
      </c>
      <c r="Q1778" t="s">
        <v>3116</v>
      </c>
      <c r="R1778" t="s">
        <v>3116</v>
      </c>
      <c r="S1778" t="s">
        <v>135</v>
      </c>
      <c r="T1778" t="s">
        <v>138</v>
      </c>
      <c r="V1778" s="9" t="s">
        <v>4388</v>
      </c>
      <c r="AA1778" s="6" t="s">
        <v>251</v>
      </c>
      <c r="AB1778">
        <v>1</v>
      </c>
      <c r="AC1778">
        <v>1</v>
      </c>
      <c r="AE1778" t="s">
        <v>8054</v>
      </c>
      <c r="AH1778" t="s">
        <v>1398</v>
      </c>
      <c r="AL1778" t="s">
        <v>772</v>
      </c>
      <c r="AM1778" t="s">
        <v>772</v>
      </c>
    </row>
    <row r="1779" spans="1:59" x14ac:dyDescent="0.3">
      <c r="A1779">
        <v>1202</v>
      </c>
      <c r="B1779" t="s">
        <v>5875</v>
      </c>
      <c r="C1779">
        <v>7420376</v>
      </c>
      <c r="D1779" t="s">
        <v>5876</v>
      </c>
      <c r="E1779">
        <v>27715863</v>
      </c>
      <c r="Q1779" t="s">
        <v>3117</v>
      </c>
      <c r="R1779" t="s">
        <v>3117</v>
      </c>
      <c r="S1779" t="s">
        <v>135</v>
      </c>
      <c r="T1779" t="s">
        <v>52</v>
      </c>
      <c r="V1779" s="9" t="s">
        <v>4389</v>
      </c>
      <c r="AA1779" s="6" t="s">
        <v>9606</v>
      </c>
      <c r="AB1779">
        <v>2</v>
      </c>
      <c r="AC1779">
        <v>2</v>
      </c>
      <c r="AE1779" t="s">
        <v>92</v>
      </c>
      <c r="AF1779" t="s">
        <v>8053</v>
      </c>
      <c r="AG1779" t="s">
        <v>8055</v>
      </c>
      <c r="AH1779" t="s">
        <v>8135</v>
      </c>
      <c r="AK1779" t="s">
        <v>8175</v>
      </c>
      <c r="AL1779" t="s">
        <v>5157</v>
      </c>
      <c r="AM1779" t="s">
        <v>5157</v>
      </c>
      <c r="AO1779">
        <v>6</v>
      </c>
      <c r="AP1779">
        <v>2</v>
      </c>
      <c r="AZ1779" t="s">
        <v>8354</v>
      </c>
    </row>
    <row r="1780" spans="1:59" x14ac:dyDescent="0.3">
      <c r="A1780">
        <v>1203</v>
      </c>
      <c r="B1780" t="s">
        <v>7376</v>
      </c>
      <c r="C1780">
        <v>7396696</v>
      </c>
      <c r="Q1780" t="s">
        <v>3118</v>
      </c>
      <c r="R1780" t="s">
        <v>3118</v>
      </c>
      <c r="S1780" t="s">
        <v>135</v>
      </c>
      <c r="T1780" t="s">
        <v>52</v>
      </c>
      <c r="V1780" s="9" t="s">
        <v>4389</v>
      </c>
      <c r="AA1780" s="6" t="s">
        <v>9607</v>
      </c>
      <c r="AB1780">
        <v>9</v>
      </c>
      <c r="AC1780">
        <v>9</v>
      </c>
      <c r="AE1780" t="s">
        <v>164</v>
      </c>
      <c r="AF1780" t="s">
        <v>8169</v>
      </c>
      <c r="AG1780" t="s">
        <v>8055</v>
      </c>
      <c r="AH1780" t="s">
        <v>8057</v>
      </c>
      <c r="AK1780" t="s">
        <v>8051</v>
      </c>
      <c r="AL1780" t="s">
        <v>2084</v>
      </c>
      <c r="AM1780" t="s">
        <v>2084</v>
      </c>
      <c r="AO1780">
        <v>9</v>
      </c>
      <c r="AP1780">
        <v>1</v>
      </c>
      <c r="AS1780" t="s">
        <v>7309</v>
      </c>
      <c r="AT1780">
        <v>38435996</v>
      </c>
      <c r="AU1780">
        <v>640644</v>
      </c>
      <c r="AV1780" s="11">
        <v>1273516</v>
      </c>
      <c r="AZ1780" t="s">
        <v>8355</v>
      </c>
      <c r="BF1780" t="s">
        <v>10456</v>
      </c>
      <c r="BG1780" t="s">
        <v>10455</v>
      </c>
    </row>
    <row r="1781" spans="1:59" x14ac:dyDescent="0.3">
      <c r="A1781">
        <v>1204</v>
      </c>
      <c r="B1781" t="s">
        <v>7377</v>
      </c>
      <c r="C1781">
        <v>7396697</v>
      </c>
      <c r="Q1781" t="s">
        <v>3119</v>
      </c>
      <c r="R1781" t="s">
        <v>3119</v>
      </c>
      <c r="S1781" t="s">
        <v>135</v>
      </c>
      <c r="T1781" t="s">
        <v>52</v>
      </c>
      <c r="V1781" s="9" t="s">
        <v>4389</v>
      </c>
      <c r="AA1781" s="6" t="s">
        <v>9608</v>
      </c>
      <c r="AB1781">
        <v>9</v>
      </c>
      <c r="AC1781">
        <v>9</v>
      </c>
      <c r="AE1781" t="s">
        <v>8055</v>
      </c>
      <c r="AF1781" t="s">
        <v>8169</v>
      </c>
      <c r="AH1781" t="s">
        <v>8064</v>
      </c>
      <c r="AK1781" t="s">
        <v>8051</v>
      </c>
      <c r="AL1781" t="s">
        <v>2084</v>
      </c>
      <c r="AM1781" t="s">
        <v>2084</v>
      </c>
      <c r="AO1781">
        <v>9</v>
      </c>
      <c r="AP1781">
        <v>1</v>
      </c>
      <c r="AS1781" t="s">
        <v>7309</v>
      </c>
      <c r="AT1781">
        <v>38435996</v>
      </c>
      <c r="AU1781">
        <v>640644</v>
      </c>
      <c r="AV1781" s="11">
        <v>1273516</v>
      </c>
      <c r="AZ1781" t="s">
        <v>8356</v>
      </c>
      <c r="BF1781" t="s">
        <v>10456</v>
      </c>
      <c r="BG1781" t="s">
        <v>10455</v>
      </c>
    </row>
    <row r="1782" spans="1:59" x14ac:dyDescent="0.3">
      <c r="A1782">
        <v>1206</v>
      </c>
      <c r="B1782" t="s">
        <v>5874</v>
      </c>
      <c r="C1782">
        <v>7420377</v>
      </c>
      <c r="D1782" t="s">
        <v>5873</v>
      </c>
      <c r="E1782">
        <v>27715864</v>
      </c>
      <c r="Q1782" t="s">
        <v>3121</v>
      </c>
      <c r="R1782" t="s">
        <v>3121</v>
      </c>
      <c r="S1782" t="s">
        <v>135</v>
      </c>
      <c r="T1782" t="s">
        <v>52</v>
      </c>
      <c r="V1782" s="9" t="s">
        <v>4389</v>
      </c>
      <c r="AA1782" s="6" t="s">
        <v>9610</v>
      </c>
      <c r="AB1782">
        <v>6</v>
      </c>
      <c r="AC1782">
        <v>6</v>
      </c>
      <c r="AE1782" t="s">
        <v>8053</v>
      </c>
      <c r="AH1782" t="s">
        <v>12329</v>
      </c>
      <c r="AK1782" t="s">
        <v>8123</v>
      </c>
      <c r="AL1782" t="s">
        <v>5157</v>
      </c>
      <c r="AM1782" t="s">
        <v>5157</v>
      </c>
      <c r="AO1782">
        <v>6</v>
      </c>
      <c r="AP1782">
        <v>2</v>
      </c>
      <c r="AZ1782" t="s">
        <v>8358</v>
      </c>
    </row>
    <row r="1783" spans="1:59" x14ac:dyDescent="0.3">
      <c r="A1783">
        <v>1207</v>
      </c>
      <c r="B1783" t="s">
        <v>7378</v>
      </c>
      <c r="C1783">
        <v>6932869</v>
      </c>
      <c r="Q1783" t="s">
        <v>3122</v>
      </c>
      <c r="R1783" t="s">
        <v>3122</v>
      </c>
      <c r="S1783" t="s">
        <v>135</v>
      </c>
      <c r="T1783" t="s">
        <v>52</v>
      </c>
      <c r="V1783" s="9" t="s">
        <v>4389</v>
      </c>
      <c r="AA1783" s="6" t="s">
        <v>9611</v>
      </c>
      <c r="AB1783">
        <v>3</v>
      </c>
      <c r="AC1783">
        <v>3</v>
      </c>
      <c r="AE1783" t="s">
        <v>82</v>
      </c>
      <c r="AH1783" t="s">
        <v>12391</v>
      </c>
      <c r="AK1783" t="s">
        <v>8052</v>
      </c>
      <c r="AL1783" t="s">
        <v>2624</v>
      </c>
      <c r="AM1783" t="s">
        <v>2624</v>
      </c>
      <c r="AO1783">
        <v>14</v>
      </c>
      <c r="AP1783">
        <v>2</v>
      </c>
      <c r="AZ1783" t="s">
        <v>8359</v>
      </c>
    </row>
    <row r="1784" spans="1:59" x14ac:dyDescent="0.3">
      <c r="A1784">
        <v>1208</v>
      </c>
      <c r="C1784">
        <v>6931313</v>
      </c>
      <c r="Q1784" t="s">
        <v>5927</v>
      </c>
      <c r="R1784" t="s">
        <v>5927</v>
      </c>
      <c r="S1784" t="s">
        <v>135</v>
      </c>
      <c r="T1784" t="s">
        <v>52</v>
      </c>
      <c r="V1784" s="9" t="s">
        <v>5928</v>
      </c>
      <c r="AA1784" s="6" t="s">
        <v>5929</v>
      </c>
      <c r="AB1784">
        <v>5</v>
      </c>
      <c r="AC1784">
        <v>5</v>
      </c>
      <c r="AE1784" t="s">
        <v>2462</v>
      </c>
      <c r="AH1784" t="s">
        <v>8057</v>
      </c>
      <c r="AL1784" t="s">
        <v>5930</v>
      </c>
      <c r="AM1784" t="s">
        <v>5930</v>
      </c>
      <c r="AO1784">
        <v>80</v>
      </c>
      <c r="AP1784">
        <v>8</v>
      </c>
      <c r="AZ1784" t="s">
        <v>5931</v>
      </c>
    </row>
    <row r="1785" spans="1:59" x14ac:dyDescent="0.3">
      <c r="A1785">
        <v>1214</v>
      </c>
      <c r="C1785">
        <v>11652413</v>
      </c>
      <c r="Q1785" t="s">
        <v>3126</v>
      </c>
      <c r="R1785" t="s">
        <v>3126</v>
      </c>
      <c r="S1785" t="s">
        <v>135</v>
      </c>
      <c r="T1785" t="s">
        <v>52</v>
      </c>
      <c r="V1785" s="9" t="s">
        <v>4392</v>
      </c>
      <c r="AA1785" s="6" t="s">
        <v>9615</v>
      </c>
      <c r="AB1785">
        <v>31</v>
      </c>
      <c r="AC1785">
        <v>31</v>
      </c>
      <c r="AE1785" t="s">
        <v>8054</v>
      </c>
      <c r="AF1785" t="s">
        <v>8053</v>
      </c>
      <c r="AH1785" t="s">
        <v>8058</v>
      </c>
      <c r="AL1785" t="s">
        <v>5158</v>
      </c>
      <c r="AM1785" t="s">
        <v>5158</v>
      </c>
      <c r="AO1785">
        <v>31</v>
      </c>
      <c r="AP1785">
        <v>1</v>
      </c>
      <c r="AZ1785" t="s">
        <v>8360</v>
      </c>
    </row>
    <row r="1786" spans="1:59" x14ac:dyDescent="0.3">
      <c r="A1786">
        <v>1216</v>
      </c>
      <c r="B1786" t="s">
        <v>7382</v>
      </c>
      <c r="C1786">
        <v>7398440</v>
      </c>
      <c r="Q1786" t="s">
        <v>3128</v>
      </c>
      <c r="R1786" t="s">
        <v>3128</v>
      </c>
      <c r="S1786" t="s">
        <v>135</v>
      </c>
      <c r="T1786" t="s">
        <v>52</v>
      </c>
      <c r="V1786" s="9" t="s">
        <v>4392</v>
      </c>
      <c r="AA1786" s="6" t="s">
        <v>9617</v>
      </c>
      <c r="AB1786">
        <v>7</v>
      </c>
      <c r="AC1786">
        <v>7</v>
      </c>
      <c r="AE1786" t="s">
        <v>82</v>
      </c>
      <c r="AF1786" t="s">
        <v>8226</v>
      </c>
      <c r="AH1786" t="s">
        <v>8225</v>
      </c>
      <c r="AK1786" t="s">
        <v>8052</v>
      </c>
      <c r="AL1786" t="s">
        <v>5159</v>
      </c>
      <c r="AM1786" t="s">
        <v>5159</v>
      </c>
      <c r="AO1786">
        <v>11</v>
      </c>
      <c r="AP1786">
        <v>1</v>
      </c>
      <c r="AZ1786" t="s">
        <v>8362</v>
      </c>
    </row>
    <row r="1787" spans="1:59" x14ac:dyDescent="0.3">
      <c r="A1787">
        <v>1218</v>
      </c>
      <c r="C1787">
        <v>6999512</v>
      </c>
      <c r="Q1787" t="s">
        <v>3130</v>
      </c>
      <c r="R1787" t="s">
        <v>3130</v>
      </c>
      <c r="S1787" t="s">
        <v>135</v>
      </c>
      <c r="T1787" t="s">
        <v>52</v>
      </c>
      <c r="V1787" s="9" t="s">
        <v>4392</v>
      </c>
      <c r="AA1787" s="6" t="s">
        <v>9619</v>
      </c>
      <c r="AB1787">
        <v>6</v>
      </c>
      <c r="AC1787">
        <v>6</v>
      </c>
      <c r="AE1787" t="s">
        <v>8054</v>
      </c>
      <c r="AH1787" t="s">
        <v>8057</v>
      </c>
      <c r="AI1787" t="s">
        <v>12395</v>
      </c>
      <c r="AK1787" t="s">
        <v>8051</v>
      </c>
      <c r="AL1787" t="s">
        <v>686</v>
      </c>
      <c r="AM1787" t="s">
        <v>686</v>
      </c>
      <c r="AO1787">
        <v>66</v>
      </c>
      <c r="AP1787">
        <v>3</v>
      </c>
      <c r="AS1787" t="s">
        <v>7271</v>
      </c>
      <c r="AT1787">
        <v>43718717</v>
      </c>
      <c r="AU1787">
        <v>677613</v>
      </c>
      <c r="AV1787" s="11">
        <v>1306050</v>
      </c>
      <c r="AZ1787" t="s">
        <v>8363</v>
      </c>
    </row>
    <row r="1788" spans="1:59" x14ac:dyDescent="0.3">
      <c r="A1788">
        <v>1221</v>
      </c>
      <c r="C1788">
        <v>7214075</v>
      </c>
      <c r="Q1788" t="s">
        <v>3133</v>
      </c>
      <c r="R1788" t="s">
        <v>3133</v>
      </c>
      <c r="S1788" t="s">
        <v>135</v>
      </c>
      <c r="T1788" t="s">
        <v>52</v>
      </c>
      <c r="V1788" s="9" t="s">
        <v>4396</v>
      </c>
      <c r="AA1788" s="6" t="s">
        <v>9622</v>
      </c>
      <c r="AB1788">
        <v>11</v>
      </c>
      <c r="AC1788">
        <v>11</v>
      </c>
      <c r="AE1788" t="s">
        <v>92</v>
      </c>
      <c r="AF1788" t="s">
        <v>8055</v>
      </c>
      <c r="AH1788" t="s">
        <v>8106</v>
      </c>
      <c r="AL1788" t="s">
        <v>2679</v>
      </c>
      <c r="AM1788" t="s">
        <v>2679</v>
      </c>
      <c r="AO1788">
        <v>44</v>
      </c>
      <c r="AP1788">
        <v>6</v>
      </c>
      <c r="AZ1788" t="s">
        <v>8366</v>
      </c>
    </row>
    <row r="1789" spans="1:59" x14ac:dyDescent="0.3">
      <c r="A1789">
        <v>1222</v>
      </c>
      <c r="B1789" t="s">
        <v>7385</v>
      </c>
      <c r="C1789">
        <v>6255090</v>
      </c>
      <c r="Q1789" t="s">
        <v>3134</v>
      </c>
      <c r="R1789" t="s">
        <v>3134</v>
      </c>
      <c r="S1789" t="s">
        <v>135</v>
      </c>
      <c r="T1789" t="s">
        <v>52</v>
      </c>
      <c r="V1789" s="9" t="s">
        <v>4396</v>
      </c>
      <c r="AA1789" s="6" t="s">
        <v>9623</v>
      </c>
      <c r="AB1789">
        <v>5</v>
      </c>
      <c r="AC1789">
        <v>5</v>
      </c>
      <c r="AE1789" t="s">
        <v>2462</v>
      </c>
      <c r="AF1789" t="s">
        <v>8055</v>
      </c>
      <c r="AG1789" t="s">
        <v>8054</v>
      </c>
      <c r="AH1789" t="s">
        <v>8149</v>
      </c>
      <c r="AK1789" t="s">
        <v>8051</v>
      </c>
      <c r="AL1789" t="s">
        <v>347</v>
      </c>
      <c r="AM1789" t="s">
        <v>347</v>
      </c>
      <c r="AO1789">
        <v>168</v>
      </c>
      <c r="AP1789">
        <v>11</v>
      </c>
      <c r="AS1789" t="s">
        <v>7244</v>
      </c>
      <c r="AT1789">
        <v>1754691</v>
      </c>
      <c r="AU1789">
        <v>6707054</v>
      </c>
      <c r="AV1789" s="11">
        <v>375402</v>
      </c>
      <c r="AZ1789" t="s">
        <v>8367</v>
      </c>
    </row>
    <row r="1790" spans="1:59" x14ac:dyDescent="0.3">
      <c r="A1790">
        <v>1223</v>
      </c>
      <c r="M1790" t="s">
        <v>10348</v>
      </c>
      <c r="Q1790" t="s">
        <v>10349</v>
      </c>
      <c r="R1790" t="s">
        <v>10349</v>
      </c>
      <c r="S1790" t="s">
        <v>135</v>
      </c>
      <c r="T1790" t="s">
        <v>10005</v>
      </c>
      <c r="V1790" s="9" t="s">
        <v>10350</v>
      </c>
      <c r="AD1790" s="9" t="s">
        <v>10301</v>
      </c>
      <c r="AK1790" t="s">
        <v>8051</v>
      </c>
      <c r="AL1790" t="s">
        <v>10351</v>
      </c>
      <c r="AM1790" t="s">
        <v>10351</v>
      </c>
      <c r="AO1790">
        <v>3</v>
      </c>
      <c r="AP1790">
        <v>5</v>
      </c>
    </row>
    <row r="1791" spans="1:59" x14ac:dyDescent="0.3">
      <c r="A1791">
        <v>1224</v>
      </c>
      <c r="C1791">
        <v>7382786</v>
      </c>
      <c r="Q1791" t="s">
        <v>3135</v>
      </c>
      <c r="R1791" t="s">
        <v>3135</v>
      </c>
      <c r="S1791" t="s">
        <v>135</v>
      </c>
      <c r="T1791" t="s">
        <v>52</v>
      </c>
      <c r="V1791" s="9" t="s">
        <v>4397</v>
      </c>
      <c r="AA1791" s="6" t="s">
        <v>9624</v>
      </c>
      <c r="AB1791">
        <v>66</v>
      </c>
      <c r="AC1791">
        <v>66</v>
      </c>
      <c r="AE1791" t="s">
        <v>92</v>
      </c>
      <c r="AF1791" t="s">
        <v>8053</v>
      </c>
      <c r="AH1791" t="s">
        <v>1174</v>
      </c>
      <c r="AL1791" t="s">
        <v>5162</v>
      </c>
      <c r="AM1791" t="s">
        <v>5162</v>
      </c>
      <c r="AO1791">
        <v>26</v>
      </c>
      <c r="AP1791">
        <v>3</v>
      </c>
      <c r="AS1791" t="s">
        <v>11938</v>
      </c>
      <c r="AV1791" s="11" t="s">
        <v>11939</v>
      </c>
      <c r="AZ1791" t="s">
        <v>8368</v>
      </c>
    </row>
    <row r="1792" spans="1:59" x14ac:dyDescent="0.3">
      <c r="A1792">
        <v>1225</v>
      </c>
      <c r="B1792" t="s">
        <v>7386</v>
      </c>
      <c r="C1792">
        <v>7458661</v>
      </c>
      <c r="Q1792" t="s">
        <v>3136</v>
      </c>
      <c r="R1792" t="s">
        <v>3136</v>
      </c>
      <c r="S1792" t="s">
        <v>135</v>
      </c>
      <c r="T1792" t="s">
        <v>52</v>
      </c>
      <c r="V1792" s="9" t="s">
        <v>4397</v>
      </c>
      <c r="AA1792" s="6" t="s">
        <v>9625</v>
      </c>
      <c r="AB1792">
        <v>18</v>
      </c>
      <c r="AC1792">
        <v>18</v>
      </c>
      <c r="AE1792" t="s">
        <v>8054</v>
      </c>
      <c r="AF1792" t="s">
        <v>164</v>
      </c>
      <c r="AG1792" t="s">
        <v>8055</v>
      </c>
      <c r="AH1792" t="s">
        <v>8057</v>
      </c>
      <c r="AK1792" t="s">
        <v>8175</v>
      </c>
      <c r="AL1792" t="s">
        <v>2084</v>
      </c>
      <c r="AM1792" t="s">
        <v>2084</v>
      </c>
      <c r="AO1792">
        <v>9</v>
      </c>
      <c r="AP1792">
        <v>6</v>
      </c>
      <c r="AS1792" t="s">
        <v>7309</v>
      </c>
      <c r="AT1792">
        <v>38435996</v>
      </c>
      <c r="AU1792">
        <v>640644</v>
      </c>
      <c r="AV1792" s="11">
        <v>1273516</v>
      </c>
      <c r="AZ1792" t="s">
        <v>2580</v>
      </c>
      <c r="BF1792" t="s">
        <v>10456</v>
      </c>
      <c r="BG1792" t="s">
        <v>10455</v>
      </c>
    </row>
    <row r="1793" spans="1:59" x14ac:dyDescent="0.3">
      <c r="A1793">
        <v>1228</v>
      </c>
      <c r="Q1793" t="s">
        <v>12696</v>
      </c>
      <c r="R1793" t="s">
        <v>12696</v>
      </c>
      <c r="S1793" t="s">
        <v>135</v>
      </c>
      <c r="T1793" t="s">
        <v>2176</v>
      </c>
      <c r="V1793" s="9" t="s">
        <v>4398</v>
      </c>
      <c r="AE1793" t="s">
        <v>8055</v>
      </c>
      <c r="AF1793" t="s">
        <v>82</v>
      </c>
      <c r="AH1793" t="s">
        <v>12697</v>
      </c>
      <c r="AL1793" t="s">
        <v>12698</v>
      </c>
      <c r="AM1793" t="s">
        <v>12698</v>
      </c>
      <c r="AW1793" t="s">
        <v>12699</v>
      </c>
      <c r="AZ1793" t="s">
        <v>8486</v>
      </c>
      <c r="BD1793" t="s">
        <v>12700</v>
      </c>
      <c r="BF1793" t="s">
        <v>12701</v>
      </c>
    </row>
    <row r="1794" spans="1:59" x14ac:dyDescent="0.3">
      <c r="A1794">
        <v>1229</v>
      </c>
      <c r="C1794">
        <v>6810581</v>
      </c>
      <c r="Q1794" t="s">
        <v>6800</v>
      </c>
      <c r="R1794" t="s">
        <v>6801</v>
      </c>
      <c r="S1794" t="s">
        <v>51</v>
      </c>
      <c r="T1794" t="s">
        <v>52</v>
      </c>
      <c r="V1794" s="9" t="s">
        <v>4398</v>
      </c>
      <c r="AA1794" s="6" t="s">
        <v>6802</v>
      </c>
      <c r="AB1794">
        <v>7</v>
      </c>
      <c r="AC1794">
        <v>7</v>
      </c>
      <c r="AE1794" t="s">
        <v>2462</v>
      </c>
      <c r="AH1794" t="s">
        <v>1174</v>
      </c>
      <c r="AK1794" t="s">
        <v>8052</v>
      </c>
      <c r="AL1794" t="s">
        <v>6803</v>
      </c>
      <c r="AM1794" t="s">
        <v>6008</v>
      </c>
      <c r="AO1794">
        <v>103</v>
      </c>
      <c r="AP1794">
        <v>16</v>
      </c>
      <c r="AZ1794" t="s">
        <v>6804</v>
      </c>
    </row>
    <row r="1795" spans="1:59" x14ac:dyDescent="0.3">
      <c r="A1795">
        <v>1232</v>
      </c>
      <c r="B1795" t="s">
        <v>7388</v>
      </c>
      <c r="C1795">
        <v>7316917</v>
      </c>
      <c r="Q1795" t="s">
        <v>3139</v>
      </c>
      <c r="R1795" t="s">
        <v>3139</v>
      </c>
      <c r="S1795" t="s">
        <v>135</v>
      </c>
      <c r="T1795" t="s">
        <v>52</v>
      </c>
      <c r="V1795" s="9" t="s">
        <v>4398</v>
      </c>
      <c r="W1795" s="4">
        <v>29612</v>
      </c>
      <c r="Z1795" s="9" t="s">
        <v>4399</v>
      </c>
      <c r="AA1795" s="6" t="s">
        <v>9627</v>
      </c>
      <c r="AB1795">
        <v>5</v>
      </c>
      <c r="AC1795">
        <v>5</v>
      </c>
      <c r="AE1795" t="s">
        <v>8055</v>
      </c>
      <c r="AH1795" t="s">
        <v>12399</v>
      </c>
      <c r="AK1795" t="s">
        <v>8051</v>
      </c>
      <c r="AL1795" t="s">
        <v>2578</v>
      </c>
      <c r="AM1795" t="s">
        <v>2578</v>
      </c>
      <c r="AO1795">
        <v>19</v>
      </c>
      <c r="AP1795">
        <v>5</v>
      </c>
      <c r="AZ1795" t="s">
        <v>2626</v>
      </c>
    </row>
    <row r="1796" spans="1:59" x14ac:dyDescent="0.3">
      <c r="A1796">
        <v>1233</v>
      </c>
      <c r="K1796" t="s">
        <v>7387</v>
      </c>
      <c r="Q1796" t="s">
        <v>3140</v>
      </c>
      <c r="R1796" t="s">
        <v>3140</v>
      </c>
      <c r="S1796" t="s">
        <v>135</v>
      </c>
      <c r="T1796" t="s">
        <v>13</v>
      </c>
      <c r="V1796" s="9" t="s">
        <v>4398</v>
      </c>
      <c r="AB1796">
        <v>185</v>
      </c>
      <c r="AC1796">
        <v>185</v>
      </c>
      <c r="AE1796" t="s">
        <v>8169</v>
      </c>
      <c r="AF1796" t="s">
        <v>82</v>
      </c>
      <c r="AG1796" t="s">
        <v>8054</v>
      </c>
      <c r="AH1796" t="s">
        <v>8224</v>
      </c>
      <c r="AZ1796" t="s">
        <v>8369</v>
      </c>
      <c r="BF1796" t="s">
        <v>8370</v>
      </c>
      <c r="BG1796" t="s">
        <v>8371</v>
      </c>
    </row>
    <row r="1797" spans="1:59" x14ac:dyDescent="0.3">
      <c r="A1797">
        <v>1235</v>
      </c>
      <c r="C1797">
        <v>7233635</v>
      </c>
      <c r="D1797" t="s">
        <v>7389</v>
      </c>
      <c r="Q1797" t="s">
        <v>3143</v>
      </c>
      <c r="R1797" t="s">
        <v>3143</v>
      </c>
      <c r="S1797" t="s">
        <v>135</v>
      </c>
      <c r="T1797" t="s">
        <v>52</v>
      </c>
      <c r="V1797" s="9" t="s">
        <v>4398</v>
      </c>
      <c r="AA1797" s="6" t="s">
        <v>9589</v>
      </c>
      <c r="AB1797">
        <v>4</v>
      </c>
      <c r="AC1797">
        <v>4</v>
      </c>
      <c r="AE1797" t="s">
        <v>8055</v>
      </c>
      <c r="AH1797" t="s">
        <v>12400</v>
      </c>
      <c r="AK1797" t="s">
        <v>8175</v>
      </c>
      <c r="AL1797" t="s">
        <v>5167</v>
      </c>
      <c r="AM1797" t="s">
        <v>5167</v>
      </c>
      <c r="AO1797">
        <v>50</v>
      </c>
      <c r="AP1797">
        <v>1</v>
      </c>
      <c r="AZ1797" t="s">
        <v>8374</v>
      </c>
    </row>
    <row r="1798" spans="1:59" x14ac:dyDescent="0.3">
      <c r="A1798">
        <v>1236</v>
      </c>
      <c r="B1798" t="s">
        <v>7390</v>
      </c>
      <c r="C1798">
        <v>7327815</v>
      </c>
      <c r="Q1798" t="s">
        <v>3144</v>
      </c>
      <c r="R1798" t="s">
        <v>3144</v>
      </c>
      <c r="S1798" t="s">
        <v>135</v>
      </c>
      <c r="T1798" t="s">
        <v>52</v>
      </c>
      <c r="V1798" s="9" t="s">
        <v>4398</v>
      </c>
      <c r="Z1798" s="9" t="s">
        <v>4236</v>
      </c>
      <c r="AA1798" s="6" t="s">
        <v>9629</v>
      </c>
      <c r="AB1798">
        <v>8</v>
      </c>
      <c r="AC1798">
        <v>8</v>
      </c>
      <c r="AE1798" t="s">
        <v>82</v>
      </c>
      <c r="AF1798" t="s">
        <v>8053</v>
      </c>
      <c r="AG1798" t="s">
        <v>8054</v>
      </c>
      <c r="AH1798" t="s">
        <v>12401</v>
      </c>
      <c r="AL1798" t="s">
        <v>5168</v>
      </c>
      <c r="AM1798" t="s">
        <v>5168</v>
      </c>
      <c r="AO1798">
        <v>4</v>
      </c>
      <c r="AP1798" s="9" t="s">
        <v>1247</v>
      </c>
      <c r="AZ1798" t="s">
        <v>8375</v>
      </c>
    </row>
    <row r="1799" spans="1:59" x14ac:dyDescent="0.3">
      <c r="A1799">
        <v>1237</v>
      </c>
      <c r="B1799" t="s">
        <v>7391</v>
      </c>
      <c r="I1799">
        <v>913709554</v>
      </c>
      <c r="P1799" s="9" t="s">
        <v>7392</v>
      </c>
      <c r="Q1799" t="s">
        <v>3145</v>
      </c>
      <c r="R1799" t="s">
        <v>3146</v>
      </c>
      <c r="S1799" t="s">
        <v>51</v>
      </c>
      <c r="T1799" t="s">
        <v>13</v>
      </c>
      <c r="V1799" s="9" t="s">
        <v>4398</v>
      </c>
      <c r="AB1799">
        <v>267</v>
      </c>
      <c r="AC1799">
        <v>267</v>
      </c>
      <c r="AE1799" t="s">
        <v>8212</v>
      </c>
      <c r="AH1799" t="s">
        <v>1174</v>
      </c>
      <c r="AZ1799" t="s">
        <v>8376</v>
      </c>
      <c r="BF1799" t="s">
        <v>8378</v>
      </c>
      <c r="BG1799" t="s">
        <v>8379</v>
      </c>
    </row>
    <row r="1800" spans="1:59" x14ac:dyDescent="0.3">
      <c r="A1800">
        <v>1238</v>
      </c>
      <c r="B1800" t="s">
        <v>7393</v>
      </c>
      <c r="C1800">
        <v>7446780</v>
      </c>
      <c r="Q1800" t="s">
        <v>3147</v>
      </c>
      <c r="R1800" t="s">
        <v>3147</v>
      </c>
      <c r="S1800" t="s">
        <v>135</v>
      </c>
      <c r="T1800" t="s">
        <v>52</v>
      </c>
      <c r="V1800" s="9" t="s">
        <v>4398</v>
      </c>
      <c r="Z1800" s="9" t="s">
        <v>1545</v>
      </c>
      <c r="AA1800" s="6" t="s">
        <v>9630</v>
      </c>
      <c r="AB1800">
        <v>5</v>
      </c>
      <c r="AC1800">
        <v>5</v>
      </c>
      <c r="AE1800" t="s">
        <v>82</v>
      </c>
      <c r="AH1800" t="s">
        <v>12402</v>
      </c>
      <c r="AK1800" t="s">
        <v>8175</v>
      </c>
      <c r="AL1800" t="s">
        <v>1544</v>
      </c>
      <c r="AM1800" t="s">
        <v>1544</v>
      </c>
      <c r="AO1800">
        <v>138</v>
      </c>
      <c r="AP1800">
        <v>1</v>
      </c>
      <c r="AS1800" t="s">
        <v>7283</v>
      </c>
      <c r="AT1800">
        <v>1058062637</v>
      </c>
      <c r="AV1800" s="11">
        <v>370512</v>
      </c>
      <c r="AZ1800" t="s">
        <v>8380</v>
      </c>
    </row>
    <row r="1801" spans="1:59" x14ac:dyDescent="0.3">
      <c r="A1801">
        <v>1240</v>
      </c>
      <c r="B1801" t="s">
        <v>7395</v>
      </c>
      <c r="C1801">
        <v>7234467</v>
      </c>
      <c r="Q1801" t="s">
        <v>3149</v>
      </c>
      <c r="R1801" t="s">
        <v>3149</v>
      </c>
      <c r="S1801" t="s">
        <v>135</v>
      </c>
      <c r="T1801" t="s">
        <v>52</v>
      </c>
      <c r="V1801" s="9" t="s">
        <v>4398</v>
      </c>
      <c r="AA1801" s="6" t="s">
        <v>9632</v>
      </c>
      <c r="AB1801">
        <v>8</v>
      </c>
      <c r="AC1801">
        <v>8</v>
      </c>
      <c r="AE1801" t="s">
        <v>82</v>
      </c>
      <c r="AF1801" t="s">
        <v>8169</v>
      </c>
      <c r="AH1801" t="s">
        <v>8135</v>
      </c>
      <c r="AK1801" t="s">
        <v>8175</v>
      </c>
      <c r="AL1801" t="s">
        <v>1255</v>
      </c>
      <c r="AM1801" t="s">
        <v>1255</v>
      </c>
      <c r="AO1801">
        <v>63</v>
      </c>
      <c r="AP1801">
        <v>1</v>
      </c>
      <c r="AS1801" t="s">
        <v>7304</v>
      </c>
      <c r="AT1801">
        <v>825431</v>
      </c>
      <c r="AV1801" s="11">
        <v>370364</v>
      </c>
      <c r="AZ1801" t="s">
        <v>8382</v>
      </c>
    </row>
    <row r="1802" spans="1:59" x14ac:dyDescent="0.3">
      <c r="A1802">
        <v>1241</v>
      </c>
      <c r="Q1802" t="s">
        <v>10488</v>
      </c>
      <c r="R1802" t="s">
        <v>3150</v>
      </c>
      <c r="S1802" t="s">
        <v>135</v>
      </c>
      <c r="T1802" t="s">
        <v>138</v>
      </c>
      <c r="V1802" s="9" t="s">
        <v>4400</v>
      </c>
      <c r="AB1802">
        <v>1</v>
      </c>
      <c r="AC1802">
        <v>1</v>
      </c>
      <c r="AH1802" t="s">
        <v>8057</v>
      </c>
      <c r="AK1802" t="s">
        <v>8051</v>
      </c>
      <c r="AL1802" t="s">
        <v>819</v>
      </c>
      <c r="AM1802" t="s">
        <v>819</v>
      </c>
    </row>
    <row r="1803" spans="1:59" x14ac:dyDescent="0.3">
      <c r="A1803">
        <v>1243</v>
      </c>
      <c r="Q1803" t="s">
        <v>3153</v>
      </c>
      <c r="R1803" t="s">
        <v>3153</v>
      </c>
      <c r="S1803" t="s">
        <v>135</v>
      </c>
      <c r="T1803" t="s">
        <v>138</v>
      </c>
      <c r="V1803" s="9" t="s">
        <v>4402</v>
      </c>
      <c r="AA1803" s="6" t="s">
        <v>2402</v>
      </c>
      <c r="AB1803">
        <v>1</v>
      </c>
      <c r="AC1803">
        <v>1</v>
      </c>
      <c r="AH1803" t="s">
        <v>8057</v>
      </c>
      <c r="AL1803" t="s">
        <v>773</v>
      </c>
      <c r="AM1803" t="s">
        <v>773</v>
      </c>
    </row>
    <row r="1804" spans="1:59" x14ac:dyDescent="0.3">
      <c r="A1804">
        <v>1244</v>
      </c>
      <c r="B1804" t="s">
        <v>6795</v>
      </c>
      <c r="C1804">
        <v>7223068</v>
      </c>
      <c r="Q1804" t="s">
        <v>6793</v>
      </c>
      <c r="R1804" t="s">
        <v>6794</v>
      </c>
      <c r="S1804" t="s">
        <v>51</v>
      </c>
      <c r="T1804" t="s">
        <v>52</v>
      </c>
      <c r="V1804" s="9" t="s">
        <v>4403</v>
      </c>
      <c r="W1804" s="4">
        <v>29203</v>
      </c>
      <c r="AA1804" s="6" t="s">
        <v>6796</v>
      </c>
      <c r="AB1804">
        <v>7</v>
      </c>
      <c r="AC1804">
        <v>7</v>
      </c>
      <c r="AE1804" t="s">
        <v>8054</v>
      </c>
      <c r="AF1804" t="s">
        <v>8053</v>
      </c>
      <c r="AH1804" t="s">
        <v>12403</v>
      </c>
      <c r="AI1804" t="s">
        <v>12404</v>
      </c>
      <c r="AK1804" t="s">
        <v>8175</v>
      </c>
      <c r="AL1804" t="s">
        <v>6797</v>
      </c>
      <c r="AM1804" t="s">
        <v>6798</v>
      </c>
      <c r="AO1804">
        <v>86</v>
      </c>
      <c r="AP1804">
        <v>2</v>
      </c>
      <c r="AZ1804" t="s">
        <v>6799</v>
      </c>
    </row>
    <row r="1805" spans="1:59" x14ac:dyDescent="0.3">
      <c r="A1805">
        <v>1245</v>
      </c>
      <c r="B1805" t="s">
        <v>7396</v>
      </c>
      <c r="C1805">
        <v>7011255</v>
      </c>
      <c r="Q1805" t="s">
        <v>3154</v>
      </c>
      <c r="R1805" t="s">
        <v>3154</v>
      </c>
      <c r="S1805" t="s">
        <v>135</v>
      </c>
      <c r="T1805" t="s">
        <v>52</v>
      </c>
      <c r="V1805" s="9" t="s">
        <v>4403</v>
      </c>
      <c r="AA1805" s="6" t="s">
        <v>9634</v>
      </c>
      <c r="AB1805">
        <v>13</v>
      </c>
      <c r="AC1805">
        <v>13</v>
      </c>
      <c r="AE1805" t="s">
        <v>8055</v>
      </c>
      <c r="AF1805" t="s">
        <v>8140</v>
      </c>
      <c r="AG1805" t="s">
        <v>8054</v>
      </c>
      <c r="AH1805" t="s">
        <v>12389</v>
      </c>
      <c r="AK1805" t="s">
        <v>8175</v>
      </c>
      <c r="AL1805" t="s">
        <v>2084</v>
      </c>
      <c r="AM1805" t="s">
        <v>2084</v>
      </c>
      <c r="AO1805">
        <v>10</v>
      </c>
      <c r="AP1805">
        <v>1</v>
      </c>
      <c r="AS1805" t="s">
        <v>7309</v>
      </c>
      <c r="AT1805">
        <v>38435996</v>
      </c>
      <c r="AU1805">
        <v>640644</v>
      </c>
      <c r="AV1805" s="11">
        <v>1273516</v>
      </c>
      <c r="AZ1805" t="s">
        <v>8383</v>
      </c>
      <c r="BF1805" t="s">
        <v>10456</v>
      </c>
      <c r="BG1805" t="s">
        <v>10455</v>
      </c>
    </row>
    <row r="1806" spans="1:59" x14ac:dyDescent="0.3">
      <c r="A1806">
        <v>1246</v>
      </c>
      <c r="Q1806" t="s">
        <v>3155</v>
      </c>
      <c r="R1806" t="s">
        <v>3155</v>
      </c>
      <c r="S1806" t="s">
        <v>135</v>
      </c>
      <c r="T1806" t="s">
        <v>138</v>
      </c>
      <c r="V1806" s="9" t="s">
        <v>4404</v>
      </c>
      <c r="AB1806">
        <v>1</v>
      </c>
      <c r="AC1806">
        <v>1</v>
      </c>
      <c r="AE1806" t="s">
        <v>8053</v>
      </c>
      <c r="AH1806" t="s">
        <v>8057</v>
      </c>
      <c r="AL1806" t="s">
        <v>772</v>
      </c>
      <c r="AM1806" t="s">
        <v>772</v>
      </c>
    </row>
    <row r="1807" spans="1:59" x14ac:dyDescent="0.3">
      <c r="A1807">
        <v>1247</v>
      </c>
      <c r="B1807" t="s">
        <v>12731</v>
      </c>
      <c r="Q1807" t="s">
        <v>12730</v>
      </c>
      <c r="R1807" t="s">
        <v>12730</v>
      </c>
      <c r="S1807" t="s">
        <v>135</v>
      </c>
      <c r="T1807" t="s">
        <v>52</v>
      </c>
      <c r="V1807" s="9" t="s">
        <v>4405</v>
      </c>
      <c r="AE1807" t="s">
        <v>8161</v>
      </c>
      <c r="AH1807" t="s">
        <v>8057</v>
      </c>
      <c r="AL1807" t="s">
        <v>12732</v>
      </c>
      <c r="AM1807" t="s">
        <v>12732</v>
      </c>
      <c r="AO1807">
        <v>10</v>
      </c>
      <c r="AP1807">
        <v>2</v>
      </c>
      <c r="AZ1807" t="s">
        <v>12733</v>
      </c>
    </row>
    <row r="1808" spans="1:59" x14ac:dyDescent="0.3">
      <c r="A1808">
        <v>1250</v>
      </c>
      <c r="B1808" t="s">
        <v>7398</v>
      </c>
      <c r="C1808">
        <v>7205241</v>
      </c>
      <c r="Q1808" t="s">
        <v>3158</v>
      </c>
      <c r="R1808" t="s">
        <v>3158</v>
      </c>
      <c r="S1808" t="s">
        <v>135</v>
      </c>
      <c r="T1808" t="s">
        <v>52</v>
      </c>
      <c r="V1808" s="9" t="s">
        <v>4405</v>
      </c>
      <c r="AA1808" s="6" t="s">
        <v>9636</v>
      </c>
      <c r="AB1808">
        <v>12</v>
      </c>
      <c r="AC1808">
        <v>12</v>
      </c>
      <c r="AE1808" t="s">
        <v>8055</v>
      </c>
      <c r="AH1808" t="s">
        <v>12407</v>
      </c>
      <c r="AK1808" t="s">
        <v>8052</v>
      </c>
      <c r="AL1808" t="s">
        <v>347</v>
      </c>
      <c r="AM1808" t="s">
        <v>347</v>
      </c>
      <c r="AO1808">
        <v>169</v>
      </c>
      <c r="AP1808">
        <v>3</v>
      </c>
      <c r="AS1808" t="s">
        <v>7244</v>
      </c>
      <c r="AT1808">
        <v>1754691</v>
      </c>
      <c r="AU1808">
        <v>6707054</v>
      </c>
      <c r="AV1808" s="11">
        <v>375402</v>
      </c>
      <c r="AZ1808" t="s">
        <v>8385</v>
      </c>
    </row>
    <row r="1809" spans="1:59" x14ac:dyDescent="0.3">
      <c r="A1809">
        <v>1252</v>
      </c>
      <c r="B1809" t="s">
        <v>7400</v>
      </c>
      <c r="C1809">
        <v>7231357</v>
      </c>
      <c r="Q1809" t="s">
        <v>3160</v>
      </c>
      <c r="R1809" t="s">
        <v>3160</v>
      </c>
      <c r="S1809" t="s">
        <v>135</v>
      </c>
      <c r="T1809" t="s">
        <v>52</v>
      </c>
      <c r="V1809" s="9" t="s">
        <v>4405</v>
      </c>
      <c r="AA1809" s="6" t="s">
        <v>9638</v>
      </c>
      <c r="AB1809">
        <v>15</v>
      </c>
      <c r="AC1809">
        <v>15</v>
      </c>
      <c r="AE1809" t="s">
        <v>8054</v>
      </c>
      <c r="AF1809" t="s">
        <v>8053</v>
      </c>
      <c r="AG1809" t="s">
        <v>8169</v>
      </c>
      <c r="AH1809" t="s">
        <v>8225</v>
      </c>
      <c r="AL1809" t="s">
        <v>5172</v>
      </c>
      <c r="AM1809" t="s">
        <v>5172</v>
      </c>
      <c r="AO1809">
        <v>49</v>
      </c>
      <c r="AP1809">
        <v>1</v>
      </c>
      <c r="AZ1809" t="s">
        <v>8386</v>
      </c>
    </row>
    <row r="1810" spans="1:59" x14ac:dyDescent="0.3">
      <c r="A1810">
        <v>1254</v>
      </c>
      <c r="B1810" t="s">
        <v>7402</v>
      </c>
      <c r="C1810">
        <v>7204627</v>
      </c>
      <c r="Q1810" t="s">
        <v>3162</v>
      </c>
      <c r="R1810" t="s">
        <v>3162</v>
      </c>
      <c r="S1810" t="s">
        <v>135</v>
      </c>
      <c r="T1810" t="s">
        <v>52</v>
      </c>
      <c r="V1810" s="9" t="s">
        <v>4405</v>
      </c>
      <c r="Z1810" s="9" t="s">
        <v>4407</v>
      </c>
      <c r="AA1810" s="6" t="s">
        <v>9640</v>
      </c>
      <c r="AB1810">
        <v>7</v>
      </c>
      <c r="AC1810">
        <v>7</v>
      </c>
      <c r="AE1810" t="s">
        <v>12408</v>
      </c>
      <c r="AF1810" t="s">
        <v>164</v>
      </c>
      <c r="AG1810" t="s">
        <v>8169</v>
      </c>
      <c r="AH1810" t="s">
        <v>8092</v>
      </c>
      <c r="AL1810" t="s">
        <v>5173</v>
      </c>
      <c r="AM1810" t="s">
        <v>5173</v>
      </c>
      <c r="AO1810">
        <v>31</v>
      </c>
      <c r="AP1810">
        <v>1</v>
      </c>
      <c r="AZ1810" t="s">
        <v>8389</v>
      </c>
    </row>
    <row r="1811" spans="1:59" x14ac:dyDescent="0.3">
      <c r="A1811">
        <v>1255</v>
      </c>
      <c r="B1811" t="s">
        <v>7403</v>
      </c>
      <c r="C1811">
        <v>7271684</v>
      </c>
      <c r="Q1811" t="s">
        <v>3163</v>
      </c>
      <c r="R1811" t="s">
        <v>3163</v>
      </c>
      <c r="S1811" t="s">
        <v>135</v>
      </c>
      <c r="T1811" t="s">
        <v>52</v>
      </c>
      <c r="V1811" s="9" t="s">
        <v>4405</v>
      </c>
      <c r="W1811" s="4">
        <v>29500</v>
      </c>
      <c r="Y1811" s="9" t="s">
        <v>4408</v>
      </c>
      <c r="AA1811" s="6" t="s">
        <v>9641</v>
      </c>
      <c r="AB1811">
        <v>16</v>
      </c>
      <c r="AC1811">
        <v>16</v>
      </c>
      <c r="AE1811" t="s">
        <v>8140</v>
      </c>
      <c r="AF1811" t="s">
        <v>8155</v>
      </c>
      <c r="AH1811" t="s">
        <v>12371</v>
      </c>
      <c r="AK1811" t="s">
        <v>8175</v>
      </c>
      <c r="AL1811" t="s">
        <v>5174</v>
      </c>
      <c r="AM1811" t="s">
        <v>5174</v>
      </c>
      <c r="AO1811">
        <v>11</v>
      </c>
      <c r="AP1811">
        <v>2</v>
      </c>
      <c r="AZ1811" t="s">
        <v>8390</v>
      </c>
    </row>
    <row r="1812" spans="1:59" x14ac:dyDescent="0.3">
      <c r="A1812">
        <v>1258</v>
      </c>
      <c r="B1812" t="s">
        <v>7405</v>
      </c>
      <c r="C1812">
        <v>7247725</v>
      </c>
      <c r="Q1812" t="s">
        <v>3165</v>
      </c>
      <c r="R1812" t="s">
        <v>3165</v>
      </c>
      <c r="S1812" t="s">
        <v>135</v>
      </c>
      <c r="T1812" t="s">
        <v>52</v>
      </c>
      <c r="V1812" s="9" t="s">
        <v>4409</v>
      </c>
      <c r="AA1812" s="6" t="s">
        <v>9643</v>
      </c>
      <c r="AB1812">
        <v>10</v>
      </c>
      <c r="AC1812">
        <v>10</v>
      </c>
      <c r="AE1812" t="s">
        <v>8055</v>
      </c>
      <c r="AF1812" t="s">
        <v>8054</v>
      </c>
      <c r="AH1812" t="s">
        <v>8057</v>
      </c>
      <c r="AK1812" t="s">
        <v>8175</v>
      </c>
      <c r="AL1812" t="s">
        <v>2084</v>
      </c>
      <c r="AM1812" t="s">
        <v>2084</v>
      </c>
      <c r="AO1812">
        <v>10</v>
      </c>
      <c r="AP1812">
        <v>2</v>
      </c>
      <c r="AS1812" t="s">
        <v>7309</v>
      </c>
      <c r="AT1812">
        <v>38435996</v>
      </c>
      <c r="AU1812">
        <v>640644</v>
      </c>
      <c r="AV1812" s="11">
        <v>1273516</v>
      </c>
      <c r="AZ1812" t="s">
        <v>8392</v>
      </c>
      <c r="BF1812" t="s">
        <v>10456</v>
      </c>
      <c r="BG1812" t="s">
        <v>10455</v>
      </c>
    </row>
    <row r="1813" spans="1:59" x14ac:dyDescent="0.3">
      <c r="A1813">
        <v>1259</v>
      </c>
      <c r="B1813" t="s">
        <v>7406</v>
      </c>
      <c r="C1813">
        <v>7247723</v>
      </c>
      <c r="Q1813" t="s">
        <v>3166</v>
      </c>
      <c r="R1813" t="s">
        <v>3166</v>
      </c>
      <c r="S1813" t="s">
        <v>135</v>
      </c>
      <c r="T1813" t="s">
        <v>52</v>
      </c>
      <c r="V1813" s="9" t="s">
        <v>4409</v>
      </c>
      <c r="AA1813" s="6" t="s">
        <v>9644</v>
      </c>
      <c r="AB1813">
        <v>9</v>
      </c>
      <c r="AC1813">
        <v>9</v>
      </c>
      <c r="AE1813" t="s">
        <v>164</v>
      </c>
      <c r="AF1813" t="s">
        <v>82</v>
      </c>
      <c r="AH1813" t="s">
        <v>8135</v>
      </c>
      <c r="AK1813" t="s">
        <v>8175</v>
      </c>
      <c r="AL1813" t="s">
        <v>2084</v>
      </c>
      <c r="AM1813" t="s">
        <v>2084</v>
      </c>
      <c r="AO1813">
        <v>10</v>
      </c>
      <c r="AP1813">
        <v>2</v>
      </c>
      <c r="AS1813" t="s">
        <v>7309</v>
      </c>
      <c r="AT1813">
        <v>38435996</v>
      </c>
      <c r="AU1813">
        <v>640644</v>
      </c>
      <c r="AV1813" s="11">
        <v>1273516</v>
      </c>
      <c r="AZ1813" t="s">
        <v>8393</v>
      </c>
      <c r="BF1813" t="s">
        <v>10456</v>
      </c>
      <c r="BG1813" t="s">
        <v>10455</v>
      </c>
    </row>
    <row r="1814" spans="1:59" x14ac:dyDescent="0.3">
      <c r="A1814">
        <v>1260</v>
      </c>
      <c r="B1814" t="s">
        <v>7407</v>
      </c>
      <c r="C1814">
        <v>7247724</v>
      </c>
      <c r="Q1814" t="s">
        <v>3167</v>
      </c>
      <c r="R1814" t="s">
        <v>3167</v>
      </c>
      <c r="S1814" t="s">
        <v>135</v>
      </c>
      <c r="T1814" t="s">
        <v>52</v>
      </c>
      <c r="V1814" s="9" t="s">
        <v>4409</v>
      </c>
      <c r="AA1814" s="6" t="s">
        <v>9645</v>
      </c>
      <c r="AB1814">
        <v>18</v>
      </c>
      <c r="AC1814">
        <v>18</v>
      </c>
      <c r="AE1814" t="s">
        <v>164</v>
      </c>
      <c r="AF1814" t="s">
        <v>82</v>
      </c>
      <c r="AH1814" t="s">
        <v>8135</v>
      </c>
      <c r="AK1814" t="s">
        <v>8175</v>
      </c>
      <c r="AL1814" t="s">
        <v>2084</v>
      </c>
      <c r="AM1814" t="s">
        <v>2084</v>
      </c>
      <c r="AO1814">
        <v>10</v>
      </c>
      <c r="AP1814">
        <v>2</v>
      </c>
      <c r="AS1814" t="s">
        <v>7309</v>
      </c>
      <c r="AT1814">
        <v>38435996</v>
      </c>
      <c r="AU1814">
        <v>640644</v>
      </c>
      <c r="AV1814" s="11">
        <v>1273516</v>
      </c>
      <c r="AZ1814" t="s">
        <v>8393</v>
      </c>
      <c r="BF1814" t="s">
        <v>10456</v>
      </c>
      <c r="BG1814" t="s">
        <v>10455</v>
      </c>
    </row>
    <row r="1815" spans="1:59" x14ac:dyDescent="0.3">
      <c r="A1815">
        <v>1261</v>
      </c>
      <c r="B1815" t="s">
        <v>7408</v>
      </c>
      <c r="C1815">
        <v>7237357</v>
      </c>
      <c r="Q1815" t="s">
        <v>3168</v>
      </c>
      <c r="R1815" t="s">
        <v>3168</v>
      </c>
      <c r="S1815" t="s">
        <v>135</v>
      </c>
      <c r="T1815" t="s">
        <v>52</v>
      </c>
      <c r="V1815" s="9" t="s">
        <v>4409</v>
      </c>
      <c r="AA1815" s="6" t="s">
        <v>1396</v>
      </c>
      <c r="AB1815">
        <v>5</v>
      </c>
      <c r="AC1815">
        <v>5</v>
      </c>
      <c r="AE1815" t="s">
        <v>164</v>
      </c>
      <c r="AF1815" t="s">
        <v>82</v>
      </c>
      <c r="AH1815" t="s">
        <v>8057</v>
      </c>
      <c r="AK1815" t="s">
        <v>8052</v>
      </c>
      <c r="AL1815" t="s">
        <v>5155</v>
      </c>
      <c r="AM1815" t="s">
        <v>5155</v>
      </c>
      <c r="AO1815">
        <v>26</v>
      </c>
      <c r="AP1815">
        <v>3</v>
      </c>
      <c r="AZ1815" t="s">
        <v>8394</v>
      </c>
    </row>
    <row r="1816" spans="1:59" x14ac:dyDescent="0.3">
      <c r="A1816">
        <v>1263</v>
      </c>
      <c r="B1816" t="s">
        <v>7409</v>
      </c>
      <c r="C1816">
        <v>7217944</v>
      </c>
      <c r="Q1816" t="s">
        <v>3169</v>
      </c>
      <c r="R1816" t="s">
        <v>3169</v>
      </c>
      <c r="S1816" t="s">
        <v>135</v>
      </c>
      <c r="T1816" t="s">
        <v>52</v>
      </c>
      <c r="V1816" s="9" t="s">
        <v>4410</v>
      </c>
      <c r="AA1816" s="6" t="s">
        <v>9646</v>
      </c>
      <c r="AB1816">
        <v>4</v>
      </c>
      <c r="AC1816">
        <v>4</v>
      </c>
      <c r="AE1816" t="s">
        <v>8055</v>
      </c>
      <c r="AF1816" t="s">
        <v>82</v>
      </c>
      <c r="AG1816" t="s">
        <v>8054</v>
      </c>
      <c r="AH1816" t="s">
        <v>8057</v>
      </c>
      <c r="AK1816" t="s">
        <v>8051</v>
      </c>
      <c r="AL1816" t="s">
        <v>347</v>
      </c>
      <c r="AM1816" t="s">
        <v>347</v>
      </c>
      <c r="AO1816">
        <v>169</v>
      </c>
      <c r="AP1816">
        <v>5</v>
      </c>
      <c r="AS1816" t="s">
        <v>7244</v>
      </c>
      <c r="AT1816">
        <v>1754691</v>
      </c>
      <c r="AU1816">
        <v>6707054</v>
      </c>
      <c r="AV1816" s="11">
        <v>375402</v>
      </c>
      <c r="AZ1816" t="s">
        <v>8395</v>
      </c>
    </row>
    <row r="1817" spans="1:59" x14ac:dyDescent="0.3">
      <c r="A1817">
        <v>1264</v>
      </c>
      <c r="B1817" t="s">
        <v>7410</v>
      </c>
      <c r="C1817">
        <v>7315491</v>
      </c>
      <c r="Q1817" t="s">
        <v>3170</v>
      </c>
      <c r="R1817" t="s">
        <v>3170</v>
      </c>
      <c r="S1817" t="s">
        <v>135</v>
      </c>
      <c r="T1817" t="s">
        <v>52</v>
      </c>
      <c r="V1817" s="9" t="s">
        <v>4410</v>
      </c>
      <c r="AA1817" s="6" t="s">
        <v>9647</v>
      </c>
      <c r="AB1817">
        <v>18</v>
      </c>
      <c r="AC1817">
        <v>18</v>
      </c>
      <c r="AE1817" t="s">
        <v>8054</v>
      </c>
      <c r="AF1817" t="s">
        <v>82</v>
      </c>
      <c r="AH1817" t="s">
        <v>8149</v>
      </c>
      <c r="AK1817" t="s">
        <v>8051</v>
      </c>
      <c r="AL1817" t="s">
        <v>1255</v>
      </c>
      <c r="AM1817" t="s">
        <v>1255</v>
      </c>
      <c r="AO1817">
        <v>63</v>
      </c>
      <c r="AP1817">
        <v>5</v>
      </c>
      <c r="AS1817" t="s">
        <v>7304</v>
      </c>
      <c r="AT1817">
        <v>825431</v>
      </c>
      <c r="AV1817" s="11">
        <v>370364</v>
      </c>
      <c r="AZ1817" t="s">
        <v>8430</v>
      </c>
    </row>
    <row r="1818" spans="1:59" x14ac:dyDescent="0.3">
      <c r="A1818">
        <v>1270</v>
      </c>
      <c r="B1818" t="s">
        <v>7415</v>
      </c>
      <c r="C1818">
        <v>6794543</v>
      </c>
      <c r="Q1818" t="s">
        <v>3175</v>
      </c>
      <c r="R1818" t="s">
        <v>3175</v>
      </c>
      <c r="S1818" t="s">
        <v>135</v>
      </c>
      <c r="T1818" t="s">
        <v>52</v>
      </c>
      <c r="V1818" s="9" t="s">
        <v>4414</v>
      </c>
      <c r="AA1818" s="6" t="s">
        <v>9652</v>
      </c>
      <c r="AB1818">
        <v>10</v>
      </c>
      <c r="AC1818">
        <v>10</v>
      </c>
      <c r="AE1818" t="s">
        <v>2462</v>
      </c>
      <c r="AH1818" t="s">
        <v>8057</v>
      </c>
      <c r="AK1818" t="s">
        <v>8123</v>
      </c>
      <c r="AL1818" t="s">
        <v>2084</v>
      </c>
      <c r="AM1818" t="s">
        <v>2084</v>
      </c>
      <c r="AO1818">
        <v>10</v>
      </c>
      <c r="AP1818">
        <v>4</v>
      </c>
      <c r="AS1818" t="s">
        <v>7309</v>
      </c>
      <c r="AT1818">
        <v>38435996</v>
      </c>
      <c r="AU1818">
        <v>640644</v>
      </c>
      <c r="AV1818" s="11">
        <v>1273516</v>
      </c>
      <c r="AZ1818" t="s">
        <v>8399</v>
      </c>
      <c r="BF1818" t="s">
        <v>10456</v>
      </c>
      <c r="BG1818" t="s">
        <v>10455</v>
      </c>
    </row>
    <row r="1819" spans="1:59" x14ac:dyDescent="0.3">
      <c r="A1819">
        <v>1271</v>
      </c>
      <c r="B1819" t="s">
        <v>7416</v>
      </c>
      <c r="C1819">
        <v>7295017</v>
      </c>
      <c r="Q1819" t="s">
        <v>3176</v>
      </c>
      <c r="R1819" t="s">
        <v>3176</v>
      </c>
      <c r="S1819" t="s">
        <v>135</v>
      </c>
      <c r="T1819" t="s">
        <v>52</v>
      </c>
      <c r="V1819" s="9" t="s">
        <v>4414</v>
      </c>
      <c r="AA1819" s="6" t="s">
        <v>9653</v>
      </c>
      <c r="AB1819">
        <v>14</v>
      </c>
      <c r="AC1819">
        <v>14</v>
      </c>
      <c r="AE1819" t="s">
        <v>8055</v>
      </c>
      <c r="AH1819" t="s">
        <v>12418</v>
      </c>
      <c r="AK1819" t="s">
        <v>8051</v>
      </c>
      <c r="AL1819" t="s">
        <v>2084</v>
      </c>
      <c r="AM1819" t="s">
        <v>2084</v>
      </c>
      <c r="AO1819">
        <v>10</v>
      </c>
      <c r="AP1819">
        <v>4</v>
      </c>
      <c r="AS1819" t="s">
        <v>7309</v>
      </c>
      <c r="AT1819">
        <v>38435996</v>
      </c>
      <c r="AU1819">
        <v>640644</v>
      </c>
      <c r="AV1819" s="11">
        <v>1273516</v>
      </c>
      <c r="AZ1819" t="s">
        <v>8400</v>
      </c>
      <c r="BF1819" t="s">
        <v>10456</v>
      </c>
      <c r="BG1819" t="s">
        <v>10455</v>
      </c>
    </row>
    <row r="1820" spans="1:59" x14ac:dyDescent="0.3">
      <c r="A1820">
        <v>1277</v>
      </c>
      <c r="B1820" t="s">
        <v>7418</v>
      </c>
      <c r="C1820">
        <v>7259425</v>
      </c>
      <c r="Q1820" t="s">
        <v>3182</v>
      </c>
      <c r="R1820" t="s">
        <v>3182</v>
      </c>
      <c r="S1820" t="s">
        <v>135</v>
      </c>
      <c r="T1820" t="s">
        <v>52</v>
      </c>
      <c r="V1820" s="9" t="s">
        <v>4414</v>
      </c>
      <c r="AA1820" s="6" t="s">
        <v>9656</v>
      </c>
      <c r="AB1820">
        <v>6</v>
      </c>
      <c r="AC1820">
        <v>6</v>
      </c>
      <c r="AE1820" t="s">
        <v>82</v>
      </c>
      <c r="AF1820" t="s">
        <v>164</v>
      </c>
      <c r="AG1820" t="s">
        <v>8226</v>
      </c>
      <c r="AH1820" t="s">
        <v>8135</v>
      </c>
      <c r="AK1820" t="s">
        <v>8051</v>
      </c>
      <c r="AL1820" t="s">
        <v>1373</v>
      </c>
      <c r="AM1820" t="s">
        <v>1373</v>
      </c>
      <c r="AO1820">
        <v>38</v>
      </c>
      <c r="AP1820">
        <v>8</v>
      </c>
      <c r="AS1820" t="s">
        <v>7298</v>
      </c>
      <c r="AT1820">
        <v>1513870</v>
      </c>
      <c r="AV1820" s="11">
        <v>372435</v>
      </c>
      <c r="AZ1820" t="s">
        <v>8406</v>
      </c>
    </row>
    <row r="1821" spans="1:59" x14ac:dyDescent="0.3">
      <c r="A1821">
        <v>1278</v>
      </c>
      <c r="Q1821" t="s">
        <v>3183</v>
      </c>
      <c r="R1821" t="s">
        <v>3183</v>
      </c>
      <c r="S1821" t="s">
        <v>135</v>
      </c>
      <c r="T1821" t="s">
        <v>138</v>
      </c>
      <c r="V1821" s="9" t="s">
        <v>4415</v>
      </c>
      <c r="AB1821">
        <v>1</v>
      </c>
      <c r="AC1821">
        <v>1</v>
      </c>
      <c r="AE1821" t="s">
        <v>8053</v>
      </c>
      <c r="AH1821" t="s">
        <v>8057</v>
      </c>
      <c r="AL1821" t="s">
        <v>772</v>
      </c>
      <c r="AM1821" t="s">
        <v>772</v>
      </c>
    </row>
    <row r="1822" spans="1:59" x14ac:dyDescent="0.3">
      <c r="A1822">
        <v>1279</v>
      </c>
      <c r="Q1822" t="s">
        <v>3184</v>
      </c>
      <c r="R1822" t="s">
        <v>3184</v>
      </c>
      <c r="S1822" t="s">
        <v>135</v>
      </c>
      <c r="T1822" t="s">
        <v>138</v>
      </c>
      <c r="V1822" s="9" t="s">
        <v>4416</v>
      </c>
      <c r="AA1822" s="6" t="s">
        <v>1796</v>
      </c>
      <c r="AB1822">
        <v>1</v>
      </c>
      <c r="AC1822">
        <v>1</v>
      </c>
      <c r="AK1822" t="s">
        <v>8051</v>
      </c>
      <c r="AL1822" t="s">
        <v>3012</v>
      </c>
      <c r="AM1822" t="s">
        <v>3012</v>
      </c>
      <c r="AZ1822" t="s">
        <v>1749</v>
      </c>
    </row>
    <row r="1823" spans="1:59" x14ac:dyDescent="0.3">
      <c r="A1823">
        <v>1280</v>
      </c>
      <c r="Q1823" t="s">
        <v>3185</v>
      </c>
      <c r="R1823" t="s">
        <v>3185</v>
      </c>
      <c r="S1823" t="s">
        <v>135</v>
      </c>
      <c r="T1823" t="s">
        <v>138</v>
      </c>
      <c r="V1823" s="9" t="s">
        <v>4416</v>
      </c>
      <c r="AA1823" s="6" t="s">
        <v>895</v>
      </c>
      <c r="AB1823">
        <v>1</v>
      </c>
      <c r="AC1823">
        <v>1</v>
      </c>
      <c r="AH1823" t="s">
        <v>8057</v>
      </c>
      <c r="AL1823" t="s">
        <v>2610</v>
      </c>
      <c r="AM1823" t="s">
        <v>2610</v>
      </c>
      <c r="AZ1823" t="s">
        <v>1749</v>
      </c>
    </row>
    <row r="1824" spans="1:59" x14ac:dyDescent="0.3">
      <c r="A1824">
        <v>1281</v>
      </c>
      <c r="Q1824" t="s">
        <v>3186</v>
      </c>
      <c r="R1824" t="s">
        <v>3186</v>
      </c>
      <c r="S1824" t="s">
        <v>135</v>
      </c>
      <c r="T1824" t="s">
        <v>138</v>
      </c>
      <c r="V1824" s="9" t="s">
        <v>4416</v>
      </c>
      <c r="AA1824" s="6" t="s">
        <v>213</v>
      </c>
      <c r="AB1824">
        <v>1</v>
      </c>
      <c r="AC1824">
        <v>1</v>
      </c>
      <c r="AH1824" t="s">
        <v>8057</v>
      </c>
      <c r="AL1824" t="s">
        <v>5178</v>
      </c>
      <c r="AM1824" t="s">
        <v>5178</v>
      </c>
      <c r="AZ1824" t="s">
        <v>1749</v>
      </c>
    </row>
    <row r="1825" spans="1:59" x14ac:dyDescent="0.3">
      <c r="A1825">
        <v>1282</v>
      </c>
      <c r="B1825" t="s">
        <v>7419</v>
      </c>
      <c r="C1825">
        <v>6796306</v>
      </c>
      <c r="Q1825" t="s">
        <v>3187</v>
      </c>
      <c r="R1825" t="s">
        <v>3187</v>
      </c>
      <c r="S1825" t="s">
        <v>135</v>
      </c>
      <c r="T1825" t="s">
        <v>52</v>
      </c>
      <c r="V1825" s="9" t="s">
        <v>4417</v>
      </c>
      <c r="AA1825" s="6" t="s">
        <v>9657</v>
      </c>
      <c r="AB1825">
        <v>12</v>
      </c>
      <c r="AC1825">
        <v>12</v>
      </c>
      <c r="AE1825" t="s">
        <v>2462</v>
      </c>
      <c r="AH1825" t="s">
        <v>8057</v>
      </c>
      <c r="AK1825" t="s">
        <v>8051</v>
      </c>
      <c r="AL1825" t="s">
        <v>3014</v>
      </c>
      <c r="AM1825" t="s">
        <v>3014</v>
      </c>
      <c r="AO1825">
        <v>15</v>
      </c>
      <c r="AP1825">
        <v>3</v>
      </c>
      <c r="AZ1825" t="s">
        <v>8407</v>
      </c>
    </row>
    <row r="1826" spans="1:59" x14ac:dyDescent="0.3">
      <c r="A1826">
        <v>1283</v>
      </c>
      <c r="B1826" t="s">
        <v>7420</v>
      </c>
      <c r="C1826">
        <v>6456277</v>
      </c>
      <c r="D1826" t="s">
        <v>7421</v>
      </c>
      <c r="Q1826" t="s">
        <v>3188</v>
      </c>
      <c r="R1826" t="s">
        <v>3188</v>
      </c>
      <c r="S1826" t="s">
        <v>135</v>
      </c>
      <c r="T1826" t="s">
        <v>52</v>
      </c>
      <c r="V1826" s="9" t="s">
        <v>4417</v>
      </c>
      <c r="AA1826" s="6" t="s">
        <v>9658</v>
      </c>
      <c r="AB1826">
        <v>4</v>
      </c>
      <c r="AC1826">
        <v>4</v>
      </c>
      <c r="AE1826" t="s">
        <v>2462</v>
      </c>
      <c r="AH1826" t="s">
        <v>8057</v>
      </c>
      <c r="AK1826" t="s">
        <v>8051</v>
      </c>
      <c r="AL1826" t="s">
        <v>5179</v>
      </c>
      <c r="AM1826" t="s">
        <v>5179</v>
      </c>
      <c r="AO1826">
        <v>68</v>
      </c>
      <c r="AP1826">
        <v>3</v>
      </c>
      <c r="AZ1826" t="s">
        <v>8408</v>
      </c>
    </row>
    <row r="1827" spans="1:59" x14ac:dyDescent="0.3">
      <c r="A1827">
        <v>1284</v>
      </c>
      <c r="C1827">
        <v>6169015</v>
      </c>
      <c r="Q1827" t="s">
        <v>3189</v>
      </c>
      <c r="R1827" t="s">
        <v>3189</v>
      </c>
      <c r="S1827" t="s">
        <v>135</v>
      </c>
      <c r="T1827" t="s">
        <v>52</v>
      </c>
      <c r="V1827" s="9" t="s">
        <v>4418</v>
      </c>
      <c r="AA1827" s="6" t="s">
        <v>9659</v>
      </c>
      <c r="AB1827">
        <v>3</v>
      </c>
      <c r="AC1827">
        <v>3</v>
      </c>
      <c r="AE1827" t="s">
        <v>8054</v>
      </c>
      <c r="AF1827" t="s">
        <v>8161</v>
      </c>
      <c r="AL1827" t="s">
        <v>5180</v>
      </c>
      <c r="AM1827" t="s">
        <v>5180</v>
      </c>
      <c r="AO1827">
        <v>77</v>
      </c>
      <c r="AP1827">
        <v>37</v>
      </c>
      <c r="AZ1827" t="s">
        <v>8409</v>
      </c>
    </row>
    <row r="1828" spans="1:59" x14ac:dyDescent="0.3">
      <c r="A1828">
        <v>1285</v>
      </c>
      <c r="C1828">
        <v>7344092</v>
      </c>
      <c r="Q1828" t="s">
        <v>3190</v>
      </c>
      <c r="R1828" t="s">
        <v>3190</v>
      </c>
      <c r="S1828" t="s">
        <v>135</v>
      </c>
      <c r="T1828" t="s">
        <v>52</v>
      </c>
      <c r="V1828" s="9" t="s">
        <v>4419</v>
      </c>
      <c r="AA1828" s="6" t="s">
        <v>9660</v>
      </c>
      <c r="AB1828">
        <v>4</v>
      </c>
      <c r="AC1828">
        <v>4</v>
      </c>
      <c r="AE1828" t="s">
        <v>92</v>
      </c>
      <c r="AH1828" t="s">
        <v>8066</v>
      </c>
      <c r="AK1828" t="s">
        <v>8051</v>
      </c>
      <c r="AL1828" t="s">
        <v>5181</v>
      </c>
      <c r="AM1828" t="s">
        <v>5181</v>
      </c>
      <c r="AO1828">
        <v>22</v>
      </c>
      <c r="AP1828">
        <v>5</v>
      </c>
      <c r="AZ1828" t="s">
        <v>8410</v>
      </c>
    </row>
    <row r="1829" spans="1:59" x14ac:dyDescent="0.3">
      <c r="A1829">
        <v>1286</v>
      </c>
      <c r="B1829" t="s">
        <v>7422</v>
      </c>
      <c r="C1829">
        <v>6799232</v>
      </c>
      <c r="Q1829" t="s">
        <v>3191</v>
      </c>
      <c r="R1829" t="s">
        <v>3191</v>
      </c>
      <c r="S1829" t="s">
        <v>135</v>
      </c>
      <c r="T1829" t="s">
        <v>52</v>
      </c>
      <c r="V1829" s="9" t="s">
        <v>4420</v>
      </c>
      <c r="AA1829" s="6" t="s">
        <v>9661</v>
      </c>
      <c r="AB1829">
        <v>5</v>
      </c>
      <c r="AC1829">
        <v>5</v>
      </c>
      <c r="AE1829" t="s">
        <v>2462</v>
      </c>
      <c r="AH1829" t="s">
        <v>8057</v>
      </c>
      <c r="AK1829" t="s">
        <v>8051</v>
      </c>
      <c r="AL1829" t="s">
        <v>3014</v>
      </c>
      <c r="AM1829" t="s">
        <v>3014</v>
      </c>
      <c r="AO1829">
        <v>15</v>
      </c>
      <c r="AP1829">
        <v>5</v>
      </c>
      <c r="AZ1829" t="s">
        <v>8407</v>
      </c>
    </row>
    <row r="1830" spans="1:59" x14ac:dyDescent="0.3">
      <c r="A1830">
        <v>1287</v>
      </c>
      <c r="E1830">
        <v>3812326</v>
      </c>
      <c r="Q1830" t="s">
        <v>3192</v>
      </c>
      <c r="R1830" t="s">
        <v>3192</v>
      </c>
      <c r="S1830" t="s">
        <v>135</v>
      </c>
      <c r="T1830" t="s">
        <v>52</v>
      </c>
      <c r="V1830" s="9" t="s">
        <v>4420</v>
      </c>
      <c r="AA1830" s="6" t="s">
        <v>9662</v>
      </c>
      <c r="AB1830">
        <v>6</v>
      </c>
      <c r="AC1830">
        <v>6</v>
      </c>
      <c r="AE1830" t="s">
        <v>2462</v>
      </c>
      <c r="AH1830" t="s">
        <v>8057</v>
      </c>
      <c r="AK1830" t="s">
        <v>8175</v>
      </c>
      <c r="AL1830" t="s">
        <v>5182</v>
      </c>
      <c r="AM1830" t="s">
        <v>5182</v>
      </c>
      <c r="AO1830">
        <v>17</v>
      </c>
      <c r="AP1830">
        <v>4</v>
      </c>
      <c r="AZ1830" t="s">
        <v>8411</v>
      </c>
    </row>
    <row r="1831" spans="1:59" x14ac:dyDescent="0.3">
      <c r="A1831">
        <v>1288</v>
      </c>
      <c r="C1831">
        <v>7335594</v>
      </c>
      <c r="Q1831" t="s">
        <v>1174</v>
      </c>
      <c r="R1831" t="s">
        <v>1174</v>
      </c>
      <c r="S1831" t="s">
        <v>135</v>
      </c>
      <c r="T1831" t="s">
        <v>52</v>
      </c>
      <c r="V1831" s="9" t="s">
        <v>4420</v>
      </c>
      <c r="AA1831" s="6" t="s">
        <v>9663</v>
      </c>
      <c r="AB1831">
        <v>7</v>
      </c>
      <c r="AC1831">
        <v>7</v>
      </c>
      <c r="AE1831" t="s">
        <v>92</v>
      </c>
      <c r="AH1831" t="s">
        <v>1174</v>
      </c>
      <c r="AL1831" t="s">
        <v>5183</v>
      </c>
      <c r="AM1831" t="s">
        <v>5183</v>
      </c>
      <c r="AO1831">
        <v>225</v>
      </c>
      <c r="AP1831">
        <v>1361</v>
      </c>
      <c r="AZ1831" t="s">
        <v>8374</v>
      </c>
    </row>
    <row r="1832" spans="1:59" x14ac:dyDescent="0.3">
      <c r="A1832">
        <v>1289</v>
      </c>
      <c r="B1832" t="s">
        <v>7423</v>
      </c>
      <c r="C1832">
        <v>7028241</v>
      </c>
      <c r="Q1832" t="s">
        <v>3193</v>
      </c>
      <c r="R1832" t="s">
        <v>3193</v>
      </c>
      <c r="S1832" t="s">
        <v>135</v>
      </c>
      <c r="T1832" t="s">
        <v>52</v>
      </c>
      <c r="V1832" s="9" t="s">
        <v>4420</v>
      </c>
      <c r="AA1832" s="6" t="s">
        <v>9664</v>
      </c>
      <c r="AB1832">
        <v>5</v>
      </c>
      <c r="AC1832">
        <v>5</v>
      </c>
      <c r="AE1832" t="s">
        <v>8202</v>
      </c>
      <c r="AH1832" t="s">
        <v>12421</v>
      </c>
      <c r="AL1832" t="s">
        <v>5155</v>
      </c>
      <c r="AM1832" t="s">
        <v>5155</v>
      </c>
      <c r="AO1832">
        <v>26</v>
      </c>
      <c r="AP1832">
        <v>7</v>
      </c>
      <c r="AZ1832" t="s">
        <v>8412</v>
      </c>
    </row>
    <row r="1833" spans="1:59" x14ac:dyDescent="0.3">
      <c r="A1833">
        <v>1290</v>
      </c>
      <c r="B1833" t="s">
        <v>12720</v>
      </c>
      <c r="Q1833" t="s">
        <v>12719</v>
      </c>
      <c r="R1833" t="s">
        <v>12719</v>
      </c>
      <c r="S1833" t="s">
        <v>135</v>
      </c>
      <c r="T1833" t="s">
        <v>52</v>
      </c>
      <c r="V1833" s="9" t="s">
        <v>4421</v>
      </c>
      <c r="Z1833" s="9" t="s">
        <v>12721</v>
      </c>
      <c r="AA1833" s="6" t="s">
        <v>12724</v>
      </c>
      <c r="AB1833">
        <v>44</v>
      </c>
      <c r="AC1833">
        <v>44</v>
      </c>
      <c r="AE1833" t="s">
        <v>12408</v>
      </c>
      <c r="AH1833" t="s">
        <v>8057</v>
      </c>
      <c r="AL1833" t="s">
        <v>12722</v>
      </c>
      <c r="AM1833" t="s">
        <v>12722</v>
      </c>
      <c r="AO1833">
        <v>49</v>
      </c>
      <c r="AP1833" s="9" t="s">
        <v>1247</v>
      </c>
      <c r="AZ1833" t="s">
        <v>12723</v>
      </c>
    </row>
    <row r="1834" spans="1:59" x14ac:dyDescent="0.3">
      <c r="A1834">
        <v>1295</v>
      </c>
      <c r="Q1834" t="s">
        <v>10886</v>
      </c>
      <c r="R1834" t="s">
        <v>10886</v>
      </c>
      <c r="S1834" t="s">
        <v>135</v>
      </c>
      <c r="T1834" t="s">
        <v>2176</v>
      </c>
      <c r="V1834" s="9" t="s">
        <v>4421</v>
      </c>
      <c r="AA1834" s="6" t="s">
        <v>10887</v>
      </c>
      <c r="AB1834">
        <v>26</v>
      </c>
      <c r="AC1834">
        <v>26</v>
      </c>
      <c r="AH1834" t="s">
        <v>1398</v>
      </c>
      <c r="AL1834" t="s">
        <v>10888</v>
      </c>
      <c r="AM1834" t="s">
        <v>10888</v>
      </c>
      <c r="AT1834">
        <v>902469090</v>
      </c>
      <c r="AZ1834" t="s">
        <v>1519</v>
      </c>
      <c r="BD1834" t="s">
        <v>10889</v>
      </c>
      <c r="BF1834" t="s">
        <v>10890</v>
      </c>
      <c r="BG1834" t="s">
        <v>10455</v>
      </c>
    </row>
    <row r="1835" spans="1:59" x14ac:dyDescent="0.3">
      <c r="A1835">
        <v>1296</v>
      </c>
      <c r="M1835" t="s">
        <v>10312</v>
      </c>
      <c r="Q1835" t="s">
        <v>10313</v>
      </c>
      <c r="R1835" t="s">
        <v>10313</v>
      </c>
      <c r="S1835" t="s">
        <v>135</v>
      </c>
      <c r="T1835" t="s">
        <v>10005</v>
      </c>
      <c r="V1835" s="9" t="s">
        <v>10314</v>
      </c>
      <c r="AD1835" s="9" t="s">
        <v>10276</v>
      </c>
      <c r="AK1835" t="s">
        <v>8051</v>
      </c>
      <c r="AL1835" t="s">
        <v>10315</v>
      </c>
      <c r="AM1835" t="s">
        <v>10315</v>
      </c>
      <c r="AO1835">
        <v>5</v>
      </c>
      <c r="AP1835">
        <v>15</v>
      </c>
    </row>
    <row r="1836" spans="1:59" x14ac:dyDescent="0.3">
      <c r="A1836">
        <v>1297</v>
      </c>
      <c r="B1836" t="s">
        <v>5709</v>
      </c>
      <c r="E1836">
        <v>800159</v>
      </c>
      <c r="Q1836" t="s">
        <v>3201</v>
      </c>
      <c r="R1836" t="s">
        <v>3201</v>
      </c>
      <c r="S1836" t="s">
        <v>135</v>
      </c>
      <c r="T1836" t="s">
        <v>52</v>
      </c>
      <c r="V1836" s="9" t="s">
        <v>4422</v>
      </c>
      <c r="AA1836" s="6" t="s">
        <v>5710</v>
      </c>
      <c r="AB1836">
        <v>17</v>
      </c>
      <c r="AC1836">
        <v>17</v>
      </c>
      <c r="AE1836" t="s">
        <v>8169</v>
      </c>
      <c r="AF1836" t="s">
        <v>92</v>
      </c>
      <c r="AG1836" t="s">
        <v>8054</v>
      </c>
      <c r="AH1836" t="s">
        <v>12422</v>
      </c>
      <c r="AK1836" t="s">
        <v>8051</v>
      </c>
      <c r="AL1836" t="s">
        <v>5184</v>
      </c>
      <c r="AM1836" t="s">
        <v>5184</v>
      </c>
      <c r="AO1836">
        <v>29</v>
      </c>
      <c r="AP1836">
        <v>3</v>
      </c>
      <c r="AZ1836" t="s">
        <v>5711</v>
      </c>
    </row>
    <row r="1837" spans="1:59" x14ac:dyDescent="0.3">
      <c r="A1837">
        <v>1298</v>
      </c>
      <c r="B1837" t="s">
        <v>7426</v>
      </c>
      <c r="C1837">
        <v>7073469</v>
      </c>
      <c r="Q1837" t="s">
        <v>3198</v>
      </c>
      <c r="R1837" t="s">
        <v>3198</v>
      </c>
      <c r="S1837" t="s">
        <v>135</v>
      </c>
      <c r="T1837" t="s">
        <v>52</v>
      </c>
      <c r="V1837" s="9" t="s">
        <v>4422</v>
      </c>
      <c r="AA1837" s="6" t="s">
        <v>9665</v>
      </c>
      <c r="AB1837">
        <v>15</v>
      </c>
      <c r="AC1837">
        <v>15</v>
      </c>
      <c r="AE1837" t="s">
        <v>8248</v>
      </c>
      <c r="AF1837" t="s">
        <v>164</v>
      </c>
      <c r="AH1837" t="s">
        <v>12423</v>
      </c>
      <c r="AK1837" t="s">
        <v>8051</v>
      </c>
      <c r="AL1837" t="s">
        <v>2084</v>
      </c>
      <c r="AM1837" t="s">
        <v>2084</v>
      </c>
      <c r="AO1837">
        <v>11</v>
      </c>
      <c r="AP1837">
        <v>1</v>
      </c>
      <c r="AS1837" t="s">
        <v>7309</v>
      </c>
      <c r="AT1837">
        <v>38435996</v>
      </c>
      <c r="AU1837">
        <v>640644</v>
      </c>
      <c r="AV1837" s="11">
        <v>1273516</v>
      </c>
      <c r="AZ1837" t="s">
        <v>8417</v>
      </c>
      <c r="BF1837" t="s">
        <v>10456</v>
      </c>
      <c r="BG1837" t="s">
        <v>10455</v>
      </c>
    </row>
    <row r="1838" spans="1:59" x14ac:dyDescent="0.3">
      <c r="A1838">
        <v>1301</v>
      </c>
      <c r="Q1838" t="s">
        <v>3202</v>
      </c>
      <c r="R1838" t="s">
        <v>3202</v>
      </c>
      <c r="S1838" t="s">
        <v>135</v>
      </c>
      <c r="T1838" t="s">
        <v>138</v>
      </c>
      <c r="V1838" s="9" t="s">
        <v>4423</v>
      </c>
      <c r="AB1838">
        <v>1</v>
      </c>
      <c r="AC1838">
        <v>1</v>
      </c>
      <c r="AE1838" t="s">
        <v>562</v>
      </c>
      <c r="AH1838" t="s">
        <v>8057</v>
      </c>
      <c r="AL1838" t="s">
        <v>772</v>
      </c>
      <c r="AM1838" t="s">
        <v>772</v>
      </c>
    </row>
    <row r="1839" spans="1:59" x14ac:dyDescent="0.3">
      <c r="A1839">
        <v>1302</v>
      </c>
      <c r="C1839">
        <v>7116028</v>
      </c>
      <c r="Q1839" t="s">
        <v>3203</v>
      </c>
      <c r="R1839" t="s">
        <v>3203</v>
      </c>
      <c r="S1839" t="s">
        <v>135</v>
      </c>
      <c r="T1839" t="s">
        <v>52</v>
      </c>
      <c r="V1839" s="9" t="s">
        <v>4424</v>
      </c>
      <c r="AA1839" s="6" t="s">
        <v>9668</v>
      </c>
      <c r="AB1839">
        <v>15</v>
      </c>
      <c r="AC1839">
        <v>15</v>
      </c>
      <c r="AE1839" t="s">
        <v>92</v>
      </c>
      <c r="AH1839" t="s">
        <v>1174</v>
      </c>
      <c r="AL1839" t="s">
        <v>2679</v>
      </c>
      <c r="AM1839" t="s">
        <v>2679</v>
      </c>
      <c r="AO1839">
        <v>46</v>
      </c>
      <c r="AP1839">
        <v>2</v>
      </c>
      <c r="AZ1839" t="s">
        <v>8416</v>
      </c>
    </row>
    <row r="1840" spans="1:59" x14ac:dyDescent="0.3">
      <c r="A1840">
        <v>1303</v>
      </c>
      <c r="Q1840" t="s">
        <v>3204</v>
      </c>
      <c r="R1840" t="s">
        <v>3204</v>
      </c>
      <c r="S1840" t="s">
        <v>135</v>
      </c>
      <c r="T1840" t="s">
        <v>52</v>
      </c>
      <c r="V1840" s="9" t="s">
        <v>4424</v>
      </c>
      <c r="AA1840" s="6" t="s">
        <v>9669</v>
      </c>
      <c r="AB1840">
        <v>1</v>
      </c>
      <c r="AC1840">
        <v>1</v>
      </c>
      <c r="AE1840" t="s">
        <v>82</v>
      </c>
      <c r="AH1840" t="s">
        <v>1174</v>
      </c>
      <c r="AL1840" t="s">
        <v>686</v>
      </c>
      <c r="AM1840" t="s">
        <v>686</v>
      </c>
      <c r="AO1840">
        <v>69</v>
      </c>
      <c r="AP1840">
        <v>3</v>
      </c>
      <c r="AS1840" t="s">
        <v>7271</v>
      </c>
      <c r="AT1840">
        <v>43718717</v>
      </c>
      <c r="AU1840">
        <v>677613</v>
      </c>
      <c r="AV1840" s="11">
        <v>1306050</v>
      </c>
      <c r="AZ1840" t="s">
        <v>8415</v>
      </c>
    </row>
    <row r="1841" spans="1:59" x14ac:dyDescent="0.3">
      <c r="A1841">
        <v>1304</v>
      </c>
      <c r="B1841" t="s">
        <v>11908</v>
      </c>
      <c r="C1841">
        <v>7066844</v>
      </c>
      <c r="Q1841" t="s">
        <v>11909</v>
      </c>
      <c r="R1841" t="s">
        <v>11909</v>
      </c>
      <c r="S1841" t="s">
        <v>135</v>
      </c>
      <c r="T1841" t="s">
        <v>52</v>
      </c>
      <c r="V1841" s="9" t="s">
        <v>4424</v>
      </c>
      <c r="AA1841" s="6" t="s">
        <v>11910</v>
      </c>
      <c r="AB1841">
        <v>5</v>
      </c>
      <c r="AC1841">
        <v>5</v>
      </c>
      <c r="AE1841" t="s">
        <v>82</v>
      </c>
      <c r="AF1841" t="s">
        <v>8226</v>
      </c>
      <c r="AH1841" t="s">
        <v>8108</v>
      </c>
      <c r="AK1841" t="s">
        <v>8051</v>
      </c>
      <c r="AL1841" t="s">
        <v>5155</v>
      </c>
      <c r="AM1841" t="s">
        <v>5155</v>
      </c>
      <c r="AO1841">
        <v>27</v>
      </c>
      <c r="AP1841">
        <v>2</v>
      </c>
      <c r="AS1841" t="s">
        <v>7309</v>
      </c>
      <c r="AT1841">
        <v>38435996</v>
      </c>
      <c r="AU1841">
        <v>640644</v>
      </c>
      <c r="AV1841" s="11">
        <v>1273516</v>
      </c>
      <c r="AZ1841" t="s">
        <v>11911</v>
      </c>
    </row>
    <row r="1842" spans="1:59" x14ac:dyDescent="0.3">
      <c r="A1842">
        <v>1306</v>
      </c>
      <c r="B1842" t="s">
        <v>7429</v>
      </c>
      <c r="C1842">
        <v>7125886</v>
      </c>
      <c r="Q1842" t="s">
        <v>3205</v>
      </c>
      <c r="R1842" t="s">
        <v>3205</v>
      </c>
      <c r="S1842" t="s">
        <v>135</v>
      </c>
      <c r="T1842" t="s">
        <v>52</v>
      </c>
      <c r="V1842" s="9" t="s">
        <v>4425</v>
      </c>
      <c r="AA1842" s="6" t="s">
        <v>9670</v>
      </c>
      <c r="AB1842">
        <v>9</v>
      </c>
      <c r="AC1842">
        <v>9</v>
      </c>
      <c r="AE1842" t="s">
        <v>2462</v>
      </c>
      <c r="AF1842" t="s">
        <v>12427</v>
      </c>
      <c r="AH1842" t="s">
        <v>8180</v>
      </c>
      <c r="AK1842" t="s">
        <v>8051</v>
      </c>
      <c r="AL1842" t="s">
        <v>2084</v>
      </c>
      <c r="AM1842" t="s">
        <v>2084</v>
      </c>
      <c r="AO1842">
        <v>11</v>
      </c>
      <c r="AP1842">
        <v>2</v>
      </c>
      <c r="AS1842" t="s">
        <v>7309</v>
      </c>
      <c r="AT1842">
        <v>38435996</v>
      </c>
      <c r="AU1842">
        <v>640644</v>
      </c>
      <c r="AV1842" s="11">
        <v>1273516</v>
      </c>
      <c r="AZ1842" t="s">
        <v>8421</v>
      </c>
      <c r="BF1842" t="s">
        <v>10456</v>
      </c>
      <c r="BG1842" t="s">
        <v>10455</v>
      </c>
    </row>
    <row r="1843" spans="1:59" x14ac:dyDescent="0.3">
      <c r="A1843">
        <v>1307</v>
      </c>
      <c r="B1843" t="s">
        <v>7430</v>
      </c>
      <c r="C1843">
        <v>6812547</v>
      </c>
      <c r="Q1843" t="s">
        <v>3206</v>
      </c>
      <c r="R1843" t="s">
        <v>3206</v>
      </c>
      <c r="S1843" t="s">
        <v>135</v>
      </c>
      <c r="T1843" t="s">
        <v>52</v>
      </c>
      <c r="V1843" s="9" t="s">
        <v>4425</v>
      </c>
      <c r="AA1843" s="6" t="s">
        <v>9671</v>
      </c>
      <c r="AB1843">
        <v>13</v>
      </c>
      <c r="AC1843">
        <v>13</v>
      </c>
      <c r="AE1843" t="s">
        <v>2462</v>
      </c>
      <c r="AH1843" t="s">
        <v>8180</v>
      </c>
      <c r="AK1843" t="s">
        <v>8051</v>
      </c>
      <c r="AL1843" t="s">
        <v>2084</v>
      </c>
      <c r="AM1843" t="s">
        <v>2084</v>
      </c>
      <c r="AO1843">
        <v>11</v>
      </c>
      <c r="AP1843">
        <v>2</v>
      </c>
      <c r="AS1843" t="s">
        <v>7309</v>
      </c>
      <c r="AT1843">
        <v>38435996</v>
      </c>
      <c r="AU1843">
        <v>640644</v>
      </c>
      <c r="AV1843" s="11">
        <v>1273516</v>
      </c>
      <c r="AZ1843" t="s">
        <v>8420</v>
      </c>
      <c r="BF1843" t="s">
        <v>10456</v>
      </c>
      <c r="BG1843" t="s">
        <v>10455</v>
      </c>
    </row>
    <row r="1844" spans="1:59" x14ac:dyDescent="0.3">
      <c r="A1844">
        <v>1308</v>
      </c>
      <c r="B1844" t="s">
        <v>7431</v>
      </c>
      <c r="C1844">
        <v>7068884</v>
      </c>
      <c r="Q1844" t="s">
        <v>3207</v>
      </c>
      <c r="R1844" t="s">
        <v>3207</v>
      </c>
      <c r="S1844" t="s">
        <v>135</v>
      </c>
      <c r="T1844" t="s">
        <v>52</v>
      </c>
      <c r="V1844" s="9" t="s">
        <v>4425</v>
      </c>
      <c r="AA1844" s="6" t="s">
        <v>9672</v>
      </c>
      <c r="AB1844">
        <v>7</v>
      </c>
      <c r="AC1844">
        <v>7</v>
      </c>
      <c r="AE1844" t="s">
        <v>8055</v>
      </c>
      <c r="AF1844" t="s">
        <v>8054</v>
      </c>
      <c r="AH1844" t="s">
        <v>8057</v>
      </c>
      <c r="AK1844" t="s">
        <v>8123</v>
      </c>
      <c r="AL1844" t="s">
        <v>3001</v>
      </c>
      <c r="AM1844" t="s">
        <v>3001</v>
      </c>
      <c r="AO1844">
        <v>48</v>
      </c>
      <c r="AP1844">
        <v>2</v>
      </c>
      <c r="AZ1844" t="s">
        <v>8422</v>
      </c>
    </row>
    <row r="1845" spans="1:59" x14ac:dyDescent="0.3">
      <c r="A1845">
        <v>1310</v>
      </c>
      <c r="B1845" t="s">
        <v>7433</v>
      </c>
      <c r="C1845">
        <v>7068886</v>
      </c>
      <c r="Q1845" t="s">
        <v>3209</v>
      </c>
      <c r="R1845" t="s">
        <v>3209</v>
      </c>
      <c r="S1845" t="s">
        <v>135</v>
      </c>
      <c r="T1845" t="s">
        <v>52</v>
      </c>
      <c r="V1845" s="9" t="s">
        <v>4425</v>
      </c>
      <c r="AA1845" s="6" t="s">
        <v>9673</v>
      </c>
      <c r="AB1845">
        <v>5</v>
      </c>
      <c r="AC1845">
        <v>5</v>
      </c>
      <c r="AE1845" t="s">
        <v>8055</v>
      </c>
      <c r="AH1845" t="s">
        <v>12329</v>
      </c>
      <c r="AK1845" t="s">
        <v>8123</v>
      </c>
      <c r="AL1845" t="s">
        <v>3001</v>
      </c>
      <c r="AM1845" t="s">
        <v>3001</v>
      </c>
      <c r="AO1845">
        <v>38</v>
      </c>
      <c r="AP1845">
        <v>2</v>
      </c>
      <c r="AZ1845" t="s">
        <v>8424</v>
      </c>
    </row>
    <row r="1846" spans="1:59" x14ac:dyDescent="0.3">
      <c r="A1846">
        <v>1314</v>
      </c>
      <c r="B1846" t="s">
        <v>7436</v>
      </c>
      <c r="C1846">
        <v>7065286</v>
      </c>
      <c r="Q1846" t="s">
        <v>3213</v>
      </c>
      <c r="R1846" t="s">
        <v>3213</v>
      </c>
      <c r="S1846" t="s">
        <v>135</v>
      </c>
      <c r="T1846" t="s">
        <v>52</v>
      </c>
      <c r="V1846" s="9" t="s">
        <v>4425</v>
      </c>
      <c r="Z1846" s="9" t="s">
        <v>1545</v>
      </c>
      <c r="AA1846" s="6" t="s">
        <v>9677</v>
      </c>
      <c r="AB1846">
        <v>10</v>
      </c>
      <c r="AC1846">
        <v>10</v>
      </c>
      <c r="AE1846" t="s">
        <v>8054</v>
      </c>
      <c r="AF1846" t="s">
        <v>8202</v>
      </c>
      <c r="AG1846" t="s">
        <v>8170</v>
      </c>
      <c r="AH1846" t="s">
        <v>8058</v>
      </c>
      <c r="AL1846" t="s">
        <v>1544</v>
      </c>
      <c r="AM1846" t="s">
        <v>1544</v>
      </c>
      <c r="AO1846">
        <v>139</v>
      </c>
      <c r="AP1846">
        <v>4</v>
      </c>
      <c r="AS1846" t="s">
        <v>7283</v>
      </c>
      <c r="AT1846">
        <v>1058062637</v>
      </c>
      <c r="AV1846" s="11">
        <v>370512</v>
      </c>
      <c r="AZ1846" t="s">
        <v>2580</v>
      </c>
    </row>
    <row r="1847" spans="1:59" x14ac:dyDescent="0.3">
      <c r="A1847">
        <v>1316</v>
      </c>
      <c r="C1847">
        <v>7134998</v>
      </c>
      <c r="Q1847" t="s">
        <v>3215</v>
      </c>
      <c r="R1847" t="s">
        <v>3215</v>
      </c>
      <c r="S1847" t="s">
        <v>135</v>
      </c>
      <c r="T1847" t="s">
        <v>52</v>
      </c>
      <c r="V1847" s="9" t="s">
        <v>4425</v>
      </c>
      <c r="AA1847" s="6" t="s">
        <v>9679</v>
      </c>
      <c r="AB1847">
        <v>3</v>
      </c>
      <c r="AC1847">
        <v>3</v>
      </c>
      <c r="AE1847" t="s">
        <v>8054</v>
      </c>
      <c r="AH1847" t="s">
        <v>8057</v>
      </c>
      <c r="AI1847" t="s">
        <v>8114</v>
      </c>
      <c r="AK1847" t="s">
        <v>8051</v>
      </c>
      <c r="AL1847" t="s">
        <v>5181</v>
      </c>
      <c r="AM1847" t="s">
        <v>5181</v>
      </c>
      <c r="AO1847">
        <v>23</v>
      </c>
      <c r="AP1847">
        <v>2</v>
      </c>
      <c r="AZ1847" t="s">
        <v>8428</v>
      </c>
    </row>
    <row r="1848" spans="1:59" x14ac:dyDescent="0.3">
      <c r="A1848">
        <v>1320</v>
      </c>
      <c r="B1848" t="s">
        <v>7440</v>
      </c>
      <c r="C1848">
        <v>7096847</v>
      </c>
      <c r="Q1848" t="s">
        <v>3218</v>
      </c>
      <c r="R1848" t="s">
        <v>3218</v>
      </c>
      <c r="S1848" t="s">
        <v>135</v>
      </c>
      <c r="T1848" t="s">
        <v>52</v>
      </c>
      <c r="V1848" s="9" t="s">
        <v>4426</v>
      </c>
      <c r="Z1848" s="9" t="s">
        <v>1617</v>
      </c>
      <c r="AA1848" s="6" t="s">
        <v>557</v>
      </c>
      <c r="AB1848">
        <v>7</v>
      </c>
      <c r="AC1848">
        <v>7</v>
      </c>
      <c r="AE1848" t="s">
        <v>8226</v>
      </c>
      <c r="AF1848" t="s">
        <v>82</v>
      </c>
      <c r="AH1848" t="s">
        <v>12432</v>
      </c>
      <c r="AK1848" t="s">
        <v>8123</v>
      </c>
      <c r="AL1848" t="s">
        <v>1616</v>
      </c>
      <c r="AM1848" t="s">
        <v>1616</v>
      </c>
      <c r="AO1848">
        <v>21</v>
      </c>
      <c r="AP1848">
        <v>3</v>
      </c>
      <c r="AZ1848" t="s">
        <v>8432</v>
      </c>
    </row>
    <row r="1849" spans="1:59" x14ac:dyDescent="0.3">
      <c r="A1849">
        <v>1321</v>
      </c>
      <c r="C1849">
        <v>6756597</v>
      </c>
      <c r="Q1849" t="s">
        <v>6827</v>
      </c>
      <c r="R1849" t="s">
        <v>1174</v>
      </c>
      <c r="S1849" t="s">
        <v>65</v>
      </c>
      <c r="T1849" t="s">
        <v>52</v>
      </c>
      <c r="V1849" s="9" t="s">
        <v>4427</v>
      </c>
      <c r="AA1849" s="6" t="s">
        <v>6828</v>
      </c>
      <c r="AB1849">
        <v>9</v>
      </c>
      <c r="AC1849">
        <v>9</v>
      </c>
      <c r="AE1849" t="s">
        <v>92</v>
      </c>
      <c r="AH1849" t="s">
        <v>1174</v>
      </c>
      <c r="AL1849" t="s">
        <v>6748</v>
      </c>
      <c r="AM1849" t="s">
        <v>6749</v>
      </c>
      <c r="AO1849">
        <v>166</v>
      </c>
      <c r="AP1849">
        <v>6</v>
      </c>
      <c r="AZ1849" t="s">
        <v>6829</v>
      </c>
    </row>
    <row r="1850" spans="1:59" x14ac:dyDescent="0.3">
      <c r="A1850">
        <v>1323</v>
      </c>
      <c r="B1850" t="s">
        <v>7442</v>
      </c>
      <c r="C1850">
        <v>7138297</v>
      </c>
      <c r="Q1850" t="s">
        <v>3220</v>
      </c>
      <c r="R1850" t="s">
        <v>3220</v>
      </c>
      <c r="S1850" t="s">
        <v>135</v>
      </c>
      <c r="T1850" t="s">
        <v>52</v>
      </c>
      <c r="V1850" s="9" t="s">
        <v>4427</v>
      </c>
      <c r="AA1850" s="6" t="s">
        <v>9682</v>
      </c>
      <c r="AB1850">
        <v>6</v>
      </c>
      <c r="AC1850">
        <v>6</v>
      </c>
      <c r="AE1850" t="s">
        <v>8211</v>
      </c>
      <c r="AF1850" t="s">
        <v>8055</v>
      </c>
      <c r="AH1850" t="s">
        <v>8057</v>
      </c>
      <c r="AK1850" t="s">
        <v>8175</v>
      </c>
      <c r="AL1850" t="s">
        <v>2084</v>
      </c>
      <c r="AM1850" t="s">
        <v>2084</v>
      </c>
      <c r="AO1850">
        <v>11</v>
      </c>
      <c r="AP1850">
        <v>3</v>
      </c>
      <c r="AS1850" t="s">
        <v>7309</v>
      </c>
      <c r="AT1850">
        <v>38435996</v>
      </c>
      <c r="AU1850">
        <v>640644</v>
      </c>
      <c r="AV1850" s="11">
        <v>1273516</v>
      </c>
      <c r="AZ1850" t="s">
        <v>8434</v>
      </c>
      <c r="BF1850" t="s">
        <v>10456</v>
      </c>
      <c r="BG1850" t="s">
        <v>10455</v>
      </c>
    </row>
    <row r="1851" spans="1:59" x14ac:dyDescent="0.3">
      <c r="A1851">
        <v>1324</v>
      </c>
      <c r="B1851" t="s">
        <v>7443</v>
      </c>
      <c r="C1851">
        <v>7138296</v>
      </c>
      <c r="Q1851" t="s">
        <v>3221</v>
      </c>
      <c r="R1851" t="s">
        <v>3221</v>
      </c>
      <c r="S1851" t="s">
        <v>135</v>
      </c>
      <c r="T1851" t="s">
        <v>52</v>
      </c>
      <c r="V1851" s="9" t="s">
        <v>4427</v>
      </c>
      <c r="AA1851" s="6" t="s">
        <v>9683</v>
      </c>
      <c r="AB1851">
        <v>10</v>
      </c>
      <c r="AC1851">
        <v>10</v>
      </c>
      <c r="AE1851" t="s">
        <v>164</v>
      </c>
      <c r="AH1851" t="s">
        <v>8057</v>
      </c>
      <c r="AK1851" t="s">
        <v>8051</v>
      </c>
      <c r="AL1851" t="s">
        <v>2084</v>
      </c>
      <c r="AM1851" t="s">
        <v>2084</v>
      </c>
      <c r="AO1851">
        <v>11</v>
      </c>
      <c r="AP1851">
        <v>3</v>
      </c>
      <c r="AS1851" t="s">
        <v>7309</v>
      </c>
      <c r="AT1851">
        <v>38435996</v>
      </c>
      <c r="AU1851">
        <v>640644</v>
      </c>
      <c r="AV1851" s="11">
        <v>1273516</v>
      </c>
      <c r="AZ1851" t="s">
        <v>8435</v>
      </c>
      <c r="BF1851" t="s">
        <v>10456</v>
      </c>
      <c r="BG1851" t="s">
        <v>10455</v>
      </c>
    </row>
    <row r="1852" spans="1:59" x14ac:dyDescent="0.3">
      <c r="A1852">
        <v>1326</v>
      </c>
      <c r="C1852">
        <v>7168517</v>
      </c>
      <c r="Q1852" t="s">
        <v>6815</v>
      </c>
      <c r="R1852" t="s">
        <v>6816</v>
      </c>
      <c r="S1852" t="s">
        <v>65</v>
      </c>
      <c r="T1852" t="s">
        <v>52</v>
      </c>
      <c r="V1852" s="9" t="s">
        <v>4428</v>
      </c>
      <c r="AA1852" s="6" t="s">
        <v>6817</v>
      </c>
      <c r="AB1852">
        <v>7</v>
      </c>
      <c r="AC1852">
        <v>7</v>
      </c>
      <c r="AE1852" t="s">
        <v>8055</v>
      </c>
      <c r="AF1852" t="s">
        <v>8212</v>
      </c>
      <c r="AH1852" t="s">
        <v>12438</v>
      </c>
      <c r="AK1852" t="s">
        <v>8123</v>
      </c>
      <c r="AL1852" t="s">
        <v>125</v>
      </c>
      <c r="AM1852" t="s">
        <v>132</v>
      </c>
      <c r="AO1852">
        <v>140</v>
      </c>
      <c r="AP1852">
        <v>7</v>
      </c>
      <c r="AS1852" t="s">
        <v>1913</v>
      </c>
      <c r="AT1852">
        <v>471520985</v>
      </c>
      <c r="AU1852">
        <v>7833358</v>
      </c>
      <c r="AV1852" s="11" t="s">
        <v>130</v>
      </c>
      <c r="AZ1852" t="s">
        <v>6818</v>
      </c>
    </row>
    <row r="1853" spans="1:59" x14ac:dyDescent="0.3">
      <c r="A1853">
        <v>1327</v>
      </c>
      <c r="C1853">
        <v>7172587</v>
      </c>
      <c r="Q1853" t="s">
        <v>3223</v>
      </c>
      <c r="R1853" t="s">
        <v>3223</v>
      </c>
      <c r="S1853" t="s">
        <v>135</v>
      </c>
      <c r="T1853" t="s">
        <v>52</v>
      </c>
      <c r="V1853" s="9" t="s">
        <v>4428</v>
      </c>
      <c r="AA1853" s="6" t="s">
        <v>9685</v>
      </c>
      <c r="AB1853">
        <v>12</v>
      </c>
      <c r="AC1853">
        <v>12</v>
      </c>
      <c r="AE1853" t="s">
        <v>8055</v>
      </c>
      <c r="AF1853" t="s">
        <v>8054</v>
      </c>
      <c r="AH1853" t="s">
        <v>8058</v>
      </c>
      <c r="AL1853" t="s">
        <v>2319</v>
      </c>
      <c r="AM1853" t="s">
        <v>2319</v>
      </c>
      <c r="AO1853">
        <v>9</v>
      </c>
      <c r="AP1853">
        <v>3</v>
      </c>
      <c r="AS1853" t="s">
        <v>7357</v>
      </c>
      <c r="AT1853">
        <v>962944</v>
      </c>
      <c r="AV1853" s="11">
        <v>424767</v>
      </c>
      <c r="AZ1853" t="s">
        <v>8437</v>
      </c>
    </row>
    <row r="1854" spans="1:59" x14ac:dyDescent="0.3">
      <c r="A1854">
        <v>1330</v>
      </c>
      <c r="B1854" t="s">
        <v>7444</v>
      </c>
      <c r="C1854">
        <v>7202052</v>
      </c>
      <c r="Q1854" t="s">
        <v>3225</v>
      </c>
      <c r="R1854" t="s">
        <v>3225</v>
      </c>
      <c r="S1854" t="s">
        <v>135</v>
      </c>
      <c r="T1854" t="s">
        <v>52</v>
      </c>
      <c r="V1854" s="9" t="s">
        <v>4429</v>
      </c>
      <c r="AA1854" s="6" t="s">
        <v>9687</v>
      </c>
      <c r="AB1854">
        <v>4</v>
      </c>
      <c r="AC1854">
        <v>4</v>
      </c>
      <c r="AE1854" t="s">
        <v>8054</v>
      </c>
      <c r="AH1854" t="s">
        <v>8057</v>
      </c>
      <c r="AI1854" t="s">
        <v>8119</v>
      </c>
      <c r="AK1854" t="s">
        <v>8052</v>
      </c>
      <c r="AL1854" t="s">
        <v>5154</v>
      </c>
      <c r="AM1854" t="s">
        <v>5154</v>
      </c>
      <c r="AO1854">
        <v>128</v>
      </c>
      <c r="AP1854">
        <v>2</v>
      </c>
      <c r="AZ1854" t="s">
        <v>8439</v>
      </c>
    </row>
    <row r="1855" spans="1:59" x14ac:dyDescent="0.3">
      <c r="A1855">
        <v>1332</v>
      </c>
      <c r="C1855">
        <v>6921743</v>
      </c>
      <c r="Q1855" t="s">
        <v>3226</v>
      </c>
      <c r="R1855" t="s">
        <v>3226</v>
      </c>
      <c r="S1855" t="s">
        <v>135</v>
      </c>
      <c r="T1855" t="s">
        <v>52</v>
      </c>
      <c r="V1855" s="9" t="s">
        <v>4430</v>
      </c>
      <c r="AA1855" s="6" t="s">
        <v>9460</v>
      </c>
      <c r="AB1855">
        <v>3</v>
      </c>
      <c r="AC1855">
        <v>3</v>
      </c>
      <c r="AE1855" t="s">
        <v>8054</v>
      </c>
      <c r="AF1855" t="s">
        <v>8161</v>
      </c>
      <c r="AH1855" t="s">
        <v>8066</v>
      </c>
      <c r="AK1855" t="s">
        <v>8051</v>
      </c>
      <c r="AL1855" t="s">
        <v>5189</v>
      </c>
      <c r="AM1855" t="s">
        <v>5189</v>
      </c>
      <c r="AO1855">
        <v>155</v>
      </c>
      <c r="AP1855">
        <v>7</v>
      </c>
      <c r="AZ1855" t="s">
        <v>8440</v>
      </c>
    </row>
    <row r="1856" spans="1:59" x14ac:dyDescent="0.3">
      <c r="A1856">
        <v>1336</v>
      </c>
      <c r="Q1856" t="s">
        <v>10920</v>
      </c>
      <c r="R1856" t="s">
        <v>10920</v>
      </c>
      <c r="S1856" t="s">
        <v>135</v>
      </c>
      <c r="T1856" t="s">
        <v>469</v>
      </c>
      <c r="V1856" s="9" t="s">
        <v>4431</v>
      </c>
      <c r="AA1856" s="6" t="s">
        <v>10921</v>
      </c>
      <c r="AB1856">
        <v>2</v>
      </c>
      <c r="AC1856">
        <v>2</v>
      </c>
      <c r="AL1856" t="s">
        <v>10922</v>
      </c>
      <c r="AM1856" t="s">
        <v>10922</v>
      </c>
      <c r="AZ1856" t="s">
        <v>10923</v>
      </c>
    </row>
    <row r="1857" spans="1:59" x14ac:dyDescent="0.3">
      <c r="A1857">
        <v>1337</v>
      </c>
      <c r="Q1857" t="s">
        <v>3231</v>
      </c>
      <c r="R1857" t="s">
        <v>3231</v>
      </c>
      <c r="S1857" t="s">
        <v>135</v>
      </c>
      <c r="T1857" t="s">
        <v>138</v>
      </c>
      <c r="V1857" s="9" t="s">
        <v>3232</v>
      </c>
      <c r="AA1857" s="6" t="s">
        <v>9690</v>
      </c>
      <c r="AB1857">
        <v>1</v>
      </c>
      <c r="AC1857">
        <v>1</v>
      </c>
      <c r="AE1857" t="s">
        <v>8053</v>
      </c>
      <c r="AL1857" t="s">
        <v>3012</v>
      </c>
      <c r="AM1857" t="s">
        <v>3012</v>
      </c>
      <c r="AZ1857" t="s">
        <v>8442</v>
      </c>
    </row>
    <row r="1858" spans="1:59" x14ac:dyDescent="0.3">
      <c r="A1858">
        <v>1338</v>
      </c>
      <c r="B1858" t="s">
        <v>11897</v>
      </c>
      <c r="C1858">
        <v>7178340</v>
      </c>
      <c r="Q1858" t="s">
        <v>11898</v>
      </c>
      <c r="R1858" t="s">
        <v>11898</v>
      </c>
      <c r="S1858" t="s">
        <v>135</v>
      </c>
      <c r="T1858" t="s">
        <v>52</v>
      </c>
      <c r="V1858" s="9" t="s">
        <v>10915</v>
      </c>
      <c r="AA1858" s="6" t="s">
        <v>11899</v>
      </c>
      <c r="AB1858">
        <v>4</v>
      </c>
      <c r="AC1858">
        <v>4</v>
      </c>
      <c r="AE1858" t="s">
        <v>8055</v>
      </c>
      <c r="AF1858" t="s">
        <v>8226</v>
      </c>
      <c r="AH1858" t="s">
        <v>12435</v>
      </c>
      <c r="AK1858" t="s">
        <v>8051</v>
      </c>
      <c r="AL1858" t="s">
        <v>5257</v>
      </c>
      <c r="AM1858" t="s">
        <v>5257</v>
      </c>
      <c r="AO1858">
        <v>51</v>
      </c>
      <c r="AP1858">
        <v>2</v>
      </c>
      <c r="AS1858" t="s">
        <v>11755</v>
      </c>
      <c r="AV1858" s="11">
        <v>376475</v>
      </c>
      <c r="AZ1858" t="s">
        <v>11900</v>
      </c>
    </row>
    <row r="1859" spans="1:59" x14ac:dyDescent="0.3">
      <c r="A1859">
        <v>1341</v>
      </c>
      <c r="B1859" t="s">
        <v>7447</v>
      </c>
      <c r="C1859">
        <v>7139993</v>
      </c>
      <c r="Q1859" t="s">
        <v>3234</v>
      </c>
      <c r="R1859" t="s">
        <v>3234</v>
      </c>
      <c r="S1859" t="s">
        <v>135</v>
      </c>
      <c r="T1859" t="s">
        <v>52</v>
      </c>
      <c r="V1859" s="9" t="s">
        <v>4432</v>
      </c>
      <c r="Z1859" s="9" t="s">
        <v>4436</v>
      </c>
      <c r="AA1859" s="6" t="s">
        <v>9692</v>
      </c>
      <c r="AB1859">
        <v>21</v>
      </c>
      <c r="AC1859">
        <v>21</v>
      </c>
      <c r="AE1859" t="s">
        <v>2462</v>
      </c>
      <c r="AF1859" t="s">
        <v>8055</v>
      </c>
      <c r="AG1859" t="s">
        <v>164</v>
      </c>
      <c r="AH1859" t="s">
        <v>12436</v>
      </c>
      <c r="AK1859" t="s">
        <v>8123</v>
      </c>
      <c r="AL1859" t="s">
        <v>5190</v>
      </c>
      <c r="AM1859" t="s">
        <v>5190</v>
      </c>
      <c r="AO1859">
        <v>11</v>
      </c>
      <c r="AP1859">
        <v>3</v>
      </c>
      <c r="AZ1859" t="s">
        <v>3042</v>
      </c>
    </row>
    <row r="1860" spans="1:59" x14ac:dyDescent="0.3">
      <c r="A1860">
        <v>1345</v>
      </c>
      <c r="B1860" t="s">
        <v>7449</v>
      </c>
      <c r="C1860">
        <v>6215421</v>
      </c>
      <c r="Q1860" t="s">
        <v>3236</v>
      </c>
      <c r="R1860" t="s">
        <v>3236</v>
      </c>
      <c r="S1860" t="s">
        <v>135</v>
      </c>
      <c r="T1860" t="s">
        <v>52</v>
      </c>
      <c r="V1860" s="9" t="s">
        <v>4433</v>
      </c>
      <c r="W1860" s="4">
        <v>29941</v>
      </c>
      <c r="AA1860" s="6" t="s">
        <v>9694</v>
      </c>
      <c r="AB1860">
        <v>4</v>
      </c>
      <c r="AC1860">
        <v>4</v>
      </c>
      <c r="AE1860" t="s">
        <v>2462</v>
      </c>
      <c r="AH1860" t="s">
        <v>8057</v>
      </c>
      <c r="AK1860" t="s">
        <v>8123</v>
      </c>
      <c r="AL1860" t="s">
        <v>1278</v>
      </c>
      <c r="AM1860" t="s">
        <v>1278</v>
      </c>
      <c r="AO1860">
        <v>55</v>
      </c>
      <c r="AP1860">
        <v>6</v>
      </c>
      <c r="AS1860" t="s">
        <v>7305</v>
      </c>
      <c r="AT1860">
        <v>7747175</v>
      </c>
      <c r="AV1860" s="11">
        <v>375362</v>
      </c>
      <c r="AZ1860" t="s">
        <v>8445</v>
      </c>
    </row>
    <row r="1861" spans="1:59" x14ac:dyDescent="0.3">
      <c r="A1861">
        <v>1346</v>
      </c>
      <c r="Q1861" t="s">
        <v>3237</v>
      </c>
      <c r="R1861" t="s">
        <v>3237</v>
      </c>
      <c r="S1861" t="s">
        <v>135</v>
      </c>
      <c r="T1861" t="s">
        <v>138</v>
      </c>
      <c r="V1861" s="9" t="s">
        <v>4435</v>
      </c>
      <c r="AA1861" s="6" t="s">
        <v>266</v>
      </c>
      <c r="AB1861">
        <v>1</v>
      </c>
      <c r="AC1861">
        <v>1</v>
      </c>
      <c r="AH1861" t="s">
        <v>8057</v>
      </c>
      <c r="AL1861" t="s">
        <v>5191</v>
      </c>
      <c r="AM1861" t="s">
        <v>5191</v>
      </c>
    </row>
    <row r="1862" spans="1:59" x14ac:dyDescent="0.3">
      <c r="A1862">
        <v>1347</v>
      </c>
      <c r="Q1862" t="s">
        <v>3238</v>
      </c>
      <c r="R1862" t="s">
        <v>3238</v>
      </c>
      <c r="S1862" t="s">
        <v>135</v>
      </c>
      <c r="T1862" t="s">
        <v>138</v>
      </c>
      <c r="V1862" s="9" t="s">
        <v>4435</v>
      </c>
      <c r="AA1862" s="6" t="s">
        <v>6335</v>
      </c>
      <c r="AB1862">
        <v>1</v>
      </c>
      <c r="AC1862">
        <v>1</v>
      </c>
      <c r="AH1862" t="s">
        <v>8057</v>
      </c>
      <c r="AL1862" t="s">
        <v>2610</v>
      </c>
      <c r="AM1862" t="s">
        <v>2610</v>
      </c>
      <c r="AZ1862" t="s">
        <v>1749</v>
      </c>
    </row>
    <row r="1863" spans="1:59" x14ac:dyDescent="0.3">
      <c r="A1863">
        <v>1348</v>
      </c>
      <c r="Q1863" t="s">
        <v>3239</v>
      </c>
      <c r="R1863" t="s">
        <v>3239</v>
      </c>
      <c r="S1863" t="s">
        <v>135</v>
      </c>
      <c r="T1863" t="s">
        <v>138</v>
      </c>
      <c r="V1863" s="9" t="s">
        <v>4435</v>
      </c>
      <c r="AA1863" s="6" t="s">
        <v>2511</v>
      </c>
      <c r="AB1863">
        <v>1</v>
      </c>
      <c r="AC1863">
        <v>1</v>
      </c>
      <c r="AH1863" t="s">
        <v>8057</v>
      </c>
      <c r="AL1863" t="s">
        <v>5192</v>
      </c>
      <c r="AM1863" t="s">
        <v>5192</v>
      </c>
      <c r="AZ1863" t="s">
        <v>1749</v>
      </c>
    </row>
    <row r="1864" spans="1:59" x14ac:dyDescent="0.3">
      <c r="A1864">
        <v>1349</v>
      </c>
      <c r="E1864">
        <v>43950856</v>
      </c>
      <c r="Q1864" t="s">
        <v>5598</v>
      </c>
      <c r="R1864" t="s">
        <v>5598</v>
      </c>
      <c r="S1864" t="s">
        <v>135</v>
      </c>
      <c r="T1864" t="s">
        <v>52</v>
      </c>
      <c r="V1864" s="9" t="s">
        <v>4437</v>
      </c>
      <c r="AA1864" s="6" t="s">
        <v>5599</v>
      </c>
      <c r="AB1864">
        <v>17</v>
      </c>
      <c r="AC1864">
        <v>17</v>
      </c>
      <c r="AE1864" t="s">
        <v>8053</v>
      </c>
      <c r="AF1864" t="s">
        <v>8054</v>
      </c>
      <c r="AH1864" t="s">
        <v>1398</v>
      </c>
      <c r="AL1864" t="s">
        <v>5600</v>
      </c>
      <c r="AM1864" t="s">
        <v>5600</v>
      </c>
      <c r="AO1864">
        <v>25</v>
      </c>
      <c r="AP1864">
        <v>1</v>
      </c>
      <c r="AZ1864" t="s">
        <v>5601</v>
      </c>
    </row>
    <row r="1865" spans="1:59" x14ac:dyDescent="0.3">
      <c r="A1865">
        <v>1350</v>
      </c>
      <c r="Q1865" t="s">
        <v>3240</v>
      </c>
      <c r="R1865" t="s">
        <v>3241</v>
      </c>
      <c r="S1865" t="s">
        <v>1004</v>
      </c>
      <c r="T1865" t="s">
        <v>52</v>
      </c>
      <c r="V1865" s="9" t="s">
        <v>4437</v>
      </c>
      <c r="AA1865" s="6" t="s">
        <v>9695</v>
      </c>
      <c r="AB1865">
        <v>25</v>
      </c>
      <c r="AC1865">
        <v>25</v>
      </c>
      <c r="AE1865" t="s">
        <v>92</v>
      </c>
      <c r="AF1865" t="s">
        <v>8053</v>
      </c>
      <c r="AH1865" t="s">
        <v>12619</v>
      </c>
      <c r="AL1865" t="s">
        <v>5193</v>
      </c>
      <c r="AM1865" t="s">
        <v>5194</v>
      </c>
      <c r="AO1865">
        <v>4</v>
      </c>
      <c r="AZ1865" t="s">
        <v>8446</v>
      </c>
    </row>
    <row r="1866" spans="1:59" x14ac:dyDescent="0.3">
      <c r="A1866">
        <v>1351</v>
      </c>
      <c r="I1866">
        <v>29175607</v>
      </c>
      <c r="O1866" s="9" t="s">
        <v>12708</v>
      </c>
      <c r="P1866" s="9" t="s">
        <v>12707</v>
      </c>
      <c r="Q1866" t="s">
        <v>12706</v>
      </c>
      <c r="R1866" t="s">
        <v>12706</v>
      </c>
      <c r="S1866" t="s">
        <v>135</v>
      </c>
      <c r="T1866" t="s">
        <v>13</v>
      </c>
      <c r="V1866" s="9" t="s">
        <v>4437</v>
      </c>
      <c r="AB1866">
        <v>163</v>
      </c>
      <c r="AC1866">
        <v>163</v>
      </c>
      <c r="AH1866" t="s">
        <v>8057</v>
      </c>
      <c r="AZ1866" t="s">
        <v>12709</v>
      </c>
      <c r="BF1866" t="s">
        <v>12710</v>
      </c>
      <c r="BG1866" t="s">
        <v>12711</v>
      </c>
    </row>
    <row r="1867" spans="1:59" x14ac:dyDescent="0.3">
      <c r="A1867">
        <v>1352</v>
      </c>
      <c r="K1867" t="s">
        <v>10845</v>
      </c>
      <c r="O1867" s="9" t="s">
        <v>10844</v>
      </c>
      <c r="P1867" s="9" t="s">
        <v>10843</v>
      </c>
      <c r="Q1867" t="s">
        <v>10842</v>
      </c>
      <c r="R1867" t="s">
        <v>10842</v>
      </c>
      <c r="S1867" t="s">
        <v>135</v>
      </c>
      <c r="T1867" t="s">
        <v>13</v>
      </c>
      <c r="V1867" s="9" t="s">
        <v>4437</v>
      </c>
      <c r="AB1867">
        <v>173</v>
      </c>
      <c r="AC1867">
        <v>173</v>
      </c>
      <c r="AZ1867" t="s">
        <v>6256</v>
      </c>
      <c r="BF1867" t="s">
        <v>10846</v>
      </c>
    </row>
    <row r="1868" spans="1:59" x14ac:dyDescent="0.3">
      <c r="A1868">
        <v>1354</v>
      </c>
      <c r="K1868" t="s">
        <v>7451</v>
      </c>
      <c r="P1868" s="9" t="s">
        <v>7450</v>
      </c>
      <c r="Q1868" t="s">
        <v>3243</v>
      </c>
      <c r="R1868" t="s">
        <v>3249</v>
      </c>
      <c r="S1868" t="s">
        <v>51</v>
      </c>
      <c r="T1868" t="s">
        <v>13</v>
      </c>
      <c r="V1868" s="9" t="s">
        <v>4437</v>
      </c>
      <c r="AB1868">
        <v>191</v>
      </c>
      <c r="AC1868">
        <v>191</v>
      </c>
      <c r="AH1868" t="s">
        <v>8059</v>
      </c>
      <c r="AK1868" t="s">
        <v>8051</v>
      </c>
      <c r="AZ1868" t="s">
        <v>8447</v>
      </c>
      <c r="BF1868" t="s">
        <v>8448</v>
      </c>
    </row>
    <row r="1869" spans="1:59" x14ac:dyDescent="0.3">
      <c r="A1869">
        <v>1355</v>
      </c>
      <c r="B1869" t="s">
        <v>7452</v>
      </c>
      <c r="C1869">
        <v>6852084</v>
      </c>
      <c r="Q1869" t="s">
        <v>3244</v>
      </c>
      <c r="R1869" t="s">
        <v>3244</v>
      </c>
      <c r="S1869" t="s">
        <v>135</v>
      </c>
      <c r="T1869" t="s">
        <v>52</v>
      </c>
      <c r="V1869" s="9" t="s">
        <v>4437</v>
      </c>
      <c r="AA1869" s="6" t="s">
        <v>9697</v>
      </c>
      <c r="AB1869">
        <v>4</v>
      </c>
      <c r="AC1869">
        <v>4</v>
      </c>
      <c r="AE1869" t="s">
        <v>8054</v>
      </c>
      <c r="AH1869" t="s">
        <v>1174</v>
      </c>
      <c r="AI1869" t="s">
        <v>5945</v>
      </c>
      <c r="AK1869" t="s">
        <v>8051</v>
      </c>
      <c r="AL1869" t="s">
        <v>2838</v>
      </c>
      <c r="AM1869" t="s">
        <v>2838</v>
      </c>
      <c r="AO1869">
        <v>9</v>
      </c>
      <c r="AP1869">
        <v>2</v>
      </c>
      <c r="AZ1869" t="s">
        <v>8449</v>
      </c>
    </row>
    <row r="1870" spans="1:59" x14ac:dyDescent="0.3">
      <c r="A1870">
        <v>1358</v>
      </c>
      <c r="C1870">
        <v>6677442</v>
      </c>
      <c r="Q1870" t="s">
        <v>11889</v>
      </c>
      <c r="R1870" t="s">
        <v>11889</v>
      </c>
      <c r="S1870" t="s">
        <v>135</v>
      </c>
      <c r="T1870" t="s">
        <v>52</v>
      </c>
      <c r="V1870" s="9" t="s">
        <v>4437</v>
      </c>
      <c r="AA1870" s="6" t="s">
        <v>5788</v>
      </c>
      <c r="AB1870">
        <v>6</v>
      </c>
      <c r="AC1870">
        <v>6</v>
      </c>
      <c r="AE1870" t="s">
        <v>82</v>
      </c>
      <c r="AH1870" t="s">
        <v>8106</v>
      </c>
      <c r="AK1870" t="s">
        <v>8051</v>
      </c>
      <c r="AL1870" t="s">
        <v>1840</v>
      </c>
      <c r="AM1870" t="s">
        <v>1840</v>
      </c>
      <c r="AO1870">
        <v>22</v>
      </c>
      <c r="AS1870" t="s">
        <v>7330</v>
      </c>
      <c r="AV1870" s="11">
        <v>142101</v>
      </c>
      <c r="AZ1870" t="s">
        <v>11890</v>
      </c>
    </row>
    <row r="1871" spans="1:59" x14ac:dyDescent="0.3">
      <c r="A1871">
        <v>1359</v>
      </c>
      <c r="Q1871" t="s">
        <v>3246</v>
      </c>
      <c r="R1871" t="s">
        <v>3247</v>
      </c>
      <c r="S1871" t="s">
        <v>65</v>
      </c>
      <c r="T1871" t="s">
        <v>52</v>
      </c>
      <c r="V1871" s="9" t="s">
        <v>4437</v>
      </c>
      <c r="AA1871" s="6" t="s">
        <v>9699</v>
      </c>
      <c r="AB1871">
        <v>10</v>
      </c>
      <c r="AC1871">
        <v>10</v>
      </c>
      <c r="AE1871" t="s">
        <v>8226</v>
      </c>
      <c r="AH1871" t="s">
        <v>1398</v>
      </c>
      <c r="AL1871" t="s">
        <v>5195</v>
      </c>
      <c r="AM1871" t="s">
        <v>5195</v>
      </c>
      <c r="AO1871">
        <v>1</v>
      </c>
      <c r="AP1871">
        <v>2</v>
      </c>
      <c r="AZ1871" t="s">
        <v>8451</v>
      </c>
    </row>
    <row r="1872" spans="1:59" x14ac:dyDescent="0.3">
      <c r="A1872">
        <v>1360</v>
      </c>
      <c r="K1872" t="s">
        <v>7455</v>
      </c>
      <c r="P1872" s="9" t="s">
        <v>7454</v>
      </c>
      <c r="Q1872" t="s">
        <v>3251</v>
      </c>
      <c r="R1872" t="s">
        <v>3251</v>
      </c>
      <c r="S1872" t="s">
        <v>135</v>
      </c>
      <c r="T1872" t="s">
        <v>13</v>
      </c>
      <c r="V1872" s="9" t="s">
        <v>4437</v>
      </c>
      <c r="AB1872">
        <v>336</v>
      </c>
      <c r="AC1872">
        <v>336</v>
      </c>
      <c r="AE1872" t="s">
        <v>8202</v>
      </c>
      <c r="AH1872" t="s">
        <v>1174</v>
      </c>
      <c r="AK1872" t="s">
        <v>8052</v>
      </c>
      <c r="AZ1872" t="s">
        <v>8452</v>
      </c>
      <c r="BF1872" t="s">
        <v>8453</v>
      </c>
    </row>
    <row r="1873" spans="1:59" x14ac:dyDescent="0.3">
      <c r="A1873">
        <v>1364</v>
      </c>
      <c r="Q1873" t="s">
        <v>3253</v>
      </c>
      <c r="R1873" t="s">
        <v>3253</v>
      </c>
      <c r="S1873" t="s">
        <v>135</v>
      </c>
      <c r="T1873" t="s">
        <v>138</v>
      </c>
      <c r="V1873" s="9" t="s">
        <v>4438</v>
      </c>
      <c r="AA1873" s="6" t="s">
        <v>9701</v>
      </c>
      <c r="AB1873">
        <v>1</v>
      </c>
      <c r="AC1873">
        <v>1</v>
      </c>
      <c r="AE1873" t="s">
        <v>562</v>
      </c>
      <c r="AH1873" t="s">
        <v>8057</v>
      </c>
      <c r="AL1873" t="s">
        <v>5196</v>
      </c>
      <c r="AM1873" t="s">
        <v>5196</v>
      </c>
    </row>
    <row r="1874" spans="1:59" x14ac:dyDescent="0.3">
      <c r="A1874">
        <v>1365</v>
      </c>
      <c r="Q1874" t="s">
        <v>3254</v>
      </c>
      <c r="R1874" t="s">
        <v>3254</v>
      </c>
      <c r="S1874" t="s">
        <v>135</v>
      </c>
      <c r="T1874" t="s">
        <v>138</v>
      </c>
      <c r="V1874" s="9" t="s">
        <v>4439</v>
      </c>
      <c r="AA1874" s="6" t="s">
        <v>5534</v>
      </c>
      <c r="AB1874">
        <v>2</v>
      </c>
      <c r="AC1874">
        <v>2</v>
      </c>
      <c r="AL1874" t="s">
        <v>753</v>
      </c>
      <c r="AM1874" t="s">
        <v>753</v>
      </c>
      <c r="AZ1874" t="s">
        <v>8456</v>
      </c>
    </row>
    <row r="1875" spans="1:59" x14ac:dyDescent="0.3">
      <c r="A1875">
        <v>1366</v>
      </c>
      <c r="B1875" t="s">
        <v>7458</v>
      </c>
      <c r="C1875">
        <v>6834232</v>
      </c>
      <c r="Q1875" t="s">
        <v>3255</v>
      </c>
      <c r="R1875" t="s">
        <v>3255</v>
      </c>
      <c r="S1875" t="s">
        <v>135</v>
      </c>
      <c r="T1875" t="s">
        <v>52</v>
      </c>
      <c r="V1875" s="9" t="s">
        <v>4440</v>
      </c>
      <c r="AA1875" s="6" t="s">
        <v>9702</v>
      </c>
      <c r="AB1875">
        <v>8</v>
      </c>
      <c r="AC1875">
        <v>8</v>
      </c>
      <c r="AE1875" t="s">
        <v>8055</v>
      </c>
      <c r="AF1875" t="s">
        <v>8054</v>
      </c>
      <c r="AH1875" t="s">
        <v>12440</v>
      </c>
      <c r="AK1875" t="s">
        <v>8051</v>
      </c>
      <c r="AL1875" t="s">
        <v>3011</v>
      </c>
      <c r="AM1875" t="s">
        <v>3011</v>
      </c>
      <c r="AO1875">
        <v>47</v>
      </c>
      <c r="AP1875">
        <v>1</v>
      </c>
      <c r="AZ1875" t="s">
        <v>8457</v>
      </c>
    </row>
    <row r="1876" spans="1:59" x14ac:dyDescent="0.3">
      <c r="A1876">
        <v>1367</v>
      </c>
      <c r="C1876">
        <v>6623005</v>
      </c>
      <c r="Q1876" t="s">
        <v>3256</v>
      </c>
      <c r="R1876" t="s">
        <v>3258</v>
      </c>
      <c r="S1876" t="s">
        <v>51</v>
      </c>
      <c r="T1876" t="s">
        <v>52</v>
      </c>
      <c r="V1876" s="9" t="s">
        <v>4440</v>
      </c>
      <c r="AA1876" s="6" t="s">
        <v>6848</v>
      </c>
      <c r="AB1876">
        <v>9</v>
      </c>
      <c r="AC1876">
        <v>9</v>
      </c>
      <c r="AE1876" t="s">
        <v>82</v>
      </c>
      <c r="AH1876" t="s">
        <v>8057</v>
      </c>
      <c r="AK1876" t="s">
        <v>8175</v>
      </c>
      <c r="AL1876" t="s">
        <v>1308</v>
      </c>
      <c r="AM1876" t="s">
        <v>1311</v>
      </c>
      <c r="AO1876">
        <v>132</v>
      </c>
      <c r="AP1876">
        <v>2</v>
      </c>
      <c r="AS1876" t="s">
        <v>7297</v>
      </c>
      <c r="AT1876">
        <v>1765164</v>
      </c>
      <c r="AV1876" s="11">
        <v>8709012</v>
      </c>
      <c r="AZ1876" t="s">
        <v>6849</v>
      </c>
    </row>
    <row r="1877" spans="1:59" x14ac:dyDescent="0.3">
      <c r="A1877">
        <v>1368</v>
      </c>
      <c r="B1877" t="s">
        <v>7459</v>
      </c>
      <c r="C1877">
        <v>6409069</v>
      </c>
      <c r="Q1877" t="s">
        <v>3257</v>
      </c>
      <c r="R1877" t="s">
        <v>3257</v>
      </c>
      <c r="S1877" t="s">
        <v>135</v>
      </c>
      <c r="T1877" t="s">
        <v>52</v>
      </c>
      <c r="V1877" s="9" t="s">
        <v>4440</v>
      </c>
      <c r="AA1877" s="6" t="s">
        <v>6492</v>
      </c>
      <c r="AB1877">
        <v>4</v>
      </c>
      <c r="AC1877">
        <v>4</v>
      </c>
      <c r="AE1877" t="s">
        <v>2462</v>
      </c>
      <c r="AH1877" t="s">
        <v>8057</v>
      </c>
      <c r="AK1877" t="s">
        <v>8051</v>
      </c>
      <c r="AL1877" t="s">
        <v>5197</v>
      </c>
      <c r="AM1877" t="s">
        <v>5197</v>
      </c>
      <c r="AO1877">
        <v>23</v>
      </c>
      <c r="AP1877">
        <v>1</v>
      </c>
      <c r="AZ1877" t="s">
        <v>8407</v>
      </c>
    </row>
    <row r="1878" spans="1:59" x14ac:dyDescent="0.3">
      <c r="A1878">
        <v>1369</v>
      </c>
      <c r="E1878">
        <v>40014961</v>
      </c>
      <c r="Q1878" t="s">
        <v>5693</v>
      </c>
      <c r="R1878" t="s">
        <v>5693</v>
      </c>
      <c r="S1878" t="s">
        <v>135</v>
      </c>
      <c r="T1878" t="s">
        <v>52</v>
      </c>
      <c r="V1878" s="9" t="s">
        <v>4442</v>
      </c>
      <c r="AA1878" s="6" t="s">
        <v>5694</v>
      </c>
      <c r="AB1878">
        <v>28</v>
      </c>
      <c r="AC1878">
        <v>28</v>
      </c>
      <c r="AE1878" t="s">
        <v>8170</v>
      </c>
      <c r="AF1878" t="s">
        <v>11703</v>
      </c>
      <c r="AG1878" t="s">
        <v>8055</v>
      </c>
      <c r="AH1878" t="s">
        <v>8135</v>
      </c>
      <c r="AK1878" t="s">
        <v>8051</v>
      </c>
      <c r="AL1878" t="s">
        <v>5695</v>
      </c>
      <c r="AM1878" t="s">
        <v>5695</v>
      </c>
      <c r="AO1878">
        <v>11</v>
      </c>
      <c r="AP1878">
        <v>1</v>
      </c>
      <c r="AZ1878" t="s">
        <v>5696</v>
      </c>
    </row>
    <row r="1879" spans="1:59" x14ac:dyDescent="0.3">
      <c r="A1879">
        <v>1370</v>
      </c>
      <c r="B1879" t="s">
        <v>7461</v>
      </c>
      <c r="C1879">
        <v>6854278</v>
      </c>
      <c r="Q1879" t="s">
        <v>3260</v>
      </c>
      <c r="R1879" t="s">
        <v>3260</v>
      </c>
      <c r="S1879" t="s">
        <v>135</v>
      </c>
      <c r="T1879" t="s">
        <v>52</v>
      </c>
      <c r="V1879" s="9" t="s">
        <v>4442</v>
      </c>
      <c r="W1879" s="4">
        <v>29677</v>
      </c>
      <c r="Z1879" s="9" t="s">
        <v>4443</v>
      </c>
      <c r="AA1879" s="6" t="s">
        <v>9704</v>
      </c>
      <c r="AB1879">
        <v>10</v>
      </c>
      <c r="AC1879">
        <v>10</v>
      </c>
      <c r="AE1879" t="s">
        <v>8155</v>
      </c>
      <c r="AF1879" t="s">
        <v>8055</v>
      </c>
      <c r="AH1879" t="s">
        <v>12441</v>
      </c>
      <c r="AK1879" t="s">
        <v>8051</v>
      </c>
      <c r="AL1879" t="s">
        <v>5199</v>
      </c>
      <c r="AM1879" t="s">
        <v>5199</v>
      </c>
      <c r="AO1879">
        <v>142</v>
      </c>
      <c r="AP1879">
        <v>1</v>
      </c>
      <c r="AZ1879" t="s">
        <v>8459</v>
      </c>
    </row>
    <row r="1880" spans="1:59" x14ac:dyDescent="0.3">
      <c r="A1880">
        <v>1373</v>
      </c>
      <c r="B1880" t="s">
        <v>7463</v>
      </c>
      <c r="C1880">
        <v>6841764</v>
      </c>
      <c r="Q1880" t="s">
        <v>3261</v>
      </c>
      <c r="R1880" t="s">
        <v>3261</v>
      </c>
      <c r="S1880" t="s">
        <v>135</v>
      </c>
      <c r="T1880" t="s">
        <v>52</v>
      </c>
      <c r="V1880" s="9" t="s">
        <v>4450</v>
      </c>
      <c r="AA1880" s="6" t="s">
        <v>9544</v>
      </c>
      <c r="AB1880">
        <v>10</v>
      </c>
      <c r="AC1880">
        <v>10</v>
      </c>
      <c r="AE1880" t="s">
        <v>8055</v>
      </c>
      <c r="AH1880" t="s">
        <v>12442</v>
      </c>
      <c r="AK1880" t="s">
        <v>8052</v>
      </c>
      <c r="AL1880" t="s">
        <v>5187</v>
      </c>
      <c r="AM1880" t="s">
        <v>5187</v>
      </c>
      <c r="AO1880">
        <v>51</v>
      </c>
      <c r="AP1880">
        <v>2</v>
      </c>
      <c r="AZ1880" t="s">
        <v>8460</v>
      </c>
    </row>
    <row r="1881" spans="1:59" x14ac:dyDescent="0.3">
      <c r="A1881">
        <v>1375</v>
      </c>
      <c r="B1881" t="s">
        <v>7464</v>
      </c>
      <c r="C1881">
        <v>6882208</v>
      </c>
      <c r="Q1881" t="s">
        <v>3262</v>
      </c>
      <c r="R1881" t="s">
        <v>3262</v>
      </c>
      <c r="S1881" t="s">
        <v>135</v>
      </c>
      <c r="T1881" t="s">
        <v>52</v>
      </c>
      <c r="V1881" s="9" t="s">
        <v>4449</v>
      </c>
      <c r="Z1881" s="9" t="s">
        <v>4444</v>
      </c>
      <c r="AA1881" s="6" t="s">
        <v>9705</v>
      </c>
      <c r="AB1881">
        <v>15</v>
      </c>
      <c r="AC1881">
        <v>15</v>
      </c>
      <c r="AE1881" t="s">
        <v>8055</v>
      </c>
      <c r="AF1881" t="s">
        <v>8054</v>
      </c>
      <c r="AG1881" t="s">
        <v>8098</v>
      </c>
      <c r="AH1881" t="s">
        <v>12444</v>
      </c>
      <c r="AK1881" t="s">
        <v>8051</v>
      </c>
      <c r="AL1881" t="s">
        <v>2084</v>
      </c>
      <c r="AM1881" t="s">
        <v>2084</v>
      </c>
      <c r="AO1881">
        <v>12</v>
      </c>
      <c r="AP1881">
        <v>3</v>
      </c>
      <c r="AS1881" t="s">
        <v>7309</v>
      </c>
      <c r="AT1881">
        <v>38435996</v>
      </c>
      <c r="AU1881">
        <v>640644</v>
      </c>
      <c r="AV1881" s="11">
        <v>1273516</v>
      </c>
      <c r="AZ1881" t="s">
        <v>8461</v>
      </c>
      <c r="BF1881" t="s">
        <v>10456</v>
      </c>
      <c r="BG1881" t="s">
        <v>10455</v>
      </c>
    </row>
    <row r="1882" spans="1:59" x14ac:dyDescent="0.3">
      <c r="A1882">
        <v>1376</v>
      </c>
      <c r="C1882">
        <v>11648261</v>
      </c>
      <c r="Q1882" t="s">
        <v>12363</v>
      </c>
      <c r="R1882" t="s">
        <v>12363</v>
      </c>
      <c r="S1882" t="s">
        <v>135</v>
      </c>
      <c r="T1882" t="s">
        <v>52</v>
      </c>
      <c r="V1882" s="9" t="s">
        <v>12364</v>
      </c>
      <c r="AA1882" s="6" t="s">
        <v>12365</v>
      </c>
      <c r="AB1882">
        <v>14</v>
      </c>
      <c r="AC1882">
        <v>14</v>
      </c>
      <c r="AE1882" t="s">
        <v>8053</v>
      </c>
      <c r="AF1882" t="s">
        <v>8054</v>
      </c>
      <c r="AH1882" t="s">
        <v>12414</v>
      </c>
      <c r="AK1882" t="s">
        <v>8051</v>
      </c>
      <c r="AL1882" t="s">
        <v>12366</v>
      </c>
      <c r="AM1882" t="s">
        <v>12366</v>
      </c>
      <c r="AO1882">
        <v>565</v>
      </c>
      <c r="AV1882" s="11">
        <v>101087222</v>
      </c>
    </row>
    <row r="1883" spans="1:59" x14ac:dyDescent="0.3">
      <c r="A1883">
        <v>1380</v>
      </c>
      <c r="B1883" t="s">
        <v>7466</v>
      </c>
      <c r="C1883">
        <v>6406532</v>
      </c>
      <c r="Q1883" t="s">
        <v>3265</v>
      </c>
      <c r="R1883" t="s">
        <v>3265</v>
      </c>
      <c r="S1883" t="s">
        <v>135</v>
      </c>
      <c r="T1883" t="s">
        <v>52</v>
      </c>
      <c r="V1883" s="9" t="s">
        <v>4445</v>
      </c>
      <c r="W1883" s="4">
        <v>30228</v>
      </c>
      <c r="AA1883" s="6" t="s">
        <v>9708</v>
      </c>
      <c r="AB1883">
        <v>3</v>
      </c>
      <c r="AC1883">
        <v>3</v>
      </c>
      <c r="AE1883" t="s">
        <v>2462</v>
      </c>
      <c r="AH1883" t="s">
        <v>8057</v>
      </c>
      <c r="AK1883" t="s">
        <v>8052</v>
      </c>
      <c r="AL1883" t="s">
        <v>1278</v>
      </c>
      <c r="AM1883" t="s">
        <v>1278</v>
      </c>
      <c r="AO1883">
        <v>57</v>
      </c>
      <c r="AP1883">
        <v>1</v>
      </c>
      <c r="AS1883" t="s">
        <v>7305</v>
      </c>
      <c r="AT1883">
        <v>7747175</v>
      </c>
      <c r="AV1883" s="11">
        <v>375362</v>
      </c>
      <c r="AZ1883" t="s">
        <v>8464</v>
      </c>
    </row>
    <row r="1884" spans="1:59" x14ac:dyDescent="0.3">
      <c r="A1884">
        <v>1382</v>
      </c>
      <c r="Q1884" t="s">
        <v>10489</v>
      </c>
      <c r="R1884" t="s">
        <v>3267</v>
      </c>
      <c r="S1884" t="s">
        <v>135</v>
      </c>
      <c r="T1884" t="s">
        <v>138</v>
      </c>
      <c r="V1884" s="9" t="s">
        <v>4448</v>
      </c>
      <c r="AA1884" s="6" t="s">
        <v>1205</v>
      </c>
      <c r="AB1884">
        <v>1</v>
      </c>
      <c r="AC1884">
        <v>1</v>
      </c>
      <c r="AH1884" t="s">
        <v>8057</v>
      </c>
      <c r="AL1884" t="s">
        <v>773</v>
      </c>
      <c r="AM1884" t="s">
        <v>773</v>
      </c>
    </row>
    <row r="1885" spans="1:59" x14ac:dyDescent="0.3">
      <c r="A1885">
        <v>1384</v>
      </c>
      <c r="B1885" t="s">
        <v>7468</v>
      </c>
      <c r="C1885">
        <v>6639329</v>
      </c>
      <c r="Q1885" t="s">
        <v>3269</v>
      </c>
      <c r="R1885" t="s">
        <v>3269</v>
      </c>
      <c r="S1885" t="s">
        <v>135</v>
      </c>
      <c r="T1885" t="s">
        <v>52</v>
      </c>
      <c r="V1885" s="9" t="s">
        <v>4447</v>
      </c>
      <c r="AA1885" s="6" t="s">
        <v>9710</v>
      </c>
      <c r="AB1885">
        <v>10</v>
      </c>
      <c r="AC1885">
        <v>10</v>
      </c>
      <c r="AE1885" t="s">
        <v>8169</v>
      </c>
      <c r="AF1885" t="s">
        <v>164</v>
      </c>
      <c r="AH1885" t="s">
        <v>12371</v>
      </c>
      <c r="AL1885" t="s">
        <v>2084</v>
      </c>
      <c r="AM1885" t="s">
        <v>2084</v>
      </c>
      <c r="AO1885">
        <v>12</v>
      </c>
      <c r="AP1885">
        <v>4</v>
      </c>
      <c r="AS1885" t="s">
        <v>7309</v>
      </c>
      <c r="AT1885">
        <v>38435996</v>
      </c>
      <c r="AU1885">
        <v>640644</v>
      </c>
      <c r="AV1885" s="11">
        <v>1273516</v>
      </c>
      <c r="AZ1885" t="s">
        <v>8467</v>
      </c>
      <c r="BF1885" t="s">
        <v>10456</v>
      </c>
      <c r="BG1885" t="s">
        <v>10455</v>
      </c>
    </row>
    <row r="1886" spans="1:59" x14ac:dyDescent="0.3">
      <c r="A1886">
        <v>1385</v>
      </c>
      <c r="B1886" t="s">
        <v>5791</v>
      </c>
      <c r="C1886">
        <v>6644003</v>
      </c>
      <c r="Q1886" t="s">
        <v>3270</v>
      </c>
      <c r="R1886" t="s">
        <v>3270</v>
      </c>
      <c r="S1886" t="s">
        <v>135</v>
      </c>
      <c r="T1886" t="s">
        <v>52</v>
      </c>
      <c r="V1886" s="9" t="s">
        <v>4451</v>
      </c>
      <c r="Z1886" s="9" t="s">
        <v>4179</v>
      </c>
      <c r="AA1886" s="6" t="s">
        <v>5792</v>
      </c>
      <c r="AB1886">
        <v>11</v>
      </c>
      <c r="AC1886">
        <v>11</v>
      </c>
      <c r="AE1886" t="s">
        <v>164</v>
      </c>
      <c r="AH1886" t="s">
        <v>8057</v>
      </c>
      <c r="AK1886" t="s">
        <v>8051</v>
      </c>
      <c r="AL1886" t="s">
        <v>5171</v>
      </c>
      <c r="AM1886" t="s">
        <v>5171</v>
      </c>
      <c r="AO1886">
        <v>9</v>
      </c>
      <c r="AP1886">
        <v>1</v>
      </c>
      <c r="AS1886" t="s">
        <v>7368</v>
      </c>
      <c r="AT1886">
        <v>609193383</v>
      </c>
      <c r="AV1886" s="11">
        <v>7502386</v>
      </c>
      <c r="AZ1886" t="s">
        <v>5793</v>
      </c>
    </row>
    <row r="1887" spans="1:59" x14ac:dyDescent="0.3">
      <c r="A1887">
        <v>1388</v>
      </c>
      <c r="C1887">
        <v>6626356</v>
      </c>
      <c r="Q1887" t="s">
        <v>6842</v>
      </c>
      <c r="R1887" t="s">
        <v>6843</v>
      </c>
      <c r="S1887" t="s">
        <v>1004</v>
      </c>
      <c r="T1887" t="s">
        <v>52</v>
      </c>
      <c r="V1887" s="9" t="s">
        <v>6841</v>
      </c>
      <c r="AA1887" s="6" t="s">
        <v>6844</v>
      </c>
      <c r="AB1887">
        <v>7</v>
      </c>
      <c r="AC1887">
        <v>7</v>
      </c>
      <c r="AE1887" t="s">
        <v>8055</v>
      </c>
      <c r="AF1887" t="s">
        <v>8140</v>
      </c>
      <c r="AH1887" t="s">
        <v>12448</v>
      </c>
      <c r="AK1887" t="s">
        <v>8175</v>
      </c>
      <c r="AL1887" t="s">
        <v>6845</v>
      </c>
      <c r="AM1887" t="s">
        <v>6846</v>
      </c>
      <c r="AO1887">
        <v>59</v>
      </c>
      <c r="AP1887" s="11">
        <v>9</v>
      </c>
      <c r="AZ1887" t="s">
        <v>6847</v>
      </c>
    </row>
    <row r="1888" spans="1:59" x14ac:dyDescent="0.3">
      <c r="A1888">
        <v>1390</v>
      </c>
      <c r="B1888" t="s">
        <v>7471</v>
      </c>
      <c r="C1888">
        <v>6606413</v>
      </c>
      <c r="Q1888" t="s">
        <v>3273</v>
      </c>
      <c r="R1888" t="s">
        <v>3273</v>
      </c>
      <c r="S1888" t="s">
        <v>135</v>
      </c>
      <c r="T1888" t="s">
        <v>52</v>
      </c>
      <c r="V1888" s="9" t="s">
        <v>4452</v>
      </c>
      <c r="AA1888" s="6" t="s">
        <v>9713</v>
      </c>
      <c r="AB1888">
        <v>29</v>
      </c>
      <c r="AC1888">
        <v>29</v>
      </c>
      <c r="AE1888" t="s">
        <v>8055</v>
      </c>
      <c r="AF1888" t="s">
        <v>8054</v>
      </c>
      <c r="AH1888" t="s">
        <v>12449</v>
      </c>
      <c r="AK1888" t="s">
        <v>8175</v>
      </c>
      <c r="AL1888" t="s">
        <v>2084</v>
      </c>
      <c r="AM1888" t="s">
        <v>2084</v>
      </c>
      <c r="AO1888">
        <v>12</v>
      </c>
      <c r="AP1888">
        <v>5</v>
      </c>
      <c r="AS1888" t="s">
        <v>7309</v>
      </c>
      <c r="AT1888">
        <v>38435996</v>
      </c>
      <c r="AU1888">
        <v>640644</v>
      </c>
      <c r="AV1888" s="11">
        <v>1273516</v>
      </c>
      <c r="AZ1888" t="s">
        <v>8470</v>
      </c>
      <c r="BF1888" t="s">
        <v>10456</v>
      </c>
      <c r="BG1888" t="s">
        <v>10455</v>
      </c>
    </row>
    <row r="1889" spans="1:59" x14ac:dyDescent="0.3">
      <c r="A1889">
        <v>1391</v>
      </c>
      <c r="B1889" t="s">
        <v>7472</v>
      </c>
      <c r="C1889">
        <v>6317420</v>
      </c>
      <c r="Q1889" t="s">
        <v>3274</v>
      </c>
      <c r="R1889" t="s">
        <v>3274</v>
      </c>
      <c r="S1889" t="s">
        <v>135</v>
      </c>
      <c r="T1889" t="s">
        <v>52</v>
      </c>
      <c r="V1889" s="9" t="s">
        <v>4453</v>
      </c>
      <c r="Z1889" s="9" t="s">
        <v>4454</v>
      </c>
      <c r="AA1889" s="6" t="s">
        <v>9714</v>
      </c>
      <c r="AB1889">
        <v>11</v>
      </c>
      <c r="AC1889">
        <v>11</v>
      </c>
      <c r="AE1889" t="s">
        <v>2462</v>
      </c>
      <c r="AH1889" t="s">
        <v>8057</v>
      </c>
      <c r="AK1889" t="s">
        <v>8051</v>
      </c>
      <c r="AL1889" t="s">
        <v>5202</v>
      </c>
      <c r="AM1889" t="s">
        <v>5202</v>
      </c>
      <c r="AO1889">
        <v>82</v>
      </c>
      <c r="AP1889">
        <v>3</v>
      </c>
      <c r="AZ1889" t="s">
        <v>8471</v>
      </c>
    </row>
    <row r="1890" spans="1:59" x14ac:dyDescent="0.3">
      <c r="A1890">
        <v>1392</v>
      </c>
      <c r="M1890" t="s">
        <v>10278</v>
      </c>
      <c r="Q1890" t="s">
        <v>10279</v>
      </c>
      <c r="R1890" t="s">
        <v>10279</v>
      </c>
      <c r="S1890" t="s">
        <v>135</v>
      </c>
      <c r="T1890" t="s">
        <v>10005</v>
      </c>
      <c r="V1890" s="9" t="s">
        <v>10280</v>
      </c>
      <c r="AD1890" s="9" t="s">
        <v>10016</v>
      </c>
      <c r="AK1890" t="s">
        <v>8051</v>
      </c>
      <c r="AL1890" t="s">
        <v>10281</v>
      </c>
      <c r="AM1890" t="s">
        <v>10281</v>
      </c>
      <c r="AO1890">
        <v>3</v>
      </c>
      <c r="AP1890">
        <v>7</v>
      </c>
    </row>
    <row r="1891" spans="1:59" x14ac:dyDescent="0.3">
      <c r="A1891">
        <v>1393</v>
      </c>
      <c r="C1891">
        <v>6633385</v>
      </c>
      <c r="Q1891" t="s">
        <v>3275</v>
      </c>
      <c r="R1891" t="s">
        <v>3275</v>
      </c>
      <c r="S1891" t="s">
        <v>135</v>
      </c>
      <c r="T1891" t="s">
        <v>52</v>
      </c>
      <c r="V1891" s="9" t="s">
        <v>4455</v>
      </c>
      <c r="AA1891" s="6" t="s">
        <v>9715</v>
      </c>
      <c r="AB1891">
        <v>1</v>
      </c>
      <c r="AC1891">
        <v>1</v>
      </c>
      <c r="AE1891" t="s">
        <v>8054</v>
      </c>
      <c r="AH1891" t="s">
        <v>8057</v>
      </c>
      <c r="AL1891" t="s">
        <v>3017</v>
      </c>
      <c r="AM1891" t="s">
        <v>3017</v>
      </c>
      <c r="AO1891">
        <v>2</v>
      </c>
      <c r="AP1891">
        <v>11</v>
      </c>
      <c r="AZ1891" t="s">
        <v>8472</v>
      </c>
    </row>
    <row r="1892" spans="1:59" x14ac:dyDescent="0.3">
      <c r="A1892">
        <v>1394</v>
      </c>
      <c r="B1892" t="s">
        <v>7473</v>
      </c>
      <c r="C1892">
        <v>6667110</v>
      </c>
      <c r="Q1892" t="s">
        <v>3276</v>
      </c>
      <c r="R1892" t="s">
        <v>3276</v>
      </c>
      <c r="S1892" t="s">
        <v>135</v>
      </c>
      <c r="T1892" t="s">
        <v>52</v>
      </c>
      <c r="V1892" s="9" t="s">
        <v>4456</v>
      </c>
      <c r="AA1892" s="6" t="s">
        <v>9716</v>
      </c>
      <c r="AB1892">
        <v>14</v>
      </c>
      <c r="AC1892">
        <v>14</v>
      </c>
      <c r="AE1892" t="s">
        <v>8055</v>
      </c>
      <c r="AF1892" t="s">
        <v>164</v>
      </c>
      <c r="AH1892" t="s">
        <v>8057</v>
      </c>
      <c r="AK1892" t="s">
        <v>8051</v>
      </c>
      <c r="AL1892" t="s">
        <v>2084</v>
      </c>
      <c r="AM1892" t="s">
        <v>2084</v>
      </c>
      <c r="AO1892">
        <v>12</v>
      </c>
      <c r="AP1892">
        <v>6</v>
      </c>
      <c r="AS1892" t="s">
        <v>7309</v>
      </c>
      <c r="AT1892">
        <v>38435996</v>
      </c>
      <c r="AU1892">
        <v>640644</v>
      </c>
      <c r="AV1892" s="11">
        <v>1273516</v>
      </c>
      <c r="AZ1892" t="s">
        <v>8473</v>
      </c>
      <c r="BF1892" t="s">
        <v>10456</v>
      </c>
      <c r="BG1892" t="s">
        <v>10455</v>
      </c>
    </row>
    <row r="1893" spans="1:59" x14ac:dyDescent="0.3">
      <c r="A1893">
        <v>1395</v>
      </c>
      <c r="B1893" t="s">
        <v>7462</v>
      </c>
      <c r="C1893">
        <v>6667109</v>
      </c>
      <c r="Q1893" t="s">
        <v>3277</v>
      </c>
      <c r="R1893" t="s">
        <v>3277</v>
      </c>
      <c r="S1893" t="s">
        <v>135</v>
      </c>
      <c r="T1893" t="s">
        <v>52</v>
      </c>
      <c r="V1893" s="9" t="s">
        <v>4456</v>
      </c>
      <c r="AA1893" s="6" t="s">
        <v>9717</v>
      </c>
      <c r="AB1893">
        <v>7</v>
      </c>
      <c r="AC1893">
        <v>7</v>
      </c>
      <c r="AE1893" t="s">
        <v>8055</v>
      </c>
      <c r="AF1893" t="s">
        <v>8169</v>
      </c>
      <c r="AH1893" t="s">
        <v>8190</v>
      </c>
      <c r="AK1893" t="s">
        <v>8051</v>
      </c>
      <c r="AL1893" t="s">
        <v>2084</v>
      </c>
      <c r="AM1893" t="s">
        <v>2084</v>
      </c>
      <c r="AO1893">
        <v>12</v>
      </c>
      <c r="AP1893">
        <v>6</v>
      </c>
      <c r="AS1893" t="s">
        <v>7309</v>
      </c>
      <c r="AT1893">
        <v>38435996</v>
      </c>
      <c r="AU1893">
        <v>640644</v>
      </c>
      <c r="AV1893" s="11">
        <v>1273516</v>
      </c>
      <c r="AZ1893" t="s">
        <v>8474</v>
      </c>
      <c r="BF1893" t="s">
        <v>10456</v>
      </c>
      <c r="BG1893" t="s">
        <v>10455</v>
      </c>
    </row>
    <row r="1894" spans="1:59" x14ac:dyDescent="0.3">
      <c r="A1894">
        <v>1397</v>
      </c>
      <c r="Q1894" t="s">
        <v>3279</v>
      </c>
      <c r="R1894" t="s">
        <v>3279</v>
      </c>
      <c r="S1894" t="s">
        <v>135</v>
      </c>
      <c r="T1894" t="s">
        <v>138</v>
      </c>
      <c r="V1894" s="9" t="s">
        <v>4457</v>
      </c>
      <c r="AA1894" s="6" t="s">
        <v>966</v>
      </c>
      <c r="AB1894">
        <v>1</v>
      </c>
      <c r="AC1894">
        <v>1</v>
      </c>
      <c r="AE1894" t="s">
        <v>8053</v>
      </c>
      <c r="AH1894" t="s">
        <v>8057</v>
      </c>
      <c r="AL1894" t="s">
        <v>743</v>
      </c>
      <c r="AM1894" t="s">
        <v>743</v>
      </c>
    </row>
    <row r="1895" spans="1:59" x14ac:dyDescent="0.3">
      <c r="A1895">
        <v>1398</v>
      </c>
      <c r="C1895">
        <v>6743213</v>
      </c>
      <c r="Q1895" t="s">
        <v>6865</v>
      </c>
      <c r="R1895" t="s">
        <v>6866</v>
      </c>
      <c r="S1895" t="s">
        <v>51</v>
      </c>
      <c r="T1895" t="s">
        <v>52</v>
      </c>
      <c r="V1895" s="9" t="s">
        <v>4458</v>
      </c>
      <c r="AA1895" s="6" t="s">
        <v>6867</v>
      </c>
      <c r="AB1895">
        <v>14</v>
      </c>
      <c r="AC1895">
        <v>14</v>
      </c>
      <c r="AE1895" t="s">
        <v>164</v>
      </c>
      <c r="AH1895" t="s">
        <v>1389</v>
      </c>
      <c r="AL1895" t="s">
        <v>6050</v>
      </c>
      <c r="AM1895" t="s">
        <v>1843</v>
      </c>
      <c r="AO1895">
        <v>59</v>
      </c>
      <c r="AZ1895" t="s">
        <v>6868</v>
      </c>
    </row>
    <row r="1896" spans="1:59" x14ac:dyDescent="0.3">
      <c r="A1896">
        <v>1399</v>
      </c>
      <c r="K1896" t="s">
        <v>7475</v>
      </c>
      <c r="Q1896" t="s">
        <v>3280</v>
      </c>
      <c r="R1896" t="s">
        <v>3289</v>
      </c>
      <c r="S1896" t="s">
        <v>51</v>
      </c>
      <c r="T1896" t="s">
        <v>13</v>
      </c>
      <c r="V1896" s="9" t="s">
        <v>4458</v>
      </c>
      <c r="AB1896">
        <v>200</v>
      </c>
      <c r="AC1896">
        <v>200</v>
      </c>
      <c r="AH1896" t="s">
        <v>8163</v>
      </c>
      <c r="AZ1896" t="s">
        <v>8476</v>
      </c>
      <c r="BF1896" t="s">
        <v>8477</v>
      </c>
    </row>
    <row r="1897" spans="1:59" x14ac:dyDescent="0.3">
      <c r="A1897">
        <v>1401</v>
      </c>
      <c r="K1897" t="s">
        <v>7476</v>
      </c>
      <c r="P1897" s="9" t="s">
        <v>7477</v>
      </c>
      <c r="Q1897" t="s">
        <v>3281</v>
      </c>
      <c r="R1897" t="s">
        <v>3290</v>
      </c>
      <c r="S1897" t="s">
        <v>51</v>
      </c>
      <c r="T1897" t="s">
        <v>13</v>
      </c>
      <c r="V1897" s="9" t="s">
        <v>4458</v>
      </c>
      <c r="AB1897">
        <v>189</v>
      </c>
      <c r="AC1897">
        <v>189</v>
      </c>
      <c r="AH1897" t="s">
        <v>8059</v>
      </c>
      <c r="AZ1897" t="s">
        <v>8479</v>
      </c>
      <c r="BF1897" t="s">
        <v>8480</v>
      </c>
    </row>
    <row r="1898" spans="1:59" x14ac:dyDescent="0.3">
      <c r="A1898">
        <v>1402</v>
      </c>
      <c r="B1898" t="s">
        <v>7478</v>
      </c>
      <c r="C1898">
        <v>6441966</v>
      </c>
      <c r="Q1898" t="s">
        <v>3282</v>
      </c>
      <c r="R1898" t="s">
        <v>3282</v>
      </c>
      <c r="S1898" t="s">
        <v>135</v>
      </c>
      <c r="T1898" t="s">
        <v>52</v>
      </c>
      <c r="V1898" s="9" t="s">
        <v>4458</v>
      </c>
      <c r="Z1898" s="9" t="s">
        <v>4459</v>
      </c>
      <c r="AA1898" s="6" t="s">
        <v>9719</v>
      </c>
      <c r="AB1898">
        <v>8</v>
      </c>
      <c r="AC1898">
        <v>8</v>
      </c>
      <c r="AE1898" t="s">
        <v>8140</v>
      </c>
      <c r="AH1898" t="s">
        <v>1389</v>
      </c>
      <c r="AL1898" t="s">
        <v>5204</v>
      </c>
      <c r="AM1898" t="s">
        <v>5204</v>
      </c>
      <c r="AO1898">
        <v>61</v>
      </c>
      <c r="AZ1898" t="s">
        <v>8481</v>
      </c>
    </row>
    <row r="1899" spans="1:59" x14ac:dyDescent="0.3">
      <c r="A1899">
        <v>1403</v>
      </c>
      <c r="B1899" t="s">
        <v>7479</v>
      </c>
      <c r="C1899">
        <v>6436856</v>
      </c>
      <c r="Q1899" t="s">
        <v>3283</v>
      </c>
      <c r="R1899" t="s">
        <v>3283</v>
      </c>
      <c r="S1899" t="s">
        <v>135</v>
      </c>
      <c r="T1899" t="s">
        <v>52</v>
      </c>
      <c r="V1899" s="9" t="s">
        <v>4458</v>
      </c>
      <c r="W1899" s="4">
        <v>30480</v>
      </c>
      <c r="X1899" s="9" t="s">
        <v>4460</v>
      </c>
      <c r="Z1899" s="9" t="s">
        <v>4153</v>
      </c>
      <c r="AA1899" s="6" t="s">
        <v>9720</v>
      </c>
      <c r="AB1899">
        <v>11</v>
      </c>
      <c r="AC1899">
        <v>11</v>
      </c>
      <c r="AE1899" t="s">
        <v>2462</v>
      </c>
      <c r="AH1899" t="s">
        <v>1389</v>
      </c>
      <c r="AL1899" t="s">
        <v>5205</v>
      </c>
      <c r="AM1899" t="s">
        <v>5205</v>
      </c>
      <c r="AO1899">
        <v>9</v>
      </c>
      <c r="AP1899">
        <v>3</v>
      </c>
      <c r="AZ1899" t="s">
        <v>8482</v>
      </c>
    </row>
    <row r="1900" spans="1:59" x14ac:dyDescent="0.3">
      <c r="A1900">
        <v>1404</v>
      </c>
      <c r="B1900" t="s">
        <v>7480</v>
      </c>
      <c r="C1900">
        <v>6376623</v>
      </c>
      <c r="Q1900" t="s">
        <v>3284</v>
      </c>
      <c r="R1900" t="s">
        <v>3284</v>
      </c>
      <c r="S1900" t="s">
        <v>135</v>
      </c>
      <c r="T1900" t="s">
        <v>52</v>
      </c>
      <c r="V1900" s="9" t="s">
        <v>4458</v>
      </c>
      <c r="Z1900" s="9" t="s">
        <v>4461</v>
      </c>
      <c r="AA1900" s="6" t="s">
        <v>9721</v>
      </c>
      <c r="AB1900">
        <v>19</v>
      </c>
      <c r="AC1900">
        <v>19</v>
      </c>
      <c r="AE1900" t="s">
        <v>164</v>
      </c>
      <c r="AL1900" t="s">
        <v>5171</v>
      </c>
      <c r="AM1900" t="s">
        <v>5171</v>
      </c>
      <c r="AO1900">
        <v>9</v>
      </c>
      <c r="AP1900" s="9" t="s">
        <v>5479</v>
      </c>
      <c r="AS1900" t="s">
        <v>7368</v>
      </c>
      <c r="AT1900">
        <v>609193383</v>
      </c>
      <c r="AV1900" s="11">
        <v>7502386</v>
      </c>
      <c r="AZ1900" t="s">
        <v>8483</v>
      </c>
    </row>
    <row r="1901" spans="1:59" x14ac:dyDescent="0.3">
      <c r="A1901">
        <v>1405</v>
      </c>
      <c r="Q1901" t="s">
        <v>3285</v>
      </c>
      <c r="R1901" t="s">
        <v>3285</v>
      </c>
      <c r="S1901" t="s">
        <v>135</v>
      </c>
      <c r="T1901" t="s">
        <v>138</v>
      </c>
      <c r="V1901" s="9" t="s">
        <v>4458</v>
      </c>
      <c r="AA1901" s="6" t="s">
        <v>9722</v>
      </c>
      <c r="AB1901">
        <v>1</v>
      </c>
      <c r="AC1901">
        <v>1</v>
      </c>
      <c r="AE1901" t="s">
        <v>8053</v>
      </c>
      <c r="AH1901" t="s">
        <v>8057</v>
      </c>
      <c r="AL1901" t="s">
        <v>819</v>
      </c>
      <c r="AM1901" t="s">
        <v>819</v>
      </c>
    </row>
    <row r="1902" spans="1:59" x14ac:dyDescent="0.3">
      <c r="A1902">
        <v>1406</v>
      </c>
      <c r="I1902">
        <v>252307834</v>
      </c>
      <c r="O1902" s="9" t="s">
        <v>9723</v>
      </c>
      <c r="P1902" s="9" t="s">
        <v>9724</v>
      </c>
      <c r="Q1902" t="s">
        <v>3286</v>
      </c>
      <c r="R1902" t="s">
        <v>3291</v>
      </c>
      <c r="S1902" t="s">
        <v>65</v>
      </c>
      <c r="T1902" t="s">
        <v>13</v>
      </c>
      <c r="V1902" s="9" t="s">
        <v>4458</v>
      </c>
      <c r="AB1902">
        <v>158</v>
      </c>
      <c r="AC1902">
        <v>158</v>
      </c>
      <c r="AE1902" t="s">
        <v>8053</v>
      </c>
      <c r="AF1902" t="s">
        <v>8170</v>
      </c>
      <c r="AG1902" t="s">
        <v>92</v>
      </c>
      <c r="AH1902" t="s">
        <v>1174</v>
      </c>
      <c r="BD1902" t="s">
        <v>8484</v>
      </c>
      <c r="BF1902" t="s">
        <v>8485</v>
      </c>
    </row>
    <row r="1903" spans="1:59" x14ac:dyDescent="0.3">
      <c r="A1903">
        <v>1408</v>
      </c>
      <c r="Q1903" t="s">
        <v>3287</v>
      </c>
      <c r="R1903" t="s">
        <v>3287</v>
      </c>
      <c r="S1903" t="s">
        <v>135</v>
      </c>
      <c r="T1903" t="s">
        <v>138</v>
      </c>
      <c r="V1903" s="9" t="s">
        <v>4462</v>
      </c>
      <c r="AA1903" s="6" t="s">
        <v>967</v>
      </c>
      <c r="AB1903">
        <v>1</v>
      </c>
      <c r="AC1903">
        <v>1</v>
      </c>
      <c r="AL1903" t="s">
        <v>750</v>
      </c>
      <c r="AM1903" t="s">
        <v>750</v>
      </c>
    </row>
    <row r="1904" spans="1:59" x14ac:dyDescent="0.3">
      <c r="A1904">
        <v>1409</v>
      </c>
      <c r="B1904" t="s">
        <v>7481</v>
      </c>
      <c r="C1904">
        <v>6712462</v>
      </c>
      <c r="Q1904" t="s">
        <v>3288</v>
      </c>
      <c r="R1904" t="s">
        <v>3288</v>
      </c>
      <c r="S1904" t="s">
        <v>135</v>
      </c>
      <c r="T1904" t="s">
        <v>52</v>
      </c>
      <c r="V1904" s="9" t="s">
        <v>4463</v>
      </c>
      <c r="AA1904" s="6" t="s">
        <v>9725</v>
      </c>
      <c r="AB1904">
        <v>7</v>
      </c>
      <c r="AC1904">
        <v>7</v>
      </c>
      <c r="AE1904" t="s">
        <v>8055</v>
      </c>
      <c r="AF1904" t="s">
        <v>164</v>
      </c>
      <c r="AH1904" t="s">
        <v>1174</v>
      </c>
      <c r="AK1904" t="s">
        <v>8052</v>
      </c>
      <c r="AL1904" t="s">
        <v>2084</v>
      </c>
      <c r="AM1904" t="s">
        <v>2084</v>
      </c>
      <c r="AO1904">
        <v>13</v>
      </c>
      <c r="AP1904">
        <v>1</v>
      </c>
      <c r="AS1904" t="s">
        <v>7309</v>
      </c>
      <c r="AT1904">
        <v>38435996</v>
      </c>
      <c r="AU1904">
        <v>640644</v>
      </c>
      <c r="AV1904" s="11">
        <v>1273516</v>
      </c>
      <c r="AZ1904" t="s">
        <v>8487</v>
      </c>
      <c r="BF1904" t="s">
        <v>10456</v>
      </c>
      <c r="BG1904" t="s">
        <v>10455</v>
      </c>
    </row>
    <row r="1905" spans="1:59" x14ac:dyDescent="0.3">
      <c r="A1905">
        <v>1410</v>
      </c>
      <c r="B1905" t="s">
        <v>7482</v>
      </c>
      <c r="C1905">
        <v>6740345</v>
      </c>
      <c r="Q1905" t="s">
        <v>3292</v>
      </c>
      <c r="R1905" t="s">
        <v>3292</v>
      </c>
      <c r="S1905" t="s">
        <v>135</v>
      </c>
      <c r="T1905" t="s">
        <v>52</v>
      </c>
      <c r="V1905" s="9" t="s">
        <v>4463</v>
      </c>
      <c r="AA1905" s="6" t="s">
        <v>9726</v>
      </c>
      <c r="AB1905">
        <v>19</v>
      </c>
      <c r="AC1905">
        <v>19</v>
      </c>
      <c r="AE1905" t="s">
        <v>8169</v>
      </c>
      <c r="AH1905" t="s">
        <v>1174</v>
      </c>
      <c r="AL1905" t="s">
        <v>5206</v>
      </c>
      <c r="AM1905" t="s">
        <v>5206</v>
      </c>
      <c r="AO1905">
        <v>32</v>
      </c>
      <c r="AP1905">
        <v>1</v>
      </c>
      <c r="AZ1905" t="s">
        <v>8486</v>
      </c>
    </row>
    <row r="1906" spans="1:59" x14ac:dyDescent="0.3">
      <c r="A1906">
        <v>1411</v>
      </c>
      <c r="B1906" t="s">
        <v>7483</v>
      </c>
      <c r="C1906">
        <v>6712460</v>
      </c>
      <c r="Q1906" t="s">
        <v>3293</v>
      </c>
      <c r="R1906" t="s">
        <v>3293</v>
      </c>
      <c r="S1906" t="s">
        <v>135</v>
      </c>
      <c r="T1906" t="s">
        <v>52</v>
      </c>
      <c r="V1906" s="9" t="s">
        <v>4463</v>
      </c>
      <c r="AA1906" s="6" t="s">
        <v>9727</v>
      </c>
      <c r="AB1906">
        <v>13</v>
      </c>
      <c r="AC1906">
        <v>13</v>
      </c>
      <c r="AE1906" t="s">
        <v>8226</v>
      </c>
      <c r="AF1906" t="s">
        <v>8248</v>
      </c>
      <c r="AL1906" t="s">
        <v>2084</v>
      </c>
      <c r="AM1906" t="s">
        <v>2084</v>
      </c>
      <c r="AO1906">
        <v>13</v>
      </c>
      <c r="AP1906">
        <v>1</v>
      </c>
      <c r="AS1906" t="s">
        <v>7309</v>
      </c>
      <c r="AT1906">
        <v>38435996</v>
      </c>
      <c r="AU1906">
        <v>640644</v>
      </c>
      <c r="AV1906" s="11">
        <v>1273516</v>
      </c>
      <c r="AZ1906" t="s">
        <v>8488</v>
      </c>
      <c r="BF1906" t="s">
        <v>10456</v>
      </c>
      <c r="BG1906" t="s">
        <v>10455</v>
      </c>
    </row>
    <row r="1907" spans="1:59" x14ac:dyDescent="0.3">
      <c r="A1907">
        <v>1412</v>
      </c>
      <c r="Q1907" t="s">
        <v>3294</v>
      </c>
      <c r="R1907" t="s">
        <v>3294</v>
      </c>
      <c r="S1907" t="s">
        <v>135</v>
      </c>
      <c r="T1907" t="s">
        <v>138</v>
      </c>
      <c r="V1907" s="9" t="s">
        <v>4464</v>
      </c>
      <c r="AA1907" s="6" t="s">
        <v>517</v>
      </c>
      <c r="AB1907">
        <v>1</v>
      </c>
      <c r="AC1907">
        <v>1</v>
      </c>
      <c r="AL1907" t="s">
        <v>968</v>
      </c>
      <c r="AM1907" t="s">
        <v>968</v>
      </c>
      <c r="AZ1907" t="s">
        <v>8489</v>
      </c>
    </row>
    <row r="1908" spans="1:59" x14ac:dyDescent="0.3">
      <c r="A1908">
        <v>1413</v>
      </c>
      <c r="Q1908" t="s">
        <v>3295</v>
      </c>
      <c r="R1908" t="s">
        <v>3295</v>
      </c>
      <c r="S1908" t="s">
        <v>135</v>
      </c>
      <c r="T1908" t="s">
        <v>138</v>
      </c>
      <c r="V1908" s="9" t="s">
        <v>4465</v>
      </c>
      <c r="AA1908" s="6" t="s">
        <v>1442</v>
      </c>
      <c r="AB1908">
        <v>1</v>
      </c>
      <c r="AC1908">
        <v>1</v>
      </c>
      <c r="AH1908" t="s">
        <v>8057</v>
      </c>
      <c r="AL1908" t="s">
        <v>748</v>
      </c>
      <c r="AM1908" t="s">
        <v>748</v>
      </c>
    </row>
    <row r="1909" spans="1:59" x14ac:dyDescent="0.3">
      <c r="A1909">
        <v>1414</v>
      </c>
      <c r="C1909">
        <v>6709807</v>
      </c>
      <c r="Q1909" t="s">
        <v>6860</v>
      </c>
      <c r="R1909" t="s">
        <v>6861</v>
      </c>
      <c r="S1909" t="s">
        <v>51</v>
      </c>
      <c r="T1909" t="s">
        <v>52</v>
      </c>
      <c r="V1909" s="9" t="s">
        <v>4466</v>
      </c>
      <c r="AA1909" s="6" t="s">
        <v>6862</v>
      </c>
      <c r="AB1909">
        <v>5</v>
      </c>
      <c r="AC1909">
        <v>5</v>
      </c>
      <c r="AE1909" t="s">
        <v>8055</v>
      </c>
      <c r="AH1909" t="s">
        <v>8057</v>
      </c>
      <c r="AL1909" t="s">
        <v>6837</v>
      </c>
      <c r="AM1909" t="s">
        <v>6838</v>
      </c>
      <c r="AO1909">
        <v>34</v>
      </c>
      <c r="AP1909" s="9" t="s">
        <v>6863</v>
      </c>
      <c r="AZ1909" t="s">
        <v>6864</v>
      </c>
    </row>
    <row r="1910" spans="1:59" x14ac:dyDescent="0.3">
      <c r="A1910">
        <v>1415</v>
      </c>
      <c r="B1910" t="s">
        <v>7484</v>
      </c>
      <c r="C1910">
        <v>6199525</v>
      </c>
      <c r="Q1910" t="s">
        <v>3296</v>
      </c>
      <c r="R1910" t="s">
        <v>3296</v>
      </c>
      <c r="S1910" t="s">
        <v>135</v>
      </c>
      <c r="T1910" t="s">
        <v>52</v>
      </c>
      <c r="V1910" s="9" t="s">
        <v>4466</v>
      </c>
      <c r="AA1910" s="6" t="s">
        <v>9728</v>
      </c>
      <c r="AB1910">
        <v>2</v>
      </c>
      <c r="AC1910">
        <v>2</v>
      </c>
      <c r="AE1910" t="s">
        <v>2462</v>
      </c>
      <c r="AF1910" t="s">
        <v>8217</v>
      </c>
      <c r="AH1910" t="s">
        <v>8057</v>
      </c>
      <c r="AK1910" t="s">
        <v>8051</v>
      </c>
      <c r="AL1910" t="s">
        <v>5154</v>
      </c>
      <c r="AM1910" t="s">
        <v>5154</v>
      </c>
      <c r="AO1910">
        <v>131</v>
      </c>
      <c r="AP1910">
        <v>3</v>
      </c>
      <c r="AZ1910" t="s">
        <v>8490</v>
      </c>
    </row>
    <row r="1911" spans="1:59" x14ac:dyDescent="0.3">
      <c r="A1911">
        <v>1416</v>
      </c>
      <c r="B1911" t="s">
        <v>7485</v>
      </c>
      <c r="C1911">
        <v>6426829</v>
      </c>
      <c r="Q1911" t="s">
        <v>3297</v>
      </c>
      <c r="R1911" t="s">
        <v>3297</v>
      </c>
      <c r="S1911" t="s">
        <v>135</v>
      </c>
      <c r="T1911" t="s">
        <v>52</v>
      </c>
      <c r="V1911" s="9" t="s">
        <v>4466</v>
      </c>
      <c r="AA1911" s="6" t="s">
        <v>9729</v>
      </c>
      <c r="AB1911">
        <v>8</v>
      </c>
      <c r="AC1911">
        <v>8</v>
      </c>
      <c r="AE1911" t="s">
        <v>2462</v>
      </c>
      <c r="AL1911" t="s">
        <v>3014</v>
      </c>
      <c r="AM1911" t="s">
        <v>3014</v>
      </c>
      <c r="AO1911">
        <v>20</v>
      </c>
      <c r="AP1911">
        <v>3</v>
      </c>
      <c r="AZ1911" t="s">
        <v>8491</v>
      </c>
    </row>
    <row r="1912" spans="1:59" x14ac:dyDescent="0.3">
      <c r="A1912">
        <v>1419</v>
      </c>
      <c r="B1912" t="s">
        <v>7486</v>
      </c>
      <c r="C1912">
        <v>6368854</v>
      </c>
      <c r="Q1912" t="s">
        <v>3298</v>
      </c>
      <c r="R1912" t="s">
        <v>3298</v>
      </c>
      <c r="S1912" t="s">
        <v>135</v>
      </c>
      <c r="T1912" t="s">
        <v>52</v>
      </c>
      <c r="V1912" s="9" t="s">
        <v>4467</v>
      </c>
      <c r="AA1912" s="6" t="s">
        <v>9730</v>
      </c>
      <c r="AB1912">
        <v>8</v>
      </c>
      <c r="AC1912">
        <v>8</v>
      </c>
      <c r="AE1912" t="s">
        <v>2232</v>
      </c>
      <c r="AL1912" t="s">
        <v>5207</v>
      </c>
      <c r="AM1912" t="s">
        <v>5207</v>
      </c>
      <c r="AO1912">
        <v>24</v>
      </c>
      <c r="AP1912">
        <v>4</v>
      </c>
      <c r="AZ1912" t="s">
        <v>8492</v>
      </c>
    </row>
    <row r="1913" spans="1:59" x14ac:dyDescent="0.3">
      <c r="A1913">
        <v>1420</v>
      </c>
      <c r="B1913" t="s">
        <v>7487</v>
      </c>
      <c r="C1913">
        <v>6732469</v>
      </c>
      <c r="Q1913" t="s">
        <v>3299</v>
      </c>
      <c r="R1913" t="s">
        <v>3299</v>
      </c>
      <c r="S1913" t="s">
        <v>135</v>
      </c>
      <c r="T1913" t="s">
        <v>52</v>
      </c>
      <c r="V1913" s="9" t="s">
        <v>4467</v>
      </c>
      <c r="AA1913" s="6" t="s">
        <v>9731</v>
      </c>
      <c r="AB1913">
        <v>13</v>
      </c>
      <c r="AC1913">
        <v>13</v>
      </c>
      <c r="AE1913" t="s">
        <v>8054</v>
      </c>
      <c r="AH1913" t="s">
        <v>1398</v>
      </c>
      <c r="AL1913" t="s">
        <v>2084</v>
      </c>
      <c r="AM1913" t="s">
        <v>2084</v>
      </c>
      <c r="AO1913">
        <v>13</v>
      </c>
      <c r="AP1913">
        <v>2</v>
      </c>
      <c r="AS1913" t="s">
        <v>7309</v>
      </c>
      <c r="AT1913">
        <v>38435996</v>
      </c>
      <c r="AU1913">
        <v>640644</v>
      </c>
      <c r="AV1913" s="11">
        <v>1273516</v>
      </c>
      <c r="AZ1913" t="s">
        <v>8493</v>
      </c>
      <c r="BF1913" t="s">
        <v>10456</v>
      </c>
      <c r="BG1913" t="s">
        <v>10455</v>
      </c>
    </row>
    <row r="1914" spans="1:59" x14ac:dyDescent="0.3">
      <c r="A1914">
        <v>1421</v>
      </c>
      <c r="C1914">
        <v>6746277</v>
      </c>
      <c r="Q1914" t="s">
        <v>3300</v>
      </c>
      <c r="R1914" t="s">
        <v>3300</v>
      </c>
      <c r="S1914" t="s">
        <v>135</v>
      </c>
      <c r="T1914" t="s">
        <v>52</v>
      </c>
      <c r="V1914" s="9" t="s">
        <v>4468</v>
      </c>
      <c r="AA1914" s="6" t="s">
        <v>9732</v>
      </c>
      <c r="AB1914">
        <v>3</v>
      </c>
      <c r="AC1914">
        <v>3</v>
      </c>
      <c r="AE1914" t="s">
        <v>2462</v>
      </c>
      <c r="AH1914" t="s">
        <v>8057</v>
      </c>
      <c r="AL1914" t="s">
        <v>5208</v>
      </c>
      <c r="AM1914" t="s">
        <v>5208</v>
      </c>
      <c r="AO1914">
        <v>43</v>
      </c>
      <c r="AP1914">
        <v>5</v>
      </c>
      <c r="AZ1914" t="s">
        <v>8494</v>
      </c>
    </row>
    <row r="1915" spans="1:59" x14ac:dyDescent="0.3">
      <c r="A1915">
        <v>1422</v>
      </c>
      <c r="B1915" t="s">
        <v>7488</v>
      </c>
      <c r="C1915">
        <v>6736502</v>
      </c>
      <c r="Q1915" t="s">
        <v>3301</v>
      </c>
      <c r="R1915" t="s">
        <v>3301</v>
      </c>
      <c r="S1915" t="s">
        <v>135</v>
      </c>
      <c r="T1915" t="s">
        <v>52</v>
      </c>
      <c r="V1915" s="9" t="s">
        <v>4468</v>
      </c>
      <c r="Z1915" s="9" t="s">
        <v>1617</v>
      </c>
      <c r="AA1915" s="6" t="s">
        <v>9733</v>
      </c>
      <c r="AB1915">
        <v>8</v>
      </c>
      <c r="AC1915">
        <v>8</v>
      </c>
      <c r="AE1915" t="s">
        <v>8226</v>
      </c>
      <c r="AH1915" t="s">
        <v>1174</v>
      </c>
      <c r="AL1915" t="s">
        <v>1616</v>
      </c>
      <c r="AM1915" t="s">
        <v>1616</v>
      </c>
      <c r="AO1915">
        <v>23</v>
      </c>
      <c r="AP1915">
        <v>3</v>
      </c>
      <c r="AZ1915" t="s">
        <v>8495</v>
      </c>
    </row>
    <row r="1916" spans="1:59" x14ac:dyDescent="0.3">
      <c r="A1916">
        <v>1423</v>
      </c>
      <c r="B1916" t="s">
        <v>7489</v>
      </c>
      <c r="C1916">
        <v>6324709</v>
      </c>
      <c r="Q1916" t="s">
        <v>3302</v>
      </c>
      <c r="R1916" t="s">
        <v>3302</v>
      </c>
      <c r="S1916" t="s">
        <v>135</v>
      </c>
      <c r="T1916" t="s">
        <v>52</v>
      </c>
      <c r="V1916" s="9" t="s">
        <v>4468</v>
      </c>
      <c r="AA1916" s="6" t="s">
        <v>9734</v>
      </c>
      <c r="AB1916">
        <v>2</v>
      </c>
      <c r="AC1916">
        <v>2</v>
      </c>
      <c r="AE1916" t="s">
        <v>8233</v>
      </c>
      <c r="AF1916" t="s">
        <v>2462</v>
      </c>
      <c r="AH1916" t="s">
        <v>8057</v>
      </c>
      <c r="AL1916" t="s">
        <v>5209</v>
      </c>
      <c r="AM1916" t="s">
        <v>5209</v>
      </c>
      <c r="AO1916">
        <v>144</v>
      </c>
      <c r="AP1916">
        <v>5</v>
      </c>
      <c r="AZ1916" t="s">
        <v>8496</v>
      </c>
    </row>
    <row r="1917" spans="1:59" x14ac:dyDescent="0.3">
      <c r="A1917">
        <v>1424</v>
      </c>
      <c r="C1917">
        <v>6377154</v>
      </c>
      <c r="Q1917" t="s">
        <v>3303</v>
      </c>
      <c r="R1917" t="s">
        <v>3303</v>
      </c>
      <c r="S1917" t="s">
        <v>135</v>
      </c>
      <c r="T1917" t="s">
        <v>52</v>
      </c>
      <c r="V1917" s="9" t="s">
        <v>4468</v>
      </c>
      <c r="AA1917" s="6" t="s">
        <v>6282</v>
      </c>
      <c r="AB1917">
        <v>2</v>
      </c>
      <c r="AC1917">
        <v>2</v>
      </c>
      <c r="AE1917" t="s">
        <v>8053</v>
      </c>
      <c r="AL1917" t="s">
        <v>5210</v>
      </c>
      <c r="AM1917" t="s">
        <v>5210</v>
      </c>
      <c r="AZ1917" t="s">
        <v>8497</v>
      </c>
    </row>
    <row r="1918" spans="1:59" x14ac:dyDescent="0.3">
      <c r="A1918">
        <v>1425</v>
      </c>
      <c r="B1918" t="s">
        <v>7490</v>
      </c>
      <c r="C1918">
        <v>6430602</v>
      </c>
      <c r="Q1918" t="s">
        <v>3304</v>
      </c>
      <c r="R1918" t="s">
        <v>3304</v>
      </c>
      <c r="S1918" t="s">
        <v>135</v>
      </c>
      <c r="T1918" t="s">
        <v>52</v>
      </c>
      <c r="V1918" s="9" t="s">
        <v>4468</v>
      </c>
      <c r="AA1918" s="6" t="s">
        <v>9735</v>
      </c>
      <c r="AB1918">
        <v>6</v>
      </c>
      <c r="AC1918">
        <v>6</v>
      </c>
      <c r="AE1918" t="s">
        <v>2462</v>
      </c>
      <c r="AL1918" t="s">
        <v>3014</v>
      </c>
      <c r="AM1918" t="s">
        <v>3014</v>
      </c>
      <c r="AO1918">
        <v>20</v>
      </c>
      <c r="AP1918">
        <v>5</v>
      </c>
      <c r="AZ1918" t="s">
        <v>8498</v>
      </c>
    </row>
    <row r="1919" spans="1:59" x14ac:dyDescent="0.3">
      <c r="A1919">
        <v>1428</v>
      </c>
      <c r="B1919" t="s">
        <v>7491</v>
      </c>
      <c r="C1919">
        <v>6466089</v>
      </c>
      <c r="Q1919" t="s">
        <v>3306</v>
      </c>
      <c r="R1919" t="s">
        <v>3306</v>
      </c>
      <c r="S1919" t="s">
        <v>135</v>
      </c>
      <c r="T1919" t="s">
        <v>52</v>
      </c>
      <c r="V1919" s="9" t="s">
        <v>4469</v>
      </c>
      <c r="AA1919" s="6" t="s">
        <v>9738</v>
      </c>
      <c r="AB1919">
        <v>8</v>
      </c>
      <c r="AC1919">
        <v>8</v>
      </c>
      <c r="AE1919" t="s">
        <v>8055</v>
      </c>
      <c r="AF1919" t="s">
        <v>8169</v>
      </c>
      <c r="AH1919" t="s">
        <v>8058</v>
      </c>
      <c r="AL1919" t="s">
        <v>5171</v>
      </c>
      <c r="AM1919" t="s">
        <v>5171</v>
      </c>
      <c r="AS1919" t="s">
        <v>7368</v>
      </c>
      <c r="AT1919">
        <v>609193383</v>
      </c>
      <c r="AV1919" s="11">
        <v>7502386</v>
      </c>
      <c r="AZ1919" t="s">
        <v>8501</v>
      </c>
    </row>
    <row r="1920" spans="1:59" x14ac:dyDescent="0.3">
      <c r="A1920">
        <v>1429</v>
      </c>
      <c r="B1920" t="s">
        <v>7493</v>
      </c>
      <c r="C1920">
        <v>6746225</v>
      </c>
      <c r="Q1920" t="s">
        <v>3308</v>
      </c>
      <c r="R1920" t="s">
        <v>3308</v>
      </c>
      <c r="S1920" t="s">
        <v>135</v>
      </c>
      <c r="T1920" t="s">
        <v>52</v>
      </c>
      <c r="V1920" s="9" t="s">
        <v>4469</v>
      </c>
      <c r="AA1920" s="6" t="s">
        <v>9739</v>
      </c>
      <c r="AB1920">
        <v>6</v>
      </c>
      <c r="AC1920">
        <v>6</v>
      </c>
      <c r="AE1920" t="s">
        <v>8055</v>
      </c>
      <c r="AF1920" t="s">
        <v>8169</v>
      </c>
      <c r="AH1920" t="s">
        <v>1174</v>
      </c>
      <c r="AL1920" t="s">
        <v>5175</v>
      </c>
      <c r="AM1920" t="s">
        <v>5175</v>
      </c>
      <c r="AZ1920" t="s">
        <v>3036</v>
      </c>
    </row>
    <row r="1921" spans="1:59" x14ac:dyDescent="0.3">
      <c r="A1921">
        <v>1430</v>
      </c>
      <c r="B1921" t="s">
        <v>7494</v>
      </c>
      <c r="C1921">
        <v>6466091</v>
      </c>
      <c r="Q1921" t="s">
        <v>3309</v>
      </c>
      <c r="R1921" t="s">
        <v>3309</v>
      </c>
      <c r="S1921" t="s">
        <v>135</v>
      </c>
      <c r="T1921" t="s">
        <v>52</v>
      </c>
      <c r="V1921" s="9" t="s">
        <v>4469</v>
      </c>
      <c r="AA1921" s="6" t="s">
        <v>9740</v>
      </c>
      <c r="AB1921">
        <v>3</v>
      </c>
      <c r="AC1921">
        <v>3</v>
      </c>
      <c r="AE1921" t="s">
        <v>8098</v>
      </c>
      <c r="AH1921" t="s">
        <v>8057</v>
      </c>
      <c r="AL1921" t="s">
        <v>2084</v>
      </c>
      <c r="AM1921" t="s">
        <v>2084</v>
      </c>
      <c r="AS1921" t="s">
        <v>7309</v>
      </c>
      <c r="AT1921">
        <v>38435996</v>
      </c>
      <c r="AU1921">
        <v>640644</v>
      </c>
      <c r="AV1921" s="11">
        <v>1273516</v>
      </c>
      <c r="AZ1921" t="s">
        <v>8361</v>
      </c>
      <c r="BF1921" t="s">
        <v>10456</v>
      </c>
      <c r="BG1921" t="s">
        <v>10455</v>
      </c>
    </row>
    <row r="1922" spans="1:59" x14ac:dyDescent="0.3">
      <c r="A1922">
        <v>1433</v>
      </c>
      <c r="B1922" t="s">
        <v>7497</v>
      </c>
      <c r="C1922">
        <v>6472082</v>
      </c>
      <c r="Q1922" t="s">
        <v>3312</v>
      </c>
      <c r="R1922" t="s">
        <v>3312</v>
      </c>
      <c r="S1922" t="s">
        <v>135</v>
      </c>
      <c r="T1922" t="s">
        <v>52</v>
      </c>
      <c r="V1922" s="9" t="s">
        <v>4470</v>
      </c>
      <c r="AA1922" s="6" t="s">
        <v>9253</v>
      </c>
      <c r="AB1922">
        <v>4</v>
      </c>
      <c r="AC1922">
        <v>4</v>
      </c>
      <c r="AE1922" t="s">
        <v>8053</v>
      </c>
      <c r="AH1922" t="s">
        <v>1398</v>
      </c>
      <c r="AL1922" t="s">
        <v>5212</v>
      </c>
      <c r="AM1922" t="s">
        <v>5212</v>
      </c>
      <c r="AZ1922" t="s">
        <v>8504</v>
      </c>
    </row>
    <row r="1923" spans="1:59" x14ac:dyDescent="0.3">
      <c r="A1923">
        <v>1434</v>
      </c>
      <c r="B1923" t="s">
        <v>7498</v>
      </c>
      <c r="C1923">
        <v>6489925</v>
      </c>
      <c r="Q1923" t="s">
        <v>3313</v>
      </c>
      <c r="R1923" t="s">
        <v>3313</v>
      </c>
      <c r="S1923" t="s">
        <v>135</v>
      </c>
      <c r="T1923" t="s">
        <v>52</v>
      </c>
      <c r="V1923" s="9" t="s">
        <v>4470</v>
      </c>
      <c r="Z1923" s="9" t="s">
        <v>4471</v>
      </c>
      <c r="AA1923" s="6" t="s">
        <v>385</v>
      </c>
      <c r="AB1923">
        <v>2</v>
      </c>
      <c r="AC1923">
        <v>2</v>
      </c>
      <c r="AE1923" t="s">
        <v>2462</v>
      </c>
      <c r="AH1923" t="s">
        <v>1174</v>
      </c>
      <c r="AL1923" t="s">
        <v>5213</v>
      </c>
      <c r="AM1923" t="s">
        <v>5213</v>
      </c>
      <c r="AZ1923" t="s">
        <v>8505</v>
      </c>
    </row>
    <row r="1924" spans="1:59" x14ac:dyDescent="0.3">
      <c r="A1924">
        <v>1436</v>
      </c>
      <c r="B1924" t="s">
        <v>7499</v>
      </c>
      <c r="C1924">
        <v>6540460</v>
      </c>
      <c r="Q1924" t="s">
        <v>3315</v>
      </c>
      <c r="R1924" t="s">
        <v>3315</v>
      </c>
      <c r="S1924" t="s">
        <v>135</v>
      </c>
      <c r="T1924" t="s">
        <v>52</v>
      </c>
      <c r="V1924" s="9" t="s">
        <v>4472</v>
      </c>
      <c r="AA1924" s="6" t="s">
        <v>2835</v>
      </c>
      <c r="AB1924">
        <v>8</v>
      </c>
      <c r="AC1924">
        <v>8</v>
      </c>
      <c r="AE1924" t="s">
        <v>8054</v>
      </c>
      <c r="AI1924" t="s">
        <v>8119</v>
      </c>
      <c r="AL1924" t="s">
        <v>686</v>
      </c>
      <c r="AM1924" t="s">
        <v>686</v>
      </c>
      <c r="AS1924" t="s">
        <v>7271</v>
      </c>
      <c r="AT1924">
        <v>43718717</v>
      </c>
      <c r="AU1924">
        <v>677613</v>
      </c>
      <c r="AV1924" s="11">
        <v>1306050</v>
      </c>
      <c r="AZ1924" t="s">
        <v>8507</v>
      </c>
    </row>
    <row r="1925" spans="1:59" x14ac:dyDescent="0.3">
      <c r="A1925">
        <v>1440</v>
      </c>
      <c r="C1925">
        <v>6507152</v>
      </c>
      <c r="Q1925" t="s">
        <v>3318</v>
      </c>
      <c r="R1925" t="s">
        <v>3318</v>
      </c>
      <c r="S1925" t="s">
        <v>135</v>
      </c>
      <c r="T1925" t="s">
        <v>52</v>
      </c>
      <c r="V1925" s="9" t="s">
        <v>4473</v>
      </c>
      <c r="AA1925" s="6" t="s">
        <v>9746</v>
      </c>
      <c r="AB1925">
        <v>20</v>
      </c>
      <c r="AC1925">
        <v>20</v>
      </c>
      <c r="AE1925" t="s">
        <v>8226</v>
      </c>
      <c r="AH1925" t="s">
        <v>8057</v>
      </c>
      <c r="AL1925" t="s">
        <v>5195</v>
      </c>
      <c r="AM1925" t="s">
        <v>5195</v>
      </c>
      <c r="AO1925">
        <v>19</v>
      </c>
      <c r="AP1925">
        <v>75</v>
      </c>
      <c r="AZ1925" t="s">
        <v>8510</v>
      </c>
    </row>
    <row r="1926" spans="1:59" x14ac:dyDescent="0.3">
      <c r="A1926">
        <v>1441</v>
      </c>
      <c r="B1926" t="s">
        <v>7502</v>
      </c>
      <c r="C1926">
        <v>6237243</v>
      </c>
      <c r="Q1926" t="s">
        <v>3319</v>
      </c>
      <c r="R1926" t="s">
        <v>3319</v>
      </c>
      <c r="S1926" t="s">
        <v>135</v>
      </c>
      <c r="T1926" t="s">
        <v>52</v>
      </c>
      <c r="V1926" s="9" t="s">
        <v>4474</v>
      </c>
      <c r="AA1926" s="6" t="s">
        <v>9747</v>
      </c>
      <c r="AB1926">
        <v>7</v>
      </c>
      <c r="AC1926">
        <v>7</v>
      </c>
      <c r="AE1926" t="s">
        <v>2462</v>
      </c>
      <c r="AH1926" t="s">
        <v>8057</v>
      </c>
      <c r="AL1926" t="s">
        <v>5214</v>
      </c>
      <c r="AM1926" t="s">
        <v>5214</v>
      </c>
      <c r="AO1926">
        <v>33</v>
      </c>
      <c r="AP1926">
        <v>10</v>
      </c>
      <c r="AZ1926" t="s">
        <v>8511</v>
      </c>
    </row>
    <row r="1927" spans="1:59" x14ac:dyDescent="0.3">
      <c r="A1927">
        <v>1442</v>
      </c>
      <c r="B1927" t="s">
        <v>7503</v>
      </c>
      <c r="C1927">
        <v>6389823</v>
      </c>
      <c r="Q1927" t="s">
        <v>3320</v>
      </c>
      <c r="R1927" t="s">
        <v>3320</v>
      </c>
      <c r="S1927" t="s">
        <v>135</v>
      </c>
      <c r="T1927" t="s">
        <v>52</v>
      </c>
      <c r="V1927" s="9" t="s">
        <v>4474</v>
      </c>
      <c r="Z1927" s="9" t="s">
        <v>3084</v>
      </c>
      <c r="AA1927" s="6" t="s">
        <v>9748</v>
      </c>
      <c r="AB1927">
        <v>8</v>
      </c>
      <c r="AC1927">
        <v>8</v>
      </c>
      <c r="AE1927" t="s">
        <v>8055</v>
      </c>
      <c r="AH1927" t="s">
        <v>8057</v>
      </c>
      <c r="AL1927" t="s">
        <v>3011</v>
      </c>
      <c r="AM1927" t="s">
        <v>3011</v>
      </c>
      <c r="AO1927">
        <v>48</v>
      </c>
      <c r="AP1927">
        <v>5</v>
      </c>
      <c r="AZ1927" t="s">
        <v>2580</v>
      </c>
    </row>
    <row r="1928" spans="1:59" x14ac:dyDescent="0.3">
      <c r="A1928">
        <v>1444</v>
      </c>
      <c r="B1928" t="s">
        <v>7505</v>
      </c>
      <c r="C1928">
        <v>6388248</v>
      </c>
      <c r="Q1928" t="s">
        <v>3322</v>
      </c>
      <c r="R1928" t="s">
        <v>3322</v>
      </c>
      <c r="S1928" t="s">
        <v>135</v>
      </c>
      <c r="T1928" t="s">
        <v>52</v>
      </c>
      <c r="V1928" s="9" t="s">
        <v>4474</v>
      </c>
      <c r="AA1928" s="6" t="s">
        <v>9750</v>
      </c>
      <c r="AB1928">
        <v>6</v>
      </c>
      <c r="AC1928">
        <v>6</v>
      </c>
      <c r="AE1928" t="s">
        <v>8054</v>
      </c>
      <c r="AH1928" t="s">
        <v>8058</v>
      </c>
      <c r="AL1928" t="s">
        <v>1255</v>
      </c>
      <c r="AM1928" t="s">
        <v>1255</v>
      </c>
      <c r="AO1928">
        <v>70</v>
      </c>
      <c r="AP1928">
        <v>4</v>
      </c>
      <c r="AS1928" t="s">
        <v>7304</v>
      </c>
      <c r="AT1928">
        <v>825431</v>
      </c>
      <c r="AV1928" s="11">
        <v>370364</v>
      </c>
      <c r="AZ1928" t="s">
        <v>8513</v>
      </c>
    </row>
    <row r="1929" spans="1:59" x14ac:dyDescent="0.3">
      <c r="A1929">
        <v>1445</v>
      </c>
      <c r="B1929" t="s">
        <v>7506</v>
      </c>
      <c r="C1929">
        <v>11658531</v>
      </c>
      <c r="Q1929" t="s">
        <v>3323</v>
      </c>
      <c r="R1929" t="s">
        <v>3323</v>
      </c>
      <c r="S1929" t="s">
        <v>135</v>
      </c>
      <c r="T1929" t="s">
        <v>52</v>
      </c>
      <c r="V1929" s="9" t="s">
        <v>4474</v>
      </c>
      <c r="AA1929" s="6" t="s">
        <v>9751</v>
      </c>
      <c r="AB1929">
        <v>8</v>
      </c>
      <c r="AC1929">
        <v>8</v>
      </c>
      <c r="AE1929" t="s">
        <v>8170</v>
      </c>
      <c r="AH1929" t="s">
        <v>1174</v>
      </c>
      <c r="AL1929" t="s">
        <v>5215</v>
      </c>
      <c r="AM1929" t="s">
        <v>5215</v>
      </c>
      <c r="AO1929">
        <v>4</v>
      </c>
      <c r="AP1929">
        <v>1</v>
      </c>
      <c r="AZ1929" t="s">
        <v>8514</v>
      </c>
    </row>
    <row r="1930" spans="1:59" x14ac:dyDescent="0.3">
      <c r="A1930">
        <v>1446</v>
      </c>
      <c r="B1930" t="s">
        <v>10538</v>
      </c>
      <c r="C1930">
        <v>6517684</v>
      </c>
      <c r="Q1930" t="s">
        <v>10537</v>
      </c>
      <c r="R1930" t="s">
        <v>10537</v>
      </c>
      <c r="S1930" t="s">
        <v>135</v>
      </c>
      <c r="T1930" t="s">
        <v>52</v>
      </c>
      <c r="V1930" s="9" t="s">
        <v>4474</v>
      </c>
      <c r="AA1930" s="6" t="s">
        <v>10539</v>
      </c>
      <c r="AB1930">
        <v>13</v>
      </c>
      <c r="AC1930">
        <v>1</v>
      </c>
      <c r="AE1930" t="s">
        <v>164</v>
      </c>
      <c r="AH1930" t="s">
        <v>8057</v>
      </c>
      <c r="AL1930" t="s">
        <v>2084</v>
      </c>
      <c r="AM1930" t="s">
        <v>2084</v>
      </c>
      <c r="AO1930">
        <v>13</v>
      </c>
      <c r="AP1930">
        <v>5</v>
      </c>
      <c r="AZ1930" t="s">
        <v>10540</v>
      </c>
    </row>
    <row r="1931" spans="1:59" x14ac:dyDescent="0.3">
      <c r="A1931">
        <v>1447</v>
      </c>
      <c r="B1931" t="s">
        <v>11883</v>
      </c>
      <c r="C1931">
        <v>6440458</v>
      </c>
      <c r="Q1931" t="s">
        <v>11885</v>
      </c>
      <c r="R1931" t="s">
        <v>11885</v>
      </c>
      <c r="S1931" t="s">
        <v>135</v>
      </c>
      <c r="T1931" t="s">
        <v>52</v>
      </c>
      <c r="V1931" s="9" t="s">
        <v>4475</v>
      </c>
      <c r="AA1931" s="6" t="s">
        <v>11884</v>
      </c>
      <c r="AB1931">
        <v>10</v>
      </c>
      <c r="AC1931">
        <v>10</v>
      </c>
      <c r="AE1931" t="s">
        <v>2462</v>
      </c>
      <c r="AH1931" t="s">
        <v>8149</v>
      </c>
      <c r="AK1931" t="s">
        <v>8051</v>
      </c>
      <c r="AL1931" t="s">
        <v>3018</v>
      </c>
      <c r="AM1931" t="s">
        <v>3018</v>
      </c>
      <c r="AO1931">
        <v>16</v>
      </c>
      <c r="AP1931">
        <v>6</v>
      </c>
      <c r="AS1931" t="s">
        <v>11886</v>
      </c>
      <c r="AV1931" s="11">
        <v>423506</v>
      </c>
      <c r="AZ1931" t="s">
        <v>8491</v>
      </c>
    </row>
    <row r="1932" spans="1:59" x14ac:dyDescent="0.3">
      <c r="A1932">
        <v>1448</v>
      </c>
      <c r="C1932">
        <v>6546218</v>
      </c>
      <c r="Q1932" t="s">
        <v>3324</v>
      </c>
      <c r="R1932" t="s">
        <v>3324</v>
      </c>
      <c r="S1932" t="s">
        <v>135</v>
      </c>
      <c r="T1932" t="s">
        <v>52</v>
      </c>
      <c r="V1932" s="9" t="s">
        <v>4475</v>
      </c>
      <c r="AA1932" s="6" t="s">
        <v>6196</v>
      </c>
      <c r="AB1932">
        <v>1</v>
      </c>
      <c r="AC1932">
        <v>1</v>
      </c>
      <c r="AE1932" t="s">
        <v>8053</v>
      </c>
      <c r="AH1932" t="s">
        <v>8057</v>
      </c>
      <c r="AL1932" t="s">
        <v>5210</v>
      </c>
      <c r="AM1932" t="s">
        <v>5210</v>
      </c>
      <c r="AO1932">
        <v>53</v>
      </c>
      <c r="AP1932">
        <v>10</v>
      </c>
      <c r="AZ1932" t="s">
        <v>8497</v>
      </c>
    </row>
    <row r="1933" spans="1:59" x14ac:dyDescent="0.3">
      <c r="A1933">
        <v>1449</v>
      </c>
      <c r="Q1933" t="s">
        <v>10924</v>
      </c>
      <c r="R1933" t="s">
        <v>10924</v>
      </c>
      <c r="S1933" t="s">
        <v>135</v>
      </c>
      <c r="T1933" t="s">
        <v>469</v>
      </c>
      <c r="V1933" s="9" t="s">
        <v>4475</v>
      </c>
      <c r="AB1933">
        <v>11</v>
      </c>
      <c r="AC1933">
        <v>11</v>
      </c>
      <c r="AK1933" t="s">
        <v>8051</v>
      </c>
      <c r="AL1933" t="s">
        <v>10925</v>
      </c>
      <c r="AM1933" t="s">
        <v>10925</v>
      </c>
      <c r="AZ1933" t="s">
        <v>10926</v>
      </c>
    </row>
    <row r="1934" spans="1:59" x14ac:dyDescent="0.3">
      <c r="A1934">
        <v>1450</v>
      </c>
      <c r="B1934" t="s">
        <v>7507</v>
      </c>
      <c r="C1934">
        <v>6524842</v>
      </c>
      <c r="Q1934" t="s">
        <v>3325</v>
      </c>
      <c r="R1934" t="s">
        <v>3325</v>
      </c>
      <c r="S1934" t="s">
        <v>135</v>
      </c>
      <c r="T1934" t="s">
        <v>52</v>
      </c>
      <c r="V1934" s="9" t="s">
        <v>4476</v>
      </c>
      <c r="AA1934" s="6" t="s">
        <v>9752</v>
      </c>
      <c r="AB1934">
        <v>9</v>
      </c>
      <c r="AC1934">
        <v>9</v>
      </c>
      <c r="AE1934" t="s">
        <v>8054</v>
      </c>
      <c r="AH1934" t="s">
        <v>1174</v>
      </c>
      <c r="AL1934" t="s">
        <v>2713</v>
      </c>
      <c r="AM1934" t="s">
        <v>2713</v>
      </c>
      <c r="AO1934">
        <v>13</v>
      </c>
      <c r="AP1934">
        <v>6</v>
      </c>
      <c r="AZ1934" t="s">
        <v>2193</v>
      </c>
    </row>
    <row r="1935" spans="1:59" x14ac:dyDescent="0.3">
      <c r="A1935">
        <v>1451</v>
      </c>
      <c r="B1935" t="s">
        <v>7508</v>
      </c>
      <c r="C1935">
        <v>6517690</v>
      </c>
      <c r="Q1935" t="s">
        <v>3326</v>
      </c>
      <c r="R1935" t="s">
        <v>3326</v>
      </c>
      <c r="S1935" t="s">
        <v>135</v>
      </c>
      <c r="T1935" t="s">
        <v>52</v>
      </c>
      <c r="V1935" s="9" t="s">
        <v>4476</v>
      </c>
      <c r="AA1935" s="6" t="s">
        <v>9753</v>
      </c>
      <c r="AB1935">
        <v>14</v>
      </c>
      <c r="AC1935">
        <v>14</v>
      </c>
      <c r="AE1935" t="s">
        <v>8055</v>
      </c>
      <c r="AF1935" t="s">
        <v>164</v>
      </c>
      <c r="AG1935" t="s">
        <v>8054</v>
      </c>
      <c r="AH1935" t="s">
        <v>8057</v>
      </c>
      <c r="AK1935" t="s">
        <v>8052</v>
      </c>
      <c r="AL1935" t="s">
        <v>2084</v>
      </c>
      <c r="AM1935" t="s">
        <v>2084</v>
      </c>
      <c r="AO1935">
        <v>13</v>
      </c>
      <c r="AP1935">
        <v>6</v>
      </c>
      <c r="AS1935" t="s">
        <v>7309</v>
      </c>
      <c r="AT1935">
        <v>38435996</v>
      </c>
      <c r="AU1935">
        <v>640644</v>
      </c>
      <c r="AV1935" s="11">
        <v>1273516</v>
      </c>
      <c r="AZ1935" t="s">
        <v>8515</v>
      </c>
      <c r="BF1935" t="s">
        <v>10456</v>
      </c>
      <c r="BG1935" t="s">
        <v>10455</v>
      </c>
    </row>
    <row r="1936" spans="1:59" x14ac:dyDescent="0.3">
      <c r="A1936">
        <v>1452</v>
      </c>
      <c r="B1936" t="s">
        <v>7509</v>
      </c>
      <c r="C1936">
        <v>6150065</v>
      </c>
      <c r="Q1936" t="s">
        <v>3327</v>
      </c>
      <c r="R1936" t="s">
        <v>3327</v>
      </c>
      <c r="S1936" t="s">
        <v>135</v>
      </c>
      <c r="T1936" t="s">
        <v>52</v>
      </c>
      <c r="V1936" s="9" t="s">
        <v>4476</v>
      </c>
      <c r="AA1936" s="6" t="s">
        <v>9754</v>
      </c>
      <c r="AB1936">
        <v>3</v>
      </c>
      <c r="AC1936">
        <v>3</v>
      </c>
      <c r="AE1936" t="s">
        <v>2462</v>
      </c>
      <c r="AL1936" t="s">
        <v>5216</v>
      </c>
      <c r="AM1936" t="s">
        <v>5216</v>
      </c>
      <c r="AO1936">
        <v>103</v>
      </c>
      <c r="AP1936">
        <v>3</v>
      </c>
      <c r="AZ1936" t="s">
        <v>8516</v>
      </c>
    </row>
    <row r="1937" spans="1:58" x14ac:dyDescent="0.3">
      <c r="A1937">
        <v>1453</v>
      </c>
      <c r="C1937">
        <v>6394681</v>
      </c>
      <c r="Q1937" t="s">
        <v>3328</v>
      </c>
      <c r="R1937" t="s">
        <v>3328</v>
      </c>
      <c r="S1937" t="s">
        <v>135</v>
      </c>
      <c r="T1937" t="s">
        <v>52</v>
      </c>
      <c r="V1937" s="9" t="s">
        <v>4476</v>
      </c>
      <c r="AA1937" s="6" t="s">
        <v>9755</v>
      </c>
      <c r="AB1937">
        <v>32</v>
      </c>
      <c r="AC1937">
        <v>32</v>
      </c>
      <c r="AE1937" t="s">
        <v>8054</v>
      </c>
      <c r="AF1937" t="s">
        <v>8053</v>
      </c>
      <c r="AH1937" t="s">
        <v>1398</v>
      </c>
      <c r="AL1937" t="s">
        <v>5217</v>
      </c>
      <c r="AM1937" t="s">
        <v>5217</v>
      </c>
      <c r="AO1937">
        <v>5</v>
      </c>
      <c r="AP1937">
        <v>4</v>
      </c>
      <c r="AZ1937" t="s">
        <v>8517</v>
      </c>
    </row>
    <row r="1938" spans="1:58" x14ac:dyDescent="0.3">
      <c r="A1938">
        <v>1454</v>
      </c>
      <c r="Q1938" t="s">
        <v>3329</v>
      </c>
      <c r="R1938" t="s">
        <v>3329</v>
      </c>
      <c r="S1938" t="s">
        <v>135</v>
      </c>
      <c r="T1938" t="s">
        <v>138</v>
      </c>
      <c r="V1938" s="9" t="s">
        <v>4477</v>
      </c>
      <c r="AA1938" s="6" t="s">
        <v>9756</v>
      </c>
      <c r="AB1938">
        <v>2</v>
      </c>
      <c r="AC1938">
        <v>2</v>
      </c>
      <c r="AE1938" t="s">
        <v>8054</v>
      </c>
      <c r="AH1938" t="s">
        <v>8120</v>
      </c>
      <c r="AL1938" t="s">
        <v>772</v>
      </c>
      <c r="AM1938" t="s">
        <v>772</v>
      </c>
      <c r="AZ1938" t="s">
        <v>8518</v>
      </c>
    </row>
    <row r="1939" spans="1:58" x14ac:dyDescent="0.3">
      <c r="A1939">
        <v>1455</v>
      </c>
      <c r="I1939">
        <v>12955526</v>
      </c>
      <c r="O1939" s="9" t="s">
        <v>10844</v>
      </c>
      <c r="P1939" s="9" t="s">
        <v>10843</v>
      </c>
      <c r="Q1939" t="s">
        <v>10847</v>
      </c>
      <c r="R1939" t="s">
        <v>10847</v>
      </c>
      <c r="S1939" t="s">
        <v>135</v>
      </c>
      <c r="T1939" t="s">
        <v>13</v>
      </c>
      <c r="V1939" s="9" t="s">
        <v>4478</v>
      </c>
      <c r="AB1939">
        <v>61</v>
      </c>
      <c r="AC1939">
        <v>61</v>
      </c>
      <c r="AZ1939" t="s">
        <v>6256</v>
      </c>
      <c r="BF1939" t="s">
        <v>10846</v>
      </c>
    </row>
    <row r="1940" spans="1:58" x14ac:dyDescent="0.3">
      <c r="A1940">
        <v>1456</v>
      </c>
      <c r="C1940">
        <v>3837562</v>
      </c>
      <c r="Q1940" t="s">
        <v>6892</v>
      </c>
      <c r="R1940" t="s">
        <v>6893</v>
      </c>
      <c r="S1940" t="s">
        <v>51</v>
      </c>
      <c r="T1940" t="s">
        <v>52</v>
      </c>
      <c r="V1940" s="9" t="s">
        <v>4478</v>
      </c>
      <c r="AA1940" s="6" t="s">
        <v>6894</v>
      </c>
      <c r="AB1940">
        <v>17</v>
      </c>
      <c r="AC1940">
        <v>17</v>
      </c>
      <c r="AE1940" t="s">
        <v>82</v>
      </c>
      <c r="AF1940" t="s">
        <v>8226</v>
      </c>
      <c r="AH1940" t="s">
        <v>8249</v>
      </c>
      <c r="AL1940" t="s">
        <v>6895</v>
      </c>
      <c r="AM1940" t="s">
        <v>6896</v>
      </c>
      <c r="AO1940">
        <v>13</v>
      </c>
      <c r="AP1940">
        <v>2</v>
      </c>
      <c r="AZ1940" t="s">
        <v>6897</v>
      </c>
    </row>
    <row r="1941" spans="1:58" x14ac:dyDescent="0.3">
      <c r="A1941">
        <v>1457</v>
      </c>
      <c r="G1941" t="s">
        <v>7198</v>
      </c>
      <c r="Q1941" t="s">
        <v>7197</v>
      </c>
      <c r="R1941" t="s">
        <v>7197</v>
      </c>
      <c r="S1941" t="s">
        <v>135</v>
      </c>
      <c r="T1941" t="s">
        <v>13</v>
      </c>
      <c r="V1941" s="9" t="s">
        <v>4478</v>
      </c>
      <c r="AB1941">
        <v>48</v>
      </c>
      <c r="AC1941">
        <v>48</v>
      </c>
      <c r="AH1941" t="s">
        <v>8057</v>
      </c>
      <c r="AK1941" t="s">
        <v>8052</v>
      </c>
      <c r="AR1941">
        <v>2</v>
      </c>
      <c r="AZ1941" t="s">
        <v>7199</v>
      </c>
      <c r="BF1941" t="s">
        <v>7199</v>
      </c>
    </row>
    <row r="1942" spans="1:58" x14ac:dyDescent="0.3">
      <c r="A1942">
        <v>1459</v>
      </c>
      <c r="K1942" t="s">
        <v>7510</v>
      </c>
      <c r="P1942" s="9" t="s">
        <v>3335</v>
      </c>
      <c r="Q1942" t="s">
        <v>3330</v>
      </c>
      <c r="R1942" t="s">
        <v>3330</v>
      </c>
      <c r="S1942" t="s">
        <v>135</v>
      </c>
      <c r="T1942" t="s">
        <v>13</v>
      </c>
      <c r="V1942" s="9" t="s">
        <v>4478</v>
      </c>
      <c r="AB1942">
        <v>430</v>
      </c>
      <c r="AC1942">
        <v>430</v>
      </c>
      <c r="AH1942" t="s">
        <v>8106</v>
      </c>
      <c r="BD1942" t="s">
        <v>8412</v>
      </c>
      <c r="BF1942" t="s">
        <v>8519</v>
      </c>
    </row>
    <row r="1943" spans="1:58" x14ac:dyDescent="0.3">
      <c r="A1943">
        <v>1460</v>
      </c>
      <c r="B1943" t="s">
        <v>7511</v>
      </c>
      <c r="I1943">
        <v>7322303700</v>
      </c>
      <c r="O1943" s="9" t="s">
        <v>9757</v>
      </c>
      <c r="P1943" s="9" t="s">
        <v>3336</v>
      </c>
      <c r="Q1943" t="s">
        <v>3330</v>
      </c>
      <c r="R1943" t="s">
        <v>3330</v>
      </c>
      <c r="S1943" t="s">
        <v>135</v>
      </c>
      <c r="T1943" t="s">
        <v>13</v>
      </c>
      <c r="V1943" s="9" t="s">
        <v>4478</v>
      </c>
      <c r="AB1943">
        <v>448</v>
      </c>
      <c r="AC1943">
        <v>448</v>
      </c>
      <c r="AH1943" t="s">
        <v>8106</v>
      </c>
      <c r="AR1943">
        <v>1</v>
      </c>
      <c r="BD1943" t="s">
        <v>8412</v>
      </c>
      <c r="BF1943" t="s">
        <v>8377</v>
      </c>
    </row>
    <row r="1944" spans="1:58" x14ac:dyDescent="0.3">
      <c r="A1944">
        <v>1462</v>
      </c>
      <c r="C1944">
        <v>4084195</v>
      </c>
      <c r="K1944" t="s">
        <v>7515</v>
      </c>
      <c r="P1944" s="9" t="s">
        <v>7514</v>
      </c>
      <c r="Q1944" t="s">
        <v>3332</v>
      </c>
      <c r="R1944" t="s">
        <v>3337</v>
      </c>
      <c r="S1944" t="s">
        <v>51</v>
      </c>
      <c r="T1944" t="s">
        <v>13</v>
      </c>
      <c r="V1944" s="9" t="s">
        <v>4478</v>
      </c>
      <c r="AA1944" s="6" t="s">
        <v>6879</v>
      </c>
      <c r="AB1944">
        <v>139</v>
      </c>
      <c r="AC1944">
        <v>139</v>
      </c>
      <c r="AE1944" t="s">
        <v>164</v>
      </c>
      <c r="AH1944" t="s">
        <v>8057</v>
      </c>
      <c r="AL1944" t="s">
        <v>1842</v>
      </c>
      <c r="AM1944" t="s">
        <v>1843</v>
      </c>
      <c r="AO1944">
        <v>60</v>
      </c>
      <c r="AZ1944" t="s">
        <v>8520</v>
      </c>
      <c r="BF1944" t="s">
        <v>8521</v>
      </c>
    </row>
    <row r="1945" spans="1:58" x14ac:dyDescent="0.3">
      <c r="A1945">
        <v>1463</v>
      </c>
      <c r="K1945" t="s">
        <v>7516</v>
      </c>
      <c r="P1945" s="9" t="s">
        <v>7513</v>
      </c>
      <c r="Q1945" t="s">
        <v>3333</v>
      </c>
      <c r="R1945" t="s">
        <v>3338</v>
      </c>
      <c r="S1945" t="s">
        <v>65</v>
      </c>
      <c r="T1945" t="s">
        <v>13</v>
      </c>
      <c r="V1945" s="9" t="s">
        <v>4478</v>
      </c>
      <c r="AB1945">
        <v>205</v>
      </c>
      <c r="AC1945">
        <v>205</v>
      </c>
      <c r="AE1945" t="s">
        <v>8248</v>
      </c>
      <c r="AF1945" t="s">
        <v>92</v>
      </c>
      <c r="AG1945" t="s">
        <v>8053</v>
      </c>
      <c r="AH1945" t="s">
        <v>1174</v>
      </c>
      <c r="AZ1945" t="s">
        <v>8522</v>
      </c>
      <c r="BF1945" t="s">
        <v>8485</v>
      </c>
    </row>
    <row r="1946" spans="1:58" x14ac:dyDescent="0.3">
      <c r="A1946">
        <v>1465</v>
      </c>
      <c r="C1946">
        <v>3900616</v>
      </c>
      <c r="Q1946" t="s">
        <v>3334</v>
      </c>
      <c r="R1946" t="s">
        <v>3334</v>
      </c>
      <c r="S1946" t="s">
        <v>135</v>
      </c>
      <c r="T1946" t="s">
        <v>52</v>
      </c>
      <c r="V1946" s="9" t="s">
        <v>4478</v>
      </c>
      <c r="AA1946" s="6" t="s">
        <v>9759</v>
      </c>
      <c r="AB1946">
        <v>6</v>
      </c>
      <c r="AC1946">
        <v>6</v>
      </c>
      <c r="AE1946" t="s">
        <v>92</v>
      </c>
      <c r="AF1946" t="s">
        <v>8053</v>
      </c>
      <c r="AG1946" t="s">
        <v>8202</v>
      </c>
      <c r="AH1946" t="s">
        <v>1389</v>
      </c>
      <c r="AL1946" t="s">
        <v>5218</v>
      </c>
      <c r="AM1946" t="s">
        <v>5218</v>
      </c>
      <c r="AO1946">
        <v>4</v>
      </c>
      <c r="AP1946">
        <v>4</v>
      </c>
      <c r="AZ1946" t="s">
        <v>8523</v>
      </c>
    </row>
    <row r="1947" spans="1:58" x14ac:dyDescent="0.3">
      <c r="A1947">
        <v>1467</v>
      </c>
      <c r="Q1947" t="s">
        <v>3339</v>
      </c>
      <c r="R1947" t="s">
        <v>3339</v>
      </c>
      <c r="S1947" t="s">
        <v>135</v>
      </c>
      <c r="T1947" t="s">
        <v>138</v>
      </c>
      <c r="V1947" s="9" t="s">
        <v>4479</v>
      </c>
      <c r="AA1947" s="6" t="s">
        <v>211</v>
      </c>
      <c r="AB1947">
        <v>1</v>
      </c>
      <c r="AC1947">
        <v>1</v>
      </c>
      <c r="AE1947" t="s">
        <v>8053</v>
      </c>
      <c r="AF1947" t="s">
        <v>8054</v>
      </c>
      <c r="AH1947" t="s">
        <v>8057</v>
      </c>
      <c r="AL1947" t="s">
        <v>5219</v>
      </c>
      <c r="AM1947" t="s">
        <v>5219</v>
      </c>
      <c r="AZ1947" t="s">
        <v>1749</v>
      </c>
    </row>
    <row r="1948" spans="1:58" x14ac:dyDescent="0.3">
      <c r="A1948">
        <v>1468</v>
      </c>
      <c r="Q1948" t="s">
        <v>3340</v>
      </c>
      <c r="R1948" t="s">
        <v>3340</v>
      </c>
      <c r="S1948" t="s">
        <v>135</v>
      </c>
      <c r="T1948" t="s">
        <v>138</v>
      </c>
      <c r="V1948" s="9" t="s">
        <v>4479</v>
      </c>
      <c r="AA1948" s="6" t="s">
        <v>9760</v>
      </c>
      <c r="AB1948">
        <v>1</v>
      </c>
      <c r="AC1948">
        <v>1</v>
      </c>
      <c r="AE1948" t="s">
        <v>92</v>
      </c>
      <c r="AH1948" t="s">
        <v>8057</v>
      </c>
      <c r="AL1948" t="s">
        <v>748</v>
      </c>
      <c r="AM1948" t="s">
        <v>748</v>
      </c>
      <c r="AZ1948" t="s">
        <v>1749</v>
      </c>
    </row>
    <row r="1949" spans="1:58" x14ac:dyDescent="0.3">
      <c r="A1949">
        <v>1469</v>
      </c>
      <c r="Q1949" t="s">
        <v>3341</v>
      </c>
      <c r="R1949" t="s">
        <v>3341</v>
      </c>
      <c r="S1949" t="s">
        <v>135</v>
      </c>
      <c r="T1949" t="s">
        <v>138</v>
      </c>
      <c r="V1949" s="9" t="s">
        <v>4479</v>
      </c>
      <c r="AA1949" s="6" t="s">
        <v>9761</v>
      </c>
      <c r="AB1949">
        <v>1</v>
      </c>
      <c r="AC1949">
        <v>1</v>
      </c>
      <c r="AE1949" t="s">
        <v>8053</v>
      </c>
      <c r="AH1949" t="s">
        <v>8057</v>
      </c>
      <c r="AL1949" t="s">
        <v>3012</v>
      </c>
      <c r="AM1949" t="s">
        <v>3012</v>
      </c>
      <c r="AZ1949" t="s">
        <v>1749</v>
      </c>
    </row>
    <row r="1950" spans="1:58" x14ac:dyDescent="0.3">
      <c r="A1950">
        <v>1470</v>
      </c>
      <c r="Q1950" t="s">
        <v>3342</v>
      </c>
      <c r="R1950" t="s">
        <v>3342</v>
      </c>
      <c r="S1950" t="s">
        <v>135</v>
      </c>
      <c r="T1950" t="s">
        <v>138</v>
      </c>
      <c r="V1950" s="9" t="s">
        <v>4480</v>
      </c>
      <c r="AA1950" s="6" t="s">
        <v>9762</v>
      </c>
      <c r="AB1950">
        <v>1</v>
      </c>
      <c r="AC1950">
        <v>1</v>
      </c>
      <c r="AE1950" t="s">
        <v>8054</v>
      </c>
      <c r="AH1950" t="s">
        <v>1398</v>
      </c>
      <c r="AL1950" t="s">
        <v>929</v>
      </c>
      <c r="AM1950" t="s">
        <v>929</v>
      </c>
      <c r="AZ1950" t="s">
        <v>8524</v>
      </c>
    </row>
    <row r="1951" spans="1:58" x14ac:dyDescent="0.3">
      <c r="A1951">
        <v>1471</v>
      </c>
      <c r="Q1951" t="s">
        <v>3343</v>
      </c>
      <c r="R1951" t="s">
        <v>3343</v>
      </c>
      <c r="S1951" t="s">
        <v>135</v>
      </c>
      <c r="T1951" t="s">
        <v>138</v>
      </c>
      <c r="V1951" s="9" t="s">
        <v>4480</v>
      </c>
      <c r="AA1951" s="6" t="s">
        <v>9763</v>
      </c>
      <c r="AB1951">
        <v>2</v>
      </c>
      <c r="AC1951">
        <v>2</v>
      </c>
      <c r="AE1951" t="s">
        <v>8054</v>
      </c>
      <c r="AH1951" t="s">
        <v>1398</v>
      </c>
      <c r="AL1951" t="s">
        <v>2712</v>
      </c>
      <c r="AM1951" t="s">
        <v>2712</v>
      </c>
      <c r="AZ1951" t="s">
        <v>8524</v>
      </c>
    </row>
    <row r="1952" spans="1:58" x14ac:dyDescent="0.3">
      <c r="A1952">
        <v>1472</v>
      </c>
      <c r="Q1952" t="s">
        <v>3344</v>
      </c>
      <c r="R1952" t="s">
        <v>3344</v>
      </c>
      <c r="S1952" t="s">
        <v>135</v>
      </c>
      <c r="T1952" t="s">
        <v>138</v>
      </c>
      <c r="V1952" s="9" t="s">
        <v>4481</v>
      </c>
      <c r="AA1952" s="6" t="s">
        <v>6474</v>
      </c>
      <c r="AB1952">
        <v>1</v>
      </c>
      <c r="AC1952">
        <v>1</v>
      </c>
      <c r="AL1952" t="s">
        <v>1769</v>
      </c>
      <c r="AM1952" t="s">
        <v>1769</v>
      </c>
      <c r="AZ1952" t="s">
        <v>8525</v>
      </c>
    </row>
    <row r="1953" spans="1:59" x14ac:dyDescent="0.3">
      <c r="A1953">
        <v>1473</v>
      </c>
      <c r="B1953" t="s">
        <v>7517</v>
      </c>
      <c r="C1953">
        <v>3977585</v>
      </c>
      <c r="Q1953" t="s">
        <v>3345</v>
      </c>
      <c r="R1953" t="s">
        <v>3345</v>
      </c>
      <c r="S1953" t="s">
        <v>135</v>
      </c>
      <c r="T1953" t="s">
        <v>52</v>
      </c>
      <c r="V1953" s="9" t="s">
        <v>4482</v>
      </c>
      <c r="AA1953" s="6" t="s">
        <v>9764</v>
      </c>
      <c r="AB1953">
        <v>12</v>
      </c>
      <c r="AC1953">
        <v>12</v>
      </c>
      <c r="AE1953" t="s">
        <v>2462</v>
      </c>
      <c r="AF1953" t="s">
        <v>8054</v>
      </c>
      <c r="AH1953" t="s">
        <v>8184</v>
      </c>
      <c r="AK1953" t="s">
        <v>8175</v>
      </c>
      <c r="AL1953" t="s">
        <v>2084</v>
      </c>
      <c r="AM1953" t="s">
        <v>2084</v>
      </c>
      <c r="AO1953">
        <v>14</v>
      </c>
      <c r="AP1953">
        <v>1</v>
      </c>
      <c r="AS1953" t="s">
        <v>7309</v>
      </c>
      <c r="AT1953">
        <v>38435996</v>
      </c>
      <c r="AU1953">
        <v>640644</v>
      </c>
      <c r="AV1953" s="11">
        <v>1273516</v>
      </c>
      <c r="BF1953" t="s">
        <v>10456</v>
      </c>
      <c r="BG1953" t="s">
        <v>10455</v>
      </c>
    </row>
    <row r="1954" spans="1:59" x14ac:dyDescent="0.3">
      <c r="A1954">
        <v>1474</v>
      </c>
      <c r="B1954" t="s">
        <v>7518</v>
      </c>
      <c r="C1954">
        <v>3977583</v>
      </c>
      <c r="Q1954" t="s">
        <v>3346</v>
      </c>
      <c r="R1954" t="s">
        <v>3346</v>
      </c>
      <c r="S1954" t="s">
        <v>135</v>
      </c>
      <c r="T1954" t="s">
        <v>52</v>
      </c>
      <c r="V1954" s="9" t="s">
        <v>4482</v>
      </c>
      <c r="AA1954" s="6" t="s">
        <v>9765</v>
      </c>
      <c r="AB1954">
        <v>9</v>
      </c>
      <c r="AC1954">
        <v>9</v>
      </c>
      <c r="AE1954" t="s">
        <v>164</v>
      </c>
      <c r="AF1954" t="s">
        <v>8054</v>
      </c>
      <c r="AH1954" t="s">
        <v>8057</v>
      </c>
      <c r="AK1954" t="s">
        <v>8052</v>
      </c>
      <c r="AL1954" t="s">
        <v>2084</v>
      </c>
      <c r="AM1954" t="s">
        <v>2084</v>
      </c>
      <c r="AO1954">
        <v>14</v>
      </c>
      <c r="AP1954">
        <v>1</v>
      </c>
      <c r="AS1954" t="s">
        <v>7309</v>
      </c>
      <c r="AT1954">
        <v>38435996</v>
      </c>
      <c r="AU1954">
        <v>640644</v>
      </c>
      <c r="AV1954" s="11">
        <v>1273516</v>
      </c>
      <c r="AZ1954" t="s">
        <v>8526</v>
      </c>
      <c r="BF1954" t="s">
        <v>10456</v>
      </c>
      <c r="BG1954" t="s">
        <v>10455</v>
      </c>
    </row>
    <row r="1955" spans="1:59" x14ac:dyDescent="0.3">
      <c r="A1955">
        <v>1475</v>
      </c>
      <c r="B1955" t="s">
        <v>7519</v>
      </c>
      <c r="C1955">
        <v>3157511</v>
      </c>
      <c r="Q1955" t="s">
        <v>3347</v>
      </c>
      <c r="R1955" t="s">
        <v>3347</v>
      </c>
      <c r="S1955" t="s">
        <v>135</v>
      </c>
      <c r="T1955" t="s">
        <v>52</v>
      </c>
      <c r="V1955" s="9" t="s">
        <v>4482</v>
      </c>
      <c r="AA1955" s="6" t="s">
        <v>9766</v>
      </c>
      <c r="AB1955">
        <v>7</v>
      </c>
      <c r="AC1955">
        <v>7</v>
      </c>
      <c r="AE1955" t="s">
        <v>2462</v>
      </c>
      <c r="AF1955" t="s">
        <v>8062</v>
      </c>
      <c r="AH1955" t="s">
        <v>8057</v>
      </c>
      <c r="AK1955" t="s">
        <v>8051</v>
      </c>
      <c r="AL1955" t="s">
        <v>3014</v>
      </c>
      <c r="AM1955" t="s">
        <v>3014</v>
      </c>
      <c r="AO1955">
        <v>22</v>
      </c>
      <c r="AP1955">
        <v>2</v>
      </c>
      <c r="AZ1955" t="s">
        <v>8527</v>
      </c>
    </row>
    <row r="1956" spans="1:59" x14ac:dyDescent="0.3">
      <c r="A1956">
        <v>1476</v>
      </c>
      <c r="B1956" t="s">
        <v>7520</v>
      </c>
      <c r="C1956">
        <v>2983641</v>
      </c>
      <c r="Q1956" t="s">
        <v>3348</v>
      </c>
      <c r="R1956" t="s">
        <v>3348</v>
      </c>
      <c r="S1956" t="s">
        <v>135</v>
      </c>
      <c r="T1956" t="s">
        <v>52</v>
      </c>
      <c r="V1956" s="9" t="s">
        <v>4482</v>
      </c>
      <c r="AA1956" s="6" t="s">
        <v>9767</v>
      </c>
      <c r="AB1956">
        <v>12</v>
      </c>
      <c r="AC1956">
        <v>12</v>
      </c>
      <c r="AE1956" t="s">
        <v>2462</v>
      </c>
      <c r="AH1956" t="s">
        <v>8057</v>
      </c>
      <c r="AK1956" t="s">
        <v>8051</v>
      </c>
      <c r="AL1956" t="s">
        <v>2084</v>
      </c>
      <c r="AM1956" t="s">
        <v>2084</v>
      </c>
      <c r="AO1956">
        <v>14</v>
      </c>
      <c r="AP1956">
        <v>1</v>
      </c>
      <c r="AS1956" t="s">
        <v>7309</v>
      </c>
      <c r="AT1956">
        <v>38435996</v>
      </c>
      <c r="AU1956">
        <v>640644</v>
      </c>
      <c r="AV1956" s="11">
        <v>1273516</v>
      </c>
      <c r="AZ1956" t="s">
        <v>8528</v>
      </c>
      <c r="BF1956" t="s">
        <v>10456</v>
      </c>
      <c r="BG1956" t="s">
        <v>10455</v>
      </c>
    </row>
    <row r="1957" spans="1:59" x14ac:dyDescent="0.3">
      <c r="A1957">
        <v>1477</v>
      </c>
      <c r="Q1957" t="s">
        <v>3349</v>
      </c>
      <c r="R1957" t="s">
        <v>3349</v>
      </c>
      <c r="S1957" t="s">
        <v>135</v>
      </c>
      <c r="T1957" t="s">
        <v>138</v>
      </c>
      <c r="V1957" s="9" t="s">
        <v>4483</v>
      </c>
      <c r="AA1957" s="6" t="s">
        <v>9768</v>
      </c>
      <c r="AB1957">
        <v>1</v>
      </c>
      <c r="AC1957">
        <v>1</v>
      </c>
      <c r="AE1957" t="s">
        <v>562</v>
      </c>
      <c r="AL1957" t="s">
        <v>743</v>
      </c>
      <c r="AM1957" t="s">
        <v>743</v>
      </c>
    </row>
    <row r="1958" spans="1:59" x14ac:dyDescent="0.3">
      <c r="A1958">
        <v>1478</v>
      </c>
      <c r="Q1958" t="s">
        <v>3350</v>
      </c>
      <c r="R1958" t="s">
        <v>3350</v>
      </c>
      <c r="S1958" t="s">
        <v>135</v>
      </c>
      <c r="T1958" t="s">
        <v>138</v>
      </c>
      <c r="V1958" s="9" t="s">
        <v>4484</v>
      </c>
      <c r="AA1958" s="6" t="s">
        <v>9769</v>
      </c>
      <c r="AB1958">
        <v>2</v>
      </c>
      <c r="AC1958">
        <v>2</v>
      </c>
      <c r="AE1958" t="s">
        <v>8054</v>
      </c>
      <c r="AF1958" t="s">
        <v>8055</v>
      </c>
      <c r="AH1958" t="s">
        <v>8180</v>
      </c>
      <c r="AK1958" t="s">
        <v>8051</v>
      </c>
      <c r="AL1958" t="s">
        <v>3012</v>
      </c>
      <c r="AM1958" t="s">
        <v>3012</v>
      </c>
      <c r="AZ1958" t="s">
        <v>8529</v>
      </c>
    </row>
    <row r="1959" spans="1:59" x14ac:dyDescent="0.3">
      <c r="A1959">
        <v>1479</v>
      </c>
      <c r="B1959" t="s">
        <v>11166</v>
      </c>
      <c r="C1959">
        <v>3970272</v>
      </c>
      <c r="Q1959" t="s">
        <v>11165</v>
      </c>
      <c r="R1959" t="s">
        <v>11165</v>
      </c>
      <c r="S1959" t="s">
        <v>135</v>
      </c>
      <c r="T1959" t="s">
        <v>52</v>
      </c>
      <c r="V1959" s="9" t="s">
        <v>6901</v>
      </c>
      <c r="Z1959" s="9" t="s">
        <v>1545</v>
      </c>
      <c r="AA1959" s="6" t="s">
        <v>11167</v>
      </c>
      <c r="AB1959">
        <v>3</v>
      </c>
      <c r="AC1959">
        <v>3</v>
      </c>
      <c r="AE1959" t="s">
        <v>82</v>
      </c>
      <c r="AF1959" t="s">
        <v>164</v>
      </c>
      <c r="AG1959" t="s">
        <v>8226</v>
      </c>
      <c r="AH1959" t="s">
        <v>8108</v>
      </c>
      <c r="AK1959" t="s">
        <v>8051</v>
      </c>
      <c r="AL1959" t="s">
        <v>1544</v>
      </c>
      <c r="AM1959" t="s">
        <v>1544</v>
      </c>
      <c r="AO1959">
        <v>142</v>
      </c>
      <c r="AP1959">
        <v>3</v>
      </c>
      <c r="AZ1959" t="s">
        <v>1521</v>
      </c>
    </row>
    <row r="1960" spans="1:59" x14ac:dyDescent="0.3">
      <c r="A1960">
        <v>1480</v>
      </c>
      <c r="B1960" t="s">
        <v>6898</v>
      </c>
      <c r="C1960">
        <v>3997032</v>
      </c>
      <c r="Q1960" t="s">
        <v>6899</v>
      </c>
      <c r="R1960" t="s">
        <v>6900</v>
      </c>
      <c r="S1960" t="s">
        <v>51</v>
      </c>
      <c r="T1960" t="s">
        <v>52</v>
      </c>
      <c r="V1960" s="9" t="s">
        <v>6901</v>
      </c>
      <c r="Z1960" s="9" t="s">
        <v>6902</v>
      </c>
      <c r="AA1960" s="6" t="s">
        <v>6903</v>
      </c>
      <c r="AB1960">
        <v>18</v>
      </c>
      <c r="AC1960">
        <v>18</v>
      </c>
      <c r="AE1960" t="s">
        <v>8055</v>
      </c>
      <c r="AF1960" t="s">
        <v>8054</v>
      </c>
      <c r="AH1960" t="s">
        <v>8057</v>
      </c>
      <c r="AL1960" t="s">
        <v>6904</v>
      </c>
      <c r="AM1960" t="s">
        <v>6905</v>
      </c>
      <c r="AO1960">
        <v>53</v>
      </c>
      <c r="AP1960">
        <v>3</v>
      </c>
      <c r="AZ1960" t="s">
        <v>6906</v>
      </c>
    </row>
    <row r="1961" spans="1:59" x14ac:dyDescent="0.3">
      <c r="A1961">
        <v>1481</v>
      </c>
      <c r="Q1961" t="s">
        <v>3351</v>
      </c>
      <c r="R1961" t="s">
        <v>3351</v>
      </c>
      <c r="S1961" t="s">
        <v>135</v>
      </c>
      <c r="T1961" t="s">
        <v>138</v>
      </c>
      <c r="V1961" s="9" t="s">
        <v>4485</v>
      </c>
      <c r="AA1961" s="6" t="s">
        <v>2810</v>
      </c>
      <c r="AB1961">
        <v>1</v>
      </c>
      <c r="AC1961">
        <v>1</v>
      </c>
      <c r="AE1961" t="s">
        <v>562</v>
      </c>
      <c r="AH1961" t="s">
        <v>8057</v>
      </c>
      <c r="AL1961" t="s">
        <v>1798</v>
      </c>
      <c r="AM1961" t="s">
        <v>1798</v>
      </c>
    </row>
    <row r="1962" spans="1:59" x14ac:dyDescent="0.3">
      <c r="A1962">
        <v>1482</v>
      </c>
      <c r="Q1962" t="s">
        <v>3352</v>
      </c>
      <c r="R1962" t="s">
        <v>3352</v>
      </c>
      <c r="S1962" t="s">
        <v>135</v>
      </c>
      <c r="T1962" t="s">
        <v>138</v>
      </c>
      <c r="V1962" s="9" t="s">
        <v>4486</v>
      </c>
      <c r="AA1962" s="6" t="s">
        <v>9770</v>
      </c>
      <c r="AB1962">
        <v>1</v>
      </c>
      <c r="AC1962">
        <v>1</v>
      </c>
      <c r="AE1962" t="s">
        <v>562</v>
      </c>
      <c r="AH1962" t="s">
        <v>1398</v>
      </c>
      <c r="AL1962" t="s">
        <v>1171</v>
      </c>
      <c r="AM1962" t="s">
        <v>1171</v>
      </c>
    </row>
    <row r="1963" spans="1:59" x14ac:dyDescent="0.3">
      <c r="A1963">
        <v>1483</v>
      </c>
      <c r="B1963" t="s">
        <v>7521</v>
      </c>
      <c r="C1963">
        <v>2858597</v>
      </c>
      <c r="Q1963" t="s">
        <v>3353</v>
      </c>
      <c r="R1963" t="s">
        <v>3353</v>
      </c>
      <c r="S1963" t="s">
        <v>135</v>
      </c>
      <c r="T1963" t="s">
        <v>52</v>
      </c>
      <c r="V1963" s="9" t="s">
        <v>4487</v>
      </c>
      <c r="AA1963" s="6" t="s">
        <v>9771</v>
      </c>
      <c r="AB1963">
        <v>3</v>
      </c>
      <c r="AC1963">
        <v>3</v>
      </c>
      <c r="AE1963" t="s">
        <v>2232</v>
      </c>
      <c r="AF1963" t="s">
        <v>8054</v>
      </c>
      <c r="AH1963" t="s">
        <v>8057</v>
      </c>
      <c r="AK1963" t="s">
        <v>8051</v>
      </c>
      <c r="AL1963" t="s">
        <v>5154</v>
      </c>
      <c r="AM1963" t="s">
        <v>5154</v>
      </c>
      <c r="AO1963">
        <v>133</v>
      </c>
      <c r="AP1963">
        <v>4</v>
      </c>
      <c r="AZ1963" t="s">
        <v>8530</v>
      </c>
    </row>
    <row r="1964" spans="1:59" x14ac:dyDescent="0.3">
      <c r="A1964">
        <v>1484</v>
      </c>
      <c r="B1964" t="s">
        <v>7522</v>
      </c>
      <c r="C1964">
        <v>3922331</v>
      </c>
      <c r="Q1964" t="s">
        <v>3354</v>
      </c>
      <c r="R1964" t="s">
        <v>3354</v>
      </c>
      <c r="S1964" t="s">
        <v>135</v>
      </c>
      <c r="T1964" t="s">
        <v>52</v>
      </c>
      <c r="V1964" s="9" t="s">
        <v>4487</v>
      </c>
      <c r="AA1964" s="6" t="s">
        <v>9772</v>
      </c>
      <c r="AB1964">
        <v>6</v>
      </c>
      <c r="AC1964">
        <v>6</v>
      </c>
      <c r="AE1964" t="s">
        <v>2462</v>
      </c>
      <c r="AH1964" t="s">
        <v>8057</v>
      </c>
      <c r="AK1964" t="s">
        <v>8051</v>
      </c>
      <c r="AL1964" t="s">
        <v>2084</v>
      </c>
      <c r="AM1964" t="s">
        <v>2084</v>
      </c>
      <c r="AO1964">
        <v>14</v>
      </c>
      <c r="AP1964">
        <v>2</v>
      </c>
      <c r="AS1964" t="s">
        <v>7309</v>
      </c>
      <c r="AT1964">
        <v>38435996</v>
      </c>
      <c r="AU1964">
        <v>640644</v>
      </c>
      <c r="AV1964" s="11">
        <v>1273516</v>
      </c>
      <c r="AZ1964" t="s">
        <v>8531</v>
      </c>
      <c r="BF1964" t="s">
        <v>10456</v>
      </c>
      <c r="BG1964" t="s">
        <v>10455</v>
      </c>
    </row>
    <row r="1965" spans="1:59" x14ac:dyDescent="0.3">
      <c r="A1965">
        <v>1485</v>
      </c>
      <c r="Q1965" t="s">
        <v>3355</v>
      </c>
      <c r="R1965" t="s">
        <v>3355</v>
      </c>
      <c r="S1965" t="s">
        <v>135</v>
      </c>
      <c r="T1965" t="s">
        <v>138</v>
      </c>
      <c r="V1965" s="9" t="s">
        <v>4488</v>
      </c>
      <c r="AA1965" s="6" t="s">
        <v>1796</v>
      </c>
      <c r="AB1965">
        <v>1</v>
      </c>
      <c r="AC1965">
        <v>1</v>
      </c>
      <c r="AL1965" t="s">
        <v>1798</v>
      </c>
      <c r="AM1965" t="s">
        <v>1798</v>
      </c>
      <c r="AZ1965" t="s">
        <v>1749</v>
      </c>
    </row>
    <row r="1966" spans="1:59" x14ac:dyDescent="0.3">
      <c r="A1966">
        <v>1486</v>
      </c>
      <c r="Q1966" t="s">
        <v>3356</v>
      </c>
      <c r="R1966" t="s">
        <v>3356</v>
      </c>
      <c r="S1966" t="s">
        <v>135</v>
      </c>
      <c r="T1966" t="s">
        <v>138</v>
      </c>
      <c r="V1966" s="9" t="s">
        <v>4489</v>
      </c>
      <c r="AA1966" s="6" t="s">
        <v>2142</v>
      </c>
      <c r="AB1966">
        <v>1</v>
      </c>
      <c r="AC1966">
        <v>1</v>
      </c>
      <c r="AL1966" t="s">
        <v>929</v>
      </c>
      <c r="AM1966" t="s">
        <v>929</v>
      </c>
      <c r="AZ1966" t="s">
        <v>8532</v>
      </c>
    </row>
    <row r="1967" spans="1:59" x14ac:dyDescent="0.3">
      <c r="A1967">
        <v>1487</v>
      </c>
      <c r="Q1967" t="s">
        <v>3357</v>
      </c>
      <c r="R1967" t="s">
        <v>3357</v>
      </c>
      <c r="S1967" t="s">
        <v>135</v>
      </c>
      <c r="T1967" t="s">
        <v>138</v>
      </c>
      <c r="V1967" s="9" t="s">
        <v>4490</v>
      </c>
      <c r="AA1967" s="6" t="s">
        <v>966</v>
      </c>
      <c r="AB1967">
        <v>1</v>
      </c>
      <c r="AC1967">
        <v>1</v>
      </c>
      <c r="AH1967" t="s">
        <v>8057</v>
      </c>
      <c r="AL1967" t="s">
        <v>5153</v>
      </c>
      <c r="AM1967" t="s">
        <v>5153</v>
      </c>
    </row>
    <row r="1968" spans="1:59" x14ac:dyDescent="0.3">
      <c r="A1968">
        <v>1488</v>
      </c>
      <c r="Q1968" t="s">
        <v>3358</v>
      </c>
      <c r="R1968" t="s">
        <v>3358</v>
      </c>
      <c r="S1968" t="s">
        <v>135</v>
      </c>
      <c r="T1968" t="s">
        <v>138</v>
      </c>
      <c r="V1968" s="9" t="s">
        <v>4491</v>
      </c>
      <c r="AA1968" s="6" t="s">
        <v>9773</v>
      </c>
      <c r="AB1968">
        <v>1</v>
      </c>
      <c r="AC1968">
        <v>1</v>
      </c>
      <c r="AH1968" t="s">
        <v>8183</v>
      </c>
      <c r="AL1968" t="s">
        <v>1132</v>
      </c>
      <c r="AM1968" t="s">
        <v>1132</v>
      </c>
    </row>
    <row r="1969" spans="1:52" x14ac:dyDescent="0.3">
      <c r="A1969">
        <v>1489</v>
      </c>
      <c r="Q1969" t="s">
        <v>3359</v>
      </c>
      <c r="R1969" t="s">
        <v>3359</v>
      </c>
      <c r="S1969" t="s">
        <v>135</v>
      </c>
      <c r="T1969" t="s">
        <v>138</v>
      </c>
      <c r="V1969" s="9" t="s">
        <v>4491</v>
      </c>
      <c r="AA1969" s="6" t="s">
        <v>9774</v>
      </c>
      <c r="AB1969">
        <v>1</v>
      </c>
      <c r="AC1969">
        <v>1</v>
      </c>
      <c r="AH1969" t="s">
        <v>8183</v>
      </c>
      <c r="AL1969" t="s">
        <v>1132</v>
      </c>
      <c r="AM1969" t="s">
        <v>1132</v>
      </c>
    </row>
    <row r="1970" spans="1:52" x14ac:dyDescent="0.3">
      <c r="A1970">
        <v>1490</v>
      </c>
      <c r="Q1970" t="s">
        <v>3360</v>
      </c>
      <c r="R1970" t="s">
        <v>3360</v>
      </c>
      <c r="S1970" t="s">
        <v>135</v>
      </c>
      <c r="T1970" t="s">
        <v>138</v>
      </c>
      <c r="V1970" s="9" t="s">
        <v>4491</v>
      </c>
      <c r="AA1970" s="6" t="s">
        <v>9775</v>
      </c>
      <c r="AB1970">
        <v>1</v>
      </c>
      <c r="AC1970">
        <v>1</v>
      </c>
      <c r="AL1970" t="s">
        <v>743</v>
      </c>
      <c r="AM1970" t="s">
        <v>743</v>
      </c>
      <c r="AZ1970" t="s">
        <v>8533</v>
      </c>
    </row>
    <row r="1971" spans="1:52" x14ac:dyDescent="0.3">
      <c r="A1971">
        <v>1491</v>
      </c>
      <c r="Q1971" t="s">
        <v>3361</v>
      </c>
      <c r="R1971" t="s">
        <v>3361</v>
      </c>
      <c r="S1971" t="s">
        <v>135</v>
      </c>
      <c r="T1971" t="s">
        <v>138</v>
      </c>
      <c r="V1971" s="9" t="s">
        <v>4492</v>
      </c>
      <c r="AA1971" s="6" t="s">
        <v>9776</v>
      </c>
      <c r="AB1971">
        <v>1</v>
      </c>
      <c r="AC1971">
        <v>1</v>
      </c>
      <c r="AL1971" t="s">
        <v>968</v>
      </c>
      <c r="AM1971" t="s">
        <v>968</v>
      </c>
      <c r="AZ1971" t="s">
        <v>8534</v>
      </c>
    </row>
    <row r="1972" spans="1:52" x14ac:dyDescent="0.3">
      <c r="A1972">
        <v>1492</v>
      </c>
      <c r="C1972">
        <v>4016299</v>
      </c>
      <c r="Q1972" t="s">
        <v>11871</v>
      </c>
      <c r="R1972" t="s">
        <v>11871</v>
      </c>
      <c r="S1972" t="s">
        <v>135</v>
      </c>
      <c r="T1972" t="s">
        <v>52</v>
      </c>
      <c r="V1972" s="9" t="s">
        <v>11870</v>
      </c>
      <c r="AA1972" s="6" t="s">
        <v>11872</v>
      </c>
      <c r="AB1972">
        <v>34</v>
      </c>
      <c r="AC1972">
        <v>34</v>
      </c>
      <c r="AE1972" t="s">
        <v>82</v>
      </c>
      <c r="AF1972" t="s">
        <v>8226</v>
      </c>
      <c r="AH1972" t="s">
        <v>8153</v>
      </c>
      <c r="AL1972" t="s">
        <v>2679</v>
      </c>
      <c r="AM1972" t="s">
        <v>2679</v>
      </c>
      <c r="AO1972">
        <v>49</v>
      </c>
      <c r="AP1972">
        <v>3</v>
      </c>
      <c r="AS1972" t="s">
        <v>11874</v>
      </c>
      <c r="AV1972" s="11">
        <v>7507032</v>
      </c>
      <c r="AZ1972" t="s">
        <v>11873</v>
      </c>
    </row>
    <row r="1973" spans="1:52" x14ac:dyDescent="0.3">
      <c r="A1973">
        <v>1493</v>
      </c>
      <c r="Q1973" t="s">
        <v>3362</v>
      </c>
      <c r="R1973" t="s">
        <v>3362</v>
      </c>
      <c r="S1973" t="s">
        <v>135</v>
      </c>
      <c r="T1973" t="s">
        <v>138</v>
      </c>
      <c r="V1973" s="9" t="s">
        <v>4493</v>
      </c>
      <c r="AA1973" s="6" t="s">
        <v>219</v>
      </c>
      <c r="AB1973">
        <v>1</v>
      </c>
      <c r="AC1973">
        <v>1</v>
      </c>
      <c r="AK1973" t="s">
        <v>8051</v>
      </c>
      <c r="AL1973" t="s">
        <v>1769</v>
      </c>
      <c r="AM1973" t="s">
        <v>1769</v>
      </c>
      <c r="AZ1973" t="s">
        <v>8525</v>
      </c>
    </row>
    <row r="1974" spans="1:52" x14ac:dyDescent="0.3">
      <c r="A1974">
        <v>1494</v>
      </c>
      <c r="B1974" t="s">
        <v>12346</v>
      </c>
      <c r="C1974">
        <v>3158370</v>
      </c>
      <c r="D1974" t="s">
        <v>12347</v>
      </c>
      <c r="Q1974" t="s">
        <v>12343</v>
      </c>
      <c r="R1974" t="s">
        <v>12343</v>
      </c>
      <c r="S1974" t="s">
        <v>135</v>
      </c>
      <c r="T1974" t="s">
        <v>52</v>
      </c>
      <c r="V1974" s="9" t="s">
        <v>12342</v>
      </c>
      <c r="AA1974" s="6" t="s">
        <v>12344</v>
      </c>
      <c r="AB1974">
        <v>3</v>
      </c>
      <c r="AC1974">
        <v>1</v>
      </c>
      <c r="AE1974" t="s">
        <v>8054</v>
      </c>
      <c r="AH1974" t="s">
        <v>8057</v>
      </c>
      <c r="AK1974" t="s">
        <v>8175</v>
      </c>
      <c r="AL1974" t="s">
        <v>11793</v>
      </c>
      <c r="AM1974" t="s">
        <v>11793</v>
      </c>
      <c r="AO1974">
        <v>290</v>
      </c>
      <c r="AP1974">
        <v>6480</v>
      </c>
      <c r="AZ1974" t="s">
        <v>12345</v>
      </c>
    </row>
    <row r="1975" spans="1:52" x14ac:dyDescent="0.3">
      <c r="A1975">
        <v>1495</v>
      </c>
      <c r="Q1975" t="s">
        <v>3363</v>
      </c>
      <c r="R1975" t="s">
        <v>3363</v>
      </c>
      <c r="S1975" t="s">
        <v>135</v>
      </c>
      <c r="T1975" t="s">
        <v>138</v>
      </c>
      <c r="V1975" s="9" t="s">
        <v>4494</v>
      </c>
      <c r="AA1975" s="6" t="s">
        <v>9777</v>
      </c>
      <c r="AB1975">
        <v>2</v>
      </c>
      <c r="AC1975">
        <v>2</v>
      </c>
      <c r="AK1975" t="s">
        <v>8051</v>
      </c>
      <c r="AL1975" t="s">
        <v>748</v>
      </c>
      <c r="AM1975" t="s">
        <v>748</v>
      </c>
      <c r="AZ1975" t="s">
        <v>8535</v>
      </c>
    </row>
    <row r="1976" spans="1:52" x14ac:dyDescent="0.3">
      <c r="A1976">
        <v>1496</v>
      </c>
      <c r="Q1976" t="s">
        <v>3364</v>
      </c>
      <c r="R1976" t="s">
        <v>3364</v>
      </c>
      <c r="S1976" t="s">
        <v>135</v>
      </c>
      <c r="T1976" t="s">
        <v>138</v>
      </c>
      <c r="V1976" s="9" t="s">
        <v>4495</v>
      </c>
      <c r="AA1976" s="6" t="s">
        <v>996</v>
      </c>
      <c r="AB1976">
        <v>1</v>
      </c>
      <c r="AC1976">
        <v>1</v>
      </c>
      <c r="AH1976" t="s">
        <v>8057</v>
      </c>
      <c r="AL1976" t="s">
        <v>748</v>
      </c>
      <c r="AM1976" t="s">
        <v>748</v>
      </c>
    </row>
    <row r="1977" spans="1:52" x14ac:dyDescent="0.3">
      <c r="A1977">
        <v>1497</v>
      </c>
      <c r="Q1977" t="s">
        <v>3365</v>
      </c>
      <c r="R1977" t="s">
        <v>3365</v>
      </c>
      <c r="S1977" t="s">
        <v>135</v>
      </c>
      <c r="T1977" t="s">
        <v>138</v>
      </c>
      <c r="V1977" s="9" t="s">
        <v>4495</v>
      </c>
      <c r="AA1977" s="6" t="s">
        <v>1458</v>
      </c>
      <c r="AB1977">
        <v>1</v>
      </c>
      <c r="AC1977">
        <v>1</v>
      </c>
      <c r="AL1977" t="s">
        <v>5152</v>
      </c>
      <c r="AM1977" t="s">
        <v>5152</v>
      </c>
    </row>
    <row r="1978" spans="1:52" x14ac:dyDescent="0.3">
      <c r="A1978">
        <v>1498</v>
      </c>
      <c r="Q1978" t="s">
        <v>3366</v>
      </c>
      <c r="R1978" t="s">
        <v>3366</v>
      </c>
      <c r="S1978" t="s">
        <v>135</v>
      </c>
      <c r="T1978" t="s">
        <v>138</v>
      </c>
      <c r="V1978" s="9" t="s">
        <v>4495</v>
      </c>
      <c r="AA1978" s="6" t="s">
        <v>9774</v>
      </c>
      <c r="AB1978">
        <v>1</v>
      </c>
      <c r="AC1978">
        <v>1</v>
      </c>
      <c r="AH1978" t="s">
        <v>8057</v>
      </c>
      <c r="AL1978" t="s">
        <v>2712</v>
      </c>
      <c r="AM1978" t="s">
        <v>2712</v>
      </c>
    </row>
    <row r="1979" spans="1:52" x14ac:dyDescent="0.3">
      <c r="A1979">
        <v>1499</v>
      </c>
      <c r="Q1979" t="s">
        <v>3367</v>
      </c>
      <c r="R1979" t="s">
        <v>3367</v>
      </c>
      <c r="S1979" t="s">
        <v>135</v>
      </c>
      <c r="T1979" t="s">
        <v>138</v>
      </c>
      <c r="V1979" s="9" t="s">
        <v>4495</v>
      </c>
      <c r="AA1979" s="6" t="s">
        <v>1794</v>
      </c>
      <c r="AB1979">
        <v>1</v>
      </c>
      <c r="AC1979">
        <v>1</v>
      </c>
      <c r="AH1979" t="s">
        <v>8057</v>
      </c>
      <c r="AL1979" t="s">
        <v>929</v>
      </c>
      <c r="AM1979" t="s">
        <v>929</v>
      </c>
    </row>
    <row r="1980" spans="1:52" x14ac:dyDescent="0.3">
      <c r="A1980">
        <v>1500</v>
      </c>
      <c r="Q1980" t="s">
        <v>3368</v>
      </c>
      <c r="R1980" t="s">
        <v>3368</v>
      </c>
      <c r="S1980" t="s">
        <v>135</v>
      </c>
      <c r="T1980" t="s">
        <v>138</v>
      </c>
      <c r="V1980" s="9" t="s">
        <v>4495</v>
      </c>
      <c r="AA1980" s="6" t="s">
        <v>642</v>
      </c>
      <c r="AB1980">
        <v>1</v>
      </c>
      <c r="AC1980">
        <v>1</v>
      </c>
      <c r="AK1980" t="s">
        <v>8051</v>
      </c>
      <c r="AL1980" t="s">
        <v>743</v>
      </c>
      <c r="AM1980" t="s">
        <v>743</v>
      </c>
    </row>
    <row r="1981" spans="1:52" x14ac:dyDescent="0.3">
      <c r="A1981">
        <v>1501</v>
      </c>
      <c r="Q1981" t="s">
        <v>3369</v>
      </c>
      <c r="R1981" t="s">
        <v>3369</v>
      </c>
      <c r="S1981" t="s">
        <v>135</v>
      </c>
      <c r="T1981" t="s">
        <v>138</v>
      </c>
      <c r="V1981" s="9" t="s">
        <v>4496</v>
      </c>
      <c r="AA1981" s="6" t="s">
        <v>251</v>
      </c>
      <c r="AB1981">
        <v>1</v>
      </c>
      <c r="AC1981">
        <v>1</v>
      </c>
      <c r="AH1981" t="s">
        <v>8057</v>
      </c>
      <c r="AL1981" t="s">
        <v>968</v>
      </c>
      <c r="AM1981" t="s">
        <v>968</v>
      </c>
    </row>
    <row r="1982" spans="1:52" x14ac:dyDescent="0.3">
      <c r="A1982">
        <v>1502</v>
      </c>
      <c r="Q1982" t="s">
        <v>3370</v>
      </c>
      <c r="R1982" t="s">
        <v>3370</v>
      </c>
      <c r="S1982" t="s">
        <v>135</v>
      </c>
      <c r="T1982" t="s">
        <v>138</v>
      </c>
      <c r="V1982" s="9" t="s">
        <v>4497</v>
      </c>
      <c r="AA1982" s="6" t="s">
        <v>211</v>
      </c>
      <c r="AB1982">
        <v>1</v>
      </c>
      <c r="AC1982">
        <v>1</v>
      </c>
      <c r="AH1982" t="s">
        <v>8057</v>
      </c>
      <c r="AL1982" t="s">
        <v>5220</v>
      </c>
      <c r="AM1982" t="s">
        <v>5220</v>
      </c>
    </row>
    <row r="1983" spans="1:52" x14ac:dyDescent="0.3">
      <c r="A1983">
        <v>1504</v>
      </c>
      <c r="B1983" t="s">
        <v>7523</v>
      </c>
      <c r="C1983">
        <v>3998721</v>
      </c>
      <c r="Q1983" t="s">
        <v>3371</v>
      </c>
      <c r="R1983" t="s">
        <v>3371</v>
      </c>
      <c r="S1983" t="s">
        <v>135</v>
      </c>
      <c r="T1983" t="s">
        <v>52</v>
      </c>
      <c r="V1983" s="9" t="s">
        <v>4498</v>
      </c>
      <c r="AA1983" s="6" t="s">
        <v>9407</v>
      </c>
      <c r="AB1983">
        <v>8</v>
      </c>
      <c r="AC1983">
        <v>8</v>
      </c>
      <c r="AE1983" t="s">
        <v>8055</v>
      </c>
      <c r="AH1983" t="s">
        <v>12473</v>
      </c>
      <c r="AL1983" t="s">
        <v>347</v>
      </c>
      <c r="AM1983" t="s">
        <v>347</v>
      </c>
      <c r="AO1983">
        <v>173</v>
      </c>
      <c r="AP1983">
        <v>6</v>
      </c>
      <c r="AS1983" t="s">
        <v>7244</v>
      </c>
      <c r="AT1983">
        <v>1754691</v>
      </c>
      <c r="AU1983">
        <v>6707054</v>
      </c>
      <c r="AV1983" s="11">
        <v>375402</v>
      </c>
      <c r="AZ1983" t="s">
        <v>8536</v>
      </c>
    </row>
    <row r="1984" spans="1:52" x14ac:dyDescent="0.3">
      <c r="A1984">
        <v>1505</v>
      </c>
      <c r="B1984" t="s">
        <v>7524</v>
      </c>
      <c r="C1984">
        <v>4004548</v>
      </c>
      <c r="Q1984" t="s">
        <v>3372</v>
      </c>
      <c r="R1984" t="s">
        <v>3372</v>
      </c>
      <c r="S1984" t="s">
        <v>135</v>
      </c>
      <c r="T1984" t="s">
        <v>52</v>
      </c>
      <c r="V1984" s="9" t="s">
        <v>4498</v>
      </c>
      <c r="AA1984" s="6" t="s">
        <v>9705</v>
      </c>
      <c r="AB1984">
        <v>15</v>
      </c>
      <c r="AC1984">
        <v>15</v>
      </c>
      <c r="AE1984" t="s">
        <v>8248</v>
      </c>
      <c r="AF1984" t="s">
        <v>164</v>
      </c>
      <c r="AH1984" t="s">
        <v>1174</v>
      </c>
      <c r="AK1984" t="s">
        <v>8051</v>
      </c>
      <c r="AL1984" t="s">
        <v>2084</v>
      </c>
      <c r="AM1984" t="s">
        <v>2084</v>
      </c>
      <c r="AO1984">
        <v>14</v>
      </c>
      <c r="AP1984">
        <v>3</v>
      </c>
      <c r="AS1984" t="s">
        <v>7309</v>
      </c>
      <c r="AT1984">
        <v>38435996</v>
      </c>
      <c r="AU1984">
        <v>640644</v>
      </c>
      <c r="AV1984" s="11">
        <v>1273516</v>
      </c>
      <c r="AZ1984" t="s">
        <v>8537</v>
      </c>
    </row>
    <row r="1985" spans="1:52" x14ac:dyDescent="0.3">
      <c r="A1985">
        <v>1506</v>
      </c>
      <c r="B1985" t="s">
        <v>7525</v>
      </c>
      <c r="C1985">
        <v>4008715</v>
      </c>
      <c r="Q1985" t="s">
        <v>3373</v>
      </c>
      <c r="R1985" t="s">
        <v>3373</v>
      </c>
      <c r="S1985" t="s">
        <v>135</v>
      </c>
      <c r="T1985" t="s">
        <v>52</v>
      </c>
      <c r="V1985" s="9" t="s">
        <v>4498</v>
      </c>
      <c r="AA1985" s="6" t="s">
        <v>9778</v>
      </c>
      <c r="AB1985">
        <v>10</v>
      </c>
      <c r="AC1985">
        <v>10</v>
      </c>
      <c r="AE1985" t="s">
        <v>8055</v>
      </c>
      <c r="AH1985" t="s">
        <v>8181</v>
      </c>
      <c r="AK1985" t="s">
        <v>8175</v>
      </c>
      <c r="AL1985" t="s">
        <v>5187</v>
      </c>
      <c r="AM1985" t="s">
        <v>5187</v>
      </c>
      <c r="AO1985">
        <v>53</v>
      </c>
      <c r="AP1985">
        <v>3</v>
      </c>
      <c r="AZ1985" t="s">
        <v>8538</v>
      </c>
    </row>
    <row r="1986" spans="1:52" x14ac:dyDescent="0.3">
      <c r="A1986">
        <v>1510</v>
      </c>
      <c r="Q1986" t="s">
        <v>3377</v>
      </c>
      <c r="R1986" t="s">
        <v>3377</v>
      </c>
      <c r="S1986" t="s">
        <v>135</v>
      </c>
      <c r="T1986" t="s">
        <v>138</v>
      </c>
      <c r="V1986" s="9" t="s">
        <v>4499</v>
      </c>
      <c r="AA1986" s="6" t="s">
        <v>9782</v>
      </c>
      <c r="AB1986">
        <v>1</v>
      </c>
      <c r="AC1986">
        <v>1</v>
      </c>
      <c r="AH1986" t="s">
        <v>8057</v>
      </c>
      <c r="AL1986" t="s">
        <v>968</v>
      </c>
      <c r="AM1986" t="s">
        <v>968</v>
      </c>
    </row>
    <row r="1987" spans="1:52" x14ac:dyDescent="0.3">
      <c r="A1987">
        <v>1511</v>
      </c>
      <c r="Q1987" t="s">
        <v>3378</v>
      </c>
      <c r="R1987" t="s">
        <v>3378</v>
      </c>
      <c r="S1987" t="s">
        <v>135</v>
      </c>
      <c r="T1987" t="s">
        <v>138</v>
      </c>
      <c r="V1987" s="9" t="s">
        <v>4500</v>
      </c>
      <c r="AA1987" s="6" t="s">
        <v>1460</v>
      </c>
      <c r="AB1987">
        <v>1</v>
      </c>
      <c r="AC1987">
        <v>1</v>
      </c>
      <c r="AH1987" t="s">
        <v>8057</v>
      </c>
      <c r="AL1987" t="s">
        <v>748</v>
      </c>
      <c r="AM1987" t="s">
        <v>748</v>
      </c>
    </row>
    <row r="1988" spans="1:52" x14ac:dyDescent="0.3">
      <c r="A1988">
        <v>1512</v>
      </c>
      <c r="Q1988" t="s">
        <v>3379</v>
      </c>
      <c r="R1988" t="s">
        <v>3379</v>
      </c>
      <c r="S1988" t="s">
        <v>135</v>
      </c>
      <c r="T1988" t="s">
        <v>138</v>
      </c>
      <c r="V1988" s="9" t="s">
        <v>4501</v>
      </c>
      <c r="AA1988" s="6" t="s">
        <v>9760</v>
      </c>
      <c r="AB1988">
        <v>1</v>
      </c>
      <c r="AC1988">
        <v>1</v>
      </c>
      <c r="AL1988" t="s">
        <v>929</v>
      </c>
      <c r="AM1988" t="s">
        <v>929</v>
      </c>
      <c r="AZ1988" t="s">
        <v>8542</v>
      </c>
    </row>
    <row r="1989" spans="1:52" x14ac:dyDescent="0.3">
      <c r="A1989">
        <v>1513</v>
      </c>
      <c r="C1989">
        <v>21927112</v>
      </c>
      <c r="D1989" t="s">
        <v>7528</v>
      </c>
      <c r="Q1989" t="s">
        <v>3380</v>
      </c>
      <c r="R1989" t="s">
        <v>3380</v>
      </c>
      <c r="S1989" t="s">
        <v>135</v>
      </c>
      <c r="T1989" t="s">
        <v>52</v>
      </c>
      <c r="V1989" s="9" t="s">
        <v>4502</v>
      </c>
      <c r="AA1989" s="6" t="s">
        <v>9783</v>
      </c>
      <c r="AB1989">
        <v>4</v>
      </c>
      <c r="AC1989">
        <v>4</v>
      </c>
      <c r="AE1989" t="s">
        <v>82</v>
      </c>
      <c r="AF1989" t="s">
        <v>8055</v>
      </c>
      <c r="AH1989" t="s">
        <v>12474</v>
      </c>
      <c r="AK1989" t="s">
        <v>8175</v>
      </c>
      <c r="AL1989" t="s">
        <v>5222</v>
      </c>
      <c r="AM1989" t="s">
        <v>5222</v>
      </c>
      <c r="AO1989">
        <v>27</v>
      </c>
      <c r="AP1989">
        <v>3</v>
      </c>
      <c r="AZ1989" t="s">
        <v>8543</v>
      </c>
    </row>
    <row r="1990" spans="1:52" x14ac:dyDescent="0.3">
      <c r="A1990">
        <v>1514</v>
      </c>
      <c r="Q1990" t="s">
        <v>10932</v>
      </c>
      <c r="R1990" t="s">
        <v>10932</v>
      </c>
      <c r="S1990" t="s">
        <v>135</v>
      </c>
      <c r="T1990" t="s">
        <v>469</v>
      </c>
      <c r="V1990" s="9" t="s">
        <v>4502</v>
      </c>
      <c r="AA1990" s="6" t="s">
        <v>10933</v>
      </c>
      <c r="AB1990">
        <v>4</v>
      </c>
      <c r="AC1990">
        <v>4</v>
      </c>
      <c r="AH1990" t="s">
        <v>1398</v>
      </c>
      <c r="AK1990" t="s">
        <v>8051</v>
      </c>
      <c r="AL1990" t="s">
        <v>10898</v>
      </c>
      <c r="AM1990" t="s">
        <v>10898</v>
      </c>
      <c r="AZ1990" t="s">
        <v>10934</v>
      </c>
    </row>
    <row r="1991" spans="1:52" x14ac:dyDescent="0.3">
      <c r="A1991">
        <v>1515</v>
      </c>
      <c r="Q1991" t="s">
        <v>3381</v>
      </c>
      <c r="R1991" t="s">
        <v>3381</v>
      </c>
      <c r="S1991" t="s">
        <v>135</v>
      </c>
      <c r="T1991" t="s">
        <v>138</v>
      </c>
      <c r="V1991" s="9" t="s">
        <v>4503</v>
      </c>
      <c r="AA1991" s="6" t="s">
        <v>9784</v>
      </c>
      <c r="AB1991">
        <v>1</v>
      </c>
      <c r="AC1991">
        <v>1</v>
      </c>
      <c r="AH1991" t="s">
        <v>8057</v>
      </c>
      <c r="AL1991" t="s">
        <v>1798</v>
      </c>
      <c r="AM1991" t="s">
        <v>1798</v>
      </c>
    </row>
    <row r="1992" spans="1:52" x14ac:dyDescent="0.3">
      <c r="A1992">
        <v>1516</v>
      </c>
      <c r="Q1992" t="s">
        <v>3382</v>
      </c>
      <c r="R1992" t="s">
        <v>3382</v>
      </c>
      <c r="S1992" t="s">
        <v>135</v>
      </c>
      <c r="T1992" t="s">
        <v>138</v>
      </c>
      <c r="V1992" s="9" t="s">
        <v>4504</v>
      </c>
      <c r="AA1992" s="6" t="s">
        <v>642</v>
      </c>
      <c r="AB1992">
        <v>1</v>
      </c>
      <c r="AC1992">
        <v>1</v>
      </c>
      <c r="AL1992" t="s">
        <v>5223</v>
      </c>
      <c r="AM1992" t="s">
        <v>5223</v>
      </c>
    </row>
    <row r="1993" spans="1:52" x14ac:dyDescent="0.3">
      <c r="A1993">
        <v>1517</v>
      </c>
      <c r="Q1993" t="s">
        <v>3383</v>
      </c>
      <c r="R1993" t="s">
        <v>3383</v>
      </c>
      <c r="S1993" t="s">
        <v>135</v>
      </c>
      <c r="T1993" t="s">
        <v>138</v>
      </c>
      <c r="V1993" s="9" t="s">
        <v>4504</v>
      </c>
      <c r="AA1993" s="6" t="s">
        <v>1687</v>
      </c>
      <c r="AB1993">
        <v>1</v>
      </c>
      <c r="AC1993">
        <v>1</v>
      </c>
      <c r="AH1993" t="s">
        <v>8057</v>
      </c>
      <c r="AL1993" t="s">
        <v>819</v>
      </c>
      <c r="AM1993" t="s">
        <v>819</v>
      </c>
    </row>
    <row r="1994" spans="1:52" x14ac:dyDescent="0.3">
      <c r="A1994">
        <v>1518</v>
      </c>
      <c r="Q1994" t="s">
        <v>3384</v>
      </c>
      <c r="R1994" t="s">
        <v>3384</v>
      </c>
      <c r="S1994" t="s">
        <v>135</v>
      </c>
      <c r="T1994" t="s">
        <v>138</v>
      </c>
      <c r="V1994" s="9" t="s">
        <v>4504</v>
      </c>
      <c r="AA1994" s="6" t="s">
        <v>966</v>
      </c>
      <c r="AB1994">
        <v>1</v>
      </c>
      <c r="AC1994">
        <v>1</v>
      </c>
      <c r="AH1994" t="s">
        <v>8057</v>
      </c>
      <c r="AL1994" t="s">
        <v>743</v>
      </c>
      <c r="AM1994" t="s">
        <v>743</v>
      </c>
    </row>
    <row r="1995" spans="1:52" x14ac:dyDescent="0.3">
      <c r="A1995">
        <v>1519</v>
      </c>
      <c r="Q1995" t="s">
        <v>3385</v>
      </c>
      <c r="R1995" t="s">
        <v>3385</v>
      </c>
      <c r="S1995" t="s">
        <v>135</v>
      </c>
      <c r="T1995" t="s">
        <v>138</v>
      </c>
      <c r="V1995" s="9" t="s">
        <v>4504</v>
      </c>
      <c r="AA1995" s="6" t="s">
        <v>9785</v>
      </c>
      <c r="AB1995">
        <v>1</v>
      </c>
      <c r="AC1995">
        <v>1</v>
      </c>
      <c r="AH1995" t="s">
        <v>8057</v>
      </c>
      <c r="AL1995" t="s">
        <v>968</v>
      </c>
      <c r="AM1995" t="s">
        <v>968</v>
      </c>
    </row>
    <row r="1996" spans="1:52" x14ac:dyDescent="0.3">
      <c r="A1996">
        <v>1520</v>
      </c>
      <c r="Q1996" t="s">
        <v>3386</v>
      </c>
      <c r="R1996" t="s">
        <v>3386</v>
      </c>
      <c r="S1996" t="s">
        <v>135</v>
      </c>
      <c r="T1996" t="s">
        <v>138</v>
      </c>
      <c r="V1996" s="9" t="s">
        <v>4505</v>
      </c>
      <c r="AA1996" s="6" t="s">
        <v>9786</v>
      </c>
      <c r="AB1996">
        <v>1</v>
      </c>
      <c r="AC1996">
        <v>1</v>
      </c>
      <c r="AL1996" t="s">
        <v>819</v>
      </c>
      <c r="AM1996" t="s">
        <v>819</v>
      </c>
      <c r="AZ1996" t="s">
        <v>8544</v>
      </c>
    </row>
    <row r="1997" spans="1:52" x14ac:dyDescent="0.3">
      <c r="A1997">
        <v>1521</v>
      </c>
      <c r="B1997" t="s">
        <v>7529</v>
      </c>
      <c r="C1997">
        <v>3850700</v>
      </c>
      <c r="Q1997" t="s">
        <v>3387</v>
      </c>
      <c r="R1997" t="s">
        <v>3387</v>
      </c>
      <c r="S1997" t="s">
        <v>135</v>
      </c>
      <c r="T1997" t="s">
        <v>52</v>
      </c>
      <c r="V1997" s="9" t="s">
        <v>4506</v>
      </c>
      <c r="AA1997" s="6" t="s">
        <v>9787</v>
      </c>
      <c r="AB1997">
        <v>16</v>
      </c>
      <c r="AC1997">
        <v>16</v>
      </c>
      <c r="AE1997" t="s">
        <v>8161</v>
      </c>
      <c r="AH1997" t="s">
        <v>8061</v>
      </c>
      <c r="AK1997" t="s">
        <v>8051</v>
      </c>
      <c r="AL1997" t="s">
        <v>5224</v>
      </c>
      <c r="AM1997" t="s">
        <v>5224</v>
      </c>
      <c r="AO1997">
        <v>7</v>
      </c>
      <c r="AP1997">
        <v>3</v>
      </c>
      <c r="AZ1997" t="s">
        <v>8545</v>
      </c>
    </row>
    <row r="1998" spans="1:52" x14ac:dyDescent="0.3">
      <c r="A1998">
        <v>1522</v>
      </c>
      <c r="Q1998" t="s">
        <v>3388</v>
      </c>
      <c r="R1998" t="s">
        <v>3388</v>
      </c>
      <c r="S1998" t="s">
        <v>135</v>
      </c>
      <c r="T1998" t="s">
        <v>138</v>
      </c>
      <c r="V1998" s="9" t="s">
        <v>4507</v>
      </c>
      <c r="AA1998" s="6" t="s">
        <v>817</v>
      </c>
      <c r="AB1998">
        <v>1</v>
      </c>
      <c r="AC1998">
        <v>1</v>
      </c>
      <c r="AL1998" t="s">
        <v>1769</v>
      </c>
      <c r="AM1998" t="s">
        <v>1769</v>
      </c>
      <c r="AZ1998" t="s">
        <v>8525</v>
      </c>
    </row>
    <row r="1999" spans="1:52" x14ac:dyDescent="0.3">
      <c r="A1999">
        <v>1523</v>
      </c>
      <c r="Q1999" t="s">
        <v>3389</v>
      </c>
      <c r="R1999" t="s">
        <v>3389</v>
      </c>
      <c r="S1999" t="s">
        <v>135</v>
      </c>
      <c r="T1999" t="s">
        <v>138</v>
      </c>
      <c r="V1999" s="9" t="s">
        <v>4508</v>
      </c>
      <c r="AA1999" s="6" t="s">
        <v>895</v>
      </c>
      <c r="AB1999">
        <v>1</v>
      </c>
      <c r="AC1999">
        <v>1</v>
      </c>
      <c r="AL1999" t="s">
        <v>1769</v>
      </c>
      <c r="AM1999" t="s">
        <v>1769</v>
      </c>
      <c r="AZ1999" t="s">
        <v>8546</v>
      </c>
    </row>
    <row r="2000" spans="1:52" x14ac:dyDescent="0.3">
      <c r="A2000">
        <v>1525</v>
      </c>
      <c r="E2000">
        <v>40239210</v>
      </c>
      <c r="Q2000" t="s">
        <v>5630</v>
      </c>
      <c r="R2000" t="s">
        <v>5630</v>
      </c>
      <c r="S2000" t="s">
        <v>135</v>
      </c>
      <c r="T2000" t="s">
        <v>52</v>
      </c>
      <c r="V2000" s="9" t="s">
        <v>4509</v>
      </c>
      <c r="AA2000" s="6" t="s">
        <v>5631</v>
      </c>
      <c r="AB2000">
        <v>16</v>
      </c>
      <c r="AC2000">
        <v>16</v>
      </c>
      <c r="AE2000" t="s">
        <v>8053</v>
      </c>
      <c r="AH2000" t="s">
        <v>8057</v>
      </c>
      <c r="AL2000" t="s">
        <v>5632</v>
      </c>
      <c r="AM2000" t="s">
        <v>5632</v>
      </c>
      <c r="AO2000">
        <v>4</v>
      </c>
      <c r="AP2000">
        <v>1</v>
      </c>
      <c r="AZ2000" t="s">
        <v>1521</v>
      </c>
    </row>
    <row r="2001" spans="1:59" x14ac:dyDescent="0.3">
      <c r="A2001">
        <v>1526</v>
      </c>
      <c r="B2001" t="s">
        <v>7530</v>
      </c>
      <c r="C2001">
        <v>4068042</v>
      </c>
      <c r="Q2001" t="s">
        <v>3390</v>
      </c>
      <c r="R2001" t="s">
        <v>3390</v>
      </c>
      <c r="S2001" t="s">
        <v>135</v>
      </c>
      <c r="T2001" t="s">
        <v>52</v>
      </c>
      <c r="V2001" s="9" t="s">
        <v>4509</v>
      </c>
      <c r="AA2001" s="6" t="s">
        <v>9788</v>
      </c>
      <c r="AB2001">
        <v>18</v>
      </c>
      <c r="AC2001">
        <v>18</v>
      </c>
      <c r="AE2001" t="s">
        <v>164</v>
      </c>
      <c r="AF2001" t="s">
        <v>8226</v>
      </c>
      <c r="AH2001" t="s">
        <v>8064</v>
      </c>
      <c r="AL2001" t="s">
        <v>3013</v>
      </c>
      <c r="AM2001" t="s">
        <v>3013</v>
      </c>
      <c r="AO2001">
        <v>11</v>
      </c>
      <c r="AP2001">
        <v>3</v>
      </c>
      <c r="AZ2001" t="s">
        <v>1582</v>
      </c>
    </row>
    <row r="2002" spans="1:59" x14ac:dyDescent="0.3">
      <c r="A2002">
        <v>1527</v>
      </c>
      <c r="Q2002" t="s">
        <v>3391</v>
      </c>
      <c r="R2002" t="s">
        <v>3391</v>
      </c>
      <c r="S2002" t="s">
        <v>135</v>
      </c>
      <c r="T2002" t="s">
        <v>138</v>
      </c>
      <c r="V2002" s="9" t="s">
        <v>4510</v>
      </c>
      <c r="AA2002" s="6" t="s">
        <v>545</v>
      </c>
      <c r="AB2002">
        <v>1</v>
      </c>
      <c r="AC2002">
        <v>1</v>
      </c>
      <c r="AH2002" t="s">
        <v>8057</v>
      </c>
      <c r="AK2002" t="s">
        <v>8051</v>
      </c>
      <c r="AL2002" t="s">
        <v>968</v>
      </c>
      <c r="AM2002" t="s">
        <v>968</v>
      </c>
      <c r="AZ2002" t="s">
        <v>8532</v>
      </c>
    </row>
    <row r="2003" spans="1:59" x14ac:dyDescent="0.3">
      <c r="A2003">
        <v>1528</v>
      </c>
      <c r="Q2003" t="s">
        <v>10928</v>
      </c>
      <c r="R2003" t="s">
        <v>10928</v>
      </c>
      <c r="S2003" t="s">
        <v>135</v>
      </c>
      <c r="T2003" t="s">
        <v>469</v>
      </c>
      <c r="V2003" s="9" t="s">
        <v>10929</v>
      </c>
      <c r="AB2003">
        <v>2</v>
      </c>
      <c r="AC2003">
        <v>2</v>
      </c>
      <c r="AH2003" t="s">
        <v>8057</v>
      </c>
      <c r="AL2003" t="s">
        <v>10930</v>
      </c>
      <c r="AM2003" t="s">
        <v>10930</v>
      </c>
      <c r="AZ2003" t="s">
        <v>10931</v>
      </c>
    </row>
    <row r="2004" spans="1:59" x14ac:dyDescent="0.3">
      <c r="A2004">
        <v>1530</v>
      </c>
      <c r="N2004" s="14" t="s">
        <v>7532</v>
      </c>
      <c r="Q2004" t="s">
        <v>3393</v>
      </c>
      <c r="R2004" t="s">
        <v>3393</v>
      </c>
      <c r="S2004" t="s">
        <v>135</v>
      </c>
      <c r="T2004" t="s">
        <v>138</v>
      </c>
      <c r="V2004" s="9" t="s">
        <v>4512</v>
      </c>
      <c r="AB2004">
        <v>1</v>
      </c>
      <c r="AC2004">
        <v>1</v>
      </c>
      <c r="AE2004" t="s">
        <v>562</v>
      </c>
      <c r="AH2004" t="s">
        <v>8057</v>
      </c>
      <c r="AL2004" t="s">
        <v>5225</v>
      </c>
      <c r="AM2004" t="s">
        <v>5225</v>
      </c>
    </row>
    <row r="2005" spans="1:59" x14ac:dyDescent="0.3">
      <c r="A2005">
        <v>1531</v>
      </c>
      <c r="Q2005" t="s">
        <v>3394</v>
      </c>
      <c r="R2005" t="s">
        <v>3394</v>
      </c>
      <c r="S2005" t="s">
        <v>135</v>
      </c>
      <c r="T2005" t="s">
        <v>138</v>
      </c>
      <c r="V2005" s="9" t="s">
        <v>4512</v>
      </c>
      <c r="AA2005" s="6" t="s">
        <v>9790</v>
      </c>
      <c r="AB2005">
        <v>2</v>
      </c>
      <c r="AC2005">
        <v>2</v>
      </c>
      <c r="AE2005" t="s">
        <v>562</v>
      </c>
      <c r="AL2005" t="s">
        <v>1170</v>
      </c>
      <c r="AM2005" t="s">
        <v>1170</v>
      </c>
      <c r="AZ2005" t="s">
        <v>8548</v>
      </c>
    </row>
    <row r="2006" spans="1:59" x14ac:dyDescent="0.3">
      <c r="A2006">
        <v>1532</v>
      </c>
      <c r="Q2006" t="s">
        <v>3395</v>
      </c>
      <c r="R2006" t="s">
        <v>3395</v>
      </c>
      <c r="S2006" t="s">
        <v>135</v>
      </c>
      <c r="T2006" t="s">
        <v>138</v>
      </c>
      <c r="V2006" s="9" t="s">
        <v>4513</v>
      </c>
      <c r="AA2006" s="6" t="s">
        <v>9790</v>
      </c>
      <c r="AB2006">
        <v>2</v>
      </c>
      <c r="AC2006">
        <v>2</v>
      </c>
      <c r="AE2006" t="s">
        <v>562</v>
      </c>
      <c r="AL2006" t="s">
        <v>1170</v>
      </c>
      <c r="AM2006" t="s">
        <v>1170</v>
      </c>
      <c r="AZ2006" t="s">
        <v>8548</v>
      </c>
    </row>
    <row r="2007" spans="1:59" x14ac:dyDescent="0.3">
      <c r="A2007">
        <v>1533</v>
      </c>
      <c r="B2007" t="s">
        <v>11867</v>
      </c>
      <c r="C2007">
        <v>4067136</v>
      </c>
      <c r="Q2007" t="s">
        <v>11866</v>
      </c>
      <c r="R2007" t="s">
        <v>11866</v>
      </c>
      <c r="S2007" t="s">
        <v>135</v>
      </c>
      <c r="T2007" t="s">
        <v>52</v>
      </c>
      <c r="V2007" s="9" t="s">
        <v>11865</v>
      </c>
      <c r="Z2007" s="9" t="s">
        <v>11868</v>
      </c>
      <c r="AA2007" s="6" t="s">
        <v>11869</v>
      </c>
      <c r="AB2007">
        <v>3</v>
      </c>
      <c r="AC2007">
        <v>3</v>
      </c>
      <c r="AE2007" t="s">
        <v>82</v>
      </c>
      <c r="AF2007" t="s">
        <v>8226</v>
      </c>
      <c r="AH2007" t="s">
        <v>12475</v>
      </c>
      <c r="AK2007" t="s">
        <v>8175</v>
      </c>
      <c r="AL2007" t="s">
        <v>1616</v>
      </c>
      <c r="AM2007" t="s">
        <v>1616</v>
      </c>
      <c r="AO2007">
        <v>24</v>
      </c>
      <c r="AP2007">
        <v>6</v>
      </c>
      <c r="AS2007" t="s">
        <v>7323</v>
      </c>
      <c r="AV2007" s="11">
        <v>7505568</v>
      </c>
      <c r="AZ2007" t="s">
        <v>3042</v>
      </c>
    </row>
    <row r="2008" spans="1:59" x14ac:dyDescent="0.3">
      <c r="A2008">
        <v>1534</v>
      </c>
      <c r="M2008" t="s">
        <v>10298</v>
      </c>
      <c r="Q2008" t="s">
        <v>10299</v>
      </c>
      <c r="R2008" t="s">
        <v>10299</v>
      </c>
      <c r="S2008" t="s">
        <v>135</v>
      </c>
      <c r="T2008" t="s">
        <v>10005</v>
      </c>
      <c r="V2008" s="9" t="s">
        <v>10300</v>
      </c>
      <c r="AD2008" s="9" t="s">
        <v>10301</v>
      </c>
      <c r="AK2008" t="s">
        <v>8051</v>
      </c>
      <c r="AL2008" t="s">
        <v>10302</v>
      </c>
      <c r="AM2008" t="s">
        <v>10302</v>
      </c>
      <c r="AO2008">
        <v>3</v>
      </c>
      <c r="AP2008">
        <v>6</v>
      </c>
    </row>
    <row r="2009" spans="1:59" x14ac:dyDescent="0.3">
      <c r="A2009">
        <v>1535</v>
      </c>
      <c r="Q2009" t="s">
        <v>3396</v>
      </c>
      <c r="R2009" t="s">
        <v>3396</v>
      </c>
      <c r="S2009" t="s">
        <v>135</v>
      </c>
      <c r="T2009" t="s">
        <v>138</v>
      </c>
      <c r="V2009" s="9" t="s">
        <v>4514</v>
      </c>
      <c r="AA2009" s="6" t="s">
        <v>9791</v>
      </c>
      <c r="AB2009">
        <v>2</v>
      </c>
      <c r="AC2009">
        <v>2</v>
      </c>
      <c r="AL2009" t="s">
        <v>1170</v>
      </c>
      <c r="AM2009" t="s">
        <v>1170</v>
      </c>
      <c r="AZ2009" t="s">
        <v>8548</v>
      </c>
    </row>
    <row r="2010" spans="1:59" x14ac:dyDescent="0.3">
      <c r="A2010">
        <v>1536</v>
      </c>
      <c r="B2010" t="s">
        <v>7533</v>
      </c>
      <c r="C2010">
        <v>4084050</v>
      </c>
      <c r="Q2010" t="s">
        <v>3397</v>
      </c>
      <c r="R2010" t="s">
        <v>3397</v>
      </c>
      <c r="S2010" t="s">
        <v>135</v>
      </c>
      <c r="T2010" t="s">
        <v>52</v>
      </c>
      <c r="V2010" s="9" t="s">
        <v>4515</v>
      </c>
      <c r="AA2010" s="6" t="s">
        <v>9792</v>
      </c>
      <c r="AB2010">
        <v>12</v>
      </c>
      <c r="AC2010">
        <v>12</v>
      </c>
      <c r="AE2010" t="s">
        <v>8169</v>
      </c>
      <c r="AF2010" t="s">
        <v>8055</v>
      </c>
      <c r="AG2010" t="s">
        <v>164</v>
      </c>
      <c r="AH2010" t="s">
        <v>12476</v>
      </c>
      <c r="AK2010" t="s">
        <v>8051</v>
      </c>
      <c r="AL2010" t="s">
        <v>2084</v>
      </c>
      <c r="AM2010" t="s">
        <v>2084</v>
      </c>
      <c r="AO2010">
        <v>14</v>
      </c>
      <c r="AP2010">
        <v>6</v>
      </c>
      <c r="AS2010" t="s">
        <v>7309</v>
      </c>
      <c r="AT2010">
        <v>38435996</v>
      </c>
      <c r="AU2010">
        <v>640644</v>
      </c>
      <c r="AV2010" s="11">
        <v>1273516</v>
      </c>
      <c r="AZ2010" t="s">
        <v>8474</v>
      </c>
      <c r="BF2010" t="s">
        <v>10456</v>
      </c>
      <c r="BG2010" t="s">
        <v>10455</v>
      </c>
    </row>
    <row r="2011" spans="1:59" x14ac:dyDescent="0.3">
      <c r="A2011">
        <v>1537</v>
      </c>
      <c r="B2011" t="s">
        <v>7534</v>
      </c>
      <c r="C2011">
        <v>3932451</v>
      </c>
      <c r="Q2011" t="s">
        <v>3398</v>
      </c>
      <c r="R2011" t="s">
        <v>3398</v>
      </c>
      <c r="S2011" t="s">
        <v>135</v>
      </c>
      <c r="T2011" t="s">
        <v>52</v>
      </c>
      <c r="V2011" s="9" t="s">
        <v>4515</v>
      </c>
      <c r="W2011" s="4">
        <v>31161</v>
      </c>
      <c r="AA2011" s="6" t="s">
        <v>9793</v>
      </c>
      <c r="AB2011">
        <v>7</v>
      </c>
      <c r="AC2011">
        <v>7</v>
      </c>
      <c r="AE2011" t="s">
        <v>2462</v>
      </c>
      <c r="AH2011" t="s">
        <v>8162</v>
      </c>
      <c r="AK2011" t="s">
        <v>8175</v>
      </c>
      <c r="AL2011" t="s">
        <v>1278</v>
      </c>
      <c r="AM2011" t="s">
        <v>1278</v>
      </c>
      <c r="AO2011">
        <v>61</v>
      </c>
      <c r="AP2011">
        <v>6</v>
      </c>
      <c r="AS2011" t="s">
        <v>7305</v>
      </c>
      <c r="AT2011">
        <v>7747175</v>
      </c>
      <c r="AV2011" s="11">
        <v>375362</v>
      </c>
      <c r="AZ2011" t="s">
        <v>8549</v>
      </c>
    </row>
    <row r="2012" spans="1:59" x14ac:dyDescent="0.3">
      <c r="A2012">
        <v>1538</v>
      </c>
      <c r="B2012" t="s">
        <v>7535</v>
      </c>
      <c r="C2012">
        <v>3936764</v>
      </c>
      <c r="Q2012" t="s">
        <v>3399</v>
      </c>
      <c r="R2012" t="s">
        <v>3399</v>
      </c>
      <c r="S2012" t="s">
        <v>135</v>
      </c>
      <c r="T2012" t="s">
        <v>52</v>
      </c>
      <c r="V2012" s="9" t="s">
        <v>4515</v>
      </c>
      <c r="AA2012" s="6" t="s">
        <v>9794</v>
      </c>
      <c r="AB2012">
        <v>2</v>
      </c>
      <c r="AC2012">
        <v>2</v>
      </c>
      <c r="AE2012" t="s">
        <v>2462</v>
      </c>
      <c r="AH2012" t="s">
        <v>8057</v>
      </c>
      <c r="AK2012" t="s">
        <v>8052</v>
      </c>
      <c r="AL2012" t="s">
        <v>5213</v>
      </c>
      <c r="AM2012" t="s">
        <v>5213</v>
      </c>
      <c r="AO2012">
        <v>17</v>
      </c>
      <c r="AP2012">
        <v>12</v>
      </c>
      <c r="AZ2012" t="s">
        <v>8481</v>
      </c>
    </row>
    <row r="2013" spans="1:59" x14ac:dyDescent="0.3">
      <c r="A2013">
        <v>1539</v>
      </c>
      <c r="B2013" t="s">
        <v>11860</v>
      </c>
      <c r="C2013">
        <v>3912199</v>
      </c>
      <c r="Q2013" t="s">
        <v>11861</v>
      </c>
      <c r="R2013" t="s">
        <v>11861</v>
      </c>
      <c r="S2013" t="s">
        <v>135</v>
      </c>
      <c r="T2013" t="s">
        <v>52</v>
      </c>
      <c r="V2013" s="9" t="s">
        <v>4515</v>
      </c>
      <c r="Z2013" s="9" t="s">
        <v>4527</v>
      </c>
      <c r="AA2013" s="6" t="s">
        <v>11862</v>
      </c>
      <c r="AB2013">
        <v>5</v>
      </c>
      <c r="AC2013">
        <v>5</v>
      </c>
      <c r="AE2013" t="s">
        <v>2462</v>
      </c>
      <c r="AF2013" t="s">
        <v>8054</v>
      </c>
      <c r="AH2013" t="s">
        <v>8057</v>
      </c>
      <c r="AK2013" t="s">
        <v>8051</v>
      </c>
      <c r="AL2013" t="s">
        <v>5202</v>
      </c>
      <c r="AM2013" t="s">
        <v>5202</v>
      </c>
      <c r="AO2013">
        <v>86</v>
      </c>
      <c r="AP2013">
        <v>3</v>
      </c>
      <c r="AS2013" t="s">
        <v>11863</v>
      </c>
      <c r="AV2013" s="11">
        <v>8302802</v>
      </c>
      <c r="AZ2013" t="s">
        <v>11864</v>
      </c>
    </row>
    <row r="2014" spans="1:59" x14ac:dyDescent="0.3">
      <c r="A2014">
        <v>1540</v>
      </c>
      <c r="C2014">
        <v>3831981</v>
      </c>
      <c r="Q2014" t="s">
        <v>6874</v>
      </c>
      <c r="R2014" t="s">
        <v>6875</v>
      </c>
      <c r="S2014" t="s">
        <v>6622</v>
      </c>
      <c r="T2014" t="s">
        <v>52</v>
      </c>
      <c r="V2014" s="9" t="s">
        <v>6876</v>
      </c>
      <c r="AA2014" s="6" t="s">
        <v>6877</v>
      </c>
      <c r="AB2014">
        <v>1</v>
      </c>
      <c r="AC2014">
        <v>1</v>
      </c>
      <c r="AE2014" t="s">
        <v>92</v>
      </c>
      <c r="AH2014" t="s">
        <v>8130</v>
      </c>
      <c r="AL2014" t="s">
        <v>6762</v>
      </c>
      <c r="AM2014" t="s">
        <v>6763</v>
      </c>
      <c r="AO2014">
        <v>40</v>
      </c>
      <c r="AP2014">
        <v>49</v>
      </c>
      <c r="AZ2014" t="s">
        <v>6878</v>
      </c>
    </row>
    <row r="2015" spans="1:59" x14ac:dyDescent="0.3">
      <c r="A2015">
        <v>1541</v>
      </c>
      <c r="C2015">
        <v>3831982</v>
      </c>
      <c r="Q2015" t="s">
        <v>6884</v>
      </c>
      <c r="R2015" t="s">
        <v>6887</v>
      </c>
      <c r="S2015" t="s">
        <v>6622</v>
      </c>
      <c r="T2015" t="s">
        <v>52</v>
      </c>
      <c r="V2015" s="9" t="s">
        <v>6876</v>
      </c>
      <c r="AA2015" s="6" t="s">
        <v>6885</v>
      </c>
      <c r="AB2015">
        <v>3</v>
      </c>
      <c r="AC2015">
        <v>3</v>
      </c>
      <c r="AE2015" t="s">
        <v>8239</v>
      </c>
      <c r="AF2015" t="s">
        <v>92</v>
      </c>
      <c r="AH2015" t="s">
        <v>8057</v>
      </c>
      <c r="AL2015" t="s">
        <v>6762</v>
      </c>
      <c r="AM2015" t="s">
        <v>6763</v>
      </c>
      <c r="AO2015">
        <v>40</v>
      </c>
      <c r="AP2015">
        <v>49</v>
      </c>
      <c r="AZ2015" t="s">
        <v>6886</v>
      </c>
    </row>
    <row r="2016" spans="1:59" x14ac:dyDescent="0.3">
      <c r="A2016">
        <v>1542</v>
      </c>
      <c r="Q2016" t="s">
        <v>10881</v>
      </c>
      <c r="R2016" t="s">
        <v>10881</v>
      </c>
      <c r="S2016" t="s">
        <v>135</v>
      </c>
      <c r="T2016" t="s">
        <v>2176</v>
      </c>
      <c r="V2016" s="9" t="s">
        <v>4516</v>
      </c>
      <c r="AA2016" s="6" t="s">
        <v>10882</v>
      </c>
      <c r="AB2016">
        <v>19</v>
      </c>
      <c r="AC2016">
        <v>19</v>
      </c>
      <c r="AE2016" t="s">
        <v>82</v>
      </c>
      <c r="AH2016" t="s">
        <v>8108</v>
      </c>
      <c r="AL2016" t="s">
        <v>82</v>
      </c>
      <c r="AM2016" t="s">
        <v>82</v>
      </c>
      <c r="AO2016">
        <v>1</v>
      </c>
      <c r="AT2016">
        <v>1023896677</v>
      </c>
      <c r="AZ2016" t="s">
        <v>10883</v>
      </c>
      <c r="BD2016" t="s">
        <v>10885</v>
      </c>
      <c r="BF2016" t="s">
        <v>10884</v>
      </c>
      <c r="BG2016" t="s">
        <v>10455</v>
      </c>
    </row>
    <row r="2017" spans="1:60" x14ac:dyDescent="0.3">
      <c r="A2017">
        <v>1543</v>
      </c>
      <c r="I2017">
        <v>416707410</v>
      </c>
      <c r="O2017" s="9" t="s">
        <v>9796</v>
      </c>
      <c r="P2017" s="9" t="s">
        <v>9795</v>
      </c>
      <c r="Q2017" t="s">
        <v>3400</v>
      </c>
      <c r="R2017" t="s">
        <v>3407</v>
      </c>
      <c r="S2017" t="s">
        <v>65</v>
      </c>
      <c r="T2017" t="s">
        <v>13</v>
      </c>
      <c r="V2017" s="9" t="s">
        <v>4516</v>
      </c>
      <c r="AB2017">
        <v>259</v>
      </c>
      <c r="AC2017">
        <v>259</v>
      </c>
      <c r="AH2017" t="s">
        <v>8057</v>
      </c>
      <c r="BF2017" t="s">
        <v>8550</v>
      </c>
      <c r="BH2017" t="s">
        <v>8551</v>
      </c>
    </row>
    <row r="2018" spans="1:60" x14ac:dyDescent="0.3">
      <c r="A2018">
        <v>1544</v>
      </c>
      <c r="B2018" t="s">
        <v>11853</v>
      </c>
      <c r="C2018">
        <v>3025673</v>
      </c>
      <c r="Q2018" t="s">
        <v>11854</v>
      </c>
      <c r="R2018" t="s">
        <v>11854</v>
      </c>
      <c r="S2018" t="s">
        <v>135</v>
      </c>
      <c r="T2018" t="s">
        <v>52</v>
      </c>
      <c r="V2018" s="9" t="s">
        <v>4516</v>
      </c>
      <c r="AA2018" s="6" t="s">
        <v>11855</v>
      </c>
      <c r="AB2018">
        <v>4</v>
      </c>
      <c r="AC2018">
        <v>4</v>
      </c>
      <c r="AE2018" t="s">
        <v>2462</v>
      </c>
      <c r="AF2018" t="s">
        <v>8140</v>
      </c>
      <c r="AH2018" t="s">
        <v>8180</v>
      </c>
      <c r="AK2018" t="s">
        <v>8051</v>
      </c>
      <c r="AL2018" t="s">
        <v>11856</v>
      </c>
      <c r="AM2018" t="s">
        <v>11856</v>
      </c>
      <c r="AO2018">
        <v>12</v>
      </c>
      <c r="AS2018" t="s">
        <v>11857</v>
      </c>
      <c r="AV2018" s="11">
        <v>357002</v>
      </c>
      <c r="AZ2018" t="s">
        <v>11858</v>
      </c>
      <c r="BD2018" t="s">
        <v>11859</v>
      </c>
    </row>
    <row r="2019" spans="1:60" x14ac:dyDescent="0.3">
      <c r="A2019">
        <v>1545</v>
      </c>
      <c r="C2019">
        <v>3959782</v>
      </c>
      <c r="Q2019" t="s">
        <v>3401</v>
      </c>
      <c r="R2019" t="s">
        <v>3401</v>
      </c>
      <c r="S2019" t="s">
        <v>135</v>
      </c>
      <c r="T2019" t="s">
        <v>52</v>
      </c>
      <c r="V2019" s="9" t="s">
        <v>4516</v>
      </c>
      <c r="AA2019" s="6" t="s">
        <v>9797</v>
      </c>
      <c r="AB2019">
        <v>11</v>
      </c>
      <c r="AC2019">
        <v>11</v>
      </c>
      <c r="AE2019" t="s">
        <v>92</v>
      </c>
      <c r="AF2019" t="s">
        <v>8053</v>
      </c>
      <c r="AH2019" t="s">
        <v>1174</v>
      </c>
      <c r="AL2019" t="s">
        <v>5218</v>
      </c>
      <c r="AM2019" t="s">
        <v>5218</v>
      </c>
      <c r="AO2019">
        <v>5</v>
      </c>
      <c r="AP2019">
        <v>1</v>
      </c>
      <c r="AZ2019" t="s">
        <v>8552</v>
      </c>
    </row>
    <row r="2020" spans="1:60" x14ac:dyDescent="0.3">
      <c r="A2020">
        <v>1546</v>
      </c>
      <c r="B2020" t="s">
        <v>7536</v>
      </c>
      <c r="C2020">
        <v>3704690</v>
      </c>
      <c r="Q2020" t="s">
        <v>3402</v>
      </c>
      <c r="R2020" t="s">
        <v>3402</v>
      </c>
      <c r="S2020" t="s">
        <v>135</v>
      </c>
      <c r="T2020" t="s">
        <v>52</v>
      </c>
      <c r="V2020" s="9" t="s">
        <v>4516</v>
      </c>
      <c r="Z2020" s="9" t="s">
        <v>4517</v>
      </c>
      <c r="AA2020" s="6" t="s">
        <v>9798</v>
      </c>
      <c r="AB2020">
        <v>5</v>
      </c>
      <c r="AC2020">
        <v>5</v>
      </c>
      <c r="AE2020" t="s">
        <v>8169</v>
      </c>
      <c r="AF2020" t="s">
        <v>92</v>
      </c>
      <c r="AH2020" t="s">
        <v>8057</v>
      </c>
      <c r="AL2020" t="s">
        <v>5226</v>
      </c>
      <c r="AM2020" t="s">
        <v>5226</v>
      </c>
      <c r="AO2020">
        <v>22</v>
      </c>
      <c r="AP2020">
        <v>5</v>
      </c>
      <c r="AZ2020" t="s">
        <v>8553</v>
      </c>
    </row>
    <row r="2021" spans="1:60" x14ac:dyDescent="0.3">
      <c r="A2021">
        <v>1547</v>
      </c>
      <c r="B2021" t="s">
        <v>7537</v>
      </c>
      <c r="C2021">
        <v>3085130</v>
      </c>
      <c r="Q2021" t="s">
        <v>3403</v>
      </c>
      <c r="R2021" t="s">
        <v>3403</v>
      </c>
      <c r="S2021" t="s">
        <v>135</v>
      </c>
      <c r="T2021" t="s">
        <v>52</v>
      </c>
      <c r="V2021" s="9" t="s">
        <v>4516</v>
      </c>
      <c r="W2021" s="4">
        <v>30893</v>
      </c>
      <c r="X2021" s="9" t="s">
        <v>4519</v>
      </c>
      <c r="Z2021" s="9" t="s">
        <v>4518</v>
      </c>
      <c r="AA2021" s="6" t="s">
        <v>9799</v>
      </c>
      <c r="AB2021">
        <v>7</v>
      </c>
      <c r="AC2021">
        <v>7</v>
      </c>
      <c r="AE2021" t="s">
        <v>2462</v>
      </c>
      <c r="AH2021" t="s">
        <v>8180</v>
      </c>
      <c r="AK2021" t="s">
        <v>8051</v>
      </c>
      <c r="AL2021" t="s">
        <v>5205</v>
      </c>
      <c r="AM2021" t="s">
        <v>5205</v>
      </c>
      <c r="AO2021">
        <v>11</v>
      </c>
      <c r="AP2021">
        <v>1</v>
      </c>
      <c r="AZ2021" t="s">
        <v>8554</v>
      </c>
    </row>
    <row r="2022" spans="1:60" x14ac:dyDescent="0.3">
      <c r="A2022">
        <v>1548</v>
      </c>
      <c r="B2022" t="s">
        <v>7538</v>
      </c>
      <c r="C2022">
        <v>3940265</v>
      </c>
      <c r="Q2022" t="s">
        <v>3404</v>
      </c>
      <c r="R2022" t="s">
        <v>3404</v>
      </c>
      <c r="S2022" t="s">
        <v>135</v>
      </c>
      <c r="T2022" t="s">
        <v>52</v>
      </c>
      <c r="V2022" s="9" t="s">
        <v>4516</v>
      </c>
      <c r="W2022" s="4">
        <v>31198</v>
      </c>
      <c r="AA2022" s="6" t="s">
        <v>9800</v>
      </c>
      <c r="AB2022">
        <v>6</v>
      </c>
      <c r="AC2022">
        <v>6</v>
      </c>
      <c r="AE2022" t="s">
        <v>2462</v>
      </c>
      <c r="AH2022" t="s">
        <v>8057</v>
      </c>
      <c r="AK2022" t="s">
        <v>8052</v>
      </c>
      <c r="AL2022" t="s">
        <v>1278</v>
      </c>
      <c r="AM2022" t="s">
        <v>1278</v>
      </c>
      <c r="AO2022">
        <v>62</v>
      </c>
      <c r="AP2022">
        <v>1</v>
      </c>
      <c r="AS2022" t="s">
        <v>7305</v>
      </c>
      <c r="AT2022">
        <v>7747175</v>
      </c>
      <c r="AV2022" s="11">
        <v>375362</v>
      </c>
      <c r="AZ2022" t="s">
        <v>8555</v>
      </c>
    </row>
    <row r="2023" spans="1:60" x14ac:dyDescent="0.3">
      <c r="A2023">
        <v>1549</v>
      </c>
      <c r="B2023" t="s">
        <v>7539</v>
      </c>
      <c r="C2023">
        <v>3702417</v>
      </c>
      <c r="Q2023" t="s">
        <v>3405</v>
      </c>
      <c r="R2023" t="s">
        <v>3405</v>
      </c>
      <c r="S2023" t="s">
        <v>135</v>
      </c>
      <c r="T2023" t="s">
        <v>52</v>
      </c>
      <c r="V2023" s="9" t="s">
        <v>4516</v>
      </c>
      <c r="Z2023" s="9" t="s">
        <v>4520</v>
      </c>
      <c r="AA2023" s="6" t="s">
        <v>9331</v>
      </c>
      <c r="AB2023">
        <v>4</v>
      </c>
      <c r="AC2023">
        <v>4</v>
      </c>
      <c r="AE2023" t="s">
        <v>2462</v>
      </c>
      <c r="AH2023" t="s">
        <v>8057</v>
      </c>
      <c r="AK2023" t="s">
        <v>8052</v>
      </c>
      <c r="AL2023" t="s">
        <v>5227</v>
      </c>
      <c r="AM2023" t="s">
        <v>5227</v>
      </c>
      <c r="AO2023">
        <v>24</v>
      </c>
      <c r="AP2023">
        <v>1</v>
      </c>
      <c r="AZ2023" t="s">
        <v>8556</v>
      </c>
    </row>
    <row r="2024" spans="1:60" x14ac:dyDescent="0.3">
      <c r="A2024">
        <v>1550</v>
      </c>
      <c r="C2024">
        <v>3707030</v>
      </c>
      <c r="Q2024" t="s">
        <v>3406</v>
      </c>
      <c r="R2024" t="s">
        <v>3406</v>
      </c>
      <c r="S2024" t="s">
        <v>135</v>
      </c>
      <c r="T2024" t="s">
        <v>52</v>
      </c>
      <c r="V2024" s="9" t="s">
        <v>4516</v>
      </c>
      <c r="AA2024" s="6" t="s">
        <v>9801</v>
      </c>
      <c r="AB2024">
        <v>5</v>
      </c>
      <c r="AC2024">
        <v>5</v>
      </c>
      <c r="AE2024" t="s">
        <v>8054</v>
      </c>
      <c r="AF2024" t="s">
        <v>82</v>
      </c>
      <c r="AH2024" t="s">
        <v>8057</v>
      </c>
      <c r="AI2024" t="s">
        <v>12477</v>
      </c>
      <c r="AK2024" t="s">
        <v>8123</v>
      </c>
      <c r="AL2024" t="s">
        <v>5150</v>
      </c>
      <c r="AM2024" t="s">
        <v>5150</v>
      </c>
      <c r="AO2024">
        <v>15</v>
      </c>
      <c r="AP2024">
        <v>1</v>
      </c>
      <c r="AZ2024" t="s">
        <v>8557</v>
      </c>
    </row>
    <row r="2025" spans="1:60" x14ac:dyDescent="0.3">
      <c r="A2025">
        <v>1552</v>
      </c>
      <c r="C2025">
        <v>2421521</v>
      </c>
      <c r="Q2025" t="s">
        <v>11844</v>
      </c>
      <c r="R2025" t="s">
        <v>11844</v>
      </c>
      <c r="S2025" t="s">
        <v>135</v>
      </c>
      <c r="T2025" t="s">
        <v>52</v>
      </c>
      <c r="V2025" s="9" t="s">
        <v>4521</v>
      </c>
      <c r="AA2025" s="6" t="s">
        <v>11845</v>
      </c>
      <c r="AB2025">
        <v>4</v>
      </c>
      <c r="AC2025">
        <v>4</v>
      </c>
      <c r="AE2025" t="s">
        <v>8054</v>
      </c>
      <c r="AH2025" t="s">
        <v>8057</v>
      </c>
      <c r="AL2025" t="s">
        <v>11846</v>
      </c>
      <c r="AM2025" t="s">
        <v>11846</v>
      </c>
      <c r="AO2025">
        <v>42</v>
      </c>
      <c r="AP2025">
        <v>2</v>
      </c>
      <c r="AS2025" t="s">
        <v>11847</v>
      </c>
      <c r="AT2025">
        <v>1080285151</v>
      </c>
      <c r="AV2025" s="11">
        <v>1251052</v>
      </c>
      <c r="AZ2025" t="s">
        <v>11848</v>
      </c>
    </row>
    <row r="2026" spans="1:60" x14ac:dyDescent="0.3">
      <c r="A2026">
        <v>1553</v>
      </c>
      <c r="B2026" t="s">
        <v>7540</v>
      </c>
      <c r="C2026">
        <v>3949022</v>
      </c>
      <c r="Q2026" t="s">
        <v>3408</v>
      </c>
      <c r="R2026" t="s">
        <v>3408</v>
      </c>
      <c r="S2026" t="s">
        <v>135</v>
      </c>
      <c r="T2026" t="s">
        <v>52</v>
      </c>
      <c r="V2026" s="9" t="s">
        <v>4521</v>
      </c>
      <c r="AA2026" s="6" t="s">
        <v>9802</v>
      </c>
      <c r="AB2026">
        <v>7</v>
      </c>
      <c r="AC2026">
        <v>7</v>
      </c>
      <c r="AE2026" t="s">
        <v>2462</v>
      </c>
      <c r="AF2026" t="s">
        <v>12478</v>
      </c>
      <c r="AH2026" t="s">
        <v>8224</v>
      </c>
      <c r="AK2026" t="s">
        <v>8052</v>
      </c>
      <c r="AL2026" t="s">
        <v>3003</v>
      </c>
      <c r="AM2026" t="s">
        <v>3003</v>
      </c>
      <c r="AO2026">
        <v>45</v>
      </c>
      <c r="AP2026">
        <v>2</v>
      </c>
      <c r="AZ2026" t="s">
        <v>8558</v>
      </c>
    </row>
    <row r="2027" spans="1:60" x14ac:dyDescent="0.3">
      <c r="A2027">
        <v>1556</v>
      </c>
      <c r="B2027" t="s">
        <v>7543</v>
      </c>
      <c r="C2027">
        <v>2939014</v>
      </c>
      <c r="Q2027" t="s">
        <v>3411</v>
      </c>
      <c r="R2027" t="s">
        <v>3411</v>
      </c>
      <c r="S2027" t="s">
        <v>135</v>
      </c>
      <c r="T2027" t="s">
        <v>52</v>
      </c>
      <c r="V2027" s="9" t="s">
        <v>4522</v>
      </c>
      <c r="AA2027" s="6" t="s">
        <v>9805</v>
      </c>
      <c r="AB2027">
        <v>3</v>
      </c>
      <c r="AC2027">
        <v>3</v>
      </c>
      <c r="AE2027" t="s">
        <v>2462</v>
      </c>
      <c r="AH2027" t="s">
        <v>8057</v>
      </c>
      <c r="AK2027" t="s">
        <v>8051</v>
      </c>
      <c r="AL2027" t="s">
        <v>5213</v>
      </c>
      <c r="AM2027" t="s">
        <v>5213</v>
      </c>
      <c r="AO2027">
        <v>18</v>
      </c>
      <c r="AP2027">
        <v>3</v>
      </c>
      <c r="AZ2027" t="s">
        <v>8561</v>
      </c>
    </row>
    <row r="2028" spans="1:60" x14ac:dyDescent="0.3">
      <c r="A2028">
        <v>1557</v>
      </c>
      <c r="B2028" t="s">
        <v>11839</v>
      </c>
      <c r="C2028">
        <v>3754359</v>
      </c>
      <c r="Q2028" t="s">
        <v>11840</v>
      </c>
      <c r="R2028" t="s">
        <v>11840</v>
      </c>
      <c r="S2028" t="s">
        <v>135</v>
      </c>
      <c r="T2028" t="s">
        <v>52</v>
      </c>
      <c r="V2028" s="9" t="s">
        <v>4523</v>
      </c>
      <c r="AA2028" s="6" t="s">
        <v>11841</v>
      </c>
      <c r="AB2028">
        <v>3</v>
      </c>
      <c r="AC2028">
        <v>3</v>
      </c>
      <c r="AE2028" t="s">
        <v>8054</v>
      </c>
      <c r="AI2028" t="s">
        <v>8119</v>
      </c>
      <c r="AK2028" t="s">
        <v>8052</v>
      </c>
      <c r="AL2028" t="s">
        <v>2232</v>
      </c>
      <c r="AM2028" t="s">
        <v>2232</v>
      </c>
      <c r="AO2028">
        <v>27</v>
      </c>
      <c r="AP2028">
        <v>4</v>
      </c>
      <c r="AS2028" t="s">
        <v>11843</v>
      </c>
      <c r="AV2028" s="11">
        <v>366151</v>
      </c>
      <c r="AZ2028" t="s">
        <v>11842</v>
      </c>
    </row>
    <row r="2029" spans="1:60" x14ac:dyDescent="0.3">
      <c r="A2029">
        <v>1559</v>
      </c>
      <c r="B2029" t="s">
        <v>7545</v>
      </c>
      <c r="C2029">
        <v>3013122</v>
      </c>
      <c r="Q2029" t="s">
        <v>3413</v>
      </c>
      <c r="R2029" t="s">
        <v>3413</v>
      </c>
      <c r="S2029" t="s">
        <v>135</v>
      </c>
      <c r="T2029" t="s">
        <v>52</v>
      </c>
      <c r="V2029" s="9" t="s">
        <v>4523</v>
      </c>
      <c r="AA2029" s="6" t="s">
        <v>9806</v>
      </c>
      <c r="AB2029">
        <v>18</v>
      </c>
      <c r="AC2029">
        <v>18</v>
      </c>
      <c r="AE2029" t="s">
        <v>2462</v>
      </c>
      <c r="AF2029" t="s">
        <v>12427</v>
      </c>
      <c r="AH2029" t="s">
        <v>8057</v>
      </c>
      <c r="AK2029" t="s">
        <v>8175</v>
      </c>
      <c r="AL2029" t="s">
        <v>2084</v>
      </c>
      <c r="AM2029" t="s">
        <v>2084</v>
      </c>
      <c r="AO2029">
        <v>15</v>
      </c>
      <c r="AP2029">
        <v>2</v>
      </c>
      <c r="AS2029" t="s">
        <v>7309</v>
      </c>
      <c r="AT2029">
        <v>38435996</v>
      </c>
      <c r="AU2029">
        <v>640644</v>
      </c>
      <c r="AV2029" s="11">
        <v>1273516</v>
      </c>
      <c r="AZ2029" t="s">
        <v>8563</v>
      </c>
      <c r="BF2029" t="s">
        <v>10456</v>
      </c>
      <c r="BG2029" t="s">
        <v>10455</v>
      </c>
    </row>
    <row r="2030" spans="1:60" x14ac:dyDescent="0.3">
      <c r="A2030">
        <v>1560</v>
      </c>
      <c r="B2030" t="s">
        <v>7546</v>
      </c>
      <c r="C2030">
        <v>3730322</v>
      </c>
      <c r="Q2030" t="s">
        <v>3414</v>
      </c>
      <c r="R2030" t="s">
        <v>3414</v>
      </c>
      <c r="S2030" t="s">
        <v>135</v>
      </c>
      <c r="T2030" t="s">
        <v>52</v>
      </c>
      <c r="V2030" s="9" t="s">
        <v>4523</v>
      </c>
      <c r="AA2030" s="6" t="s">
        <v>9602</v>
      </c>
      <c r="AB2030">
        <v>7</v>
      </c>
      <c r="AC2030">
        <v>7</v>
      </c>
      <c r="AE2030" t="s">
        <v>2462</v>
      </c>
      <c r="AF2030" t="s">
        <v>8233</v>
      </c>
      <c r="AH2030" t="s">
        <v>8057</v>
      </c>
      <c r="AK2030" t="s">
        <v>8051</v>
      </c>
      <c r="AL2030" t="s">
        <v>5228</v>
      </c>
      <c r="AM2030" t="s">
        <v>5228</v>
      </c>
      <c r="AO2030">
        <v>93</v>
      </c>
      <c r="AP2030">
        <v>4</v>
      </c>
      <c r="AZ2030" t="s">
        <v>8564</v>
      </c>
    </row>
    <row r="2031" spans="1:60" x14ac:dyDescent="0.3">
      <c r="A2031">
        <v>1562</v>
      </c>
      <c r="B2031" t="s">
        <v>7548</v>
      </c>
      <c r="C2031">
        <v>3091382</v>
      </c>
      <c r="Q2031" t="s">
        <v>3416</v>
      </c>
      <c r="R2031" t="s">
        <v>3416</v>
      </c>
      <c r="S2031" t="s">
        <v>135</v>
      </c>
      <c r="T2031" t="s">
        <v>52</v>
      </c>
      <c r="V2031" s="9" t="s">
        <v>4525</v>
      </c>
      <c r="Z2031" s="9" t="s">
        <v>4527</v>
      </c>
      <c r="AA2031" s="6" t="s">
        <v>9808</v>
      </c>
      <c r="AB2031">
        <v>7</v>
      </c>
      <c r="AC2031">
        <v>7</v>
      </c>
      <c r="AE2031" t="s">
        <v>2462</v>
      </c>
      <c r="AH2031" t="s">
        <v>8178</v>
      </c>
      <c r="AK2031" t="s">
        <v>8051</v>
      </c>
      <c r="AL2031" t="s">
        <v>5202</v>
      </c>
      <c r="AM2031" t="s">
        <v>5202</v>
      </c>
      <c r="AO2031">
        <v>87</v>
      </c>
      <c r="AP2031">
        <v>1</v>
      </c>
      <c r="AZ2031" t="s">
        <v>8565</v>
      </c>
    </row>
    <row r="2032" spans="1:60" x14ac:dyDescent="0.3">
      <c r="A2032">
        <v>1563</v>
      </c>
      <c r="B2032" t="s">
        <v>7549</v>
      </c>
      <c r="C2032">
        <v>3729700</v>
      </c>
      <c r="Q2032" t="s">
        <v>3422</v>
      </c>
      <c r="R2032" t="s">
        <v>3422</v>
      </c>
      <c r="S2032" t="s">
        <v>135</v>
      </c>
      <c r="T2032" t="s">
        <v>52</v>
      </c>
      <c r="V2032" s="9" t="s">
        <v>4525</v>
      </c>
      <c r="AA2032" s="6" t="s">
        <v>9809</v>
      </c>
      <c r="AB2032">
        <v>24</v>
      </c>
      <c r="AC2032">
        <v>24</v>
      </c>
      <c r="AE2032" t="s">
        <v>8054</v>
      </c>
      <c r="AH2032" t="s">
        <v>8120</v>
      </c>
      <c r="AK2032" t="s">
        <v>8051</v>
      </c>
      <c r="AL2032" t="s">
        <v>2084</v>
      </c>
      <c r="AM2032" t="s">
        <v>2084</v>
      </c>
      <c r="AO2032">
        <v>15</v>
      </c>
      <c r="AP2032">
        <v>3</v>
      </c>
      <c r="AS2032" t="s">
        <v>7309</v>
      </c>
      <c r="AT2032">
        <v>38435996</v>
      </c>
      <c r="AU2032">
        <v>640644</v>
      </c>
      <c r="AV2032" s="11">
        <v>1273516</v>
      </c>
      <c r="AZ2032" t="s">
        <v>8566</v>
      </c>
      <c r="BF2032" t="s">
        <v>10456</v>
      </c>
      <c r="BG2032" t="s">
        <v>10455</v>
      </c>
    </row>
    <row r="2033" spans="1:59" x14ac:dyDescent="0.3">
      <c r="A2033">
        <v>1564</v>
      </c>
      <c r="B2033" t="s">
        <v>7550</v>
      </c>
      <c r="C2033">
        <v>3273062</v>
      </c>
      <c r="Q2033" t="s">
        <v>3417</v>
      </c>
      <c r="R2033" t="s">
        <v>3417</v>
      </c>
      <c r="S2033" t="s">
        <v>135</v>
      </c>
      <c r="T2033" t="s">
        <v>52</v>
      </c>
      <c r="V2033" s="9" t="s">
        <v>4525</v>
      </c>
      <c r="AA2033" s="6" t="s">
        <v>9810</v>
      </c>
      <c r="AB2033">
        <v>8</v>
      </c>
      <c r="AC2033">
        <v>8</v>
      </c>
      <c r="AE2033" t="s">
        <v>8054</v>
      </c>
      <c r="AH2033" t="s">
        <v>8057</v>
      </c>
      <c r="AI2033" t="s">
        <v>8119</v>
      </c>
      <c r="AK2033" t="s">
        <v>8052</v>
      </c>
      <c r="AL2033" t="s">
        <v>2713</v>
      </c>
      <c r="AM2033" t="s">
        <v>2713</v>
      </c>
      <c r="AO2033">
        <v>16</v>
      </c>
      <c r="AP2033">
        <v>6</v>
      </c>
      <c r="AZ2033" t="s">
        <v>8567</v>
      </c>
    </row>
    <row r="2034" spans="1:59" x14ac:dyDescent="0.3">
      <c r="A2034">
        <v>1566</v>
      </c>
      <c r="K2034" t="s">
        <v>7551</v>
      </c>
      <c r="Q2034" t="s">
        <v>1692</v>
      </c>
      <c r="R2034" t="s">
        <v>1692</v>
      </c>
      <c r="S2034" t="s">
        <v>135</v>
      </c>
      <c r="T2034" t="s">
        <v>13</v>
      </c>
      <c r="V2034" s="9" t="s">
        <v>4526</v>
      </c>
      <c r="AB2034">
        <v>191</v>
      </c>
      <c r="AC2034">
        <v>191</v>
      </c>
      <c r="AH2034" t="s">
        <v>8064</v>
      </c>
      <c r="BD2034" t="s">
        <v>8568</v>
      </c>
      <c r="BF2034" t="s">
        <v>6016</v>
      </c>
    </row>
    <row r="2035" spans="1:59" x14ac:dyDescent="0.3">
      <c r="A2035">
        <v>1567</v>
      </c>
      <c r="Q2035" t="s">
        <v>3418</v>
      </c>
      <c r="R2035" t="s">
        <v>3418</v>
      </c>
      <c r="S2035" t="s">
        <v>135</v>
      </c>
      <c r="T2035" t="s">
        <v>138</v>
      </c>
      <c r="V2035" s="9" t="s">
        <v>4526</v>
      </c>
      <c r="AA2035" s="6" t="s">
        <v>1686</v>
      </c>
      <c r="AB2035">
        <v>1</v>
      </c>
      <c r="AC2035">
        <v>1</v>
      </c>
      <c r="AH2035" t="s">
        <v>8057</v>
      </c>
      <c r="AL2035" t="s">
        <v>5152</v>
      </c>
      <c r="AM2035" t="s">
        <v>5152</v>
      </c>
    </row>
    <row r="2036" spans="1:59" x14ac:dyDescent="0.3">
      <c r="A2036">
        <v>1568</v>
      </c>
      <c r="B2036" t="s">
        <v>7552</v>
      </c>
      <c r="C2036">
        <v>2427430</v>
      </c>
      <c r="Q2036" t="s">
        <v>3419</v>
      </c>
      <c r="R2036" t="s">
        <v>3419</v>
      </c>
      <c r="S2036" t="s">
        <v>135</v>
      </c>
      <c r="T2036" t="s">
        <v>52</v>
      </c>
      <c r="V2036" s="9" t="s">
        <v>4528</v>
      </c>
      <c r="AA2036" s="6" t="s">
        <v>9811</v>
      </c>
      <c r="AB2036">
        <v>9</v>
      </c>
      <c r="AC2036">
        <v>9</v>
      </c>
      <c r="AE2036" t="s">
        <v>2462</v>
      </c>
      <c r="AF2036" t="s">
        <v>12478</v>
      </c>
      <c r="AH2036" t="s">
        <v>8057</v>
      </c>
      <c r="AK2036" t="s">
        <v>8052</v>
      </c>
      <c r="AL2036" t="s">
        <v>5229</v>
      </c>
      <c r="AM2036" t="s">
        <v>5229</v>
      </c>
      <c r="AO2036">
        <v>10</v>
      </c>
      <c r="AP2036">
        <v>7</v>
      </c>
      <c r="AZ2036" t="s">
        <v>8569</v>
      </c>
    </row>
    <row r="2037" spans="1:59" x14ac:dyDescent="0.3">
      <c r="A2037">
        <v>1570</v>
      </c>
      <c r="B2037" t="s">
        <v>7553</v>
      </c>
      <c r="C2037">
        <v>3741090</v>
      </c>
      <c r="Q2037" t="s">
        <v>3420</v>
      </c>
      <c r="R2037" t="s">
        <v>3420</v>
      </c>
      <c r="S2037" t="s">
        <v>135</v>
      </c>
      <c r="T2037" t="s">
        <v>52</v>
      </c>
      <c r="V2037" s="9" t="s">
        <v>4529</v>
      </c>
      <c r="AA2037" s="6" t="s">
        <v>9812</v>
      </c>
      <c r="AB2037">
        <v>15</v>
      </c>
      <c r="AC2037">
        <v>15</v>
      </c>
      <c r="AE2037" t="s">
        <v>8054</v>
      </c>
      <c r="AF2037" t="s">
        <v>82</v>
      </c>
      <c r="AG2037" t="s">
        <v>164</v>
      </c>
      <c r="AH2037" t="s">
        <v>12480</v>
      </c>
      <c r="AL2037" t="s">
        <v>2084</v>
      </c>
      <c r="AM2037" t="s">
        <v>2084</v>
      </c>
      <c r="AO2037">
        <v>15</v>
      </c>
      <c r="AP2037">
        <v>4</v>
      </c>
      <c r="AS2037" t="s">
        <v>7309</v>
      </c>
      <c r="AT2037">
        <v>38435996</v>
      </c>
      <c r="AU2037">
        <v>640644</v>
      </c>
      <c r="AV2037" s="11">
        <v>1273516</v>
      </c>
      <c r="AZ2037" t="s">
        <v>8570</v>
      </c>
      <c r="BF2037" t="s">
        <v>10456</v>
      </c>
      <c r="BG2037" t="s">
        <v>10455</v>
      </c>
    </row>
    <row r="2038" spans="1:59" x14ac:dyDescent="0.3">
      <c r="A2038">
        <v>1571</v>
      </c>
      <c r="B2038" t="s">
        <v>7554</v>
      </c>
      <c r="C2038">
        <v>3093351</v>
      </c>
      <c r="Q2038" t="s">
        <v>3421</v>
      </c>
      <c r="R2038" t="s">
        <v>3421</v>
      </c>
      <c r="S2038" t="s">
        <v>135</v>
      </c>
      <c r="T2038" t="s">
        <v>52</v>
      </c>
      <c r="V2038" s="9" t="s">
        <v>4529</v>
      </c>
      <c r="Z2038" s="9" t="s">
        <v>4530</v>
      </c>
      <c r="AA2038" s="6" t="s">
        <v>9813</v>
      </c>
      <c r="AB2038">
        <v>7</v>
      </c>
      <c r="AC2038">
        <v>7</v>
      </c>
      <c r="AE2038" t="s">
        <v>2462</v>
      </c>
      <c r="AH2038" t="s">
        <v>8057</v>
      </c>
      <c r="AK2038" t="s">
        <v>8051</v>
      </c>
      <c r="AL2038" t="s">
        <v>5213</v>
      </c>
      <c r="AM2038" t="s">
        <v>5213</v>
      </c>
      <c r="AO2038">
        <v>18</v>
      </c>
      <c r="AP2038">
        <v>8</v>
      </c>
      <c r="AZ2038" t="s">
        <v>8571</v>
      </c>
    </row>
    <row r="2039" spans="1:59" x14ac:dyDescent="0.3">
      <c r="A2039">
        <v>1572</v>
      </c>
      <c r="B2039" t="s">
        <v>7555</v>
      </c>
      <c r="C2039">
        <v>3016021</v>
      </c>
      <c r="Q2039" t="s">
        <v>3423</v>
      </c>
      <c r="R2039" t="s">
        <v>3423</v>
      </c>
      <c r="S2039" t="s">
        <v>135</v>
      </c>
      <c r="T2039" t="s">
        <v>52</v>
      </c>
      <c r="V2039" s="9" t="s">
        <v>4531</v>
      </c>
      <c r="W2039" s="4">
        <v>31351</v>
      </c>
      <c r="AA2039" s="6" t="s">
        <v>5798</v>
      </c>
      <c r="AB2039">
        <v>6</v>
      </c>
      <c r="AC2039">
        <v>6</v>
      </c>
      <c r="AE2039" t="s">
        <v>2462</v>
      </c>
      <c r="AF2039" t="s">
        <v>8140</v>
      </c>
      <c r="AH2039" t="s">
        <v>8057</v>
      </c>
      <c r="AK2039" t="s">
        <v>8051</v>
      </c>
      <c r="AL2039" t="s">
        <v>1278</v>
      </c>
      <c r="AM2039" t="s">
        <v>1278</v>
      </c>
      <c r="AO2039">
        <v>63</v>
      </c>
      <c r="AP2039">
        <v>3</v>
      </c>
      <c r="AS2039" t="s">
        <v>7305</v>
      </c>
      <c r="AT2039">
        <v>7747175</v>
      </c>
      <c r="AV2039" s="11">
        <v>375362</v>
      </c>
      <c r="AZ2039" t="s">
        <v>8572</v>
      </c>
    </row>
    <row r="2040" spans="1:59" x14ac:dyDescent="0.3">
      <c r="A2040">
        <v>1573</v>
      </c>
      <c r="B2040" t="s">
        <v>7556</v>
      </c>
      <c r="C2040">
        <v>3734031</v>
      </c>
      <c r="Q2040" t="s">
        <v>3424</v>
      </c>
      <c r="R2040" t="s">
        <v>3424</v>
      </c>
      <c r="S2040" t="s">
        <v>135</v>
      </c>
      <c r="T2040" t="s">
        <v>52</v>
      </c>
      <c r="V2040" s="9" t="s">
        <v>4531</v>
      </c>
      <c r="W2040" s="4">
        <v>31351</v>
      </c>
      <c r="AA2040" s="6" t="s">
        <v>9814</v>
      </c>
      <c r="AB2040">
        <v>5</v>
      </c>
      <c r="AC2040">
        <v>5</v>
      </c>
      <c r="AE2040" t="s">
        <v>2462</v>
      </c>
      <c r="AF2040" t="s">
        <v>8140</v>
      </c>
      <c r="AG2040" t="s">
        <v>8054</v>
      </c>
      <c r="AH2040" t="s">
        <v>12414</v>
      </c>
      <c r="AI2040" t="s">
        <v>12481</v>
      </c>
      <c r="AK2040" t="s">
        <v>8175</v>
      </c>
      <c r="AL2040" t="s">
        <v>1278</v>
      </c>
      <c r="AM2040" t="s">
        <v>1278</v>
      </c>
      <c r="AO2040">
        <v>63</v>
      </c>
      <c r="AP2040">
        <v>3</v>
      </c>
      <c r="AS2040" t="s">
        <v>7305</v>
      </c>
      <c r="AT2040">
        <v>7747175</v>
      </c>
      <c r="AV2040" s="11">
        <v>375362</v>
      </c>
      <c r="AZ2040" t="s">
        <v>8572</v>
      </c>
    </row>
    <row r="2041" spans="1:59" x14ac:dyDescent="0.3">
      <c r="A2041">
        <v>1574</v>
      </c>
      <c r="B2041" t="s">
        <v>7557</v>
      </c>
      <c r="C2041">
        <v>3645217</v>
      </c>
      <c r="Q2041" t="s">
        <v>3425</v>
      </c>
      <c r="R2041" t="s">
        <v>3425</v>
      </c>
      <c r="S2041" t="s">
        <v>135</v>
      </c>
      <c r="T2041" t="s">
        <v>52</v>
      </c>
      <c r="V2041" s="9" t="s">
        <v>4531</v>
      </c>
      <c r="AA2041" s="6" t="s">
        <v>9815</v>
      </c>
      <c r="AB2041">
        <v>16</v>
      </c>
      <c r="AC2041">
        <v>16</v>
      </c>
      <c r="AE2041" t="s">
        <v>8053</v>
      </c>
      <c r="AH2041" t="s">
        <v>8057</v>
      </c>
      <c r="AL2041" t="s">
        <v>5230</v>
      </c>
      <c r="AM2041" t="s">
        <v>5230</v>
      </c>
      <c r="AO2041">
        <v>14</v>
      </c>
      <c r="AP2041" s="9" t="s">
        <v>6863</v>
      </c>
      <c r="AZ2041" t="s">
        <v>8573</v>
      </c>
    </row>
    <row r="2042" spans="1:59" x14ac:dyDescent="0.3">
      <c r="A2042">
        <v>1575</v>
      </c>
      <c r="B2042" t="s">
        <v>7558</v>
      </c>
      <c r="C2042">
        <v>3096859</v>
      </c>
      <c r="Q2042" t="s">
        <v>3426</v>
      </c>
      <c r="R2042" t="s">
        <v>3426</v>
      </c>
      <c r="S2042" t="s">
        <v>135</v>
      </c>
      <c r="T2042" t="s">
        <v>52</v>
      </c>
      <c r="V2042" s="9" t="s">
        <v>4531</v>
      </c>
      <c r="Z2042" s="9" t="s">
        <v>4530</v>
      </c>
      <c r="AA2042" s="6" t="s">
        <v>9816</v>
      </c>
      <c r="AB2042">
        <v>5</v>
      </c>
      <c r="AC2042">
        <v>5</v>
      </c>
      <c r="AE2042" t="s">
        <v>2462</v>
      </c>
      <c r="AH2042" t="s">
        <v>8057</v>
      </c>
      <c r="AK2042" t="s">
        <v>8051</v>
      </c>
      <c r="AL2042" t="s">
        <v>5213</v>
      </c>
      <c r="AM2042" t="s">
        <v>5213</v>
      </c>
      <c r="AO2042">
        <v>18</v>
      </c>
      <c r="AP2042">
        <v>9</v>
      </c>
      <c r="AZ2042" t="s">
        <v>8571</v>
      </c>
    </row>
    <row r="2043" spans="1:59" x14ac:dyDescent="0.3">
      <c r="A2043">
        <v>1577</v>
      </c>
      <c r="B2043" t="s">
        <v>11828</v>
      </c>
      <c r="C2043">
        <v>3789904</v>
      </c>
      <c r="Q2043" t="s">
        <v>11829</v>
      </c>
      <c r="R2043" t="s">
        <v>11829</v>
      </c>
      <c r="S2043" t="s">
        <v>135</v>
      </c>
      <c r="T2043" t="s">
        <v>52</v>
      </c>
      <c r="V2043" s="9" t="s">
        <v>11830</v>
      </c>
      <c r="AA2043" s="6" t="s">
        <v>11831</v>
      </c>
      <c r="AB2043">
        <v>15</v>
      </c>
      <c r="AC2043">
        <v>15</v>
      </c>
      <c r="AE2043" t="s">
        <v>164</v>
      </c>
      <c r="AF2043" t="s">
        <v>8055</v>
      </c>
      <c r="AG2043" t="s">
        <v>8054</v>
      </c>
      <c r="AH2043" t="s">
        <v>11832</v>
      </c>
      <c r="AK2043" t="s">
        <v>8123</v>
      </c>
      <c r="AL2043" t="s">
        <v>2084</v>
      </c>
      <c r="AM2043" t="s">
        <v>2084</v>
      </c>
      <c r="AO2043">
        <v>15</v>
      </c>
      <c r="AP2043">
        <v>5</v>
      </c>
      <c r="AS2043" t="s">
        <v>7309</v>
      </c>
      <c r="AT2043">
        <v>38435996</v>
      </c>
      <c r="AU2043">
        <v>640644</v>
      </c>
      <c r="AV2043" s="11">
        <v>1273516</v>
      </c>
      <c r="AZ2043" t="s">
        <v>11833</v>
      </c>
    </row>
    <row r="2044" spans="1:59" x14ac:dyDescent="0.3">
      <c r="A2044">
        <v>1578</v>
      </c>
      <c r="Q2044" t="s">
        <v>3428</v>
      </c>
      <c r="R2044" t="s">
        <v>3428</v>
      </c>
      <c r="S2044" t="s">
        <v>135</v>
      </c>
      <c r="T2044" t="s">
        <v>138</v>
      </c>
      <c r="V2044" s="9" t="s">
        <v>9819</v>
      </c>
      <c r="AA2044" s="6" t="s">
        <v>9818</v>
      </c>
      <c r="AB2044">
        <v>2</v>
      </c>
      <c r="AC2044">
        <v>2</v>
      </c>
      <c r="AE2044" t="s">
        <v>562</v>
      </c>
      <c r="AK2044" t="s">
        <v>8051</v>
      </c>
      <c r="AL2044" t="s">
        <v>748</v>
      </c>
      <c r="AM2044" t="s">
        <v>748</v>
      </c>
      <c r="AZ2044" t="s">
        <v>8575</v>
      </c>
    </row>
    <row r="2045" spans="1:59" x14ac:dyDescent="0.3">
      <c r="A2045">
        <v>1579</v>
      </c>
      <c r="B2045" t="s">
        <v>7560</v>
      </c>
      <c r="C2045">
        <v>3800642</v>
      </c>
      <c r="Q2045" t="s">
        <v>3429</v>
      </c>
      <c r="R2045" t="s">
        <v>3429</v>
      </c>
      <c r="S2045" t="s">
        <v>135</v>
      </c>
      <c r="T2045" t="s">
        <v>52</v>
      </c>
      <c r="V2045" s="9" t="s">
        <v>4533</v>
      </c>
      <c r="AA2045" s="6" t="s">
        <v>9332</v>
      </c>
      <c r="AB2045">
        <v>7</v>
      </c>
      <c r="AC2045">
        <v>7</v>
      </c>
      <c r="AE2045" t="s">
        <v>8226</v>
      </c>
      <c r="AF2045" t="s">
        <v>164</v>
      </c>
      <c r="AH2045" t="s">
        <v>8150</v>
      </c>
      <c r="AK2045" t="s">
        <v>8051</v>
      </c>
      <c r="AL2045" t="s">
        <v>2084</v>
      </c>
      <c r="AM2045" t="s">
        <v>2084</v>
      </c>
      <c r="AO2045">
        <v>15</v>
      </c>
      <c r="AP2045">
        <v>6</v>
      </c>
      <c r="AS2045" t="s">
        <v>7309</v>
      </c>
      <c r="AT2045">
        <v>38435996</v>
      </c>
      <c r="AU2045">
        <v>640644</v>
      </c>
      <c r="AV2045" s="11">
        <v>1273516</v>
      </c>
      <c r="AZ2045" t="s">
        <v>8576</v>
      </c>
      <c r="BF2045" t="s">
        <v>10456</v>
      </c>
      <c r="BG2045" t="s">
        <v>10455</v>
      </c>
    </row>
    <row r="2046" spans="1:59" x14ac:dyDescent="0.3">
      <c r="A2046">
        <v>1580</v>
      </c>
      <c r="B2046" t="s">
        <v>7561</v>
      </c>
      <c r="C2046">
        <v>3556412</v>
      </c>
      <c r="Q2046" t="s">
        <v>3430</v>
      </c>
      <c r="R2046" t="s">
        <v>3430</v>
      </c>
      <c r="S2046" t="s">
        <v>135</v>
      </c>
      <c r="T2046" t="s">
        <v>52</v>
      </c>
      <c r="V2046" s="9" t="s">
        <v>4533</v>
      </c>
      <c r="Z2046" s="9" t="s">
        <v>4527</v>
      </c>
      <c r="AA2046" s="6" t="s">
        <v>9820</v>
      </c>
      <c r="AB2046">
        <v>5</v>
      </c>
      <c r="AC2046">
        <v>5</v>
      </c>
      <c r="AE2046" t="s">
        <v>2462</v>
      </c>
      <c r="AH2046" t="s">
        <v>8057</v>
      </c>
      <c r="AK2046" t="s">
        <v>8052</v>
      </c>
      <c r="AL2046" t="s">
        <v>5202</v>
      </c>
      <c r="AM2046" t="s">
        <v>5202</v>
      </c>
      <c r="AO2046">
        <v>88</v>
      </c>
      <c r="AP2046">
        <v>2</v>
      </c>
      <c r="AZ2046" t="s">
        <v>8577</v>
      </c>
    </row>
    <row r="2047" spans="1:59" x14ac:dyDescent="0.3">
      <c r="A2047">
        <v>1581</v>
      </c>
      <c r="C2047">
        <v>3547439</v>
      </c>
      <c r="Q2047" t="s">
        <v>3431</v>
      </c>
      <c r="R2047" t="s">
        <v>3431</v>
      </c>
      <c r="S2047" t="s">
        <v>135</v>
      </c>
      <c r="T2047" t="s">
        <v>52</v>
      </c>
      <c r="V2047" s="9" t="s">
        <v>4533</v>
      </c>
      <c r="AA2047" s="6" t="s">
        <v>9821</v>
      </c>
      <c r="AB2047">
        <v>5</v>
      </c>
      <c r="AC2047">
        <v>5</v>
      </c>
      <c r="AE2047" t="s">
        <v>82</v>
      </c>
      <c r="AH2047" t="s">
        <v>1174</v>
      </c>
      <c r="AL2047" t="s">
        <v>5231</v>
      </c>
      <c r="AM2047" t="s">
        <v>5231</v>
      </c>
      <c r="AO2047">
        <v>11</v>
      </c>
      <c r="AP2047">
        <v>4</v>
      </c>
      <c r="AZ2047" t="s">
        <v>8578</v>
      </c>
    </row>
    <row r="2048" spans="1:59" x14ac:dyDescent="0.3">
      <c r="A2048">
        <v>1585</v>
      </c>
      <c r="I2048">
        <v>54306009</v>
      </c>
      <c r="O2048" s="9" t="s">
        <v>10993</v>
      </c>
      <c r="P2048" s="9" t="s">
        <v>10992</v>
      </c>
      <c r="Q2048" t="s">
        <v>10991</v>
      </c>
      <c r="R2048" t="s">
        <v>10994</v>
      </c>
      <c r="S2048" t="s">
        <v>65</v>
      </c>
      <c r="T2048" t="s">
        <v>13</v>
      </c>
      <c r="V2048" s="9" t="s">
        <v>4534</v>
      </c>
      <c r="AB2048">
        <v>294</v>
      </c>
      <c r="AC2048">
        <v>294</v>
      </c>
      <c r="AZ2048" t="s">
        <v>10995</v>
      </c>
      <c r="BF2048" t="s">
        <v>10996</v>
      </c>
      <c r="BG2048" t="s">
        <v>10969</v>
      </c>
    </row>
    <row r="2049" spans="1:59" x14ac:dyDescent="0.3">
      <c r="A2049">
        <v>1588</v>
      </c>
      <c r="B2049" t="s">
        <v>7564</v>
      </c>
      <c r="C2049">
        <v>3695504</v>
      </c>
      <c r="Q2049" t="s">
        <v>3435</v>
      </c>
      <c r="R2049" t="s">
        <v>3435</v>
      </c>
      <c r="S2049" t="s">
        <v>135</v>
      </c>
      <c r="T2049" t="s">
        <v>52</v>
      </c>
      <c r="V2049" s="9" t="s">
        <v>4534</v>
      </c>
      <c r="Z2049" s="9" t="s">
        <v>4520</v>
      </c>
      <c r="AA2049" s="6" t="s">
        <v>9825</v>
      </c>
      <c r="AB2049">
        <v>7</v>
      </c>
      <c r="AC2049">
        <v>7</v>
      </c>
      <c r="AE2049" t="s">
        <v>2462</v>
      </c>
      <c r="AF2049" t="s">
        <v>12427</v>
      </c>
      <c r="AH2049" t="s">
        <v>8057</v>
      </c>
      <c r="AK2049" t="s">
        <v>8051</v>
      </c>
      <c r="AL2049" t="s">
        <v>5227</v>
      </c>
      <c r="AM2049" t="s">
        <v>5227</v>
      </c>
      <c r="AO2049">
        <v>27</v>
      </c>
      <c r="AP2049" s="9" t="s">
        <v>8583</v>
      </c>
      <c r="AZ2049" t="s">
        <v>8584</v>
      </c>
    </row>
    <row r="2050" spans="1:59" x14ac:dyDescent="0.3">
      <c r="A2050">
        <v>1589</v>
      </c>
      <c r="C2050">
        <v>3592456</v>
      </c>
      <c r="Q2050" t="s">
        <v>3436</v>
      </c>
      <c r="R2050" t="s">
        <v>3445</v>
      </c>
      <c r="S2050" t="s">
        <v>65</v>
      </c>
      <c r="T2050" t="s">
        <v>52</v>
      </c>
      <c r="V2050" s="9" t="s">
        <v>4534</v>
      </c>
      <c r="AA2050" s="6" t="s">
        <v>9826</v>
      </c>
      <c r="AB2050">
        <v>5</v>
      </c>
      <c r="AC2050">
        <v>5</v>
      </c>
      <c r="AE2050" t="s">
        <v>92</v>
      </c>
      <c r="AF2050" t="s">
        <v>8053</v>
      </c>
      <c r="AH2050" t="s">
        <v>12474</v>
      </c>
      <c r="AL2050" t="s">
        <v>5233</v>
      </c>
      <c r="AM2050" t="s">
        <v>5234</v>
      </c>
      <c r="AO2050">
        <v>138</v>
      </c>
      <c r="AP2050">
        <v>1</v>
      </c>
      <c r="AZ2050" t="s">
        <v>6907</v>
      </c>
    </row>
    <row r="2051" spans="1:59" x14ac:dyDescent="0.3">
      <c r="A2051">
        <v>1590</v>
      </c>
      <c r="K2051" t="s">
        <v>7566</v>
      </c>
      <c r="P2051" s="9" t="s">
        <v>7565</v>
      </c>
      <c r="Q2051" t="s">
        <v>3437</v>
      </c>
      <c r="R2051" t="s">
        <v>3437</v>
      </c>
      <c r="S2051" t="s">
        <v>135</v>
      </c>
      <c r="T2051" t="s">
        <v>13</v>
      </c>
      <c r="V2051" s="9" t="s">
        <v>4534</v>
      </c>
      <c r="AB2051">
        <v>184</v>
      </c>
      <c r="AC2051">
        <v>184</v>
      </c>
      <c r="AE2051" t="s">
        <v>8054</v>
      </c>
      <c r="AH2051" t="s">
        <v>1398</v>
      </c>
      <c r="AZ2051" t="s">
        <v>8585</v>
      </c>
      <c r="BF2051" t="s">
        <v>8586</v>
      </c>
    </row>
    <row r="2052" spans="1:59" x14ac:dyDescent="0.3">
      <c r="A2052">
        <v>1592</v>
      </c>
      <c r="B2052" t="s">
        <v>11822</v>
      </c>
      <c r="C2052">
        <v>2960959</v>
      </c>
      <c r="Q2052" t="s">
        <v>11823</v>
      </c>
      <c r="R2052" t="s">
        <v>11823</v>
      </c>
      <c r="S2052" t="s">
        <v>135</v>
      </c>
      <c r="T2052" t="s">
        <v>52</v>
      </c>
      <c r="V2052" s="9" t="s">
        <v>4534</v>
      </c>
      <c r="AA2052" s="6" t="s">
        <v>11824</v>
      </c>
      <c r="AB2052">
        <v>7</v>
      </c>
      <c r="AC2052">
        <v>7</v>
      </c>
      <c r="AE2052" t="s">
        <v>2462</v>
      </c>
      <c r="AH2052" t="s">
        <v>8058</v>
      </c>
      <c r="AK2052" t="s">
        <v>8051</v>
      </c>
      <c r="AL2052" t="s">
        <v>11825</v>
      </c>
      <c r="AM2052" t="s">
        <v>11825</v>
      </c>
      <c r="AO2052">
        <v>11</v>
      </c>
      <c r="AP2052">
        <v>4</v>
      </c>
      <c r="AS2052" t="s">
        <v>11826</v>
      </c>
      <c r="AV2052" s="11">
        <v>8101368</v>
      </c>
      <c r="AZ2052" t="s">
        <v>11827</v>
      </c>
    </row>
    <row r="2053" spans="1:59" x14ac:dyDescent="0.3">
      <c r="A2053">
        <v>1593</v>
      </c>
      <c r="C2053">
        <v>3675541</v>
      </c>
      <c r="Q2053" t="s">
        <v>3439</v>
      </c>
      <c r="R2053" t="s">
        <v>3443</v>
      </c>
      <c r="S2053" t="s">
        <v>51</v>
      </c>
      <c r="T2053" t="s">
        <v>52</v>
      </c>
      <c r="V2053" s="9" t="s">
        <v>4534</v>
      </c>
      <c r="AA2053" s="6" t="s">
        <v>9827</v>
      </c>
      <c r="AB2053">
        <v>9</v>
      </c>
      <c r="AC2053">
        <v>9</v>
      </c>
      <c r="AE2053" t="s">
        <v>8053</v>
      </c>
      <c r="AF2053" t="s">
        <v>164</v>
      </c>
      <c r="AH2053" t="s">
        <v>8057</v>
      </c>
      <c r="AL2053" t="s">
        <v>1842</v>
      </c>
      <c r="AM2053" t="s">
        <v>1843</v>
      </c>
      <c r="AO2053">
        <v>62</v>
      </c>
      <c r="AZ2053" t="s">
        <v>6840</v>
      </c>
    </row>
    <row r="2054" spans="1:59" x14ac:dyDescent="0.3">
      <c r="A2054">
        <v>1594</v>
      </c>
      <c r="B2054" t="s">
        <v>7568</v>
      </c>
      <c r="C2054">
        <v>3615902</v>
      </c>
      <c r="Q2054" t="s">
        <v>3440</v>
      </c>
      <c r="R2054" t="s">
        <v>3440</v>
      </c>
      <c r="S2054" t="s">
        <v>135</v>
      </c>
      <c r="T2054" t="s">
        <v>52</v>
      </c>
      <c r="V2054" s="9" t="s">
        <v>4534</v>
      </c>
      <c r="Z2054" s="9" t="s">
        <v>4535</v>
      </c>
      <c r="AA2054" s="6" t="s">
        <v>9828</v>
      </c>
      <c r="AB2054">
        <v>10</v>
      </c>
      <c r="AC2054">
        <v>10</v>
      </c>
      <c r="AE2054" t="s">
        <v>8140</v>
      </c>
      <c r="AH2054" t="s">
        <v>12483</v>
      </c>
      <c r="AK2054" t="s">
        <v>8051</v>
      </c>
      <c r="AL2054" t="s">
        <v>5204</v>
      </c>
      <c r="AM2054" t="s">
        <v>5204</v>
      </c>
      <c r="AO2054">
        <v>72</v>
      </c>
      <c r="AZ2054" t="s">
        <v>8589</v>
      </c>
    </row>
    <row r="2055" spans="1:59" x14ac:dyDescent="0.3">
      <c r="A2055">
        <v>1595</v>
      </c>
      <c r="C2055">
        <v>3332561</v>
      </c>
      <c r="Q2055" t="s">
        <v>3441</v>
      </c>
      <c r="R2055" t="s">
        <v>3441</v>
      </c>
      <c r="S2055" t="s">
        <v>135</v>
      </c>
      <c r="T2055" t="s">
        <v>52</v>
      </c>
      <c r="V2055" s="9" t="s">
        <v>4534</v>
      </c>
      <c r="AA2055" s="6" t="s">
        <v>9829</v>
      </c>
      <c r="AB2055">
        <v>17</v>
      </c>
      <c r="AC2055">
        <v>17</v>
      </c>
      <c r="AE2055" t="s">
        <v>8053</v>
      </c>
      <c r="AF2055" t="s">
        <v>8054</v>
      </c>
      <c r="AH2055" t="s">
        <v>12463</v>
      </c>
      <c r="AK2055" t="s">
        <v>8175</v>
      </c>
      <c r="AL2055" t="s">
        <v>5235</v>
      </c>
      <c r="AM2055" t="s">
        <v>5235</v>
      </c>
      <c r="AO2055">
        <v>13</v>
      </c>
      <c r="AP2055">
        <v>1</v>
      </c>
      <c r="AZ2055" t="s">
        <v>8590</v>
      </c>
    </row>
    <row r="2056" spans="1:59" x14ac:dyDescent="0.3">
      <c r="A2056">
        <v>1597</v>
      </c>
      <c r="B2056" t="s">
        <v>7570</v>
      </c>
      <c r="C2056">
        <v>3555407</v>
      </c>
      <c r="Q2056" t="s">
        <v>3446</v>
      </c>
      <c r="R2056" t="s">
        <v>3446</v>
      </c>
      <c r="S2056" t="s">
        <v>135</v>
      </c>
      <c r="T2056" t="s">
        <v>52</v>
      </c>
      <c r="V2056" s="9" t="s">
        <v>4536</v>
      </c>
      <c r="AA2056" s="6" t="s">
        <v>9831</v>
      </c>
      <c r="AB2056">
        <v>4</v>
      </c>
      <c r="AC2056">
        <v>4</v>
      </c>
      <c r="AE2056" t="s">
        <v>82</v>
      </c>
      <c r="AF2056" t="s">
        <v>8202</v>
      </c>
      <c r="AH2056" t="s">
        <v>8180</v>
      </c>
      <c r="AK2056" t="s">
        <v>8051</v>
      </c>
      <c r="AL2056" t="s">
        <v>2084</v>
      </c>
      <c r="AM2056" t="s">
        <v>2084</v>
      </c>
      <c r="AO2056">
        <v>16</v>
      </c>
      <c r="AP2056">
        <v>1</v>
      </c>
      <c r="AS2056" t="s">
        <v>7309</v>
      </c>
      <c r="AT2056">
        <v>38435996</v>
      </c>
      <c r="AU2056">
        <v>640644</v>
      </c>
      <c r="AV2056" s="11">
        <v>1273516</v>
      </c>
      <c r="AZ2056" t="s">
        <v>5735</v>
      </c>
      <c r="BF2056" t="s">
        <v>10456</v>
      </c>
      <c r="BG2056" t="s">
        <v>10455</v>
      </c>
    </row>
    <row r="2057" spans="1:59" x14ac:dyDescent="0.3">
      <c r="A2057">
        <v>1600</v>
      </c>
      <c r="B2057" t="s">
        <v>7573</v>
      </c>
      <c r="C2057">
        <v>3591409</v>
      </c>
      <c r="Q2057" t="s">
        <v>3449</v>
      </c>
      <c r="R2057" t="s">
        <v>3449</v>
      </c>
      <c r="S2057" t="s">
        <v>135</v>
      </c>
      <c r="T2057" t="s">
        <v>52</v>
      </c>
      <c r="V2057" s="9" t="s">
        <v>4537</v>
      </c>
      <c r="AA2057" s="6" t="s">
        <v>9834</v>
      </c>
      <c r="AB2057">
        <v>7</v>
      </c>
      <c r="AC2057">
        <v>7</v>
      </c>
      <c r="AE2057" t="s">
        <v>82</v>
      </c>
      <c r="AF2057" t="s">
        <v>8054</v>
      </c>
      <c r="AH2057" t="s">
        <v>12223</v>
      </c>
      <c r="AK2057" t="s">
        <v>8051</v>
      </c>
      <c r="AL2057" t="s">
        <v>1255</v>
      </c>
      <c r="AM2057" t="s">
        <v>1255</v>
      </c>
      <c r="AO2057">
        <v>75</v>
      </c>
      <c r="AP2057">
        <v>3</v>
      </c>
      <c r="AS2057" t="s">
        <v>7304</v>
      </c>
      <c r="AT2057">
        <v>825431</v>
      </c>
      <c r="AV2057" s="11">
        <v>370364</v>
      </c>
      <c r="AZ2057" t="s">
        <v>8594</v>
      </c>
    </row>
    <row r="2058" spans="1:59" x14ac:dyDescent="0.3">
      <c r="A2058">
        <v>1601</v>
      </c>
      <c r="Q2058" t="s">
        <v>3450</v>
      </c>
      <c r="R2058" t="s">
        <v>3450</v>
      </c>
      <c r="S2058" t="s">
        <v>135</v>
      </c>
      <c r="T2058" t="s">
        <v>138</v>
      </c>
      <c r="V2058" s="9" t="s">
        <v>4538</v>
      </c>
      <c r="AA2058" s="6" t="s">
        <v>966</v>
      </c>
      <c r="AB2058">
        <v>1</v>
      </c>
      <c r="AC2058">
        <v>1</v>
      </c>
      <c r="AE2058" t="s">
        <v>8053</v>
      </c>
      <c r="AH2058" t="s">
        <v>8057</v>
      </c>
      <c r="AL2058" t="s">
        <v>1798</v>
      </c>
      <c r="AM2058" t="s">
        <v>1798</v>
      </c>
    </row>
    <row r="2059" spans="1:59" x14ac:dyDescent="0.3">
      <c r="A2059">
        <v>1602</v>
      </c>
      <c r="E2059">
        <v>3562026</v>
      </c>
      <c r="Q2059" t="s">
        <v>5445</v>
      </c>
      <c r="R2059" t="s">
        <v>5445</v>
      </c>
      <c r="S2059" t="s">
        <v>135</v>
      </c>
      <c r="T2059" t="s">
        <v>52</v>
      </c>
      <c r="V2059" s="9" t="s">
        <v>4539</v>
      </c>
      <c r="AA2059" s="6" t="s">
        <v>212</v>
      </c>
      <c r="AB2059">
        <v>1</v>
      </c>
      <c r="AC2059">
        <v>1</v>
      </c>
      <c r="AE2059" t="s">
        <v>8170</v>
      </c>
      <c r="AF2059" t="s">
        <v>2462</v>
      </c>
      <c r="AG2059" t="s">
        <v>8054</v>
      </c>
      <c r="AH2059" t="s">
        <v>12485</v>
      </c>
      <c r="AK2059" t="s">
        <v>8051</v>
      </c>
      <c r="AL2059" t="s">
        <v>5177</v>
      </c>
      <c r="AM2059" t="s">
        <v>5177</v>
      </c>
      <c r="AO2059">
        <v>17</v>
      </c>
      <c r="AP2059">
        <v>2</v>
      </c>
    </row>
    <row r="2060" spans="1:59" x14ac:dyDescent="0.3">
      <c r="A2060">
        <v>1604</v>
      </c>
      <c r="B2060" t="s">
        <v>7574</v>
      </c>
      <c r="C2060">
        <v>3102546</v>
      </c>
      <c r="Q2060" t="s">
        <v>3452</v>
      </c>
      <c r="R2060" t="s">
        <v>3452</v>
      </c>
      <c r="S2060" t="s">
        <v>135</v>
      </c>
      <c r="T2060" t="s">
        <v>52</v>
      </c>
      <c r="V2060" s="9" t="s">
        <v>4539</v>
      </c>
      <c r="W2060" s="4">
        <v>32070</v>
      </c>
      <c r="AA2060" s="6" t="s">
        <v>9836</v>
      </c>
      <c r="AB2060">
        <v>8</v>
      </c>
      <c r="AC2060">
        <v>8</v>
      </c>
      <c r="AE2060" t="s">
        <v>2462</v>
      </c>
      <c r="AH2060" t="s">
        <v>8149</v>
      </c>
      <c r="AK2060" t="s">
        <v>8051</v>
      </c>
      <c r="AL2060" t="s">
        <v>1278</v>
      </c>
      <c r="AM2060" t="s">
        <v>1278</v>
      </c>
      <c r="AO2060">
        <v>64</v>
      </c>
      <c r="AP2060">
        <v>4</v>
      </c>
      <c r="AS2060" t="s">
        <v>7305</v>
      </c>
      <c r="AT2060">
        <v>7747175</v>
      </c>
      <c r="AV2060" s="11">
        <v>375362</v>
      </c>
      <c r="AZ2060" t="s">
        <v>8596</v>
      </c>
    </row>
    <row r="2061" spans="1:59" x14ac:dyDescent="0.3">
      <c r="A2061">
        <v>1606</v>
      </c>
      <c r="B2061" t="s">
        <v>11818</v>
      </c>
      <c r="C2061">
        <v>3592961</v>
      </c>
      <c r="Q2061" t="s">
        <v>11819</v>
      </c>
      <c r="R2061" t="s">
        <v>11819</v>
      </c>
      <c r="S2061" t="s">
        <v>135</v>
      </c>
      <c r="T2061" t="s">
        <v>52</v>
      </c>
      <c r="V2061" s="9" t="s">
        <v>4539</v>
      </c>
      <c r="AA2061" s="6" t="s">
        <v>11820</v>
      </c>
      <c r="AB2061">
        <v>14</v>
      </c>
      <c r="AC2061">
        <v>14</v>
      </c>
      <c r="AE2061" t="s">
        <v>164</v>
      </c>
      <c r="AF2061" t="s">
        <v>8248</v>
      </c>
      <c r="AH2061" t="s">
        <v>11821</v>
      </c>
      <c r="AK2061" t="s">
        <v>8175</v>
      </c>
      <c r="AL2061" t="s">
        <v>2084</v>
      </c>
      <c r="AM2061" t="s">
        <v>2084</v>
      </c>
      <c r="AO2061">
        <v>16</v>
      </c>
      <c r="AP2061">
        <v>2</v>
      </c>
      <c r="AS2061" t="s">
        <v>7309</v>
      </c>
      <c r="AT2061">
        <v>38435996</v>
      </c>
      <c r="AU2061">
        <v>640644</v>
      </c>
      <c r="AV2061" s="11">
        <v>1273516</v>
      </c>
      <c r="AZ2061" t="s">
        <v>8474</v>
      </c>
    </row>
    <row r="2062" spans="1:59" x14ac:dyDescent="0.3">
      <c r="A2062">
        <v>1608</v>
      </c>
      <c r="C2062">
        <v>3614472</v>
      </c>
      <c r="Q2062" t="s">
        <v>3455</v>
      </c>
      <c r="R2062" t="s">
        <v>3458</v>
      </c>
      <c r="S2062" t="s">
        <v>51</v>
      </c>
      <c r="T2062" t="s">
        <v>52</v>
      </c>
      <c r="V2062" s="9" t="s">
        <v>4541</v>
      </c>
      <c r="AA2062" s="6" t="s">
        <v>9838</v>
      </c>
      <c r="AB2062">
        <v>9</v>
      </c>
      <c r="AC2062">
        <v>9</v>
      </c>
      <c r="AE2062" t="s">
        <v>8055</v>
      </c>
      <c r="AH2062" t="s">
        <v>8057</v>
      </c>
      <c r="AL2062" t="s">
        <v>1337</v>
      </c>
      <c r="AM2062" t="s">
        <v>1338</v>
      </c>
      <c r="AO2062">
        <v>58</v>
      </c>
      <c r="AP2062">
        <v>6</v>
      </c>
      <c r="AS2062" t="s">
        <v>7293</v>
      </c>
      <c r="AT2062">
        <v>742330120</v>
      </c>
      <c r="AV2062" s="11">
        <v>400773</v>
      </c>
      <c r="AZ2062" t="s">
        <v>7136</v>
      </c>
    </row>
    <row r="2063" spans="1:59" x14ac:dyDescent="0.3">
      <c r="A2063">
        <v>1609</v>
      </c>
      <c r="B2063" t="s">
        <v>5885</v>
      </c>
      <c r="C2063">
        <v>3612700</v>
      </c>
      <c r="D2063" t="s">
        <v>5886</v>
      </c>
      <c r="E2063">
        <v>27716578</v>
      </c>
      <c r="Q2063" t="s">
        <v>3456</v>
      </c>
      <c r="R2063" t="s">
        <v>3456</v>
      </c>
      <c r="S2063" t="s">
        <v>135</v>
      </c>
      <c r="T2063" t="s">
        <v>52</v>
      </c>
      <c r="V2063" s="9" t="s">
        <v>4541</v>
      </c>
      <c r="AA2063" s="6" t="s">
        <v>5887</v>
      </c>
      <c r="AB2063">
        <v>6</v>
      </c>
      <c r="AC2063">
        <v>6</v>
      </c>
      <c r="AE2063" t="s">
        <v>8170</v>
      </c>
      <c r="AF2063" t="s">
        <v>8054</v>
      </c>
      <c r="AH2063" t="s">
        <v>11998</v>
      </c>
      <c r="AK2063" t="s">
        <v>8175</v>
      </c>
      <c r="AL2063" t="s">
        <v>5157</v>
      </c>
      <c r="AM2063" t="s">
        <v>5157</v>
      </c>
      <c r="AO2063">
        <v>13</v>
      </c>
      <c r="AP2063">
        <v>2</v>
      </c>
      <c r="AZ2063" t="s">
        <v>5888</v>
      </c>
    </row>
    <row r="2064" spans="1:59" x14ac:dyDescent="0.3">
      <c r="A2064">
        <v>1610</v>
      </c>
      <c r="C2064">
        <v>3654258</v>
      </c>
      <c r="Q2064" t="s">
        <v>3457</v>
      </c>
      <c r="R2064" t="s">
        <v>3459</v>
      </c>
      <c r="S2064" t="s">
        <v>65</v>
      </c>
      <c r="T2064" t="s">
        <v>52</v>
      </c>
      <c r="V2064" s="9" t="s">
        <v>4541</v>
      </c>
      <c r="AA2064" s="6" t="s">
        <v>9839</v>
      </c>
      <c r="AB2064">
        <v>2</v>
      </c>
      <c r="AC2064">
        <v>2</v>
      </c>
      <c r="AE2064" t="s">
        <v>8054</v>
      </c>
      <c r="AH2064" t="s">
        <v>8057</v>
      </c>
      <c r="AI2064" t="s">
        <v>8119</v>
      </c>
      <c r="AK2064" t="s">
        <v>8052</v>
      </c>
      <c r="AL2064" t="s">
        <v>5237</v>
      </c>
      <c r="AM2064" t="s">
        <v>5237</v>
      </c>
      <c r="AO2064">
        <v>54</v>
      </c>
      <c r="AP2064" s="9" t="s">
        <v>1247</v>
      </c>
      <c r="AZ2064" t="s">
        <v>6908</v>
      </c>
    </row>
    <row r="2065" spans="1:59" x14ac:dyDescent="0.3">
      <c r="A2065">
        <v>1611</v>
      </c>
      <c r="B2065" t="s">
        <v>5801</v>
      </c>
      <c r="C2065">
        <v>3576883</v>
      </c>
      <c r="Q2065" t="s">
        <v>3460</v>
      </c>
      <c r="R2065" t="s">
        <v>3460</v>
      </c>
      <c r="S2065" t="s">
        <v>135</v>
      </c>
      <c r="T2065" t="s">
        <v>52</v>
      </c>
      <c r="V2065" s="9" t="s">
        <v>4541</v>
      </c>
      <c r="AA2065" s="6" t="s">
        <v>9840</v>
      </c>
      <c r="AB2065">
        <v>5</v>
      </c>
      <c r="AC2065">
        <v>5</v>
      </c>
      <c r="AE2065" t="s">
        <v>8054</v>
      </c>
      <c r="AH2065" t="s">
        <v>8057</v>
      </c>
      <c r="AI2065" t="s">
        <v>5945</v>
      </c>
      <c r="AK2065" t="s">
        <v>8051</v>
      </c>
      <c r="AL2065" t="s">
        <v>2232</v>
      </c>
      <c r="AM2065" t="s">
        <v>2232</v>
      </c>
      <c r="AO2065">
        <v>29</v>
      </c>
      <c r="AP2065">
        <v>6</v>
      </c>
      <c r="AZ2065" t="s">
        <v>8598</v>
      </c>
    </row>
    <row r="2066" spans="1:59" x14ac:dyDescent="0.3">
      <c r="A2066">
        <v>1615</v>
      </c>
      <c r="B2066" t="s">
        <v>5520</v>
      </c>
      <c r="E2066">
        <v>3177542</v>
      </c>
      <c r="Q2066" t="s">
        <v>5521</v>
      </c>
      <c r="R2066" t="s">
        <v>5521</v>
      </c>
      <c r="S2066" t="s">
        <v>135</v>
      </c>
      <c r="T2066" t="s">
        <v>52</v>
      </c>
      <c r="V2066" s="9" t="s">
        <v>5522</v>
      </c>
      <c r="AA2066" s="6" t="s">
        <v>5524</v>
      </c>
      <c r="AB2066">
        <v>10</v>
      </c>
      <c r="AC2066">
        <v>10</v>
      </c>
      <c r="AE2066" t="s">
        <v>12456</v>
      </c>
      <c r="AF2066" t="s">
        <v>12306</v>
      </c>
      <c r="AH2066" t="s">
        <v>8135</v>
      </c>
      <c r="AL2066" t="s">
        <v>5523</v>
      </c>
      <c r="AM2066" t="s">
        <v>5523</v>
      </c>
      <c r="AO2066">
        <v>4</v>
      </c>
      <c r="AP2066">
        <v>3</v>
      </c>
      <c r="AZ2066" t="s">
        <v>5525</v>
      </c>
    </row>
    <row r="2067" spans="1:59" x14ac:dyDescent="0.3">
      <c r="A2067">
        <v>1618</v>
      </c>
      <c r="B2067" t="s">
        <v>7576</v>
      </c>
      <c r="C2067">
        <v>3319128</v>
      </c>
      <c r="Q2067" t="s">
        <v>3463</v>
      </c>
      <c r="R2067" t="s">
        <v>3463</v>
      </c>
      <c r="S2067" t="s">
        <v>135</v>
      </c>
      <c r="T2067" t="s">
        <v>52</v>
      </c>
      <c r="V2067" s="9" t="s">
        <v>4543</v>
      </c>
      <c r="AA2067" s="6" t="s">
        <v>9843</v>
      </c>
      <c r="AB2067">
        <v>8</v>
      </c>
      <c r="AC2067">
        <v>8</v>
      </c>
      <c r="AE2067" t="s">
        <v>82</v>
      </c>
      <c r="AF2067" t="s">
        <v>8248</v>
      </c>
      <c r="AH2067" t="s">
        <v>12489</v>
      </c>
      <c r="AL2067" t="s">
        <v>5155</v>
      </c>
      <c r="AM2067" t="s">
        <v>5155</v>
      </c>
      <c r="AO2067">
        <v>32</v>
      </c>
      <c r="AP2067">
        <v>8</v>
      </c>
      <c r="AZ2067" t="s">
        <v>8601</v>
      </c>
    </row>
    <row r="2068" spans="1:59" x14ac:dyDescent="0.3">
      <c r="A2068">
        <v>1619</v>
      </c>
      <c r="M2068" t="s">
        <v>10308</v>
      </c>
      <c r="Q2068" t="s">
        <v>10309</v>
      </c>
      <c r="R2068" t="s">
        <v>10309</v>
      </c>
      <c r="S2068" t="s">
        <v>135</v>
      </c>
      <c r="T2068" t="s">
        <v>10005</v>
      </c>
      <c r="V2068" s="9" t="s">
        <v>10310</v>
      </c>
      <c r="AD2068" s="9" t="s">
        <v>10016</v>
      </c>
      <c r="AK2068" t="s">
        <v>8052</v>
      </c>
      <c r="AL2068" t="s">
        <v>10311</v>
      </c>
      <c r="AM2068" t="s">
        <v>10311</v>
      </c>
      <c r="AO2068">
        <v>3</v>
      </c>
      <c r="AP2068">
        <v>7</v>
      </c>
    </row>
    <row r="2069" spans="1:59" x14ac:dyDescent="0.3">
      <c r="A2069">
        <v>1621</v>
      </c>
      <c r="B2069" t="s">
        <v>7577</v>
      </c>
      <c r="C2069">
        <v>3694690</v>
      </c>
      <c r="Q2069" t="s">
        <v>3464</v>
      </c>
      <c r="R2069" t="s">
        <v>3464</v>
      </c>
      <c r="S2069" t="s">
        <v>135</v>
      </c>
      <c r="T2069" t="s">
        <v>52</v>
      </c>
      <c r="V2069" s="9" t="s">
        <v>4545</v>
      </c>
      <c r="Z2069" s="9" t="s">
        <v>3085</v>
      </c>
      <c r="AA2069" s="6" t="s">
        <v>2651</v>
      </c>
      <c r="AB2069">
        <v>11</v>
      </c>
      <c r="AC2069">
        <v>11</v>
      </c>
      <c r="AE2069" t="s">
        <v>8054</v>
      </c>
      <c r="AH2069" t="s">
        <v>8057</v>
      </c>
      <c r="AI2069" t="s">
        <v>5945</v>
      </c>
      <c r="AK2069" t="s">
        <v>8051</v>
      </c>
      <c r="AL2069" t="s">
        <v>3013</v>
      </c>
      <c r="AM2069" t="s">
        <v>3013</v>
      </c>
      <c r="AO2069">
        <v>13</v>
      </c>
      <c r="AP2069">
        <v>4</v>
      </c>
      <c r="AZ2069" t="s">
        <v>8602</v>
      </c>
    </row>
    <row r="2070" spans="1:59" x14ac:dyDescent="0.3">
      <c r="A2070">
        <v>1625</v>
      </c>
      <c r="B2070" t="s">
        <v>12702</v>
      </c>
      <c r="Q2070" t="s">
        <v>12703</v>
      </c>
      <c r="R2070" t="s">
        <v>12703</v>
      </c>
      <c r="S2070" t="s">
        <v>135</v>
      </c>
      <c r="T2070" t="s">
        <v>52</v>
      </c>
      <c r="V2070" s="9" t="s">
        <v>4545</v>
      </c>
      <c r="AA2070" s="6" t="s">
        <v>12705</v>
      </c>
      <c r="AB2070">
        <v>27</v>
      </c>
      <c r="AC2070">
        <v>27</v>
      </c>
      <c r="AE2070" t="s">
        <v>8169</v>
      </c>
      <c r="AF2070" t="s">
        <v>92</v>
      </c>
      <c r="AH2070" t="s">
        <v>8225</v>
      </c>
      <c r="AL2070" t="s">
        <v>12704</v>
      </c>
      <c r="AM2070" t="s">
        <v>12704</v>
      </c>
      <c r="AO2070">
        <v>9</v>
      </c>
      <c r="AP2070">
        <v>4</v>
      </c>
      <c r="AZ2070" t="s">
        <v>8486</v>
      </c>
    </row>
    <row r="2071" spans="1:59" x14ac:dyDescent="0.3">
      <c r="A2071">
        <v>1627</v>
      </c>
      <c r="I2071">
        <v>46313049</v>
      </c>
      <c r="Q2071" t="s">
        <v>11174</v>
      </c>
      <c r="R2071" t="s">
        <v>11174</v>
      </c>
      <c r="S2071" t="s">
        <v>135</v>
      </c>
      <c r="T2071" t="s">
        <v>13</v>
      </c>
      <c r="V2071" s="9" t="s">
        <v>4546</v>
      </c>
      <c r="AB2071">
        <v>21</v>
      </c>
      <c r="AC2071">
        <v>21</v>
      </c>
      <c r="AR2071">
        <v>1</v>
      </c>
      <c r="AZ2071" t="s">
        <v>11176</v>
      </c>
    </row>
    <row r="2072" spans="1:59" x14ac:dyDescent="0.3">
      <c r="A2072">
        <v>1628</v>
      </c>
      <c r="K2072" t="s">
        <v>10457</v>
      </c>
      <c r="Q2072" t="s">
        <v>10458</v>
      </c>
      <c r="R2072" t="s">
        <v>10458</v>
      </c>
      <c r="S2072" t="s">
        <v>135</v>
      </c>
      <c r="T2072" t="s">
        <v>13</v>
      </c>
      <c r="V2072" s="9" t="s">
        <v>4546</v>
      </c>
      <c r="AB2072">
        <v>101</v>
      </c>
      <c r="AC2072">
        <v>101</v>
      </c>
      <c r="AH2072" t="s">
        <v>1174</v>
      </c>
      <c r="AK2072" t="s">
        <v>8123</v>
      </c>
      <c r="BF2072" t="s">
        <v>10459</v>
      </c>
      <c r="BG2072" t="s">
        <v>10460</v>
      </c>
    </row>
    <row r="2073" spans="1:59" x14ac:dyDescent="0.3">
      <c r="A2073">
        <v>1629</v>
      </c>
      <c r="I2073">
        <v>643502272</v>
      </c>
      <c r="Q2073" t="s">
        <v>6918</v>
      </c>
      <c r="R2073" t="s">
        <v>6919</v>
      </c>
      <c r="S2073" t="s">
        <v>51</v>
      </c>
      <c r="T2073" t="s">
        <v>538</v>
      </c>
      <c r="V2073" s="9" t="s">
        <v>4546</v>
      </c>
      <c r="AB2073">
        <v>128</v>
      </c>
      <c r="AC2073">
        <v>128</v>
      </c>
      <c r="AE2073" t="s">
        <v>8140</v>
      </c>
      <c r="AH2073" t="s">
        <v>1389</v>
      </c>
      <c r="AZ2073" t="s">
        <v>6920</v>
      </c>
    </row>
    <row r="2074" spans="1:59" x14ac:dyDescent="0.3">
      <c r="A2074">
        <v>1630</v>
      </c>
      <c r="K2074" t="s">
        <v>7580</v>
      </c>
      <c r="P2074" s="9" t="s">
        <v>7579</v>
      </c>
      <c r="Q2074" t="s">
        <v>3468</v>
      </c>
      <c r="R2074" t="s">
        <v>3468</v>
      </c>
      <c r="S2074" t="s">
        <v>135</v>
      </c>
      <c r="T2074" t="s">
        <v>13</v>
      </c>
      <c r="V2074" s="9" t="s">
        <v>4546</v>
      </c>
      <c r="AB2074">
        <v>210</v>
      </c>
      <c r="AC2074">
        <v>210</v>
      </c>
      <c r="AE2074" t="s">
        <v>8169</v>
      </c>
      <c r="AF2074" t="s">
        <v>8055</v>
      </c>
      <c r="AH2074" t="s">
        <v>8057</v>
      </c>
      <c r="AZ2074" t="s">
        <v>6212</v>
      </c>
      <c r="BF2074" t="s">
        <v>8605</v>
      </c>
    </row>
    <row r="2075" spans="1:59" x14ac:dyDescent="0.3">
      <c r="A2075">
        <v>1632</v>
      </c>
      <c r="B2075" t="s">
        <v>7581</v>
      </c>
      <c r="Q2075" t="s">
        <v>3469</v>
      </c>
      <c r="R2075" t="s">
        <v>3469</v>
      </c>
      <c r="S2075" t="s">
        <v>135</v>
      </c>
      <c r="T2075" t="s">
        <v>52</v>
      </c>
      <c r="V2075" s="9" t="s">
        <v>4546</v>
      </c>
      <c r="AE2075" t="s">
        <v>8170</v>
      </c>
      <c r="AF2075" t="s">
        <v>82</v>
      </c>
      <c r="AH2075" t="s">
        <v>8216</v>
      </c>
      <c r="AL2075" t="s">
        <v>5240</v>
      </c>
      <c r="AM2075" t="s">
        <v>5240</v>
      </c>
      <c r="AO2075">
        <v>6</v>
      </c>
      <c r="AP2075">
        <v>1</v>
      </c>
      <c r="AZ2075" t="s">
        <v>6232</v>
      </c>
    </row>
    <row r="2076" spans="1:59" x14ac:dyDescent="0.3">
      <c r="A2076">
        <v>1633</v>
      </c>
      <c r="C2076">
        <v>11659032</v>
      </c>
      <c r="Q2076" t="s">
        <v>3470</v>
      </c>
      <c r="R2076" t="s">
        <v>3470</v>
      </c>
      <c r="S2076" t="s">
        <v>135</v>
      </c>
      <c r="T2076" t="s">
        <v>52</v>
      </c>
      <c r="V2076" s="9" t="s">
        <v>4546</v>
      </c>
      <c r="AA2076" s="6" t="s">
        <v>9847</v>
      </c>
      <c r="AB2076">
        <v>42</v>
      </c>
      <c r="AC2076">
        <v>42</v>
      </c>
      <c r="AE2076" t="s">
        <v>8053</v>
      </c>
      <c r="AL2076" t="s">
        <v>5241</v>
      </c>
      <c r="AM2076" t="s">
        <v>5241</v>
      </c>
      <c r="AO2076">
        <v>3</v>
      </c>
      <c r="AZ2076" t="s">
        <v>8606</v>
      </c>
    </row>
    <row r="2077" spans="1:59" x14ac:dyDescent="0.3">
      <c r="A2077">
        <v>1634</v>
      </c>
      <c r="Q2077" t="s">
        <v>3471</v>
      </c>
      <c r="R2077" t="s">
        <v>7582</v>
      </c>
      <c r="S2077" t="s">
        <v>65</v>
      </c>
      <c r="T2077" t="s">
        <v>52</v>
      </c>
      <c r="V2077" s="9" t="s">
        <v>4546</v>
      </c>
      <c r="AA2077" s="6" t="s">
        <v>9848</v>
      </c>
      <c r="AB2077">
        <v>13</v>
      </c>
      <c r="AC2077">
        <v>13</v>
      </c>
      <c r="AE2077" t="s">
        <v>8055</v>
      </c>
      <c r="AH2077" t="s">
        <v>1174</v>
      </c>
      <c r="AL2077" t="s">
        <v>5195</v>
      </c>
      <c r="AM2077" t="s">
        <v>5195</v>
      </c>
      <c r="AO2077">
        <v>6</v>
      </c>
      <c r="AZ2077" t="s">
        <v>6927</v>
      </c>
    </row>
    <row r="2078" spans="1:59" x14ac:dyDescent="0.3">
      <c r="A2078">
        <v>1635</v>
      </c>
      <c r="C2078">
        <v>3051066</v>
      </c>
      <c r="Q2078" t="s">
        <v>3472</v>
      </c>
      <c r="R2078" t="s">
        <v>3478</v>
      </c>
      <c r="S2078" t="s">
        <v>65</v>
      </c>
      <c r="T2078" t="s">
        <v>52</v>
      </c>
      <c r="V2078" s="9" t="s">
        <v>4546</v>
      </c>
      <c r="AA2078" s="6" t="s">
        <v>9849</v>
      </c>
      <c r="AB2078">
        <v>61</v>
      </c>
      <c r="AC2078">
        <v>61</v>
      </c>
      <c r="AE2078" t="s">
        <v>82</v>
      </c>
      <c r="AF2078" t="s">
        <v>8226</v>
      </c>
      <c r="AH2078" t="s">
        <v>8135</v>
      </c>
      <c r="AL2078" t="s">
        <v>5242</v>
      </c>
      <c r="AM2078" t="s">
        <v>5243</v>
      </c>
      <c r="AO2078">
        <v>31</v>
      </c>
      <c r="AP2078">
        <v>2</v>
      </c>
      <c r="AZ2078" t="s">
        <v>6927</v>
      </c>
    </row>
    <row r="2079" spans="1:59" x14ac:dyDescent="0.3">
      <c r="A2079">
        <v>1636</v>
      </c>
      <c r="B2079" t="s">
        <v>7584</v>
      </c>
      <c r="I2079">
        <v>7330444873</v>
      </c>
      <c r="P2079" s="9" t="s">
        <v>7583</v>
      </c>
      <c r="Q2079" t="s">
        <v>3473</v>
      </c>
      <c r="R2079" t="s">
        <v>3473</v>
      </c>
      <c r="S2079" t="s">
        <v>135</v>
      </c>
      <c r="T2079" t="s">
        <v>13</v>
      </c>
      <c r="V2079" s="9" t="s">
        <v>4546</v>
      </c>
      <c r="AB2079">
        <v>266</v>
      </c>
      <c r="AC2079">
        <v>266</v>
      </c>
      <c r="AE2079" t="s">
        <v>8055</v>
      </c>
      <c r="AF2079" t="s">
        <v>164</v>
      </c>
      <c r="AH2079" t="s">
        <v>12491</v>
      </c>
      <c r="AZ2079" t="s">
        <v>8539</v>
      </c>
      <c r="BF2079" t="s">
        <v>8607</v>
      </c>
      <c r="BG2079" t="s">
        <v>8608</v>
      </c>
    </row>
    <row r="2080" spans="1:59" x14ac:dyDescent="0.3">
      <c r="A2080">
        <v>1638</v>
      </c>
      <c r="Q2080" t="s">
        <v>3475</v>
      </c>
      <c r="R2080" t="s">
        <v>3479</v>
      </c>
      <c r="S2080" t="s">
        <v>1004</v>
      </c>
      <c r="T2080" t="s">
        <v>13</v>
      </c>
      <c r="V2080" s="9" t="s">
        <v>4546</v>
      </c>
      <c r="AB2080">
        <v>187</v>
      </c>
      <c r="AC2080">
        <v>187</v>
      </c>
      <c r="AH2080" t="s">
        <v>8057</v>
      </c>
      <c r="AZ2080" t="s">
        <v>8610</v>
      </c>
      <c r="BF2080" t="s">
        <v>8609</v>
      </c>
    </row>
    <row r="2081" spans="1:59" x14ac:dyDescent="0.3">
      <c r="A2081">
        <v>1639</v>
      </c>
      <c r="Q2081" t="s">
        <v>3476</v>
      </c>
      <c r="R2081" t="s">
        <v>3480</v>
      </c>
      <c r="S2081" t="s">
        <v>65</v>
      </c>
      <c r="T2081" t="s">
        <v>52</v>
      </c>
      <c r="V2081" s="9" t="s">
        <v>4546</v>
      </c>
      <c r="AA2081" s="6" t="s">
        <v>9499</v>
      </c>
      <c r="AB2081">
        <v>6</v>
      </c>
      <c r="AC2081">
        <v>6</v>
      </c>
      <c r="AE2081" t="s">
        <v>82</v>
      </c>
      <c r="AH2081" t="s">
        <v>8177</v>
      </c>
      <c r="AL2081" t="s">
        <v>11087</v>
      </c>
      <c r="AM2081" t="s">
        <v>5245</v>
      </c>
      <c r="AO2081">
        <v>53</v>
      </c>
      <c r="AZ2081" t="s">
        <v>8451</v>
      </c>
    </row>
    <row r="2082" spans="1:59" x14ac:dyDescent="0.3">
      <c r="A2082">
        <v>1641</v>
      </c>
      <c r="B2082" t="s">
        <v>7586</v>
      </c>
      <c r="C2082">
        <v>3406325</v>
      </c>
      <c r="Q2082" t="s">
        <v>3481</v>
      </c>
      <c r="R2082" t="s">
        <v>3481</v>
      </c>
      <c r="S2082" t="s">
        <v>135</v>
      </c>
      <c r="T2082" t="s">
        <v>52</v>
      </c>
      <c r="V2082" s="9" t="s">
        <v>4546</v>
      </c>
      <c r="W2082" s="4">
        <v>31826</v>
      </c>
      <c r="X2082" s="9" t="s">
        <v>4548</v>
      </c>
      <c r="Z2082" s="9" t="s">
        <v>4153</v>
      </c>
      <c r="AA2082" s="6" t="s">
        <v>9851</v>
      </c>
      <c r="AB2082">
        <v>5</v>
      </c>
      <c r="AC2082">
        <v>5</v>
      </c>
      <c r="AE2082" t="s">
        <v>2462</v>
      </c>
      <c r="AF2082" t="s">
        <v>8055</v>
      </c>
      <c r="AH2082" t="s">
        <v>8057</v>
      </c>
      <c r="AK2082" t="s">
        <v>8051</v>
      </c>
      <c r="AL2082" t="s">
        <v>5247</v>
      </c>
      <c r="AM2082" t="s">
        <v>5247</v>
      </c>
      <c r="AO2082">
        <v>13</v>
      </c>
      <c r="AP2082">
        <v>3</v>
      </c>
      <c r="AZ2082" t="s">
        <v>8612</v>
      </c>
    </row>
    <row r="2083" spans="1:59" x14ac:dyDescent="0.3">
      <c r="A2083">
        <v>1642</v>
      </c>
      <c r="C2083">
        <v>3291850</v>
      </c>
      <c r="N2083" t="s">
        <v>7587</v>
      </c>
      <c r="Q2083" t="s">
        <v>3482</v>
      </c>
      <c r="R2083" t="s">
        <v>3482</v>
      </c>
      <c r="S2083" t="s">
        <v>135</v>
      </c>
      <c r="T2083" t="s">
        <v>52</v>
      </c>
      <c r="V2083" s="9" t="s">
        <v>4546</v>
      </c>
      <c r="W2083" s="4">
        <v>31769</v>
      </c>
      <c r="Y2083" s="9" t="s">
        <v>4547</v>
      </c>
      <c r="AA2083" s="6" t="s">
        <v>9852</v>
      </c>
      <c r="AB2083">
        <v>12</v>
      </c>
      <c r="AC2083">
        <v>12</v>
      </c>
      <c r="AE2083" t="s">
        <v>2462</v>
      </c>
      <c r="AF2083" t="s">
        <v>8140</v>
      </c>
      <c r="AH2083" t="s">
        <v>12492</v>
      </c>
      <c r="AL2083" t="s">
        <v>5248</v>
      </c>
      <c r="AM2083" t="s">
        <v>5248</v>
      </c>
      <c r="AO2083">
        <v>32</v>
      </c>
      <c r="AP2083">
        <v>1</v>
      </c>
      <c r="AZ2083" t="s">
        <v>8613</v>
      </c>
    </row>
    <row r="2084" spans="1:59" x14ac:dyDescent="0.3">
      <c r="A2084">
        <v>1643</v>
      </c>
      <c r="C2084">
        <v>3376672</v>
      </c>
      <c r="Q2084" t="s">
        <v>3483</v>
      </c>
      <c r="R2084" t="s">
        <v>3489</v>
      </c>
      <c r="S2084" t="s">
        <v>65</v>
      </c>
      <c r="T2084" t="s">
        <v>52</v>
      </c>
      <c r="V2084" s="9" t="s">
        <v>4546</v>
      </c>
      <c r="AA2084" s="6" t="s">
        <v>9853</v>
      </c>
      <c r="AB2084">
        <v>2</v>
      </c>
      <c r="AC2084">
        <v>2</v>
      </c>
      <c r="AE2084" t="s">
        <v>8054</v>
      </c>
      <c r="AF2084" t="s">
        <v>8053</v>
      </c>
      <c r="AG2084" t="s">
        <v>8170</v>
      </c>
      <c r="AH2084" t="s">
        <v>8057</v>
      </c>
      <c r="AL2084" t="s">
        <v>5249</v>
      </c>
      <c r="AM2084" t="s">
        <v>5249</v>
      </c>
      <c r="AO2084">
        <v>88</v>
      </c>
      <c r="AP2084">
        <v>1</v>
      </c>
      <c r="AZ2084" t="s">
        <v>8614</v>
      </c>
    </row>
    <row r="2085" spans="1:59" x14ac:dyDescent="0.3">
      <c r="A2085">
        <v>1644</v>
      </c>
      <c r="B2085" t="s">
        <v>7588</v>
      </c>
      <c r="C2085">
        <v>3337916</v>
      </c>
      <c r="Q2085" t="s">
        <v>3484</v>
      </c>
      <c r="R2085" t="s">
        <v>3484</v>
      </c>
      <c r="S2085" t="s">
        <v>135</v>
      </c>
      <c r="T2085" t="s">
        <v>52</v>
      </c>
      <c r="V2085" s="9" t="s">
        <v>4546</v>
      </c>
      <c r="W2085" s="4">
        <v>31854</v>
      </c>
      <c r="Y2085" s="9" t="s">
        <v>4550</v>
      </c>
      <c r="AA2085" s="6" t="s">
        <v>9854</v>
      </c>
      <c r="AB2085">
        <v>5</v>
      </c>
      <c r="AC2085">
        <v>5</v>
      </c>
      <c r="AE2085" t="s">
        <v>2462</v>
      </c>
      <c r="AF2085" t="s">
        <v>12493</v>
      </c>
      <c r="AH2085" t="s">
        <v>8180</v>
      </c>
      <c r="AL2085" t="s">
        <v>5250</v>
      </c>
      <c r="AM2085" t="s">
        <v>5251</v>
      </c>
      <c r="AO2085">
        <v>56</v>
      </c>
      <c r="AP2085">
        <v>1</v>
      </c>
      <c r="AZ2085" t="s">
        <v>8615</v>
      </c>
    </row>
    <row r="2086" spans="1:59" x14ac:dyDescent="0.3">
      <c r="A2086">
        <v>1645</v>
      </c>
      <c r="B2086" t="s">
        <v>7589</v>
      </c>
      <c r="C2086">
        <v>3342442</v>
      </c>
      <c r="Q2086" t="s">
        <v>3485</v>
      </c>
      <c r="R2086" t="s">
        <v>3485</v>
      </c>
      <c r="S2086" t="s">
        <v>135</v>
      </c>
      <c r="T2086" t="s">
        <v>52</v>
      </c>
      <c r="V2086" s="9" t="s">
        <v>4546</v>
      </c>
      <c r="Y2086" s="9" t="s">
        <v>4551</v>
      </c>
      <c r="AA2086" s="6" t="s">
        <v>9855</v>
      </c>
      <c r="AB2086">
        <v>13</v>
      </c>
      <c r="AC2086">
        <v>13</v>
      </c>
      <c r="AE2086" t="s">
        <v>2462</v>
      </c>
      <c r="AF2086" t="s">
        <v>12478</v>
      </c>
      <c r="AG2086" t="s">
        <v>8212</v>
      </c>
      <c r="AH2086" t="s">
        <v>12494</v>
      </c>
      <c r="AL2086" t="s">
        <v>5252</v>
      </c>
      <c r="AM2086" t="s">
        <v>5252</v>
      </c>
      <c r="AO2086">
        <v>251</v>
      </c>
      <c r="AP2086">
        <v>1</v>
      </c>
      <c r="AZ2086" t="s">
        <v>8616</v>
      </c>
    </row>
    <row r="2087" spans="1:59" x14ac:dyDescent="0.3">
      <c r="A2087">
        <v>1646</v>
      </c>
      <c r="K2087" t="s">
        <v>7591</v>
      </c>
      <c r="P2087" s="9" t="s">
        <v>7590</v>
      </c>
      <c r="Q2087" t="s">
        <v>3473</v>
      </c>
      <c r="R2087" t="s">
        <v>3473</v>
      </c>
      <c r="S2087" t="s">
        <v>135</v>
      </c>
      <c r="T2087" t="s">
        <v>13</v>
      </c>
      <c r="V2087" s="9" t="s">
        <v>4546</v>
      </c>
      <c r="AB2087">
        <v>251</v>
      </c>
      <c r="AC2087">
        <v>251</v>
      </c>
      <c r="AH2087" t="s">
        <v>8176</v>
      </c>
      <c r="AZ2087" t="s">
        <v>8539</v>
      </c>
      <c r="BF2087" t="s">
        <v>8519</v>
      </c>
    </row>
    <row r="2088" spans="1:59" x14ac:dyDescent="0.3">
      <c r="A2088">
        <v>1647</v>
      </c>
      <c r="B2088" t="s">
        <v>7598</v>
      </c>
      <c r="C2088">
        <v>3282489</v>
      </c>
      <c r="Q2088" t="s">
        <v>3486</v>
      </c>
      <c r="R2088" t="s">
        <v>3486</v>
      </c>
      <c r="S2088" t="s">
        <v>135</v>
      </c>
      <c r="T2088" t="s">
        <v>52</v>
      </c>
      <c r="V2088" s="9" t="s">
        <v>4552</v>
      </c>
      <c r="AA2088" s="6" t="s">
        <v>9856</v>
      </c>
      <c r="AB2088">
        <v>19</v>
      </c>
      <c r="AC2088">
        <v>19</v>
      </c>
      <c r="AE2088" t="s">
        <v>2462</v>
      </c>
      <c r="AF2088" t="s">
        <v>8140</v>
      </c>
      <c r="AH2088" t="s">
        <v>8057</v>
      </c>
      <c r="AL2088" t="s">
        <v>2084</v>
      </c>
      <c r="AM2088" t="s">
        <v>2084</v>
      </c>
      <c r="AO2088">
        <v>17</v>
      </c>
      <c r="AP2088">
        <v>1</v>
      </c>
      <c r="AS2088" t="s">
        <v>7309</v>
      </c>
      <c r="AT2088">
        <v>38435996</v>
      </c>
      <c r="AU2088">
        <v>640644</v>
      </c>
      <c r="AV2088" s="11">
        <v>1273516</v>
      </c>
      <c r="AZ2088" t="s">
        <v>8617</v>
      </c>
      <c r="BF2088" t="s">
        <v>10456</v>
      </c>
      <c r="BG2088" t="s">
        <v>10455</v>
      </c>
    </row>
    <row r="2089" spans="1:59" x14ac:dyDescent="0.3">
      <c r="A2089">
        <v>1651</v>
      </c>
      <c r="C2089">
        <v>3348691</v>
      </c>
      <c r="Q2089" t="s">
        <v>3491</v>
      </c>
      <c r="R2089" t="s">
        <v>3491</v>
      </c>
      <c r="S2089" t="s">
        <v>135</v>
      </c>
      <c r="T2089" t="s">
        <v>52</v>
      </c>
      <c r="V2089" s="9" t="s">
        <v>4552</v>
      </c>
      <c r="AA2089" s="6" t="s">
        <v>9859</v>
      </c>
      <c r="AB2089">
        <v>6</v>
      </c>
      <c r="AC2089">
        <v>6</v>
      </c>
      <c r="AE2089" t="s">
        <v>8161</v>
      </c>
      <c r="AH2089" t="s">
        <v>1174</v>
      </c>
      <c r="AK2089" t="s">
        <v>8051</v>
      </c>
      <c r="AL2089" t="s">
        <v>5253</v>
      </c>
      <c r="AM2089" t="s">
        <v>5253</v>
      </c>
      <c r="AO2089">
        <v>2</v>
      </c>
      <c r="AP2089">
        <v>1</v>
      </c>
      <c r="AZ2089" t="s">
        <v>8621</v>
      </c>
    </row>
    <row r="2090" spans="1:59" x14ac:dyDescent="0.3">
      <c r="A2090">
        <v>1652</v>
      </c>
      <c r="B2090" t="s">
        <v>7601</v>
      </c>
      <c r="C2090">
        <v>3339109</v>
      </c>
      <c r="Q2090" t="s">
        <v>3492</v>
      </c>
      <c r="R2090" t="s">
        <v>3492</v>
      </c>
      <c r="S2090" t="s">
        <v>135</v>
      </c>
      <c r="T2090" t="s">
        <v>52</v>
      </c>
      <c r="V2090" s="9" t="s">
        <v>4552</v>
      </c>
      <c r="W2090" s="4">
        <v>31940</v>
      </c>
      <c r="AA2090" s="6" t="s">
        <v>9860</v>
      </c>
      <c r="AB2090">
        <v>6</v>
      </c>
      <c r="AC2090">
        <v>6</v>
      </c>
      <c r="AE2090" t="s">
        <v>2462</v>
      </c>
      <c r="AF2090" t="s">
        <v>12427</v>
      </c>
      <c r="AH2090" t="s">
        <v>8057</v>
      </c>
      <c r="AL2090" t="s">
        <v>1278</v>
      </c>
      <c r="AM2090" t="s">
        <v>1278</v>
      </c>
      <c r="AO2090">
        <v>66</v>
      </c>
      <c r="AP2090">
        <v>2</v>
      </c>
      <c r="AS2090" t="s">
        <v>7305</v>
      </c>
      <c r="AT2090">
        <v>7747175</v>
      </c>
      <c r="AV2090" s="11">
        <v>375362</v>
      </c>
      <c r="AZ2090" t="s">
        <v>8622</v>
      </c>
    </row>
    <row r="2091" spans="1:59" x14ac:dyDescent="0.3">
      <c r="A2091">
        <v>1654</v>
      </c>
      <c r="B2091" t="s">
        <v>7603</v>
      </c>
      <c r="C2091">
        <v>3349220</v>
      </c>
      <c r="Q2091" t="s">
        <v>3494</v>
      </c>
      <c r="R2091" t="s">
        <v>3494</v>
      </c>
      <c r="S2091" t="s">
        <v>135</v>
      </c>
      <c r="T2091" t="s">
        <v>52</v>
      </c>
      <c r="V2091" s="9" t="s">
        <v>4553</v>
      </c>
      <c r="AA2091" s="6" t="s">
        <v>9862</v>
      </c>
      <c r="AB2091">
        <v>5</v>
      </c>
      <c r="AC2091">
        <v>5</v>
      </c>
      <c r="AE2091" t="s">
        <v>8054</v>
      </c>
      <c r="AH2091" t="s">
        <v>8057</v>
      </c>
      <c r="AI2091" t="s">
        <v>8119</v>
      </c>
      <c r="AL2091" t="s">
        <v>2233</v>
      </c>
      <c r="AM2091" t="s">
        <v>2233</v>
      </c>
      <c r="AO2091">
        <v>41</v>
      </c>
      <c r="AP2091">
        <v>2</v>
      </c>
      <c r="AZ2091" t="s">
        <v>8624</v>
      </c>
    </row>
    <row r="2092" spans="1:59" x14ac:dyDescent="0.3">
      <c r="A2092">
        <v>1656</v>
      </c>
      <c r="B2092" t="s">
        <v>7604</v>
      </c>
      <c r="C2092">
        <v>3395225</v>
      </c>
      <c r="Q2092" t="s">
        <v>3495</v>
      </c>
      <c r="R2092" t="s">
        <v>3495</v>
      </c>
      <c r="S2092" t="s">
        <v>135</v>
      </c>
      <c r="T2092" t="s">
        <v>52</v>
      </c>
      <c r="V2092" s="9" t="s">
        <v>4554</v>
      </c>
      <c r="AA2092" s="6" t="s">
        <v>9864</v>
      </c>
      <c r="AB2092">
        <v>9</v>
      </c>
      <c r="AC2092">
        <v>9</v>
      </c>
      <c r="AE2092" t="s">
        <v>164</v>
      </c>
      <c r="AH2092" t="s">
        <v>8180</v>
      </c>
      <c r="AL2092" t="s">
        <v>2084</v>
      </c>
      <c r="AM2092" t="s">
        <v>2084</v>
      </c>
      <c r="AO2092">
        <v>17</v>
      </c>
      <c r="AP2092">
        <v>2</v>
      </c>
      <c r="AS2092" t="s">
        <v>7309</v>
      </c>
      <c r="AT2092">
        <v>38435996</v>
      </c>
      <c r="AU2092">
        <v>640644</v>
      </c>
      <c r="AV2092" s="11">
        <v>1273516</v>
      </c>
      <c r="AZ2092" t="s">
        <v>8625</v>
      </c>
      <c r="BF2092" t="s">
        <v>10456</v>
      </c>
      <c r="BG2092" t="s">
        <v>10455</v>
      </c>
    </row>
    <row r="2093" spans="1:59" x14ac:dyDescent="0.3">
      <c r="A2093">
        <v>1657</v>
      </c>
      <c r="B2093" t="s">
        <v>7605</v>
      </c>
      <c r="C2093">
        <v>3167409</v>
      </c>
      <c r="Q2093" t="s">
        <v>3496</v>
      </c>
      <c r="R2093" t="s">
        <v>3496</v>
      </c>
      <c r="S2093" t="s">
        <v>135</v>
      </c>
      <c r="T2093" t="s">
        <v>52</v>
      </c>
      <c r="V2093" s="9" t="s">
        <v>4554</v>
      </c>
      <c r="AA2093" s="6" t="s">
        <v>9496</v>
      </c>
      <c r="AB2093">
        <v>4</v>
      </c>
      <c r="AC2093">
        <v>4</v>
      </c>
      <c r="AE2093" t="s">
        <v>82</v>
      </c>
      <c r="AF2093" t="s">
        <v>8054</v>
      </c>
      <c r="AG2093" t="s">
        <v>164</v>
      </c>
      <c r="AH2093" t="s">
        <v>8135</v>
      </c>
      <c r="AL2093" t="s">
        <v>1607</v>
      </c>
      <c r="AM2093" t="s">
        <v>1607</v>
      </c>
      <c r="AO2093">
        <v>152</v>
      </c>
      <c r="AP2093">
        <v>4</v>
      </c>
      <c r="AS2093" t="s">
        <v>7322</v>
      </c>
      <c r="AT2093">
        <v>1537306</v>
      </c>
      <c r="AV2093" s="11">
        <v>342367</v>
      </c>
      <c r="AZ2093" t="s">
        <v>8626</v>
      </c>
    </row>
    <row r="2094" spans="1:59" x14ac:dyDescent="0.3">
      <c r="A2094">
        <v>1661</v>
      </c>
      <c r="B2094" t="s">
        <v>7609</v>
      </c>
      <c r="C2094">
        <v>3167437</v>
      </c>
      <c r="Q2094" t="s">
        <v>3500</v>
      </c>
      <c r="R2094" t="s">
        <v>3500</v>
      </c>
      <c r="S2094" t="s">
        <v>135</v>
      </c>
      <c r="T2094" t="s">
        <v>52</v>
      </c>
      <c r="V2094" s="9" t="s">
        <v>4556</v>
      </c>
      <c r="Z2094" s="9" t="s">
        <v>4155</v>
      </c>
      <c r="AA2094" s="6" t="s">
        <v>9868</v>
      </c>
      <c r="AB2094">
        <v>3</v>
      </c>
      <c r="AC2094">
        <v>3</v>
      </c>
      <c r="AE2094" t="s">
        <v>82</v>
      </c>
      <c r="AF2094" t="s">
        <v>2462</v>
      </c>
      <c r="AG2094" t="s">
        <v>8211</v>
      </c>
      <c r="AH2094" t="s">
        <v>8135</v>
      </c>
      <c r="AL2094" t="s">
        <v>1607</v>
      </c>
      <c r="AM2094" t="s">
        <v>1607</v>
      </c>
      <c r="AO2094">
        <v>152</v>
      </c>
      <c r="AP2094">
        <v>5</v>
      </c>
      <c r="AS2094" t="s">
        <v>7322</v>
      </c>
      <c r="AT2094">
        <v>1537306</v>
      </c>
      <c r="AV2094" s="11">
        <v>342367</v>
      </c>
      <c r="AZ2094" t="s">
        <v>8630</v>
      </c>
    </row>
    <row r="2095" spans="1:59" x14ac:dyDescent="0.3">
      <c r="A2095">
        <v>1662</v>
      </c>
      <c r="Q2095" t="s">
        <v>10907</v>
      </c>
      <c r="R2095" t="s">
        <v>10907</v>
      </c>
      <c r="S2095" t="s">
        <v>135</v>
      </c>
      <c r="T2095" t="s">
        <v>469</v>
      </c>
      <c r="V2095" s="9" t="s">
        <v>10908</v>
      </c>
      <c r="AA2095" s="6" t="s">
        <v>10909</v>
      </c>
      <c r="AB2095">
        <v>2</v>
      </c>
      <c r="AC2095">
        <v>2</v>
      </c>
      <c r="AL2095" t="s">
        <v>10898</v>
      </c>
      <c r="AM2095" t="s">
        <v>10898</v>
      </c>
      <c r="AZ2095" t="s">
        <v>10910</v>
      </c>
    </row>
    <row r="2096" spans="1:59" x14ac:dyDescent="0.3">
      <c r="A2096">
        <v>1663</v>
      </c>
      <c r="B2096" t="s">
        <v>5797</v>
      </c>
      <c r="C2096">
        <v>2978262</v>
      </c>
      <c r="Q2096" t="s">
        <v>3501</v>
      </c>
      <c r="R2096" t="s">
        <v>3501</v>
      </c>
      <c r="S2096" t="s">
        <v>135</v>
      </c>
      <c r="T2096" t="s">
        <v>52</v>
      </c>
      <c r="V2096" s="9" t="s">
        <v>4557</v>
      </c>
      <c r="AA2096" s="6" t="s">
        <v>5798</v>
      </c>
      <c r="AB2096">
        <v>6</v>
      </c>
      <c r="AC2096">
        <v>6</v>
      </c>
      <c r="AE2096" t="s">
        <v>2462</v>
      </c>
      <c r="AH2096" t="s">
        <v>8057</v>
      </c>
      <c r="AL2096" t="s">
        <v>3014</v>
      </c>
      <c r="AM2096" t="s">
        <v>3014</v>
      </c>
      <c r="AO2096">
        <v>28</v>
      </c>
      <c r="AP2096">
        <v>6</v>
      </c>
      <c r="AZ2096" t="s">
        <v>5799</v>
      </c>
    </row>
    <row r="2097" spans="1:59" x14ac:dyDescent="0.3">
      <c r="A2097">
        <v>1666</v>
      </c>
      <c r="E2097">
        <v>1096231</v>
      </c>
      <c r="Q2097" t="s">
        <v>5622</v>
      </c>
      <c r="R2097" t="s">
        <v>5622</v>
      </c>
      <c r="S2097" t="s">
        <v>135</v>
      </c>
      <c r="T2097" t="s">
        <v>52</v>
      </c>
      <c r="V2097" s="9" t="s">
        <v>4558</v>
      </c>
      <c r="AA2097" s="6" t="s">
        <v>5623</v>
      </c>
      <c r="AB2097">
        <v>7</v>
      </c>
      <c r="AC2097">
        <v>7</v>
      </c>
      <c r="AE2097" t="s">
        <v>8053</v>
      </c>
      <c r="AF2097" t="s">
        <v>8054</v>
      </c>
      <c r="AH2097" t="s">
        <v>12495</v>
      </c>
      <c r="AL2097" t="s">
        <v>5624</v>
      </c>
      <c r="AM2097" t="s">
        <v>5624</v>
      </c>
      <c r="AO2097">
        <v>51</v>
      </c>
      <c r="AP2097">
        <v>4</v>
      </c>
      <c r="AZ2097" t="s">
        <v>5625</v>
      </c>
    </row>
    <row r="2098" spans="1:59" x14ac:dyDescent="0.3">
      <c r="A2098">
        <v>1667</v>
      </c>
      <c r="C2098">
        <v>3391009</v>
      </c>
      <c r="Q2098" t="s">
        <v>3503</v>
      </c>
      <c r="R2098" t="s">
        <v>3503</v>
      </c>
      <c r="S2098" t="s">
        <v>135</v>
      </c>
      <c r="T2098" t="s">
        <v>52</v>
      </c>
      <c r="V2098" s="9" t="s">
        <v>4558</v>
      </c>
      <c r="AA2098" s="6" t="s">
        <v>9870</v>
      </c>
      <c r="AB2098">
        <v>6</v>
      </c>
      <c r="AC2098">
        <v>6</v>
      </c>
      <c r="AE2098" t="s">
        <v>8054</v>
      </c>
      <c r="AH2098" t="s">
        <v>8057</v>
      </c>
      <c r="AI2098" t="s">
        <v>8119</v>
      </c>
      <c r="AL2098" t="s">
        <v>2319</v>
      </c>
      <c r="AM2098" t="s">
        <v>2319</v>
      </c>
      <c r="AO2098">
        <v>15</v>
      </c>
      <c r="AP2098">
        <v>3</v>
      </c>
      <c r="AS2098" t="s">
        <v>7357</v>
      </c>
      <c r="AT2098">
        <v>962944</v>
      </c>
      <c r="AV2098" s="11">
        <v>424767</v>
      </c>
      <c r="AZ2098" t="s">
        <v>8632</v>
      </c>
    </row>
    <row r="2099" spans="1:59" x14ac:dyDescent="0.3">
      <c r="A2099">
        <v>1668</v>
      </c>
      <c r="C2099">
        <v>3292116</v>
      </c>
      <c r="Q2099" t="s">
        <v>3504</v>
      </c>
      <c r="R2099" t="s">
        <v>3504</v>
      </c>
      <c r="S2099" t="s">
        <v>135</v>
      </c>
      <c r="T2099" t="s">
        <v>52</v>
      </c>
      <c r="V2099" s="9" t="s">
        <v>4558</v>
      </c>
      <c r="AA2099" s="6" t="s">
        <v>9871</v>
      </c>
      <c r="AB2099">
        <v>17</v>
      </c>
      <c r="AC2099">
        <v>17</v>
      </c>
      <c r="AE2099" t="s">
        <v>8054</v>
      </c>
      <c r="AH2099" t="s">
        <v>8149</v>
      </c>
      <c r="AI2099" t="s">
        <v>8119</v>
      </c>
      <c r="AL2099" t="s">
        <v>2319</v>
      </c>
      <c r="AM2099" t="s">
        <v>2319</v>
      </c>
      <c r="AO2099">
        <v>15</v>
      </c>
      <c r="AP2099">
        <v>3</v>
      </c>
      <c r="AS2099" t="s">
        <v>7357</v>
      </c>
      <c r="AT2099">
        <v>962944</v>
      </c>
      <c r="AV2099" s="11">
        <v>424767</v>
      </c>
      <c r="AZ2099" t="s">
        <v>8633</v>
      </c>
    </row>
    <row r="2100" spans="1:59" x14ac:dyDescent="0.3">
      <c r="A2100">
        <v>1669</v>
      </c>
      <c r="C2100">
        <v>3292115</v>
      </c>
      <c r="Q2100" t="s">
        <v>3506</v>
      </c>
      <c r="R2100" t="s">
        <v>3506</v>
      </c>
      <c r="S2100" t="s">
        <v>135</v>
      </c>
      <c r="T2100" t="s">
        <v>52</v>
      </c>
      <c r="V2100" s="9" t="s">
        <v>4558</v>
      </c>
      <c r="AA2100" s="6" t="s">
        <v>9872</v>
      </c>
      <c r="AB2100">
        <v>8</v>
      </c>
      <c r="AC2100">
        <v>8</v>
      </c>
      <c r="AE2100" t="s">
        <v>8054</v>
      </c>
      <c r="AH2100" t="s">
        <v>8174</v>
      </c>
      <c r="AI2100" t="s">
        <v>5945</v>
      </c>
      <c r="AL2100" t="s">
        <v>2319</v>
      </c>
      <c r="AM2100" t="s">
        <v>2319</v>
      </c>
      <c r="AO2100">
        <v>15</v>
      </c>
      <c r="AP2100">
        <v>3</v>
      </c>
      <c r="AS2100" t="s">
        <v>7357</v>
      </c>
      <c r="AT2100">
        <v>962944</v>
      </c>
      <c r="AV2100" s="11">
        <v>424767</v>
      </c>
      <c r="AZ2100" t="s">
        <v>8634</v>
      </c>
    </row>
    <row r="2101" spans="1:59" x14ac:dyDescent="0.3">
      <c r="A2101">
        <v>1671</v>
      </c>
      <c r="B2101" t="s">
        <v>7611</v>
      </c>
      <c r="C2101">
        <v>3212145</v>
      </c>
      <c r="Q2101" t="s">
        <v>3508</v>
      </c>
      <c r="R2101" t="s">
        <v>3508</v>
      </c>
      <c r="S2101" t="s">
        <v>135</v>
      </c>
      <c r="T2101" t="s">
        <v>52</v>
      </c>
      <c r="V2101" s="9" t="s">
        <v>4560</v>
      </c>
      <c r="AA2101" s="6" t="s">
        <v>9873</v>
      </c>
      <c r="AB2101">
        <v>4</v>
      </c>
      <c r="AC2101">
        <v>4</v>
      </c>
      <c r="AE2101" t="s">
        <v>8055</v>
      </c>
      <c r="AH2101" t="s">
        <v>12497</v>
      </c>
      <c r="AL2101" t="s">
        <v>5257</v>
      </c>
      <c r="AM2101" t="s">
        <v>5257</v>
      </c>
      <c r="AO2101">
        <v>63</v>
      </c>
      <c r="AP2101">
        <v>1</v>
      </c>
      <c r="AZ2101" t="s">
        <v>8635</v>
      </c>
    </row>
    <row r="2102" spans="1:59" x14ac:dyDescent="0.3">
      <c r="A2102">
        <v>1672</v>
      </c>
      <c r="Q2102" t="s">
        <v>3509</v>
      </c>
      <c r="R2102" t="s">
        <v>3509</v>
      </c>
      <c r="S2102" t="s">
        <v>135</v>
      </c>
      <c r="T2102" t="s">
        <v>138</v>
      </c>
      <c r="V2102" s="9" t="s">
        <v>4561</v>
      </c>
      <c r="AA2102" s="6" t="s">
        <v>9874</v>
      </c>
      <c r="AB2102">
        <v>1</v>
      </c>
      <c r="AC2102">
        <v>1</v>
      </c>
      <c r="AL2102" t="s">
        <v>929</v>
      </c>
      <c r="AM2102" t="s">
        <v>929</v>
      </c>
      <c r="AZ2102" t="s">
        <v>8636</v>
      </c>
    </row>
    <row r="2103" spans="1:59" x14ac:dyDescent="0.3">
      <c r="A2103">
        <v>1673</v>
      </c>
      <c r="B2103" t="s">
        <v>7612</v>
      </c>
      <c r="Q2103" t="s">
        <v>3510</v>
      </c>
      <c r="R2103" t="s">
        <v>3510</v>
      </c>
      <c r="S2103" t="s">
        <v>135</v>
      </c>
      <c r="T2103" t="s">
        <v>52</v>
      </c>
      <c r="V2103" s="9" t="s">
        <v>4562</v>
      </c>
      <c r="Z2103" s="9" t="s">
        <v>4155</v>
      </c>
      <c r="AA2103" s="6" t="s">
        <v>9875</v>
      </c>
      <c r="AB2103">
        <v>1</v>
      </c>
      <c r="AC2103">
        <v>1</v>
      </c>
      <c r="AE2103" t="s">
        <v>82</v>
      </c>
      <c r="AF2103" t="s">
        <v>8054</v>
      </c>
      <c r="AH2103" t="s">
        <v>1174</v>
      </c>
      <c r="AL2103" t="s">
        <v>1607</v>
      </c>
      <c r="AM2103" t="s">
        <v>1607</v>
      </c>
      <c r="AO2103">
        <v>153</v>
      </c>
      <c r="AP2103">
        <v>3</v>
      </c>
      <c r="AS2103" t="s">
        <v>7322</v>
      </c>
      <c r="AT2103">
        <v>1537306</v>
      </c>
      <c r="AV2103" s="11">
        <v>342367</v>
      </c>
      <c r="AZ2103" t="s">
        <v>8637</v>
      </c>
    </row>
    <row r="2104" spans="1:59" x14ac:dyDescent="0.3">
      <c r="A2104">
        <v>1674</v>
      </c>
      <c r="C2104">
        <v>3266300</v>
      </c>
      <c r="Q2104" t="s">
        <v>11779</v>
      </c>
      <c r="R2104" t="s">
        <v>11779</v>
      </c>
      <c r="S2104" t="s">
        <v>135</v>
      </c>
      <c r="T2104" t="s">
        <v>52</v>
      </c>
      <c r="V2104" s="9" t="s">
        <v>4562</v>
      </c>
      <c r="AA2104" s="6" t="s">
        <v>11780</v>
      </c>
      <c r="AB2104">
        <v>4</v>
      </c>
      <c r="AC2104">
        <v>4</v>
      </c>
      <c r="AE2104" t="s">
        <v>2462</v>
      </c>
      <c r="AF2104" t="s">
        <v>12478</v>
      </c>
      <c r="AG2104" t="s">
        <v>8212</v>
      </c>
      <c r="AK2104" t="s">
        <v>8052</v>
      </c>
      <c r="AL2104" t="s">
        <v>11781</v>
      </c>
      <c r="AM2104" t="s">
        <v>11781</v>
      </c>
      <c r="AO2104">
        <v>55</v>
      </c>
      <c r="AP2104">
        <v>4</v>
      </c>
      <c r="AS2104" t="s">
        <v>11782</v>
      </c>
      <c r="AV2104" s="11">
        <v>241032</v>
      </c>
      <c r="AZ2104" t="s">
        <v>11783</v>
      </c>
    </row>
    <row r="2105" spans="1:59" x14ac:dyDescent="0.3">
      <c r="A2105">
        <v>1675</v>
      </c>
      <c r="Q2105" t="s">
        <v>3511</v>
      </c>
      <c r="R2105" t="s">
        <v>3511</v>
      </c>
      <c r="S2105" t="s">
        <v>135</v>
      </c>
      <c r="T2105" t="s">
        <v>138</v>
      </c>
      <c r="V2105" s="9" t="s">
        <v>4563</v>
      </c>
      <c r="AA2105" s="6" t="s">
        <v>2511</v>
      </c>
      <c r="AB2105">
        <v>1</v>
      </c>
      <c r="AC2105">
        <v>1</v>
      </c>
      <c r="AE2105" t="s">
        <v>562</v>
      </c>
      <c r="AH2105" t="s">
        <v>8057</v>
      </c>
      <c r="AL2105" t="s">
        <v>1132</v>
      </c>
      <c r="AM2105" t="s">
        <v>1132</v>
      </c>
      <c r="AZ2105" t="s">
        <v>8638</v>
      </c>
    </row>
    <row r="2106" spans="1:59" x14ac:dyDescent="0.3">
      <c r="A2106">
        <v>1676</v>
      </c>
      <c r="B2106" t="s">
        <v>7613</v>
      </c>
      <c r="C2106">
        <v>3219066</v>
      </c>
      <c r="Q2106" t="s">
        <v>3512</v>
      </c>
      <c r="R2106" t="s">
        <v>3512</v>
      </c>
      <c r="S2106" t="s">
        <v>135</v>
      </c>
      <c r="T2106" t="s">
        <v>52</v>
      </c>
      <c r="V2106" s="9" t="s">
        <v>4564</v>
      </c>
      <c r="AA2106" s="6" t="s">
        <v>9876</v>
      </c>
      <c r="AB2106">
        <v>19</v>
      </c>
      <c r="AC2106">
        <v>19</v>
      </c>
      <c r="AE2106" t="s">
        <v>8054</v>
      </c>
      <c r="AH2106" t="s">
        <v>12498</v>
      </c>
      <c r="AI2106" t="s">
        <v>12499</v>
      </c>
      <c r="AL2106" t="s">
        <v>2084</v>
      </c>
      <c r="AM2106" t="s">
        <v>2084</v>
      </c>
      <c r="AO2106">
        <v>17</v>
      </c>
      <c r="AP2106">
        <v>5</v>
      </c>
      <c r="AS2106" t="s">
        <v>7309</v>
      </c>
      <c r="AT2106">
        <v>38435996</v>
      </c>
      <c r="AU2106">
        <v>640644</v>
      </c>
      <c r="AV2106" s="11">
        <v>1273516</v>
      </c>
      <c r="AZ2106" t="s">
        <v>8639</v>
      </c>
      <c r="BF2106" t="s">
        <v>10456</v>
      </c>
      <c r="BG2106" t="s">
        <v>10455</v>
      </c>
    </row>
    <row r="2107" spans="1:59" x14ac:dyDescent="0.3">
      <c r="A2107">
        <v>1677</v>
      </c>
      <c r="B2107" t="s">
        <v>7614</v>
      </c>
      <c r="C2107">
        <v>3265846</v>
      </c>
      <c r="Q2107" t="s">
        <v>3513</v>
      </c>
      <c r="R2107" t="s">
        <v>3513</v>
      </c>
      <c r="S2107" t="s">
        <v>135</v>
      </c>
      <c r="T2107" t="s">
        <v>52</v>
      </c>
      <c r="V2107" s="9" t="s">
        <v>4564</v>
      </c>
      <c r="AA2107" s="6" t="s">
        <v>9877</v>
      </c>
      <c r="AB2107">
        <v>4</v>
      </c>
      <c r="AC2107">
        <v>4</v>
      </c>
      <c r="AE2107" t="s">
        <v>8211</v>
      </c>
      <c r="AF2107" t="s">
        <v>82</v>
      </c>
      <c r="AH2107" t="s">
        <v>12329</v>
      </c>
      <c r="AL2107" t="s">
        <v>1255</v>
      </c>
      <c r="AM2107" t="s">
        <v>1255</v>
      </c>
      <c r="AO2107">
        <v>78</v>
      </c>
      <c r="AP2107">
        <v>4</v>
      </c>
      <c r="AS2107" t="s">
        <v>7304</v>
      </c>
      <c r="AT2107">
        <v>825431</v>
      </c>
      <c r="AV2107" s="11">
        <v>370364</v>
      </c>
      <c r="AZ2107" t="s">
        <v>8640</v>
      </c>
    </row>
    <row r="2108" spans="1:59" x14ac:dyDescent="0.3">
      <c r="A2108">
        <v>1678</v>
      </c>
      <c r="B2108" t="s">
        <v>7615</v>
      </c>
      <c r="C2108">
        <v>3071235</v>
      </c>
      <c r="Q2108" t="s">
        <v>3514</v>
      </c>
      <c r="R2108" t="s">
        <v>3514</v>
      </c>
      <c r="S2108" t="s">
        <v>135</v>
      </c>
      <c r="T2108" t="s">
        <v>52</v>
      </c>
      <c r="V2108" s="9" t="s">
        <v>4565</v>
      </c>
      <c r="AA2108" s="6" t="s">
        <v>9878</v>
      </c>
      <c r="AB2108">
        <v>6</v>
      </c>
      <c r="AC2108">
        <v>6</v>
      </c>
      <c r="AE2108" t="s">
        <v>8054</v>
      </c>
      <c r="AH2108" t="s">
        <v>8111</v>
      </c>
      <c r="AK2108" t="s">
        <v>8052</v>
      </c>
      <c r="AL2108" t="s">
        <v>2713</v>
      </c>
      <c r="AM2108" t="s">
        <v>2713</v>
      </c>
      <c r="AO2108">
        <v>21</v>
      </c>
      <c r="AP2108">
        <v>6</v>
      </c>
      <c r="AZ2108" t="s">
        <v>8595</v>
      </c>
    </row>
    <row r="2109" spans="1:59" x14ac:dyDescent="0.3">
      <c r="A2109">
        <v>1680</v>
      </c>
      <c r="B2109" t="s">
        <v>7617</v>
      </c>
      <c r="C2109">
        <v>3223814</v>
      </c>
      <c r="Q2109" t="s">
        <v>3516</v>
      </c>
      <c r="R2109" t="s">
        <v>3516</v>
      </c>
      <c r="S2109" t="s">
        <v>135</v>
      </c>
      <c r="T2109" t="s">
        <v>52</v>
      </c>
      <c r="V2109" s="9" t="s">
        <v>4565</v>
      </c>
      <c r="AA2109" s="6" t="s">
        <v>9880</v>
      </c>
      <c r="AB2109">
        <v>8</v>
      </c>
      <c r="AC2109">
        <v>8</v>
      </c>
      <c r="AE2109" t="s">
        <v>164</v>
      </c>
      <c r="AF2109" t="s">
        <v>8169</v>
      </c>
      <c r="AG2109" t="s">
        <v>8055</v>
      </c>
      <c r="AH2109" t="s">
        <v>8162</v>
      </c>
      <c r="AK2109" t="s">
        <v>8123</v>
      </c>
      <c r="AL2109" t="s">
        <v>2084</v>
      </c>
      <c r="AM2109" t="s">
        <v>2084</v>
      </c>
      <c r="AO2109">
        <v>17</v>
      </c>
      <c r="AP2109">
        <v>6</v>
      </c>
      <c r="AS2109" t="s">
        <v>7309</v>
      </c>
      <c r="AT2109">
        <v>38435996</v>
      </c>
      <c r="AU2109">
        <v>640644</v>
      </c>
      <c r="AV2109" s="11">
        <v>1273516</v>
      </c>
      <c r="AZ2109" t="s">
        <v>8604</v>
      </c>
      <c r="BF2109" t="s">
        <v>10456</v>
      </c>
      <c r="BG2109" t="s">
        <v>10455</v>
      </c>
    </row>
    <row r="2110" spans="1:59" x14ac:dyDescent="0.3">
      <c r="A2110">
        <v>1682</v>
      </c>
      <c r="B2110" t="s">
        <v>7618</v>
      </c>
      <c r="C2110">
        <v>3265612</v>
      </c>
      <c r="Q2110" t="s">
        <v>3518</v>
      </c>
      <c r="R2110" t="s">
        <v>3518</v>
      </c>
      <c r="S2110" t="s">
        <v>135</v>
      </c>
      <c r="T2110" t="s">
        <v>52</v>
      </c>
      <c r="V2110" s="9" t="s">
        <v>4565</v>
      </c>
      <c r="AA2110" s="6" t="s">
        <v>9882</v>
      </c>
      <c r="AB2110">
        <v>2</v>
      </c>
      <c r="AC2110">
        <v>2</v>
      </c>
      <c r="AE2110" t="s">
        <v>164</v>
      </c>
      <c r="AH2110" t="s">
        <v>8135</v>
      </c>
      <c r="AL2110" t="s">
        <v>2084</v>
      </c>
      <c r="AM2110" t="s">
        <v>2084</v>
      </c>
      <c r="AO2110">
        <v>17</v>
      </c>
      <c r="AP2110">
        <v>6</v>
      </c>
      <c r="AS2110" t="s">
        <v>7309</v>
      </c>
      <c r="AT2110">
        <v>38435996</v>
      </c>
      <c r="AU2110">
        <v>640644</v>
      </c>
      <c r="AV2110" s="11">
        <v>1273516</v>
      </c>
      <c r="AZ2110" t="s">
        <v>8641</v>
      </c>
      <c r="BF2110" t="s">
        <v>10456</v>
      </c>
      <c r="BG2110" t="s">
        <v>10455</v>
      </c>
    </row>
    <row r="2111" spans="1:59" x14ac:dyDescent="0.3">
      <c r="A2111">
        <v>1684</v>
      </c>
      <c r="I2111">
        <v>806441953</v>
      </c>
      <c r="K2111" t="s">
        <v>9885</v>
      </c>
      <c r="O2111" s="9" t="s">
        <v>9884</v>
      </c>
      <c r="P2111" s="9" t="s">
        <v>7620</v>
      </c>
      <c r="Q2111" t="s">
        <v>3520</v>
      </c>
      <c r="R2111" t="s">
        <v>3525</v>
      </c>
      <c r="S2111" t="s">
        <v>65</v>
      </c>
      <c r="T2111" t="s">
        <v>13</v>
      </c>
      <c r="V2111" s="9" t="s">
        <v>4566</v>
      </c>
      <c r="AB2111">
        <v>298</v>
      </c>
      <c r="AC2111">
        <v>298</v>
      </c>
      <c r="AH2111" t="s">
        <v>8102</v>
      </c>
      <c r="AZ2111" t="s">
        <v>8644</v>
      </c>
      <c r="BF2111" t="s">
        <v>8643</v>
      </c>
    </row>
    <row r="2112" spans="1:59" x14ac:dyDescent="0.3">
      <c r="A2112">
        <v>1685</v>
      </c>
      <c r="I2112">
        <v>22812640</v>
      </c>
      <c r="Q2112" t="s">
        <v>3521</v>
      </c>
      <c r="R2112" t="s">
        <v>3526</v>
      </c>
      <c r="S2112" t="s">
        <v>65</v>
      </c>
      <c r="T2112" t="s">
        <v>13</v>
      </c>
      <c r="V2112" s="9" t="s">
        <v>4566</v>
      </c>
      <c r="AB2112">
        <v>290</v>
      </c>
      <c r="AC2112">
        <v>290</v>
      </c>
      <c r="AE2112" t="s">
        <v>8169</v>
      </c>
      <c r="AF2112" t="s">
        <v>2462</v>
      </c>
      <c r="AG2112" t="s">
        <v>8054</v>
      </c>
      <c r="AH2112" t="s">
        <v>8057</v>
      </c>
      <c r="AK2112" t="s">
        <v>8123</v>
      </c>
      <c r="AZ2112" t="s">
        <v>8645</v>
      </c>
      <c r="BF2112" t="s">
        <v>8646</v>
      </c>
    </row>
    <row r="2113" spans="1:59" x14ac:dyDescent="0.3">
      <c r="A2113">
        <v>1688</v>
      </c>
      <c r="Q2113" t="s">
        <v>10849</v>
      </c>
      <c r="R2113" t="s">
        <v>10849</v>
      </c>
      <c r="S2113" t="s">
        <v>135</v>
      </c>
      <c r="T2113" t="s">
        <v>10848</v>
      </c>
      <c r="V2113" s="9" t="s">
        <v>4566</v>
      </c>
      <c r="BF2113" t="s">
        <v>10850</v>
      </c>
      <c r="BG2113" t="s">
        <v>10851</v>
      </c>
    </row>
    <row r="2114" spans="1:59" x14ac:dyDescent="0.3">
      <c r="A2114">
        <v>1689</v>
      </c>
      <c r="Q2114" t="s">
        <v>11102</v>
      </c>
      <c r="R2114" t="s">
        <v>11103</v>
      </c>
      <c r="S2114" t="s">
        <v>65</v>
      </c>
      <c r="T2114" t="s">
        <v>52</v>
      </c>
      <c r="V2114" s="9" t="s">
        <v>4566</v>
      </c>
      <c r="AA2114" s="6" t="s">
        <v>11104</v>
      </c>
      <c r="AB2114">
        <v>2</v>
      </c>
      <c r="AC2114">
        <v>2</v>
      </c>
      <c r="AE2114" t="s">
        <v>8055</v>
      </c>
      <c r="AH2114" t="s">
        <v>1174</v>
      </c>
      <c r="AL2114" t="s">
        <v>11097</v>
      </c>
      <c r="AM2114" t="s">
        <v>3006</v>
      </c>
      <c r="AO2114">
        <v>21</v>
      </c>
      <c r="AZ2114" t="s">
        <v>11105</v>
      </c>
    </row>
    <row r="2115" spans="1:59" x14ac:dyDescent="0.3">
      <c r="A2115">
        <v>1690</v>
      </c>
      <c r="Q2115" t="s">
        <v>11028</v>
      </c>
      <c r="R2115" t="s">
        <v>11029</v>
      </c>
      <c r="S2115" t="s">
        <v>65</v>
      </c>
      <c r="T2115" t="s">
        <v>52</v>
      </c>
      <c r="V2115" s="9" t="s">
        <v>4566</v>
      </c>
      <c r="AA2115" s="6" t="s">
        <v>11030</v>
      </c>
      <c r="AB2115">
        <v>2</v>
      </c>
      <c r="AC2115">
        <v>2</v>
      </c>
      <c r="AE2115" t="s">
        <v>82</v>
      </c>
      <c r="AH2115" t="s">
        <v>1174</v>
      </c>
      <c r="AL2115" t="s">
        <v>11031</v>
      </c>
      <c r="AM2115" t="s">
        <v>11032</v>
      </c>
      <c r="AO2115">
        <v>4</v>
      </c>
      <c r="AZ2115" t="s">
        <v>11033</v>
      </c>
    </row>
    <row r="2116" spans="1:59" x14ac:dyDescent="0.3">
      <c r="A2116">
        <v>1692</v>
      </c>
      <c r="B2116" t="s">
        <v>10547</v>
      </c>
      <c r="Q2116" t="s">
        <v>10548</v>
      </c>
      <c r="R2116" t="s">
        <v>10548</v>
      </c>
      <c r="S2116" t="s">
        <v>135</v>
      </c>
      <c r="T2116" t="s">
        <v>52</v>
      </c>
      <c r="V2116" s="9" t="s">
        <v>4566</v>
      </c>
      <c r="Z2116" s="9" t="s">
        <v>10551</v>
      </c>
      <c r="AA2116" s="6" t="s">
        <v>10549</v>
      </c>
      <c r="AB2116">
        <v>12</v>
      </c>
      <c r="AC2116">
        <v>2</v>
      </c>
      <c r="AE2116" t="s">
        <v>12306</v>
      </c>
      <c r="AH2116" t="s">
        <v>8135</v>
      </c>
      <c r="AL2116" t="s">
        <v>10552</v>
      </c>
      <c r="AM2116" t="s">
        <v>10552</v>
      </c>
      <c r="AO2116">
        <v>4</v>
      </c>
      <c r="AP2116">
        <v>10</v>
      </c>
      <c r="AZ2116" t="s">
        <v>10550</v>
      </c>
    </row>
    <row r="2117" spans="1:59" x14ac:dyDescent="0.3">
      <c r="A2117">
        <v>1693</v>
      </c>
      <c r="C2117">
        <v>2717876</v>
      </c>
      <c r="Q2117" t="s">
        <v>6909</v>
      </c>
      <c r="R2117" t="s">
        <v>6910</v>
      </c>
      <c r="S2117" t="s">
        <v>6021</v>
      </c>
      <c r="T2117" t="s">
        <v>52</v>
      </c>
      <c r="V2117" s="9" t="s">
        <v>4566</v>
      </c>
      <c r="AA2117" s="6" t="s">
        <v>2704</v>
      </c>
      <c r="AB2117">
        <v>5</v>
      </c>
      <c r="AC2117">
        <v>5</v>
      </c>
      <c r="AE2117" t="s">
        <v>2462</v>
      </c>
      <c r="AL2117" t="s">
        <v>6911</v>
      </c>
      <c r="AM2117" t="s">
        <v>6912</v>
      </c>
      <c r="AO2117">
        <v>91</v>
      </c>
      <c r="AP2117">
        <v>1</v>
      </c>
      <c r="AZ2117" t="s">
        <v>6913</v>
      </c>
    </row>
    <row r="2118" spans="1:59" x14ac:dyDescent="0.3">
      <c r="A2118">
        <v>1694</v>
      </c>
      <c r="Q2118" t="s">
        <v>3522</v>
      </c>
      <c r="R2118" t="s">
        <v>1353</v>
      </c>
      <c r="S2118" t="s">
        <v>65</v>
      </c>
      <c r="T2118" t="s">
        <v>52</v>
      </c>
      <c r="V2118" s="9" t="s">
        <v>4566</v>
      </c>
      <c r="AA2118" s="6" t="s">
        <v>9886</v>
      </c>
      <c r="AB2118">
        <v>14</v>
      </c>
      <c r="AC2118">
        <v>14</v>
      </c>
      <c r="AE2118" t="s">
        <v>8226</v>
      </c>
      <c r="AH2118" t="s">
        <v>1174</v>
      </c>
      <c r="AL2118" t="s">
        <v>5195</v>
      </c>
      <c r="AM2118" t="s">
        <v>5195</v>
      </c>
      <c r="AO2118">
        <v>7</v>
      </c>
      <c r="AP2118">
        <v>1</v>
      </c>
      <c r="AZ2118" t="s">
        <v>6927</v>
      </c>
    </row>
    <row r="2119" spans="1:59" x14ac:dyDescent="0.3">
      <c r="A2119">
        <v>1696</v>
      </c>
      <c r="Q2119" t="s">
        <v>3524</v>
      </c>
      <c r="R2119" t="s">
        <v>3527</v>
      </c>
      <c r="S2119" t="s">
        <v>65</v>
      </c>
      <c r="T2119" t="s">
        <v>52</v>
      </c>
      <c r="V2119" s="9" t="s">
        <v>4566</v>
      </c>
      <c r="AA2119" s="6" t="s">
        <v>9887</v>
      </c>
      <c r="AB2119">
        <v>15</v>
      </c>
      <c r="AC2119">
        <v>15</v>
      </c>
      <c r="AE2119" t="s">
        <v>8226</v>
      </c>
      <c r="AH2119" t="s">
        <v>8057</v>
      </c>
      <c r="AL2119" t="s">
        <v>5195</v>
      </c>
      <c r="AM2119" t="s">
        <v>5195</v>
      </c>
      <c r="AO2119">
        <v>7</v>
      </c>
      <c r="AP2119">
        <v>1</v>
      </c>
      <c r="AZ2119" t="s">
        <v>8451</v>
      </c>
    </row>
    <row r="2120" spans="1:59" x14ac:dyDescent="0.3">
      <c r="A2120">
        <v>1698</v>
      </c>
      <c r="C2120">
        <v>2493553</v>
      </c>
      <c r="Q2120" t="s">
        <v>3529</v>
      </c>
      <c r="R2120" t="s">
        <v>3529</v>
      </c>
      <c r="S2120" t="s">
        <v>135</v>
      </c>
      <c r="T2120" t="s">
        <v>52</v>
      </c>
      <c r="V2120" s="9" t="s">
        <v>4566</v>
      </c>
      <c r="AA2120" s="6" t="s">
        <v>9889</v>
      </c>
      <c r="AB2120">
        <v>8</v>
      </c>
      <c r="AC2120">
        <v>8</v>
      </c>
      <c r="AE2120" t="s">
        <v>8053</v>
      </c>
      <c r="AF2120" t="s">
        <v>8054</v>
      </c>
      <c r="AH2120" t="s">
        <v>8057</v>
      </c>
      <c r="AL2120" t="s">
        <v>5218</v>
      </c>
      <c r="AM2120" t="s">
        <v>5218</v>
      </c>
      <c r="AO2120">
        <v>7</v>
      </c>
      <c r="AP2120">
        <v>5</v>
      </c>
      <c r="AZ2120" t="s">
        <v>8649</v>
      </c>
    </row>
    <row r="2121" spans="1:59" x14ac:dyDescent="0.3">
      <c r="A2121">
        <v>1700</v>
      </c>
      <c r="B2121" t="s">
        <v>7623</v>
      </c>
      <c r="C2121">
        <v>2491861</v>
      </c>
      <c r="Q2121" t="s">
        <v>3531</v>
      </c>
      <c r="R2121" t="s">
        <v>3531</v>
      </c>
      <c r="S2121" t="s">
        <v>135</v>
      </c>
      <c r="T2121" t="s">
        <v>52</v>
      </c>
      <c r="V2121" s="9" t="s">
        <v>4566</v>
      </c>
      <c r="W2121" s="4">
        <v>32265</v>
      </c>
      <c r="AA2121" s="6" t="s">
        <v>9891</v>
      </c>
      <c r="AB2121">
        <v>8</v>
      </c>
      <c r="AC2121">
        <v>8</v>
      </c>
      <c r="AE2121" t="s">
        <v>2462</v>
      </c>
      <c r="AF2121" t="s">
        <v>8212</v>
      </c>
      <c r="AG2121" t="s">
        <v>12427</v>
      </c>
      <c r="AH2121" t="s">
        <v>8057</v>
      </c>
      <c r="AL2121" t="s">
        <v>1278</v>
      </c>
      <c r="AM2121" t="s">
        <v>1278</v>
      </c>
      <c r="AO2121">
        <v>68</v>
      </c>
      <c r="AP2121">
        <v>1</v>
      </c>
      <c r="AS2121" t="s">
        <v>7305</v>
      </c>
      <c r="AT2121">
        <v>7747175</v>
      </c>
      <c r="AV2121" s="11">
        <v>375362</v>
      </c>
      <c r="AZ2121" t="s">
        <v>8651</v>
      </c>
    </row>
    <row r="2122" spans="1:59" x14ac:dyDescent="0.3">
      <c r="A2122">
        <v>1703</v>
      </c>
      <c r="B2122" t="s">
        <v>7627</v>
      </c>
      <c r="C2122">
        <v>2924248</v>
      </c>
      <c r="Q2122" t="s">
        <v>3534</v>
      </c>
      <c r="R2122" t="s">
        <v>3534</v>
      </c>
      <c r="S2122" t="s">
        <v>135</v>
      </c>
      <c r="T2122" t="s">
        <v>52</v>
      </c>
      <c r="V2122" s="9" t="s">
        <v>4571</v>
      </c>
      <c r="AA2122" s="6" t="s">
        <v>6581</v>
      </c>
      <c r="AB2122">
        <v>3</v>
      </c>
      <c r="AC2122">
        <v>3</v>
      </c>
      <c r="AE2122" t="s">
        <v>82</v>
      </c>
      <c r="AF2122" t="s">
        <v>8054</v>
      </c>
      <c r="AH2122" t="s">
        <v>8149</v>
      </c>
      <c r="AL2122" t="s">
        <v>5155</v>
      </c>
      <c r="AM2122" t="s">
        <v>5155</v>
      </c>
      <c r="AO2122">
        <v>34</v>
      </c>
      <c r="AP2122">
        <v>1</v>
      </c>
      <c r="AZ2122" t="s">
        <v>8653</v>
      </c>
    </row>
    <row r="2123" spans="1:59" x14ac:dyDescent="0.3">
      <c r="A2123">
        <v>1704</v>
      </c>
      <c r="B2123" t="s">
        <v>7628</v>
      </c>
      <c r="C2123">
        <v>2540730</v>
      </c>
      <c r="Q2123" t="s">
        <v>3535</v>
      </c>
      <c r="R2123" t="s">
        <v>3535</v>
      </c>
      <c r="S2123" t="s">
        <v>135</v>
      </c>
      <c r="T2123" t="s">
        <v>52</v>
      </c>
      <c r="V2123" s="9" t="s">
        <v>4571</v>
      </c>
      <c r="AA2123" s="6" t="s">
        <v>9894</v>
      </c>
      <c r="AB2123">
        <v>9</v>
      </c>
      <c r="AC2123">
        <v>9</v>
      </c>
      <c r="AE2123" t="s">
        <v>2462</v>
      </c>
      <c r="AF2123" t="s">
        <v>12427</v>
      </c>
      <c r="AH2123" t="s">
        <v>1174</v>
      </c>
      <c r="AK2123" t="s">
        <v>8051</v>
      </c>
      <c r="AL2123" t="s">
        <v>2084</v>
      </c>
      <c r="AM2123" t="s">
        <v>2084</v>
      </c>
      <c r="AO2123">
        <v>18</v>
      </c>
      <c r="AP2123">
        <v>1</v>
      </c>
      <c r="AS2123" t="s">
        <v>7309</v>
      </c>
      <c r="AT2123">
        <v>38435996</v>
      </c>
      <c r="AU2123">
        <v>640644</v>
      </c>
      <c r="AV2123" s="11">
        <v>1273516</v>
      </c>
      <c r="AZ2123" t="s">
        <v>8654</v>
      </c>
      <c r="BF2123" t="s">
        <v>10456</v>
      </c>
      <c r="BG2123" t="s">
        <v>10455</v>
      </c>
    </row>
    <row r="2124" spans="1:59" x14ac:dyDescent="0.3">
      <c r="A2124">
        <v>1705</v>
      </c>
      <c r="B2124" t="s">
        <v>7629</v>
      </c>
      <c r="C2124">
        <v>2727306</v>
      </c>
      <c r="Q2124" t="s">
        <v>3536</v>
      </c>
      <c r="R2124" t="s">
        <v>3536</v>
      </c>
      <c r="S2124" t="s">
        <v>135</v>
      </c>
      <c r="T2124" t="s">
        <v>52</v>
      </c>
      <c r="V2124" s="9" t="s">
        <v>4571</v>
      </c>
      <c r="W2124" s="4">
        <v>32462</v>
      </c>
      <c r="Y2124" s="9" t="s">
        <v>4572</v>
      </c>
      <c r="Z2124" s="9" t="s">
        <v>4573</v>
      </c>
      <c r="AA2124" s="6" t="s">
        <v>9896</v>
      </c>
      <c r="AB2124">
        <v>10</v>
      </c>
      <c r="AC2124">
        <v>10</v>
      </c>
      <c r="AE2124" t="s">
        <v>2462</v>
      </c>
      <c r="AF2124" t="s">
        <v>12501</v>
      </c>
      <c r="AH2124" t="s">
        <v>8180</v>
      </c>
      <c r="AL2124" t="s">
        <v>5260</v>
      </c>
      <c r="AM2124" t="s">
        <v>5260</v>
      </c>
      <c r="AO2124">
        <v>37</v>
      </c>
      <c r="AP2124">
        <v>2</v>
      </c>
      <c r="AZ2124" t="s">
        <v>8655</v>
      </c>
    </row>
    <row r="2125" spans="1:59" x14ac:dyDescent="0.3">
      <c r="A2125">
        <v>1706</v>
      </c>
      <c r="Q2125" t="s">
        <v>3537</v>
      </c>
      <c r="R2125" t="s">
        <v>3537</v>
      </c>
      <c r="S2125" t="s">
        <v>135</v>
      </c>
      <c r="T2125" t="s">
        <v>138</v>
      </c>
      <c r="V2125" s="9" t="s">
        <v>4574</v>
      </c>
      <c r="AA2125" s="6" t="s">
        <v>9897</v>
      </c>
      <c r="AB2125">
        <v>1</v>
      </c>
      <c r="AC2125">
        <v>1</v>
      </c>
      <c r="AE2125" t="s">
        <v>8054</v>
      </c>
      <c r="AH2125" t="s">
        <v>1398</v>
      </c>
      <c r="AK2125" t="s">
        <v>8052</v>
      </c>
      <c r="AL2125" t="s">
        <v>1024</v>
      </c>
      <c r="AM2125" t="s">
        <v>1024</v>
      </c>
      <c r="AZ2125" t="s">
        <v>8656</v>
      </c>
    </row>
    <row r="2126" spans="1:59" x14ac:dyDescent="0.3">
      <c r="A2126">
        <v>1707</v>
      </c>
      <c r="Q2126" t="s">
        <v>10895</v>
      </c>
      <c r="R2126" t="s">
        <v>10895</v>
      </c>
      <c r="S2126" t="s">
        <v>135</v>
      </c>
      <c r="T2126" t="s">
        <v>469</v>
      </c>
      <c r="V2126" s="9" t="s">
        <v>10896</v>
      </c>
      <c r="AA2126" s="6" t="s">
        <v>10897</v>
      </c>
      <c r="AB2126">
        <v>2</v>
      </c>
      <c r="AC2126">
        <v>2</v>
      </c>
      <c r="AL2126" t="s">
        <v>10898</v>
      </c>
      <c r="AM2126" t="s">
        <v>10898</v>
      </c>
      <c r="AZ2126" t="s">
        <v>10899</v>
      </c>
    </row>
    <row r="2127" spans="1:59" x14ac:dyDescent="0.3">
      <c r="A2127">
        <v>1708</v>
      </c>
      <c r="B2127" t="s">
        <v>11773</v>
      </c>
      <c r="C2127">
        <v>2918448</v>
      </c>
      <c r="Q2127" t="s">
        <v>11774</v>
      </c>
      <c r="R2127" t="s">
        <v>11774</v>
      </c>
      <c r="S2127" t="s">
        <v>135</v>
      </c>
      <c r="T2127" t="s">
        <v>52</v>
      </c>
      <c r="V2127" s="9" t="s">
        <v>11775</v>
      </c>
      <c r="Z2127" s="9" t="s">
        <v>3084</v>
      </c>
      <c r="AA2127" s="6" t="s">
        <v>11776</v>
      </c>
      <c r="AB2127">
        <v>13</v>
      </c>
      <c r="AC2127">
        <v>13</v>
      </c>
      <c r="AE2127" t="s">
        <v>8055</v>
      </c>
      <c r="AF2127" t="s">
        <v>8226</v>
      </c>
      <c r="AH2127" t="s">
        <v>8108</v>
      </c>
      <c r="AK2127" t="s">
        <v>8051</v>
      </c>
      <c r="AL2127" t="s">
        <v>3011</v>
      </c>
      <c r="AM2127" t="s">
        <v>3011</v>
      </c>
      <c r="AO2127">
        <v>53</v>
      </c>
      <c r="AP2127">
        <v>1</v>
      </c>
      <c r="AS2127" t="s">
        <v>11777</v>
      </c>
      <c r="AV2127" s="11">
        <v>1260201</v>
      </c>
      <c r="AZ2127" t="s">
        <v>11778</v>
      </c>
    </row>
    <row r="2128" spans="1:59" x14ac:dyDescent="0.3">
      <c r="A2128">
        <v>1709</v>
      </c>
      <c r="B2128" t="s">
        <v>7630</v>
      </c>
      <c r="C2128">
        <v>2712690</v>
      </c>
      <c r="Q2128" t="s">
        <v>3538</v>
      </c>
      <c r="R2128" t="s">
        <v>3538</v>
      </c>
      <c r="S2128" t="s">
        <v>135</v>
      </c>
      <c r="T2128" t="s">
        <v>52</v>
      </c>
      <c r="V2128" s="9" t="s">
        <v>4575</v>
      </c>
      <c r="AA2128" s="6" t="s">
        <v>2292</v>
      </c>
      <c r="AB2128">
        <v>9</v>
      </c>
      <c r="AC2128">
        <v>9</v>
      </c>
      <c r="AE2128" t="s">
        <v>8055</v>
      </c>
      <c r="AF2128" t="s">
        <v>8054</v>
      </c>
      <c r="AH2128" t="s">
        <v>8058</v>
      </c>
      <c r="AK2128" t="s">
        <v>8051</v>
      </c>
      <c r="AL2128" t="s">
        <v>2084</v>
      </c>
      <c r="AM2128" t="s">
        <v>2084</v>
      </c>
      <c r="AO2128">
        <v>18</v>
      </c>
      <c r="AP2128">
        <v>2</v>
      </c>
      <c r="AS2128" t="s">
        <v>7309</v>
      </c>
      <c r="AT2128">
        <v>38435996</v>
      </c>
      <c r="AU2128">
        <v>640644</v>
      </c>
      <c r="AV2128" s="11">
        <v>1273516</v>
      </c>
      <c r="AZ2128" t="s">
        <v>8657</v>
      </c>
      <c r="BF2128" t="s">
        <v>10456</v>
      </c>
      <c r="BG2128" t="s">
        <v>10455</v>
      </c>
    </row>
    <row r="2129" spans="1:59" x14ac:dyDescent="0.3">
      <c r="A2129">
        <v>1710</v>
      </c>
      <c r="O2129" s="9" t="s">
        <v>10829</v>
      </c>
      <c r="P2129" s="9" t="s">
        <v>10830</v>
      </c>
      <c r="Q2129" t="s">
        <v>12502</v>
      </c>
      <c r="R2129" t="s">
        <v>12502</v>
      </c>
      <c r="S2129" t="s">
        <v>135</v>
      </c>
      <c r="T2129" t="s">
        <v>13</v>
      </c>
      <c r="V2129" s="9" t="s">
        <v>4575</v>
      </c>
      <c r="AB2129">
        <v>208</v>
      </c>
      <c r="AC2129">
        <v>208</v>
      </c>
      <c r="AH2129" t="s">
        <v>8057</v>
      </c>
      <c r="AK2129" t="s">
        <v>8052</v>
      </c>
      <c r="AR2129">
        <v>1</v>
      </c>
      <c r="AZ2129" t="s">
        <v>8585</v>
      </c>
      <c r="BF2129" t="s">
        <v>10831</v>
      </c>
    </row>
    <row r="2130" spans="1:59" x14ac:dyDescent="0.3">
      <c r="A2130">
        <v>1711</v>
      </c>
      <c r="B2130" t="s">
        <v>11769</v>
      </c>
      <c r="C2130">
        <v>2738005</v>
      </c>
      <c r="Q2130" t="s">
        <v>11770</v>
      </c>
      <c r="R2130" t="s">
        <v>11770</v>
      </c>
      <c r="S2130" t="s">
        <v>135</v>
      </c>
      <c r="T2130" t="s">
        <v>52</v>
      </c>
      <c r="V2130" s="9" t="s">
        <v>4576</v>
      </c>
      <c r="AA2130" s="6" t="s">
        <v>11771</v>
      </c>
      <c r="AB2130">
        <v>9</v>
      </c>
      <c r="AC2130">
        <v>9</v>
      </c>
      <c r="AE2130" t="s">
        <v>82</v>
      </c>
      <c r="AF2130" t="s">
        <v>8226</v>
      </c>
      <c r="AG2130" t="s">
        <v>8212</v>
      </c>
      <c r="AH2130" t="s">
        <v>12503</v>
      </c>
      <c r="AK2130" t="s">
        <v>8051</v>
      </c>
      <c r="AL2130" t="s">
        <v>11542</v>
      </c>
      <c r="AM2130" t="s">
        <v>11542</v>
      </c>
      <c r="AO2130">
        <v>28</v>
      </c>
      <c r="AP2130">
        <v>3</v>
      </c>
      <c r="AS2130" t="s">
        <v>11708</v>
      </c>
      <c r="AV2130" s="11">
        <v>8704565</v>
      </c>
      <c r="AZ2130" t="s">
        <v>11772</v>
      </c>
    </row>
    <row r="2131" spans="1:59" x14ac:dyDescent="0.3">
      <c r="A2131">
        <v>1713</v>
      </c>
      <c r="Q2131" t="s">
        <v>10914</v>
      </c>
      <c r="R2131" t="s">
        <v>10914</v>
      </c>
      <c r="S2131" t="s">
        <v>135</v>
      </c>
      <c r="T2131" t="s">
        <v>138</v>
      </c>
      <c r="V2131" s="9" t="s">
        <v>10911</v>
      </c>
      <c r="AB2131">
        <v>2</v>
      </c>
      <c r="AC2131">
        <v>2</v>
      </c>
      <c r="AE2131" t="s">
        <v>8062</v>
      </c>
      <c r="AH2131" t="s">
        <v>1398</v>
      </c>
      <c r="AK2131" t="s">
        <v>8051</v>
      </c>
      <c r="AL2131" t="s">
        <v>10912</v>
      </c>
      <c r="AM2131" t="s">
        <v>10912</v>
      </c>
      <c r="AZ2131" t="s">
        <v>10913</v>
      </c>
    </row>
    <row r="2132" spans="1:59" x14ac:dyDescent="0.3">
      <c r="A2132">
        <v>1714</v>
      </c>
      <c r="Q2132" t="s">
        <v>3540</v>
      </c>
      <c r="R2132" t="s">
        <v>3540</v>
      </c>
      <c r="S2132" t="s">
        <v>135</v>
      </c>
      <c r="T2132" t="s">
        <v>138</v>
      </c>
      <c r="V2132" s="9" t="s">
        <v>4577</v>
      </c>
      <c r="AA2132" s="6" t="s">
        <v>2126</v>
      </c>
      <c r="AB2132">
        <v>1</v>
      </c>
      <c r="AC2132">
        <v>1</v>
      </c>
      <c r="AH2132" t="s">
        <v>1398</v>
      </c>
      <c r="AL2132" t="s">
        <v>1024</v>
      </c>
      <c r="AM2132" t="s">
        <v>1024</v>
      </c>
    </row>
    <row r="2133" spans="1:59" x14ac:dyDescent="0.3">
      <c r="A2133">
        <v>1715</v>
      </c>
      <c r="G2133" t="s">
        <v>5262</v>
      </c>
      <c r="Q2133" t="s">
        <v>3541</v>
      </c>
      <c r="R2133" t="s">
        <v>3541</v>
      </c>
      <c r="S2133" t="s">
        <v>135</v>
      </c>
      <c r="T2133" t="s">
        <v>138</v>
      </c>
      <c r="V2133" s="9" t="s">
        <v>4578</v>
      </c>
      <c r="AA2133" s="6" t="s">
        <v>251</v>
      </c>
      <c r="AB2133">
        <v>1</v>
      </c>
      <c r="AC2133">
        <v>1</v>
      </c>
      <c r="AH2133" t="s">
        <v>1398</v>
      </c>
      <c r="AL2133" t="s">
        <v>1769</v>
      </c>
      <c r="AM2133" t="s">
        <v>1769</v>
      </c>
      <c r="AZ2133" t="s">
        <v>8659</v>
      </c>
    </row>
    <row r="2134" spans="1:59" x14ac:dyDescent="0.3">
      <c r="A2134">
        <v>1716</v>
      </c>
      <c r="C2134">
        <v>2503354</v>
      </c>
      <c r="Q2134" t="s">
        <v>6921</v>
      </c>
      <c r="R2134" t="s">
        <v>6922</v>
      </c>
      <c r="S2134" t="s">
        <v>51</v>
      </c>
      <c r="T2134" t="s">
        <v>52</v>
      </c>
      <c r="V2134" s="9" t="s">
        <v>4579</v>
      </c>
      <c r="AA2134" s="6" t="s">
        <v>6923</v>
      </c>
      <c r="AB2134">
        <v>4</v>
      </c>
      <c r="AC2134">
        <v>4</v>
      </c>
      <c r="AE2134" t="s">
        <v>8140</v>
      </c>
      <c r="AH2134" t="s">
        <v>1389</v>
      </c>
      <c r="AL2134" t="s">
        <v>6924</v>
      </c>
      <c r="AM2134" t="s">
        <v>6925</v>
      </c>
      <c r="AO2134">
        <v>20</v>
      </c>
      <c r="AP2134">
        <v>2</v>
      </c>
      <c r="AZ2134" t="s">
        <v>7137</v>
      </c>
    </row>
    <row r="2135" spans="1:59" x14ac:dyDescent="0.3">
      <c r="A2135">
        <v>1720</v>
      </c>
      <c r="B2135" t="s">
        <v>7633</v>
      </c>
      <c r="C2135">
        <v>2751416</v>
      </c>
      <c r="Q2135" t="s">
        <v>3544</v>
      </c>
      <c r="R2135" t="s">
        <v>3544</v>
      </c>
      <c r="S2135" t="s">
        <v>135</v>
      </c>
      <c r="T2135" t="s">
        <v>52</v>
      </c>
      <c r="V2135" s="9" t="s">
        <v>4579</v>
      </c>
      <c r="AA2135" s="6" t="s">
        <v>9901</v>
      </c>
      <c r="AB2135">
        <v>12</v>
      </c>
      <c r="AC2135">
        <v>12</v>
      </c>
      <c r="AE2135" t="s">
        <v>2462</v>
      </c>
      <c r="AF2135" t="s">
        <v>164</v>
      </c>
      <c r="AH2135" t="s">
        <v>8057</v>
      </c>
      <c r="AL2135" t="s">
        <v>2084</v>
      </c>
      <c r="AM2135" t="s">
        <v>2084</v>
      </c>
      <c r="AO2135">
        <v>18</v>
      </c>
      <c r="AP2135">
        <v>3</v>
      </c>
      <c r="AS2135" t="s">
        <v>7309</v>
      </c>
      <c r="AT2135">
        <v>38435996</v>
      </c>
      <c r="AU2135">
        <v>640644</v>
      </c>
      <c r="AV2135" s="11">
        <v>1273516</v>
      </c>
      <c r="AZ2135" t="s">
        <v>8662</v>
      </c>
      <c r="BF2135" t="s">
        <v>10456</v>
      </c>
      <c r="BG2135" t="s">
        <v>10455</v>
      </c>
    </row>
    <row r="2136" spans="1:59" x14ac:dyDescent="0.3">
      <c r="A2136">
        <v>1721</v>
      </c>
      <c r="Q2136" t="s">
        <v>11444</v>
      </c>
      <c r="R2136" t="s">
        <v>11444</v>
      </c>
      <c r="S2136" t="s">
        <v>135</v>
      </c>
      <c r="T2136" t="s">
        <v>469</v>
      </c>
      <c r="V2136" s="9" t="s">
        <v>11443</v>
      </c>
      <c r="AA2136" s="6" t="s">
        <v>11445</v>
      </c>
      <c r="AB2136">
        <v>4</v>
      </c>
      <c r="AC2136">
        <v>4</v>
      </c>
      <c r="AL2136" t="s">
        <v>5152</v>
      </c>
      <c r="AM2136" t="s">
        <v>5152</v>
      </c>
      <c r="AZ2136" t="s">
        <v>10840</v>
      </c>
    </row>
    <row r="2137" spans="1:59" x14ac:dyDescent="0.3">
      <c r="A2137">
        <v>1722</v>
      </c>
      <c r="B2137" t="s">
        <v>7634</v>
      </c>
      <c r="C2137">
        <v>2794371</v>
      </c>
      <c r="Q2137" t="s">
        <v>3545</v>
      </c>
      <c r="R2137" t="s">
        <v>3545</v>
      </c>
      <c r="S2137" t="s">
        <v>135</v>
      </c>
      <c r="T2137" t="s">
        <v>52</v>
      </c>
      <c r="V2137" s="9" t="s">
        <v>4580</v>
      </c>
      <c r="Z2137" s="9" t="s">
        <v>4581</v>
      </c>
      <c r="AA2137" s="6" t="s">
        <v>9902</v>
      </c>
      <c r="AB2137">
        <v>6</v>
      </c>
      <c r="AC2137">
        <v>6</v>
      </c>
      <c r="AE2137" t="s">
        <v>2462</v>
      </c>
      <c r="AF2137" t="s">
        <v>8054</v>
      </c>
      <c r="AH2137" t="s">
        <v>8057</v>
      </c>
      <c r="AL2137" t="s">
        <v>5263</v>
      </c>
      <c r="AM2137" t="s">
        <v>5263</v>
      </c>
      <c r="AO2137">
        <v>12</v>
      </c>
      <c r="AP2137">
        <v>7</v>
      </c>
      <c r="AZ2137" t="s">
        <v>8663</v>
      </c>
    </row>
    <row r="2138" spans="1:59" x14ac:dyDescent="0.3">
      <c r="A2138">
        <v>1726</v>
      </c>
      <c r="C2138">
        <v>20894742</v>
      </c>
      <c r="D2138" t="s">
        <v>7638</v>
      </c>
      <c r="Q2138" t="s">
        <v>3549</v>
      </c>
      <c r="R2138" t="s">
        <v>3549</v>
      </c>
      <c r="S2138" t="s">
        <v>135</v>
      </c>
      <c r="T2138" t="s">
        <v>52</v>
      </c>
      <c r="V2138" s="9" t="s">
        <v>4582</v>
      </c>
      <c r="AA2138" s="6" t="s">
        <v>9905</v>
      </c>
      <c r="AB2138">
        <v>1</v>
      </c>
      <c r="AC2138">
        <v>1</v>
      </c>
      <c r="AE2138" t="s">
        <v>8170</v>
      </c>
      <c r="AF2138" t="s">
        <v>8055</v>
      </c>
      <c r="AG2138" t="s">
        <v>8054</v>
      </c>
      <c r="AH2138" t="s">
        <v>12505</v>
      </c>
      <c r="AL2138" t="s">
        <v>5259</v>
      </c>
      <c r="AM2138" t="s">
        <v>5259</v>
      </c>
      <c r="AO2138">
        <v>82</v>
      </c>
      <c r="AP2138">
        <v>8</v>
      </c>
      <c r="AZ2138" t="s">
        <v>8666</v>
      </c>
    </row>
    <row r="2139" spans="1:59" x14ac:dyDescent="0.3">
      <c r="A2139">
        <v>1727</v>
      </c>
      <c r="B2139" t="s">
        <v>11766</v>
      </c>
      <c r="C2139">
        <v>2673136</v>
      </c>
      <c r="Q2139" t="s">
        <v>11767</v>
      </c>
      <c r="R2139" t="s">
        <v>11767</v>
      </c>
      <c r="S2139" t="s">
        <v>135</v>
      </c>
      <c r="T2139" t="s">
        <v>52</v>
      </c>
      <c r="V2139" s="9" t="s">
        <v>4582</v>
      </c>
      <c r="AA2139" s="6" t="s">
        <v>11768</v>
      </c>
      <c r="AB2139">
        <v>20</v>
      </c>
      <c r="AC2139">
        <v>20</v>
      </c>
      <c r="AE2139" t="s">
        <v>8248</v>
      </c>
      <c r="AF2139" t="s">
        <v>164</v>
      </c>
      <c r="AG2139" t="s">
        <v>8055</v>
      </c>
      <c r="AH2139" t="s">
        <v>11725</v>
      </c>
      <c r="AK2139" t="s">
        <v>8051</v>
      </c>
      <c r="AL2139" t="s">
        <v>2084</v>
      </c>
      <c r="AM2139" t="s">
        <v>2084</v>
      </c>
      <c r="AO2139">
        <v>18</v>
      </c>
      <c r="AP2139">
        <v>4</v>
      </c>
      <c r="AS2139" t="s">
        <v>7309</v>
      </c>
      <c r="AT2139">
        <v>38435996</v>
      </c>
      <c r="AU2139">
        <v>640644</v>
      </c>
      <c r="AV2139" s="11">
        <v>1273516</v>
      </c>
      <c r="AZ2139" t="s">
        <v>8537</v>
      </c>
    </row>
    <row r="2140" spans="1:59" x14ac:dyDescent="0.3">
      <c r="A2140">
        <v>1728</v>
      </c>
      <c r="Q2140" t="s">
        <v>3553</v>
      </c>
      <c r="R2140" t="s">
        <v>3553</v>
      </c>
      <c r="S2140" t="s">
        <v>135</v>
      </c>
      <c r="T2140" t="s">
        <v>52</v>
      </c>
      <c r="V2140" s="9" t="s">
        <v>4583</v>
      </c>
      <c r="AA2140" s="6" t="s">
        <v>2189</v>
      </c>
      <c r="AB2140">
        <v>23</v>
      </c>
      <c r="AC2140">
        <v>23</v>
      </c>
      <c r="AE2140" t="s">
        <v>8054</v>
      </c>
      <c r="AL2140" t="s">
        <v>5264</v>
      </c>
      <c r="AM2140" t="s">
        <v>5264</v>
      </c>
      <c r="AO2140">
        <v>3</v>
      </c>
      <c r="AP2140">
        <v>1</v>
      </c>
      <c r="AZ2140" t="s">
        <v>8667</v>
      </c>
    </row>
    <row r="2141" spans="1:59" x14ac:dyDescent="0.3">
      <c r="A2141">
        <v>1730</v>
      </c>
      <c r="B2141" t="s">
        <v>7640</v>
      </c>
      <c r="C2141">
        <v>2612040</v>
      </c>
      <c r="Q2141" t="s">
        <v>3551</v>
      </c>
      <c r="R2141" t="s">
        <v>3551</v>
      </c>
      <c r="S2141" t="s">
        <v>135</v>
      </c>
      <c r="T2141" t="s">
        <v>52</v>
      </c>
      <c r="V2141" s="9" t="s">
        <v>4583</v>
      </c>
      <c r="AA2141" s="6" t="s">
        <v>6916</v>
      </c>
      <c r="AB2141">
        <v>3</v>
      </c>
      <c r="AC2141">
        <v>3</v>
      </c>
      <c r="AE2141" t="s">
        <v>2462</v>
      </c>
      <c r="AH2141" t="s">
        <v>8057</v>
      </c>
      <c r="AK2141" t="s">
        <v>8051</v>
      </c>
      <c r="AL2141" t="s">
        <v>5265</v>
      </c>
      <c r="AM2141" t="s">
        <v>5265</v>
      </c>
      <c r="AO2141">
        <v>14</v>
      </c>
      <c r="AP2141">
        <v>5</v>
      </c>
      <c r="AZ2141" t="s">
        <v>8669</v>
      </c>
    </row>
    <row r="2142" spans="1:59" x14ac:dyDescent="0.3">
      <c r="A2142">
        <v>1731</v>
      </c>
      <c r="B2142" t="s">
        <v>7641</v>
      </c>
      <c r="C2142">
        <v>2528051</v>
      </c>
      <c r="Q2142" t="s">
        <v>3552</v>
      </c>
      <c r="R2142" t="s">
        <v>3552</v>
      </c>
      <c r="S2142" t="s">
        <v>135</v>
      </c>
      <c r="T2142" t="s">
        <v>52</v>
      </c>
      <c r="V2142" s="9" t="s">
        <v>4583</v>
      </c>
      <c r="AA2142" s="6" t="s">
        <v>9907</v>
      </c>
      <c r="AB2142">
        <v>5</v>
      </c>
      <c r="AC2142">
        <v>5</v>
      </c>
      <c r="AE2142" t="s">
        <v>2462</v>
      </c>
      <c r="AF2142" t="s">
        <v>8211</v>
      </c>
      <c r="AH2142" t="s">
        <v>8057</v>
      </c>
      <c r="AL2142" t="s">
        <v>5214</v>
      </c>
      <c r="AM2142" t="s">
        <v>5214</v>
      </c>
      <c r="AO2142">
        <v>38</v>
      </c>
      <c r="AP2142">
        <v>9</v>
      </c>
      <c r="AZ2142" t="s">
        <v>8670</v>
      </c>
    </row>
    <row r="2143" spans="1:59" x14ac:dyDescent="0.3">
      <c r="A2143">
        <v>1733</v>
      </c>
      <c r="B2143" t="s">
        <v>7643</v>
      </c>
      <c r="C2143">
        <v>2817714</v>
      </c>
      <c r="Q2143" t="s">
        <v>3555</v>
      </c>
      <c r="R2143" t="s">
        <v>3555</v>
      </c>
      <c r="S2143" t="s">
        <v>135</v>
      </c>
      <c r="T2143" t="s">
        <v>52</v>
      </c>
      <c r="V2143" s="9" t="s">
        <v>4584</v>
      </c>
      <c r="AA2143" s="6" t="s">
        <v>9289</v>
      </c>
      <c r="AB2143">
        <v>4</v>
      </c>
      <c r="AC2143">
        <v>4</v>
      </c>
      <c r="AE2143" t="s">
        <v>8054</v>
      </c>
      <c r="AH2143" t="s">
        <v>8057</v>
      </c>
      <c r="AI2143" t="s">
        <v>11736</v>
      </c>
      <c r="AK2143" t="s">
        <v>8051</v>
      </c>
      <c r="AL2143" t="s">
        <v>2713</v>
      </c>
      <c r="AM2143" t="s">
        <v>2713</v>
      </c>
      <c r="AO2143">
        <v>23</v>
      </c>
      <c r="AP2143">
        <v>4</v>
      </c>
      <c r="AS2143" t="s">
        <v>11690</v>
      </c>
      <c r="AV2143" s="11">
        <v>7805336</v>
      </c>
      <c r="AZ2143" t="s">
        <v>8671</v>
      </c>
    </row>
    <row r="2144" spans="1:59" x14ac:dyDescent="0.3">
      <c r="A2144">
        <v>1734</v>
      </c>
      <c r="B2144" t="s">
        <v>7644</v>
      </c>
      <c r="C2144">
        <v>2530804</v>
      </c>
      <c r="Q2144" t="s">
        <v>3556</v>
      </c>
      <c r="R2144" t="s">
        <v>3556</v>
      </c>
      <c r="S2144" t="s">
        <v>135</v>
      </c>
      <c r="T2144" t="s">
        <v>52</v>
      </c>
      <c r="V2144" s="9" t="s">
        <v>4584</v>
      </c>
      <c r="AA2144" s="6" t="s">
        <v>2434</v>
      </c>
      <c r="AB2144">
        <v>6</v>
      </c>
      <c r="AC2144">
        <v>6</v>
      </c>
      <c r="AE2144" t="s">
        <v>2462</v>
      </c>
      <c r="AF2144" t="s">
        <v>8278</v>
      </c>
      <c r="AH2144" t="s">
        <v>8057</v>
      </c>
      <c r="AK2144" t="s">
        <v>8051</v>
      </c>
      <c r="AL2144" t="s">
        <v>5266</v>
      </c>
      <c r="AM2144" t="s">
        <v>5266</v>
      </c>
      <c r="AO2144">
        <v>4</v>
      </c>
      <c r="AP2144">
        <v>5</v>
      </c>
      <c r="AS2144" t="s">
        <v>11735</v>
      </c>
      <c r="AV2144" s="11">
        <v>8610640</v>
      </c>
      <c r="AZ2144" t="s">
        <v>8672</v>
      </c>
    </row>
    <row r="2145" spans="1:59" x14ac:dyDescent="0.3">
      <c r="A2145">
        <v>1735</v>
      </c>
      <c r="B2145" t="s">
        <v>11760</v>
      </c>
      <c r="C2145">
        <v>2808948</v>
      </c>
      <c r="Q2145" t="s">
        <v>11761</v>
      </c>
      <c r="R2145" t="s">
        <v>11761</v>
      </c>
      <c r="S2145" t="s">
        <v>135</v>
      </c>
      <c r="T2145" t="s">
        <v>52</v>
      </c>
      <c r="V2145" s="9" t="s">
        <v>4584</v>
      </c>
      <c r="X2145" s="9" t="s">
        <v>11762</v>
      </c>
      <c r="AA2145" s="6" t="s">
        <v>11763</v>
      </c>
      <c r="AB2145">
        <v>12</v>
      </c>
      <c r="AC2145">
        <v>12</v>
      </c>
      <c r="AE2145" t="s">
        <v>8055</v>
      </c>
      <c r="AF2145" t="s">
        <v>8226</v>
      </c>
      <c r="AH2145" t="s">
        <v>8108</v>
      </c>
      <c r="AL2145" t="s">
        <v>5379</v>
      </c>
      <c r="AM2145" t="s">
        <v>5379</v>
      </c>
      <c r="AO2145">
        <v>17</v>
      </c>
      <c r="AP2145">
        <v>5</v>
      </c>
      <c r="AS2145" t="s">
        <v>11764</v>
      </c>
      <c r="AV2145" s="11">
        <v>364547</v>
      </c>
      <c r="AZ2145" t="s">
        <v>11765</v>
      </c>
    </row>
    <row r="2146" spans="1:59" x14ac:dyDescent="0.3">
      <c r="A2146">
        <v>1739</v>
      </c>
      <c r="B2146" t="s">
        <v>11750</v>
      </c>
      <c r="C2146">
        <v>2623124</v>
      </c>
      <c r="Q2146" t="s">
        <v>11751</v>
      </c>
      <c r="R2146" t="s">
        <v>11751</v>
      </c>
      <c r="S2146" t="s">
        <v>135</v>
      </c>
      <c r="T2146" t="s">
        <v>52</v>
      </c>
      <c r="V2146" s="9" t="s">
        <v>3562</v>
      </c>
      <c r="AA2146" s="6" t="s">
        <v>11752</v>
      </c>
      <c r="AB2146">
        <v>3</v>
      </c>
      <c r="AC2146">
        <v>3</v>
      </c>
      <c r="AE2146" t="s">
        <v>8055</v>
      </c>
      <c r="AF2146" t="s">
        <v>8226</v>
      </c>
      <c r="AH2146" t="s">
        <v>11753</v>
      </c>
      <c r="AK2146" t="s">
        <v>8051</v>
      </c>
      <c r="AL2146" t="s">
        <v>5257</v>
      </c>
      <c r="AM2146" t="s">
        <v>5257</v>
      </c>
      <c r="AO2146">
        <v>65</v>
      </c>
      <c r="AP2146">
        <v>3</v>
      </c>
      <c r="AQ2146">
        <v>2</v>
      </c>
      <c r="AS2146" t="s">
        <v>11755</v>
      </c>
      <c r="AV2146" s="11">
        <v>376475</v>
      </c>
      <c r="AZ2146" t="s">
        <v>11754</v>
      </c>
    </row>
    <row r="2147" spans="1:59" x14ac:dyDescent="0.3">
      <c r="A2147">
        <v>1743</v>
      </c>
      <c r="I2147">
        <v>31237310</v>
      </c>
      <c r="Q2147" t="s">
        <v>10650</v>
      </c>
      <c r="R2147" t="s">
        <v>10650</v>
      </c>
      <c r="S2147" t="s">
        <v>135</v>
      </c>
      <c r="T2147" t="s">
        <v>464</v>
      </c>
      <c r="V2147" s="9" t="s">
        <v>4042</v>
      </c>
      <c r="AD2147" s="9" t="s">
        <v>10276</v>
      </c>
    </row>
    <row r="2148" spans="1:59" x14ac:dyDescent="0.3">
      <c r="A2148">
        <v>1744</v>
      </c>
      <c r="I2148">
        <v>32395277</v>
      </c>
      <c r="Q2148" t="s">
        <v>10643</v>
      </c>
      <c r="R2148" t="s">
        <v>10643</v>
      </c>
      <c r="S2148" t="s">
        <v>135</v>
      </c>
      <c r="T2148" t="s">
        <v>464</v>
      </c>
      <c r="V2148" s="9" t="s">
        <v>4042</v>
      </c>
      <c r="AD2148" s="9" t="s">
        <v>10644</v>
      </c>
      <c r="AH2148" t="s">
        <v>1174</v>
      </c>
      <c r="AK2148" t="s">
        <v>8175</v>
      </c>
    </row>
    <row r="2149" spans="1:59" x14ac:dyDescent="0.3">
      <c r="A2149">
        <v>1745</v>
      </c>
      <c r="Q2149" t="s">
        <v>10864</v>
      </c>
      <c r="R2149" t="s">
        <v>10864</v>
      </c>
      <c r="S2149" t="s">
        <v>135</v>
      </c>
      <c r="T2149" t="s">
        <v>2176</v>
      </c>
      <c r="V2149" s="9" t="s">
        <v>4042</v>
      </c>
      <c r="AE2149" t="s">
        <v>164</v>
      </c>
      <c r="AF2149" t="s">
        <v>8054</v>
      </c>
      <c r="AH2149" t="s">
        <v>8057</v>
      </c>
      <c r="AL2149" t="s">
        <v>10865</v>
      </c>
      <c r="AM2149" t="s">
        <v>10865</v>
      </c>
      <c r="AS2149" t="s">
        <v>10866</v>
      </c>
      <c r="AT2149">
        <v>1097890455</v>
      </c>
      <c r="AZ2149" t="s">
        <v>10867</v>
      </c>
      <c r="BF2149" t="s">
        <v>10868</v>
      </c>
      <c r="BG2149" t="s">
        <v>10869</v>
      </c>
    </row>
    <row r="2150" spans="1:59" x14ac:dyDescent="0.3">
      <c r="A2150">
        <v>1746</v>
      </c>
      <c r="I2150">
        <v>27950970</v>
      </c>
      <c r="O2150" s="9" t="s">
        <v>11363</v>
      </c>
      <c r="P2150" s="9" t="s">
        <v>11362</v>
      </c>
      <c r="Q2150" t="s">
        <v>11361</v>
      </c>
      <c r="R2150" t="s">
        <v>11361</v>
      </c>
      <c r="S2150" t="s">
        <v>135</v>
      </c>
      <c r="T2150" t="s">
        <v>13</v>
      </c>
      <c r="V2150" s="9" t="s">
        <v>4042</v>
      </c>
      <c r="AB2150">
        <v>135</v>
      </c>
      <c r="AC2150">
        <v>135</v>
      </c>
      <c r="AH2150" t="s">
        <v>11364</v>
      </c>
      <c r="AK2150" t="s">
        <v>8051</v>
      </c>
      <c r="AZ2150" t="s">
        <v>11365</v>
      </c>
      <c r="BF2150" t="s">
        <v>11140</v>
      </c>
      <c r="BG2150" t="s">
        <v>11366</v>
      </c>
    </row>
    <row r="2151" spans="1:59" x14ac:dyDescent="0.3">
      <c r="A2151">
        <v>1747</v>
      </c>
      <c r="I2151">
        <v>607404550</v>
      </c>
      <c r="Q2151" t="s">
        <v>10860</v>
      </c>
      <c r="R2151" t="s">
        <v>10860</v>
      </c>
      <c r="S2151" t="s">
        <v>135</v>
      </c>
      <c r="T2151" t="s">
        <v>13</v>
      </c>
      <c r="V2151" s="9" t="s">
        <v>4042</v>
      </c>
      <c r="AB2151">
        <v>68</v>
      </c>
      <c r="AC2151">
        <v>68</v>
      </c>
      <c r="AH2151" t="s">
        <v>8057</v>
      </c>
      <c r="AZ2151" t="s">
        <v>10861</v>
      </c>
      <c r="BF2151" t="s">
        <v>10863</v>
      </c>
      <c r="BG2151" t="s">
        <v>10862</v>
      </c>
    </row>
    <row r="2152" spans="1:59" x14ac:dyDescent="0.3">
      <c r="A2152">
        <v>1748</v>
      </c>
      <c r="I2152">
        <v>606378511</v>
      </c>
      <c r="Q2152" t="s">
        <v>3058</v>
      </c>
      <c r="R2152" t="s">
        <v>3058</v>
      </c>
      <c r="S2152" t="s">
        <v>135</v>
      </c>
      <c r="T2152" t="s">
        <v>13</v>
      </c>
      <c r="V2152" s="9" t="s">
        <v>4042</v>
      </c>
      <c r="AB2152">
        <v>80</v>
      </c>
      <c r="AC2152">
        <v>80</v>
      </c>
      <c r="AE2152" t="s">
        <v>8053</v>
      </c>
      <c r="AH2152" t="s">
        <v>8135</v>
      </c>
      <c r="AZ2152" t="s">
        <v>3066</v>
      </c>
      <c r="BF2152" t="s">
        <v>10459</v>
      </c>
      <c r="BG2152" t="s">
        <v>10858</v>
      </c>
    </row>
    <row r="2153" spans="1:59" x14ac:dyDescent="0.3">
      <c r="A2153">
        <v>1749</v>
      </c>
      <c r="I2153">
        <v>21441714</v>
      </c>
      <c r="K2153" t="s">
        <v>10839</v>
      </c>
      <c r="O2153" s="9" t="s">
        <v>10838</v>
      </c>
      <c r="P2153" s="9" t="s">
        <v>10837</v>
      </c>
      <c r="Q2153" t="s">
        <v>10836</v>
      </c>
      <c r="R2153" t="s">
        <v>10836</v>
      </c>
      <c r="S2153" t="s">
        <v>135</v>
      </c>
      <c r="T2153" t="s">
        <v>13</v>
      </c>
      <c r="V2153" s="9" t="s">
        <v>4042</v>
      </c>
      <c r="AB2153">
        <v>183</v>
      </c>
      <c r="AC2153">
        <v>183</v>
      </c>
      <c r="AK2153" t="s">
        <v>8052</v>
      </c>
      <c r="AR2153">
        <v>1</v>
      </c>
      <c r="AZ2153" t="s">
        <v>10840</v>
      </c>
      <c r="BF2153" t="s">
        <v>10841</v>
      </c>
    </row>
    <row r="2154" spans="1:59" x14ac:dyDescent="0.3">
      <c r="A2154">
        <v>1750</v>
      </c>
      <c r="I2154">
        <v>46475986</v>
      </c>
      <c r="Q2154" t="s">
        <v>3563</v>
      </c>
      <c r="R2154" t="s">
        <v>3563</v>
      </c>
      <c r="S2154" t="s">
        <v>135</v>
      </c>
      <c r="T2154" t="s">
        <v>13</v>
      </c>
      <c r="V2154" s="9" t="s">
        <v>4042</v>
      </c>
      <c r="AB2154">
        <v>22</v>
      </c>
      <c r="AC2154">
        <v>22</v>
      </c>
      <c r="AK2154" t="s">
        <v>8052</v>
      </c>
      <c r="AZ2154" t="s">
        <v>8685</v>
      </c>
    </row>
    <row r="2155" spans="1:59" x14ac:dyDescent="0.3">
      <c r="A2155">
        <v>1751</v>
      </c>
      <c r="I2155">
        <v>490671365</v>
      </c>
      <c r="Q2155" t="s">
        <v>3564</v>
      </c>
      <c r="R2155" t="s">
        <v>3570</v>
      </c>
      <c r="S2155" t="s">
        <v>65</v>
      </c>
      <c r="T2155" t="s">
        <v>538</v>
      </c>
      <c r="V2155" s="9" t="s">
        <v>4042</v>
      </c>
      <c r="AB2155">
        <v>329</v>
      </c>
      <c r="AC2155">
        <v>329</v>
      </c>
      <c r="AE2155" t="s">
        <v>92</v>
      </c>
      <c r="AF2155" t="s">
        <v>8053</v>
      </c>
      <c r="AH2155" t="s">
        <v>1174</v>
      </c>
      <c r="AZ2155" t="s">
        <v>8686</v>
      </c>
    </row>
    <row r="2156" spans="1:59" x14ac:dyDescent="0.3">
      <c r="A2156">
        <v>1752</v>
      </c>
      <c r="B2156" t="s">
        <v>11740</v>
      </c>
      <c r="C2156">
        <v>2303560</v>
      </c>
      <c r="Q2156" t="s">
        <v>11741</v>
      </c>
      <c r="R2156" t="s">
        <v>11741</v>
      </c>
      <c r="S2156" t="s">
        <v>135</v>
      </c>
      <c r="T2156" t="s">
        <v>52</v>
      </c>
      <c r="V2156" s="9" t="s">
        <v>4042</v>
      </c>
      <c r="AA2156" s="6" t="s">
        <v>11742</v>
      </c>
      <c r="AB2156">
        <v>7</v>
      </c>
      <c r="AC2156">
        <v>7</v>
      </c>
      <c r="AE2156" t="s">
        <v>8226</v>
      </c>
      <c r="AF2156" t="s">
        <v>8055</v>
      </c>
      <c r="AH2156" t="s">
        <v>11623</v>
      </c>
      <c r="AK2156" t="s">
        <v>8051</v>
      </c>
      <c r="AL2156" t="s">
        <v>3001</v>
      </c>
      <c r="AM2156" t="s">
        <v>3001</v>
      </c>
      <c r="AO2156">
        <v>46</v>
      </c>
      <c r="AP2156">
        <v>1</v>
      </c>
      <c r="AS2156" t="s">
        <v>11743</v>
      </c>
      <c r="AV2156" s="11">
        <v>217132</v>
      </c>
      <c r="AZ2156" t="s">
        <v>11744</v>
      </c>
    </row>
    <row r="2157" spans="1:59" x14ac:dyDescent="0.3">
      <c r="A2157">
        <v>1754</v>
      </c>
      <c r="B2157" t="s">
        <v>11119</v>
      </c>
      <c r="Q2157" t="s">
        <v>11118</v>
      </c>
      <c r="R2157" t="s">
        <v>11118</v>
      </c>
      <c r="S2157" t="s">
        <v>135</v>
      </c>
      <c r="T2157" t="s">
        <v>52</v>
      </c>
      <c r="V2157" s="9" t="s">
        <v>4042</v>
      </c>
      <c r="AA2157" s="6" t="s">
        <v>11120</v>
      </c>
      <c r="AB2157">
        <v>21</v>
      </c>
      <c r="AC2157">
        <v>21</v>
      </c>
      <c r="AE2157" t="s">
        <v>8169</v>
      </c>
      <c r="AH2157" t="s">
        <v>8057</v>
      </c>
      <c r="AL2157" t="s">
        <v>11121</v>
      </c>
      <c r="AM2157" t="s">
        <v>11121</v>
      </c>
      <c r="AO2157">
        <v>7</v>
      </c>
      <c r="AP2157">
        <v>1</v>
      </c>
      <c r="AZ2157" t="s">
        <v>11122</v>
      </c>
    </row>
    <row r="2158" spans="1:59" x14ac:dyDescent="0.3">
      <c r="A2158">
        <v>1755</v>
      </c>
      <c r="B2158" t="s">
        <v>7649</v>
      </c>
      <c r="C2158">
        <v>2367927</v>
      </c>
      <c r="Q2158" t="s">
        <v>3565</v>
      </c>
      <c r="R2158" t="s">
        <v>3565</v>
      </c>
      <c r="S2158" t="s">
        <v>135</v>
      </c>
      <c r="T2158" t="s">
        <v>52</v>
      </c>
      <c r="V2158" s="9" t="s">
        <v>4042</v>
      </c>
      <c r="AA2158" s="6" t="s">
        <v>9177</v>
      </c>
      <c r="AB2158">
        <v>19</v>
      </c>
      <c r="AC2158">
        <v>19</v>
      </c>
      <c r="AE2158" t="s">
        <v>8260</v>
      </c>
      <c r="AH2158" t="s">
        <v>8149</v>
      </c>
      <c r="AL2158" t="s">
        <v>5268</v>
      </c>
      <c r="AM2158" t="s">
        <v>5268</v>
      </c>
      <c r="AO2158">
        <v>14</v>
      </c>
      <c r="AP2158">
        <v>3</v>
      </c>
      <c r="AZ2158" t="s">
        <v>8687</v>
      </c>
    </row>
    <row r="2159" spans="1:59" x14ac:dyDescent="0.3">
      <c r="A2159">
        <v>1756</v>
      </c>
      <c r="C2159">
        <v>2122164</v>
      </c>
      <c r="Q2159" t="s">
        <v>3566</v>
      </c>
      <c r="R2159" t="s">
        <v>3566</v>
      </c>
      <c r="S2159" t="s">
        <v>135</v>
      </c>
      <c r="T2159" t="s">
        <v>52</v>
      </c>
      <c r="V2159" s="9" t="s">
        <v>4042</v>
      </c>
      <c r="AA2159" s="6" t="s">
        <v>9178</v>
      </c>
      <c r="AB2159">
        <v>13</v>
      </c>
      <c r="AC2159">
        <v>13</v>
      </c>
      <c r="AE2159" t="s">
        <v>8053</v>
      </c>
      <c r="AF2159" t="s">
        <v>92</v>
      </c>
      <c r="AL2159" t="s">
        <v>5218</v>
      </c>
      <c r="AM2159" t="s">
        <v>5218</v>
      </c>
      <c r="AO2159">
        <v>9</v>
      </c>
      <c r="AP2159">
        <v>3</v>
      </c>
      <c r="AZ2159" t="s">
        <v>8688</v>
      </c>
    </row>
    <row r="2160" spans="1:59" x14ac:dyDescent="0.3">
      <c r="A2160">
        <v>1757</v>
      </c>
      <c r="B2160" t="s">
        <v>7650</v>
      </c>
      <c r="C2160">
        <v>2195578</v>
      </c>
      <c r="Q2160" t="s">
        <v>3567</v>
      </c>
      <c r="R2160" t="s">
        <v>3567</v>
      </c>
      <c r="S2160" t="s">
        <v>135</v>
      </c>
      <c r="T2160" t="s">
        <v>52</v>
      </c>
      <c r="V2160" s="9" t="s">
        <v>4042</v>
      </c>
      <c r="W2160" s="4">
        <v>32679</v>
      </c>
      <c r="X2160" s="9" t="s">
        <v>4152</v>
      </c>
      <c r="Z2160" s="9" t="s">
        <v>4153</v>
      </c>
      <c r="AA2160" s="6" t="s">
        <v>9179</v>
      </c>
      <c r="AB2160">
        <v>12</v>
      </c>
      <c r="AC2160">
        <v>12</v>
      </c>
      <c r="AE2160" t="s">
        <v>2462</v>
      </c>
      <c r="AH2160" t="s">
        <v>1174</v>
      </c>
      <c r="AL2160" t="s">
        <v>5205</v>
      </c>
      <c r="AM2160" t="s">
        <v>5205</v>
      </c>
      <c r="AO2160">
        <v>15</v>
      </c>
      <c r="AP2160">
        <v>1</v>
      </c>
      <c r="AZ2160" t="s">
        <v>8572</v>
      </c>
    </row>
    <row r="2161" spans="1:60" x14ac:dyDescent="0.3">
      <c r="A2161">
        <v>1758</v>
      </c>
      <c r="B2161" t="s">
        <v>7651</v>
      </c>
      <c r="C2161">
        <v>2127019</v>
      </c>
      <c r="Q2161" t="s">
        <v>3568</v>
      </c>
      <c r="R2161" t="s">
        <v>3568</v>
      </c>
      <c r="S2161" t="s">
        <v>135</v>
      </c>
      <c r="T2161" t="s">
        <v>52</v>
      </c>
      <c r="V2161" s="9" t="s">
        <v>4042</v>
      </c>
      <c r="AA2161" s="6" t="s">
        <v>9180</v>
      </c>
      <c r="AB2161">
        <v>3</v>
      </c>
      <c r="AC2161">
        <v>3</v>
      </c>
      <c r="AE2161" t="s">
        <v>2462</v>
      </c>
      <c r="AF2161" t="s">
        <v>12478</v>
      </c>
      <c r="AG2161" t="s">
        <v>2232</v>
      </c>
      <c r="AH2161" t="s">
        <v>8057</v>
      </c>
      <c r="AK2161" t="s">
        <v>8051</v>
      </c>
      <c r="AL2161" t="s">
        <v>2838</v>
      </c>
      <c r="AM2161" t="s">
        <v>2838</v>
      </c>
      <c r="AO2161">
        <v>18</v>
      </c>
      <c r="AP2161">
        <v>4</v>
      </c>
      <c r="AZ2161" t="s">
        <v>8689</v>
      </c>
    </row>
    <row r="2162" spans="1:60" x14ac:dyDescent="0.3">
      <c r="A2162">
        <v>1762</v>
      </c>
      <c r="C2162">
        <v>20894759</v>
      </c>
      <c r="D2162" t="s">
        <v>7654</v>
      </c>
      <c r="Q2162" t="s">
        <v>1389</v>
      </c>
      <c r="R2162" t="s">
        <v>1389</v>
      </c>
      <c r="S2162" t="s">
        <v>135</v>
      </c>
      <c r="T2162" t="s">
        <v>52</v>
      </c>
      <c r="V2162" s="9" t="s">
        <v>4154</v>
      </c>
      <c r="AA2162" s="6" t="s">
        <v>9184</v>
      </c>
      <c r="AB2162">
        <v>1</v>
      </c>
      <c r="AC2162">
        <v>1</v>
      </c>
      <c r="AE2162" t="s">
        <v>92</v>
      </c>
      <c r="AH2162" t="s">
        <v>1389</v>
      </c>
      <c r="AL2162" t="s">
        <v>5259</v>
      </c>
      <c r="AM2162" t="s">
        <v>5259</v>
      </c>
      <c r="AO2162">
        <v>83</v>
      </c>
      <c r="AP2162">
        <v>2</v>
      </c>
      <c r="AZ2162" t="s">
        <v>8693</v>
      </c>
    </row>
    <row r="2163" spans="1:60" x14ac:dyDescent="0.3">
      <c r="A2163">
        <v>1764</v>
      </c>
      <c r="C2163">
        <v>2319541</v>
      </c>
      <c r="D2163" t="s">
        <v>7655</v>
      </c>
      <c r="Q2163" t="s">
        <v>1389</v>
      </c>
      <c r="R2163" t="s">
        <v>1389</v>
      </c>
      <c r="S2163" t="s">
        <v>135</v>
      </c>
      <c r="T2163" t="s">
        <v>52</v>
      </c>
      <c r="V2163" s="9" t="s">
        <v>4154</v>
      </c>
      <c r="AA2163" s="6" t="s">
        <v>9184</v>
      </c>
      <c r="AB2163">
        <v>1</v>
      </c>
      <c r="AC2163">
        <v>1</v>
      </c>
      <c r="AE2163" t="s">
        <v>92</v>
      </c>
      <c r="AH2163" t="s">
        <v>1389</v>
      </c>
      <c r="AL2163" t="s">
        <v>5259</v>
      </c>
      <c r="AM2163" t="s">
        <v>5259</v>
      </c>
      <c r="AO2163">
        <v>83</v>
      </c>
      <c r="AP2163">
        <v>2</v>
      </c>
      <c r="AZ2163" t="s">
        <v>8694</v>
      </c>
    </row>
    <row r="2164" spans="1:60" x14ac:dyDescent="0.3">
      <c r="A2164">
        <v>1766</v>
      </c>
      <c r="M2164" t="s">
        <v>10008</v>
      </c>
      <c r="Q2164" t="s">
        <v>10009</v>
      </c>
      <c r="R2164" t="s">
        <v>10009</v>
      </c>
      <c r="S2164" t="s">
        <v>135</v>
      </c>
      <c r="T2164" t="s">
        <v>9998</v>
      </c>
      <c r="V2164" s="9" t="s">
        <v>10010</v>
      </c>
      <c r="AD2164" s="9" t="s">
        <v>10011</v>
      </c>
      <c r="AK2164" t="s">
        <v>8051</v>
      </c>
      <c r="BH2164" t="s">
        <v>10012</v>
      </c>
    </row>
    <row r="2165" spans="1:60" x14ac:dyDescent="0.3">
      <c r="A2165">
        <v>1767</v>
      </c>
      <c r="C2165">
        <v>2141701</v>
      </c>
      <c r="Q2165" t="s">
        <v>12337</v>
      </c>
      <c r="R2165" t="s">
        <v>12338</v>
      </c>
      <c r="S2165" t="s">
        <v>1004</v>
      </c>
      <c r="T2165" t="s">
        <v>52</v>
      </c>
      <c r="V2165" s="9" t="s">
        <v>6930</v>
      </c>
      <c r="AA2165" s="6" t="s">
        <v>12339</v>
      </c>
      <c r="AB2165">
        <v>5</v>
      </c>
      <c r="AC2165">
        <v>5</v>
      </c>
      <c r="AE2165" t="s">
        <v>8054</v>
      </c>
      <c r="AH2165" t="s">
        <v>1174</v>
      </c>
      <c r="AK2165" t="s">
        <v>8051</v>
      </c>
      <c r="AL2165" t="s">
        <v>6936</v>
      </c>
      <c r="AM2165" t="s">
        <v>6937</v>
      </c>
      <c r="AO2165">
        <v>62</v>
      </c>
      <c r="AP2165">
        <v>1</v>
      </c>
      <c r="AS2165" t="s">
        <v>12341</v>
      </c>
      <c r="AV2165" s="11">
        <v>8809080</v>
      </c>
      <c r="AZ2165" t="s">
        <v>12340</v>
      </c>
    </row>
    <row r="2166" spans="1:60" x14ac:dyDescent="0.3">
      <c r="A2166">
        <v>1768</v>
      </c>
      <c r="C2166">
        <v>2141721</v>
      </c>
      <c r="Q2166" t="s">
        <v>6952</v>
      </c>
      <c r="R2166" t="s">
        <v>6953</v>
      </c>
      <c r="S2166" t="s">
        <v>1004</v>
      </c>
      <c r="T2166" t="s">
        <v>52</v>
      </c>
      <c r="V2166" s="9" t="s">
        <v>6930</v>
      </c>
      <c r="AA2166" s="6" t="s">
        <v>6954</v>
      </c>
      <c r="AB2166">
        <v>3</v>
      </c>
      <c r="AC2166">
        <v>3</v>
      </c>
      <c r="AE2166" t="s">
        <v>8055</v>
      </c>
      <c r="AH2166" t="s">
        <v>1174</v>
      </c>
      <c r="AL2166" t="s">
        <v>6936</v>
      </c>
      <c r="AM2166" t="s">
        <v>6937</v>
      </c>
      <c r="AO2166">
        <v>62</v>
      </c>
      <c r="AP2166">
        <v>1</v>
      </c>
      <c r="AS2166" t="s">
        <v>12341</v>
      </c>
      <c r="AV2166" s="11">
        <v>8809080</v>
      </c>
      <c r="AZ2166" t="s">
        <v>6955</v>
      </c>
    </row>
    <row r="2167" spans="1:60" x14ac:dyDescent="0.3">
      <c r="A2167">
        <v>1769</v>
      </c>
      <c r="C2167">
        <v>2141722</v>
      </c>
      <c r="Q2167" t="s">
        <v>6948</v>
      </c>
      <c r="R2167" t="s">
        <v>6949</v>
      </c>
      <c r="S2167" t="s">
        <v>1004</v>
      </c>
      <c r="T2167" t="s">
        <v>52</v>
      </c>
      <c r="V2167" s="9" t="s">
        <v>6930</v>
      </c>
      <c r="AA2167" s="6" t="s">
        <v>6950</v>
      </c>
      <c r="AB2167">
        <v>10</v>
      </c>
      <c r="AC2167">
        <v>10</v>
      </c>
      <c r="AE2167" t="s">
        <v>8169</v>
      </c>
      <c r="AH2167" t="s">
        <v>8153</v>
      </c>
      <c r="AL2167" t="s">
        <v>6936</v>
      </c>
      <c r="AM2167" t="s">
        <v>6937</v>
      </c>
      <c r="AO2167">
        <v>62</v>
      </c>
      <c r="AP2167">
        <v>1</v>
      </c>
      <c r="AS2167" t="s">
        <v>12341</v>
      </c>
      <c r="AV2167" s="11">
        <v>8809080</v>
      </c>
      <c r="AZ2167" t="s">
        <v>6951</v>
      </c>
    </row>
    <row r="2168" spans="1:60" x14ac:dyDescent="0.3">
      <c r="A2168">
        <v>1770</v>
      </c>
      <c r="C2168">
        <v>2141723</v>
      </c>
      <c r="Q2168" t="s">
        <v>6934</v>
      </c>
      <c r="R2168" t="s">
        <v>6935</v>
      </c>
      <c r="S2168" t="s">
        <v>1004</v>
      </c>
      <c r="T2168" t="s">
        <v>52</v>
      </c>
      <c r="V2168" s="9" t="s">
        <v>6930</v>
      </c>
      <c r="AA2168" s="6" t="s">
        <v>6836</v>
      </c>
      <c r="AB2168">
        <v>4</v>
      </c>
      <c r="AC2168">
        <v>4</v>
      </c>
      <c r="AE2168" t="s">
        <v>8055</v>
      </c>
      <c r="AF2168" t="s">
        <v>164</v>
      </c>
      <c r="AH2168" t="s">
        <v>12623</v>
      </c>
      <c r="AK2168" t="s">
        <v>8175</v>
      </c>
      <c r="AL2168" t="s">
        <v>6936</v>
      </c>
      <c r="AM2168" t="s">
        <v>6937</v>
      </c>
      <c r="AO2168">
        <v>62</v>
      </c>
      <c r="AP2168">
        <v>1</v>
      </c>
      <c r="AS2168" t="s">
        <v>12341</v>
      </c>
      <c r="AV2168" s="11">
        <v>8809080</v>
      </c>
      <c r="AZ2168" t="s">
        <v>6938</v>
      </c>
    </row>
    <row r="2169" spans="1:60" x14ac:dyDescent="0.3">
      <c r="A2169">
        <v>1771</v>
      </c>
      <c r="C2169">
        <v>2190524</v>
      </c>
      <c r="Q2169" t="s">
        <v>6928</v>
      </c>
      <c r="R2169" t="s">
        <v>6929</v>
      </c>
      <c r="S2169" t="s">
        <v>65</v>
      </c>
      <c r="T2169" t="s">
        <v>52</v>
      </c>
      <c r="V2169" s="9" t="s">
        <v>6930</v>
      </c>
      <c r="AA2169" s="6" t="s">
        <v>6931</v>
      </c>
      <c r="AB2169">
        <v>3</v>
      </c>
      <c r="AC2169">
        <v>3</v>
      </c>
      <c r="AE2169" t="s">
        <v>8226</v>
      </c>
      <c r="AF2169" t="s">
        <v>82</v>
      </c>
      <c r="AH2169" t="s">
        <v>8153</v>
      </c>
      <c r="AL2169" t="s">
        <v>6932</v>
      </c>
      <c r="AM2169" t="s">
        <v>5281</v>
      </c>
      <c r="AO2169">
        <v>37</v>
      </c>
      <c r="AP2169">
        <v>3</v>
      </c>
      <c r="AZ2169" t="s">
        <v>6933</v>
      </c>
    </row>
    <row r="2170" spans="1:60" x14ac:dyDescent="0.3">
      <c r="A2170">
        <v>1772</v>
      </c>
      <c r="B2170" t="s">
        <v>7657</v>
      </c>
      <c r="C2170">
        <v>27238134</v>
      </c>
      <c r="Q2170" t="s">
        <v>3575</v>
      </c>
      <c r="R2170" t="s">
        <v>3575</v>
      </c>
      <c r="S2170" t="s">
        <v>135</v>
      </c>
      <c r="T2170" t="s">
        <v>52</v>
      </c>
      <c r="V2170" s="9" t="s">
        <v>4156</v>
      </c>
      <c r="AA2170" s="6" t="s">
        <v>1928</v>
      </c>
      <c r="AB2170">
        <v>2</v>
      </c>
      <c r="AC2170">
        <v>2</v>
      </c>
      <c r="AE2170" t="s">
        <v>8161</v>
      </c>
      <c r="AH2170" t="s">
        <v>8057</v>
      </c>
      <c r="AL2170" t="s">
        <v>5271</v>
      </c>
      <c r="AM2170" t="s">
        <v>5271</v>
      </c>
      <c r="AO2170">
        <v>4</v>
      </c>
      <c r="AP2170">
        <v>25</v>
      </c>
    </row>
    <row r="2171" spans="1:60" x14ac:dyDescent="0.3">
      <c r="A2171">
        <v>1777</v>
      </c>
      <c r="B2171" t="s">
        <v>7662</v>
      </c>
      <c r="C2171">
        <v>2342180</v>
      </c>
      <c r="Q2171" t="s">
        <v>3581</v>
      </c>
      <c r="R2171" t="s">
        <v>3581</v>
      </c>
      <c r="S2171" t="s">
        <v>135</v>
      </c>
      <c r="T2171" t="s">
        <v>52</v>
      </c>
      <c r="V2171" s="9" t="s">
        <v>4041</v>
      </c>
      <c r="AA2171" s="6" t="s">
        <v>9190</v>
      </c>
      <c r="AB2171">
        <v>5</v>
      </c>
      <c r="AC2171">
        <v>5</v>
      </c>
      <c r="AE2171" t="s">
        <v>8054</v>
      </c>
      <c r="AF2171" t="s">
        <v>8055</v>
      </c>
      <c r="AG2171" t="s">
        <v>8169</v>
      </c>
      <c r="AH2171" t="s">
        <v>8057</v>
      </c>
      <c r="AI2171" t="s">
        <v>5945</v>
      </c>
      <c r="AK2171" t="s">
        <v>8051</v>
      </c>
      <c r="AL2171" t="s">
        <v>5154</v>
      </c>
      <c r="AM2171" t="s">
        <v>5154</v>
      </c>
      <c r="AO2171">
        <v>143</v>
      </c>
      <c r="AP2171">
        <v>6</v>
      </c>
      <c r="AZ2171" t="s">
        <v>8700</v>
      </c>
    </row>
    <row r="2172" spans="1:60" x14ac:dyDescent="0.3">
      <c r="A2172">
        <v>1778</v>
      </c>
      <c r="K2172" t="s">
        <v>7664</v>
      </c>
      <c r="P2172" s="9" t="s">
        <v>7663</v>
      </c>
      <c r="Q2172" t="s">
        <v>3579</v>
      </c>
      <c r="R2172" t="s">
        <v>3579</v>
      </c>
      <c r="S2172" t="s">
        <v>135</v>
      </c>
      <c r="T2172" t="s">
        <v>13</v>
      </c>
      <c r="V2172" s="9" t="s">
        <v>4158</v>
      </c>
      <c r="AB2172">
        <v>199</v>
      </c>
      <c r="AC2172">
        <v>199</v>
      </c>
      <c r="AH2172" t="s">
        <v>8108</v>
      </c>
      <c r="AZ2172" t="s">
        <v>8701</v>
      </c>
    </row>
    <row r="2173" spans="1:60" x14ac:dyDescent="0.3">
      <c r="A2173">
        <v>1780</v>
      </c>
      <c r="B2173" t="s">
        <v>11161</v>
      </c>
      <c r="C2173">
        <v>2207983</v>
      </c>
      <c r="Q2173" t="s">
        <v>11162</v>
      </c>
      <c r="R2173" t="s">
        <v>11162</v>
      </c>
      <c r="S2173" t="s">
        <v>135</v>
      </c>
      <c r="T2173" t="s">
        <v>52</v>
      </c>
      <c r="V2173" s="9" t="s">
        <v>4159</v>
      </c>
      <c r="AA2173" s="6" t="s">
        <v>11163</v>
      </c>
      <c r="AB2173">
        <v>9</v>
      </c>
      <c r="AC2173">
        <v>9</v>
      </c>
      <c r="AE2173" t="s">
        <v>8226</v>
      </c>
      <c r="AF2173" t="s">
        <v>82</v>
      </c>
      <c r="AH2173" t="s">
        <v>12624</v>
      </c>
      <c r="AK2173" t="s">
        <v>8123</v>
      </c>
      <c r="AL2173" t="s">
        <v>11164</v>
      </c>
      <c r="AM2173" t="s">
        <v>11164</v>
      </c>
      <c r="AO2173">
        <v>35</v>
      </c>
      <c r="AP2173">
        <v>6</v>
      </c>
      <c r="AZ2173" t="s">
        <v>8432</v>
      </c>
    </row>
    <row r="2174" spans="1:60" x14ac:dyDescent="0.3">
      <c r="A2174">
        <v>1781</v>
      </c>
      <c r="B2174" t="s">
        <v>7665</v>
      </c>
      <c r="C2174">
        <v>2224378</v>
      </c>
      <c r="Q2174" t="s">
        <v>3582</v>
      </c>
      <c r="R2174" t="s">
        <v>3582</v>
      </c>
      <c r="S2174" t="s">
        <v>135</v>
      </c>
      <c r="T2174" t="s">
        <v>52</v>
      </c>
      <c r="V2174" s="9" t="s">
        <v>4159</v>
      </c>
      <c r="Z2174" s="9" t="s">
        <v>4155</v>
      </c>
      <c r="AA2174" s="6" t="s">
        <v>9191</v>
      </c>
      <c r="AB2174">
        <v>4</v>
      </c>
      <c r="AC2174">
        <v>4</v>
      </c>
      <c r="AE2174" t="s">
        <v>82</v>
      </c>
      <c r="AH2174" t="s">
        <v>12455</v>
      </c>
      <c r="AK2174" t="s">
        <v>8175</v>
      </c>
      <c r="AL2174" t="s">
        <v>1607</v>
      </c>
      <c r="AM2174" t="s">
        <v>1607</v>
      </c>
      <c r="AO2174">
        <v>157</v>
      </c>
      <c r="AP2174">
        <v>2</v>
      </c>
      <c r="AS2174" t="s">
        <v>7322</v>
      </c>
      <c r="AT2174">
        <v>1537306</v>
      </c>
      <c r="AV2174" s="11">
        <v>342367</v>
      </c>
      <c r="AZ2174" t="s">
        <v>8702</v>
      </c>
    </row>
    <row r="2175" spans="1:60" x14ac:dyDescent="0.3">
      <c r="A2175">
        <v>1782</v>
      </c>
      <c r="B2175" t="s">
        <v>7666</v>
      </c>
      <c r="C2175">
        <v>2236370</v>
      </c>
      <c r="Q2175" t="s">
        <v>3583</v>
      </c>
      <c r="R2175" t="s">
        <v>3583</v>
      </c>
      <c r="S2175" t="s">
        <v>135</v>
      </c>
      <c r="T2175" t="s">
        <v>52</v>
      </c>
      <c r="V2175" s="9" t="s">
        <v>4159</v>
      </c>
      <c r="Z2175" s="9" t="s">
        <v>3083</v>
      </c>
      <c r="AA2175" s="6" t="s">
        <v>9192</v>
      </c>
      <c r="AB2175">
        <v>8</v>
      </c>
      <c r="AC2175">
        <v>8</v>
      </c>
      <c r="AE2175" t="s">
        <v>8055</v>
      </c>
      <c r="AF2175" t="s">
        <v>164</v>
      </c>
      <c r="AH2175" t="s">
        <v>8135</v>
      </c>
      <c r="AK2175" t="s">
        <v>8175</v>
      </c>
      <c r="AL2175" t="s">
        <v>3006</v>
      </c>
      <c r="AM2175" t="s">
        <v>3006</v>
      </c>
      <c r="AO2175">
        <v>20</v>
      </c>
      <c r="AP2175">
        <v>3</v>
      </c>
      <c r="AZ2175" t="s">
        <v>8703</v>
      </c>
    </row>
    <row r="2176" spans="1:60" x14ac:dyDescent="0.3">
      <c r="A2176">
        <v>1783</v>
      </c>
      <c r="B2176" t="s">
        <v>7667</v>
      </c>
      <c r="C2176">
        <v>2400298</v>
      </c>
      <c r="Q2176" t="s">
        <v>3584</v>
      </c>
      <c r="R2176" t="s">
        <v>3584</v>
      </c>
      <c r="S2176" t="s">
        <v>135</v>
      </c>
      <c r="T2176" t="s">
        <v>52</v>
      </c>
      <c r="V2176" s="9" t="s">
        <v>4159</v>
      </c>
      <c r="AA2176" s="6" t="s">
        <v>9193</v>
      </c>
      <c r="AB2176">
        <v>12</v>
      </c>
      <c r="AC2176">
        <v>12</v>
      </c>
      <c r="AE2176" t="s">
        <v>8248</v>
      </c>
      <c r="AF2176" t="s">
        <v>164</v>
      </c>
      <c r="AG2176" t="s">
        <v>8055</v>
      </c>
      <c r="AH2176" t="s">
        <v>12625</v>
      </c>
      <c r="AK2176" t="s">
        <v>8051</v>
      </c>
      <c r="AL2176" t="s">
        <v>2084</v>
      </c>
      <c r="AM2176" t="s">
        <v>2084</v>
      </c>
      <c r="AO2176">
        <v>19</v>
      </c>
      <c r="AP2176">
        <v>4</v>
      </c>
      <c r="AS2176" t="s">
        <v>7309</v>
      </c>
      <c r="AT2176">
        <v>38435996</v>
      </c>
      <c r="AU2176">
        <v>640644</v>
      </c>
      <c r="AV2176" s="11">
        <v>1273516</v>
      </c>
      <c r="AZ2176" t="s">
        <v>8704</v>
      </c>
      <c r="BF2176" t="s">
        <v>10456</v>
      </c>
      <c r="BG2176" t="s">
        <v>10455</v>
      </c>
    </row>
    <row r="2177" spans="1:59" x14ac:dyDescent="0.3">
      <c r="A2177">
        <v>1786</v>
      </c>
      <c r="B2177" t="s">
        <v>7669</v>
      </c>
      <c r="E2177">
        <v>202205</v>
      </c>
      <c r="Q2177" t="s">
        <v>3586</v>
      </c>
      <c r="R2177" t="s">
        <v>3586</v>
      </c>
      <c r="S2177" t="s">
        <v>135</v>
      </c>
      <c r="T2177" t="s">
        <v>52</v>
      </c>
      <c r="V2177" s="9" t="s">
        <v>4161</v>
      </c>
      <c r="AA2177" s="6" t="s">
        <v>9195</v>
      </c>
      <c r="AB2177">
        <v>19</v>
      </c>
      <c r="AC2177">
        <v>19</v>
      </c>
      <c r="AE2177" t="s">
        <v>8169</v>
      </c>
      <c r="AF2177" t="s">
        <v>12306</v>
      </c>
      <c r="AH2177" t="s">
        <v>8112</v>
      </c>
      <c r="AK2177" t="s">
        <v>8051</v>
      </c>
      <c r="AL2177" t="s">
        <v>5274</v>
      </c>
      <c r="AM2177" t="s">
        <v>5274</v>
      </c>
      <c r="AO2177">
        <v>8</v>
      </c>
      <c r="AP2177">
        <v>2</v>
      </c>
      <c r="AZ2177" t="s">
        <v>8705</v>
      </c>
    </row>
    <row r="2178" spans="1:59" x14ac:dyDescent="0.3">
      <c r="A2178">
        <v>1789</v>
      </c>
      <c r="N2178" t="s">
        <v>11454</v>
      </c>
      <c r="Q2178" t="s">
        <v>11453</v>
      </c>
      <c r="R2178" t="s">
        <v>11453</v>
      </c>
      <c r="S2178" t="s">
        <v>135</v>
      </c>
      <c r="T2178" t="s">
        <v>10822</v>
      </c>
      <c r="V2178" s="9" t="s">
        <v>4162</v>
      </c>
      <c r="AH2178" t="s">
        <v>1174</v>
      </c>
    </row>
    <row r="2179" spans="1:59" x14ac:dyDescent="0.3">
      <c r="A2179">
        <v>1790</v>
      </c>
      <c r="C2179">
        <v>2263828</v>
      </c>
      <c r="Q2179" t="s">
        <v>1173</v>
      </c>
      <c r="R2179" t="s">
        <v>1174</v>
      </c>
      <c r="S2179" t="s">
        <v>65</v>
      </c>
      <c r="T2179" t="s">
        <v>52</v>
      </c>
      <c r="V2179" s="9" t="s">
        <v>4162</v>
      </c>
      <c r="AA2179" s="6" t="s">
        <v>12383</v>
      </c>
      <c r="AB2179">
        <v>5</v>
      </c>
      <c r="AC2179">
        <v>5</v>
      </c>
      <c r="AE2179" t="s">
        <v>8055</v>
      </c>
      <c r="AF2179" t="s">
        <v>2462</v>
      </c>
      <c r="AG2179" t="s">
        <v>8054</v>
      </c>
      <c r="AH2179" t="s">
        <v>12329</v>
      </c>
      <c r="AK2179" t="s">
        <v>8123</v>
      </c>
      <c r="AL2179" t="s">
        <v>12384</v>
      </c>
      <c r="AM2179" t="s">
        <v>12385</v>
      </c>
      <c r="AO2179">
        <v>85</v>
      </c>
      <c r="AP2179">
        <v>10</v>
      </c>
      <c r="AZ2179" t="s">
        <v>8479</v>
      </c>
    </row>
    <row r="2180" spans="1:59" x14ac:dyDescent="0.3">
      <c r="A2180">
        <v>1792</v>
      </c>
      <c r="B2180" t="s">
        <v>7671</v>
      </c>
      <c r="C2180">
        <v>2260914</v>
      </c>
      <c r="Q2180" t="s">
        <v>3589</v>
      </c>
      <c r="R2180" t="s">
        <v>3589</v>
      </c>
      <c r="S2180" t="s">
        <v>135</v>
      </c>
      <c r="T2180" t="s">
        <v>52</v>
      </c>
      <c r="V2180" s="9" t="s">
        <v>4162</v>
      </c>
      <c r="AA2180" s="6" t="s">
        <v>9198</v>
      </c>
      <c r="AB2180">
        <v>15</v>
      </c>
      <c r="AC2180">
        <v>15</v>
      </c>
      <c r="AE2180" t="s">
        <v>164</v>
      </c>
      <c r="AF2180" t="s">
        <v>8055</v>
      </c>
      <c r="AH2180" t="s">
        <v>8057</v>
      </c>
      <c r="AK2180" t="s">
        <v>8051</v>
      </c>
      <c r="AL2180" t="s">
        <v>2084</v>
      </c>
      <c r="AM2180" t="s">
        <v>2084</v>
      </c>
      <c r="AO2180">
        <v>19</v>
      </c>
      <c r="AP2180">
        <v>5</v>
      </c>
      <c r="AS2180" t="s">
        <v>7309</v>
      </c>
      <c r="AT2180">
        <v>38435996</v>
      </c>
      <c r="AU2180">
        <v>640644</v>
      </c>
      <c r="AV2180" s="11">
        <v>1273516</v>
      </c>
      <c r="AZ2180" t="s">
        <v>8707</v>
      </c>
      <c r="BF2180" t="s">
        <v>10456</v>
      </c>
      <c r="BG2180" t="s">
        <v>10455</v>
      </c>
    </row>
    <row r="2181" spans="1:59" x14ac:dyDescent="0.3">
      <c r="A2181">
        <v>1793</v>
      </c>
      <c r="C2181">
        <v>2259939</v>
      </c>
      <c r="Q2181" t="s">
        <v>3590</v>
      </c>
      <c r="R2181" t="s">
        <v>3590</v>
      </c>
      <c r="S2181" t="s">
        <v>135</v>
      </c>
      <c r="T2181" t="s">
        <v>52</v>
      </c>
      <c r="V2181" s="9" t="s">
        <v>4162</v>
      </c>
      <c r="AA2181" s="6" t="s">
        <v>9199</v>
      </c>
      <c r="AB2181">
        <v>4</v>
      </c>
      <c r="AC2181">
        <v>4</v>
      </c>
      <c r="AE2181" t="s">
        <v>82</v>
      </c>
      <c r="AF2181" t="s">
        <v>8055</v>
      </c>
      <c r="AG2181" t="s">
        <v>8210</v>
      </c>
      <c r="AH2181" t="s">
        <v>8135</v>
      </c>
      <c r="AK2181" t="s">
        <v>8175</v>
      </c>
      <c r="AL2181" t="s">
        <v>5181</v>
      </c>
      <c r="AM2181" t="s">
        <v>5181</v>
      </c>
      <c r="AO2181">
        <v>31</v>
      </c>
      <c r="AP2181">
        <v>5</v>
      </c>
      <c r="AZ2181" t="s">
        <v>8708</v>
      </c>
    </row>
    <row r="2182" spans="1:59" x14ac:dyDescent="0.3">
      <c r="A2182">
        <v>1794</v>
      </c>
      <c r="N2182" t="s">
        <v>11459</v>
      </c>
      <c r="Q2182" t="s">
        <v>11458</v>
      </c>
      <c r="R2182" t="s">
        <v>11453</v>
      </c>
      <c r="S2182" t="s">
        <v>6609</v>
      </c>
      <c r="T2182" t="s">
        <v>10822</v>
      </c>
      <c r="V2182" s="9" t="s">
        <v>4162</v>
      </c>
      <c r="AH2182" t="s">
        <v>1174</v>
      </c>
    </row>
    <row r="2183" spans="1:59" x14ac:dyDescent="0.3">
      <c r="A2183">
        <v>1795</v>
      </c>
      <c r="C2183">
        <v>2101561</v>
      </c>
      <c r="Q2183" t="s">
        <v>6945</v>
      </c>
      <c r="R2183" t="s">
        <v>6944</v>
      </c>
      <c r="S2183" t="s">
        <v>65</v>
      </c>
      <c r="T2183" t="s">
        <v>52</v>
      </c>
      <c r="V2183" s="9" t="s">
        <v>6941</v>
      </c>
      <c r="AA2183" s="6" t="s">
        <v>6946</v>
      </c>
      <c r="AB2183">
        <v>5</v>
      </c>
      <c r="AC2183">
        <v>5</v>
      </c>
      <c r="AE2183" t="s">
        <v>8055</v>
      </c>
      <c r="AF2183" t="s">
        <v>92</v>
      </c>
      <c r="AH2183" t="s">
        <v>1174</v>
      </c>
      <c r="AL2183" t="s">
        <v>125</v>
      </c>
      <c r="AM2183" t="s">
        <v>132</v>
      </c>
      <c r="AO2183">
        <v>148</v>
      </c>
      <c r="AP2183">
        <v>9</v>
      </c>
      <c r="AS2183" t="s">
        <v>1913</v>
      </c>
      <c r="AT2183">
        <v>471520985</v>
      </c>
      <c r="AU2183">
        <v>7833358</v>
      </c>
      <c r="AV2183" s="11" t="s">
        <v>130</v>
      </c>
      <c r="AZ2183" t="s">
        <v>6947</v>
      </c>
    </row>
    <row r="2184" spans="1:59" x14ac:dyDescent="0.3">
      <c r="A2184">
        <v>1796</v>
      </c>
      <c r="C2184">
        <v>2101560</v>
      </c>
      <c r="Q2184" t="s">
        <v>6939</v>
      </c>
      <c r="R2184" t="s">
        <v>6940</v>
      </c>
      <c r="S2184" t="s">
        <v>65</v>
      </c>
      <c r="T2184" t="s">
        <v>52</v>
      </c>
      <c r="V2184" s="9" t="s">
        <v>6941</v>
      </c>
      <c r="AA2184" s="6" t="s">
        <v>6942</v>
      </c>
      <c r="AB2184">
        <v>7</v>
      </c>
      <c r="AC2184">
        <v>7</v>
      </c>
      <c r="AE2184" t="s">
        <v>82</v>
      </c>
      <c r="AH2184" t="s">
        <v>8145</v>
      </c>
      <c r="AL2184" t="s">
        <v>125</v>
      </c>
      <c r="AM2184" t="s">
        <v>132</v>
      </c>
      <c r="AO2184">
        <v>148</v>
      </c>
      <c r="AP2184">
        <v>9</v>
      </c>
      <c r="AS2184" t="s">
        <v>1913</v>
      </c>
      <c r="AT2184">
        <v>471520985</v>
      </c>
      <c r="AU2184">
        <v>7833358</v>
      </c>
      <c r="AV2184" s="11" t="s">
        <v>130</v>
      </c>
      <c r="AZ2184" t="s">
        <v>6943</v>
      </c>
    </row>
    <row r="2185" spans="1:59" x14ac:dyDescent="0.3">
      <c r="A2185">
        <v>1797</v>
      </c>
      <c r="B2185" t="s">
        <v>7672</v>
      </c>
      <c r="C2185">
        <v>1978039</v>
      </c>
      <c r="Q2185" t="s">
        <v>3591</v>
      </c>
      <c r="R2185" t="s">
        <v>3591</v>
      </c>
      <c r="S2185" t="s">
        <v>135</v>
      </c>
      <c r="T2185" t="s">
        <v>52</v>
      </c>
      <c r="V2185" s="9" t="s">
        <v>4163</v>
      </c>
      <c r="AA2185" s="6" t="s">
        <v>9200</v>
      </c>
      <c r="AB2185">
        <v>2</v>
      </c>
      <c r="AC2185">
        <v>2</v>
      </c>
      <c r="AE2185" t="s">
        <v>8053</v>
      </c>
      <c r="AH2185" t="s">
        <v>8057</v>
      </c>
      <c r="AL2185" t="s">
        <v>156</v>
      </c>
      <c r="AM2185" t="s">
        <v>156</v>
      </c>
      <c r="AO2185">
        <v>336</v>
      </c>
      <c r="AP2185">
        <v>8274</v>
      </c>
      <c r="AZ2185" t="s">
        <v>8709</v>
      </c>
    </row>
    <row r="2186" spans="1:59" x14ac:dyDescent="0.3">
      <c r="A2186">
        <v>1798</v>
      </c>
      <c r="Q2186" t="s">
        <v>10940</v>
      </c>
      <c r="R2186" t="s">
        <v>10940</v>
      </c>
      <c r="S2186" t="s">
        <v>135</v>
      </c>
      <c r="T2186" t="s">
        <v>469</v>
      </c>
      <c r="V2186" s="9" t="s">
        <v>4164</v>
      </c>
      <c r="AA2186" s="6" t="s">
        <v>10941</v>
      </c>
      <c r="AB2186">
        <v>4</v>
      </c>
      <c r="AC2186">
        <v>4</v>
      </c>
      <c r="AL2186" t="s">
        <v>10942</v>
      </c>
      <c r="AM2186" t="s">
        <v>10942</v>
      </c>
      <c r="AZ2186" t="s">
        <v>10943</v>
      </c>
    </row>
    <row r="2187" spans="1:59" x14ac:dyDescent="0.3">
      <c r="A2187">
        <v>1799</v>
      </c>
      <c r="B2187" t="s">
        <v>11620</v>
      </c>
      <c r="C2187">
        <v>2293179</v>
      </c>
      <c r="Q2187" t="s">
        <v>11621</v>
      </c>
      <c r="R2187" t="s">
        <v>11621</v>
      </c>
      <c r="S2187" t="s">
        <v>135</v>
      </c>
      <c r="T2187" t="s">
        <v>52</v>
      </c>
      <c r="V2187" s="9" t="s">
        <v>4164</v>
      </c>
      <c r="AA2187" s="6" t="s">
        <v>11622</v>
      </c>
      <c r="AB2187">
        <v>9</v>
      </c>
      <c r="AC2187">
        <v>9</v>
      </c>
      <c r="AE2187" t="s">
        <v>8055</v>
      </c>
      <c r="AH2187" t="s">
        <v>11623</v>
      </c>
      <c r="AK2187" t="s">
        <v>8051</v>
      </c>
      <c r="AL2187" t="s">
        <v>5406</v>
      </c>
      <c r="AM2187" t="s">
        <v>5406</v>
      </c>
      <c r="AO2187">
        <v>71</v>
      </c>
      <c r="AP2187">
        <v>3</v>
      </c>
      <c r="AQ2187">
        <v>1</v>
      </c>
      <c r="AZ2187" t="s">
        <v>11624</v>
      </c>
    </row>
    <row r="2188" spans="1:59" x14ac:dyDescent="0.3">
      <c r="A2188">
        <v>1801</v>
      </c>
      <c r="B2188" t="s">
        <v>7673</v>
      </c>
      <c r="C2188">
        <v>2082863</v>
      </c>
      <c r="Q2188" t="s">
        <v>3593</v>
      </c>
      <c r="R2188" t="s">
        <v>3593</v>
      </c>
      <c r="S2188" t="s">
        <v>135</v>
      </c>
      <c r="T2188" t="s">
        <v>52</v>
      </c>
      <c r="V2188" s="9" t="s">
        <v>4164</v>
      </c>
      <c r="AA2188" s="6" t="s">
        <v>9202</v>
      </c>
      <c r="AB2188">
        <v>11</v>
      </c>
      <c r="AC2188">
        <v>11</v>
      </c>
      <c r="AE2188" t="s">
        <v>8055</v>
      </c>
      <c r="AH2188" t="s">
        <v>8057</v>
      </c>
      <c r="AK2188" t="s">
        <v>8123</v>
      </c>
      <c r="AL2188" t="s">
        <v>2084</v>
      </c>
      <c r="AM2188" t="s">
        <v>2084</v>
      </c>
      <c r="AO2188">
        <v>19</v>
      </c>
      <c r="AP2188">
        <v>6</v>
      </c>
      <c r="AS2188" t="s">
        <v>7309</v>
      </c>
      <c r="AT2188">
        <v>38435996</v>
      </c>
      <c r="AU2188">
        <v>640644</v>
      </c>
      <c r="AV2188" s="11">
        <v>1273516</v>
      </c>
      <c r="AZ2188" t="s">
        <v>8708</v>
      </c>
      <c r="BF2188" t="s">
        <v>10456</v>
      </c>
      <c r="BG2188" t="s">
        <v>10455</v>
      </c>
    </row>
    <row r="2189" spans="1:59" x14ac:dyDescent="0.3">
      <c r="A2189">
        <v>1802</v>
      </c>
      <c r="M2189" t="s">
        <v>10337</v>
      </c>
      <c r="Q2189" t="s">
        <v>10338</v>
      </c>
      <c r="R2189" t="s">
        <v>10338</v>
      </c>
      <c r="S2189" t="s">
        <v>135</v>
      </c>
      <c r="T2189" t="s">
        <v>10005</v>
      </c>
      <c r="V2189" s="9" t="s">
        <v>10339</v>
      </c>
      <c r="AD2189" s="9" t="s">
        <v>10306</v>
      </c>
      <c r="AK2189" t="s">
        <v>8051</v>
      </c>
      <c r="AL2189" t="s">
        <v>10340</v>
      </c>
      <c r="AM2189" t="s">
        <v>10340</v>
      </c>
      <c r="AO2189">
        <v>2</v>
      </c>
      <c r="AP2189">
        <v>11</v>
      </c>
    </row>
    <row r="2190" spans="1:59" x14ac:dyDescent="0.3">
      <c r="A2190">
        <v>1803</v>
      </c>
      <c r="I2190">
        <v>43064226</v>
      </c>
      <c r="Q2190" t="s">
        <v>10852</v>
      </c>
      <c r="R2190" t="s">
        <v>10852</v>
      </c>
      <c r="S2190" t="s">
        <v>135</v>
      </c>
      <c r="T2190" t="s">
        <v>10853</v>
      </c>
      <c r="V2190" s="9" t="s">
        <v>4165</v>
      </c>
      <c r="AB2190">
        <v>24</v>
      </c>
      <c r="AC2190">
        <v>24</v>
      </c>
      <c r="AH2190" t="s">
        <v>8106</v>
      </c>
      <c r="AZ2190" t="s">
        <v>6144</v>
      </c>
      <c r="BF2190" t="s">
        <v>10854</v>
      </c>
      <c r="BG2190" t="s">
        <v>10855</v>
      </c>
    </row>
    <row r="2191" spans="1:59" x14ac:dyDescent="0.3">
      <c r="A2191">
        <v>1804</v>
      </c>
      <c r="I2191">
        <v>32014288</v>
      </c>
      <c r="Q2191" t="s">
        <v>10856</v>
      </c>
      <c r="R2191" t="s">
        <v>10856</v>
      </c>
      <c r="S2191" t="s">
        <v>135</v>
      </c>
      <c r="T2191" t="s">
        <v>10853</v>
      </c>
      <c r="V2191" s="9" t="s">
        <v>4165</v>
      </c>
      <c r="AB2191">
        <v>68</v>
      </c>
      <c r="AC2191">
        <v>68</v>
      </c>
      <c r="AH2191" t="s">
        <v>8106</v>
      </c>
      <c r="AZ2191" t="s">
        <v>6144</v>
      </c>
      <c r="BF2191" t="s">
        <v>10854</v>
      </c>
      <c r="BG2191" t="s">
        <v>10855</v>
      </c>
    </row>
    <row r="2192" spans="1:59" x14ac:dyDescent="0.3">
      <c r="A2192">
        <v>1805</v>
      </c>
      <c r="I2192">
        <v>43064220</v>
      </c>
      <c r="Q2192" t="s">
        <v>10857</v>
      </c>
      <c r="R2192" t="s">
        <v>10857</v>
      </c>
      <c r="S2192" t="s">
        <v>135</v>
      </c>
      <c r="T2192" t="s">
        <v>10853</v>
      </c>
      <c r="V2192" s="9" t="s">
        <v>4165</v>
      </c>
      <c r="AB2192">
        <v>28</v>
      </c>
      <c r="AC2192">
        <v>28</v>
      </c>
      <c r="AH2192" t="s">
        <v>8106</v>
      </c>
      <c r="AZ2192" t="s">
        <v>6144</v>
      </c>
      <c r="BF2192" t="s">
        <v>10854</v>
      </c>
      <c r="BG2192" t="s">
        <v>10855</v>
      </c>
    </row>
    <row r="2193" spans="1:59" x14ac:dyDescent="0.3">
      <c r="A2193">
        <v>1806</v>
      </c>
      <c r="Q2193" t="s">
        <v>11069</v>
      </c>
      <c r="R2193" t="s">
        <v>11070</v>
      </c>
      <c r="S2193" t="s">
        <v>65</v>
      </c>
      <c r="T2193" t="s">
        <v>2176</v>
      </c>
      <c r="V2193" s="9" t="s">
        <v>4165</v>
      </c>
      <c r="AE2193" t="s">
        <v>8053</v>
      </c>
      <c r="AH2193" t="s">
        <v>1174</v>
      </c>
      <c r="AL2193" t="s">
        <v>11071</v>
      </c>
      <c r="AM2193" t="s">
        <v>11072</v>
      </c>
      <c r="AZ2193" t="s">
        <v>11068</v>
      </c>
      <c r="BD2193" t="s">
        <v>11073</v>
      </c>
      <c r="BF2193" t="s">
        <v>11074</v>
      </c>
      <c r="BG2193" t="s">
        <v>10969</v>
      </c>
    </row>
    <row r="2194" spans="1:59" x14ac:dyDescent="0.3">
      <c r="A2194">
        <v>1807</v>
      </c>
      <c r="Q2194" t="s">
        <v>4012</v>
      </c>
      <c r="R2194" t="s">
        <v>4012</v>
      </c>
      <c r="S2194" t="s">
        <v>135</v>
      </c>
      <c r="T2194" t="s">
        <v>2176</v>
      </c>
      <c r="V2194" s="9" t="s">
        <v>4165</v>
      </c>
      <c r="AH2194" t="s">
        <v>8092</v>
      </c>
      <c r="AL2194" t="s">
        <v>10691</v>
      </c>
      <c r="AM2194" t="s">
        <v>10691</v>
      </c>
      <c r="AT2194">
        <v>797554486</v>
      </c>
      <c r="AZ2194" t="s">
        <v>10692</v>
      </c>
      <c r="BD2194" t="s">
        <v>10693</v>
      </c>
      <c r="BF2194" t="s">
        <v>8519</v>
      </c>
      <c r="BG2194" t="s">
        <v>10455</v>
      </c>
    </row>
    <row r="2195" spans="1:59" x14ac:dyDescent="0.3">
      <c r="A2195">
        <v>1808</v>
      </c>
      <c r="Q2195" t="s">
        <v>10717</v>
      </c>
      <c r="R2195" t="s">
        <v>10717</v>
      </c>
      <c r="S2195" t="s">
        <v>135</v>
      </c>
      <c r="T2195" t="s">
        <v>52</v>
      </c>
      <c r="V2195" s="9" t="s">
        <v>4165</v>
      </c>
      <c r="AA2195" s="6" t="s">
        <v>10718</v>
      </c>
      <c r="AB2195">
        <v>8</v>
      </c>
      <c r="AC2195">
        <v>8</v>
      </c>
      <c r="AE2195" t="s">
        <v>8260</v>
      </c>
      <c r="AH2195" t="s">
        <v>1174</v>
      </c>
      <c r="AL2195" t="s">
        <v>10719</v>
      </c>
      <c r="AM2195" t="s">
        <v>10719</v>
      </c>
      <c r="AO2195">
        <v>23</v>
      </c>
      <c r="AZ2195" t="s">
        <v>10720</v>
      </c>
    </row>
    <row r="2196" spans="1:59" x14ac:dyDescent="0.3">
      <c r="A2196">
        <v>1809</v>
      </c>
      <c r="C2196">
        <v>1788616</v>
      </c>
      <c r="Q2196" t="s">
        <v>6970</v>
      </c>
      <c r="R2196" t="s">
        <v>6971</v>
      </c>
      <c r="S2196" t="s">
        <v>6972</v>
      </c>
      <c r="T2196" t="s">
        <v>52</v>
      </c>
      <c r="V2196" s="9" t="s">
        <v>4165</v>
      </c>
      <c r="AA2196" s="6" t="s">
        <v>6973</v>
      </c>
      <c r="AB2196">
        <v>5</v>
      </c>
      <c r="AC2196">
        <v>5</v>
      </c>
      <c r="AE2196" t="s">
        <v>82</v>
      </c>
      <c r="AF2196" t="s">
        <v>2462</v>
      </c>
      <c r="AG2196" t="s">
        <v>8054</v>
      </c>
      <c r="AH2196" t="s">
        <v>12628</v>
      </c>
      <c r="AK2196" t="s">
        <v>8175</v>
      </c>
      <c r="AL2196" t="s">
        <v>6974</v>
      </c>
      <c r="AM2196" t="s">
        <v>6975</v>
      </c>
      <c r="AO2196">
        <v>119</v>
      </c>
      <c r="AP2196" s="9" t="s">
        <v>1247</v>
      </c>
      <c r="AZ2196" t="s">
        <v>6976</v>
      </c>
    </row>
    <row r="2197" spans="1:59" x14ac:dyDescent="0.3">
      <c r="A2197">
        <v>1810</v>
      </c>
      <c r="C2197">
        <v>1722603</v>
      </c>
      <c r="Q2197" t="s">
        <v>3594</v>
      </c>
      <c r="R2197" t="s">
        <v>3594</v>
      </c>
      <c r="S2197" t="s">
        <v>135</v>
      </c>
      <c r="T2197" t="s">
        <v>52</v>
      </c>
      <c r="V2197" s="9" t="s">
        <v>4165</v>
      </c>
      <c r="AA2197" s="6" t="s">
        <v>2081</v>
      </c>
      <c r="AB2197">
        <v>3</v>
      </c>
      <c r="AC2197">
        <v>3</v>
      </c>
      <c r="AE2197" t="s">
        <v>8062</v>
      </c>
      <c r="AL2197" t="s">
        <v>1586</v>
      </c>
      <c r="AM2197" t="s">
        <v>1586</v>
      </c>
      <c r="AO2197">
        <v>33</v>
      </c>
      <c r="AP2197">
        <v>3</v>
      </c>
      <c r="AZ2197" t="s">
        <v>8711</v>
      </c>
    </row>
    <row r="2198" spans="1:59" x14ac:dyDescent="0.3">
      <c r="A2198">
        <v>1811</v>
      </c>
      <c r="I2198">
        <v>1070693096</v>
      </c>
      <c r="P2198" s="9" t="s">
        <v>7674</v>
      </c>
      <c r="Q2198" t="s">
        <v>3595</v>
      </c>
      <c r="R2198" t="s">
        <v>3603</v>
      </c>
      <c r="S2198" t="s">
        <v>1004</v>
      </c>
      <c r="T2198" t="s">
        <v>13</v>
      </c>
      <c r="V2198" s="9" t="s">
        <v>4165</v>
      </c>
      <c r="AB2198">
        <v>206</v>
      </c>
      <c r="AC2198">
        <v>206</v>
      </c>
      <c r="AH2198" t="s">
        <v>1174</v>
      </c>
      <c r="AZ2198" t="s">
        <v>8712</v>
      </c>
      <c r="BF2198" t="s">
        <v>8713</v>
      </c>
    </row>
    <row r="2199" spans="1:59" x14ac:dyDescent="0.3">
      <c r="A2199">
        <v>1812</v>
      </c>
      <c r="I2199">
        <v>43064184</v>
      </c>
      <c r="Q2199" t="s">
        <v>10859</v>
      </c>
      <c r="R2199" t="s">
        <v>10859</v>
      </c>
      <c r="S2199" t="s">
        <v>135</v>
      </c>
      <c r="T2199" t="s">
        <v>13</v>
      </c>
      <c r="V2199" s="9" t="s">
        <v>4165</v>
      </c>
      <c r="AB2199">
        <v>87</v>
      </c>
      <c r="AC2199">
        <v>87</v>
      </c>
      <c r="AR2199">
        <v>1</v>
      </c>
      <c r="AZ2199" t="s">
        <v>6197</v>
      </c>
      <c r="BF2199" t="s">
        <v>10459</v>
      </c>
    </row>
    <row r="2200" spans="1:59" x14ac:dyDescent="0.3">
      <c r="A2200">
        <v>1814</v>
      </c>
      <c r="B2200" t="s">
        <v>7675</v>
      </c>
      <c r="C2200">
        <v>1778227</v>
      </c>
      <c r="Q2200" t="s">
        <v>3597</v>
      </c>
      <c r="R2200" t="s">
        <v>3597</v>
      </c>
      <c r="S2200" t="s">
        <v>135</v>
      </c>
      <c r="T2200" t="s">
        <v>52</v>
      </c>
      <c r="V2200" s="9" t="s">
        <v>4165</v>
      </c>
      <c r="AA2200" s="6" t="s">
        <v>9204</v>
      </c>
      <c r="AB2200">
        <v>10</v>
      </c>
      <c r="AC2200">
        <v>10</v>
      </c>
      <c r="AE2200" t="s">
        <v>8155</v>
      </c>
      <c r="AF2200" t="s">
        <v>2462</v>
      </c>
      <c r="AH2200" t="s">
        <v>1174</v>
      </c>
      <c r="AL2200" t="s">
        <v>5277</v>
      </c>
      <c r="AM2200" t="s">
        <v>5277</v>
      </c>
      <c r="AO2200">
        <v>98</v>
      </c>
      <c r="AP2200">
        <v>5</v>
      </c>
      <c r="AZ2200" t="s">
        <v>8714</v>
      </c>
    </row>
    <row r="2201" spans="1:59" x14ac:dyDescent="0.3">
      <c r="A2201">
        <v>1816</v>
      </c>
      <c r="I2201">
        <v>782091831</v>
      </c>
      <c r="O2201" s="9" t="s">
        <v>9206</v>
      </c>
      <c r="P2201" s="9" t="s">
        <v>7676</v>
      </c>
      <c r="Q2201" t="s">
        <v>3599</v>
      </c>
      <c r="R2201" t="s">
        <v>3605</v>
      </c>
      <c r="S2201" t="s">
        <v>51</v>
      </c>
      <c r="T2201" t="s">
        <v>13</v>
      </c>
      <c r="V2201" s="9" t="s">
        <v>4165</v>
      </c>
      <c r="AB2201">
        <v>240</v>
      </c>
      <c r="AC2201">
        <v>240</v>
      </c>
      <c r="AH2201" t="s">
        <v>1389</v>
      </c>
      <c r="AZ2201" t="s">
        <v>8716</v>
      </c>
      <c r="BF2201" t="s">
        <v>8717</v>
      </c>
    </row>
    <row r="2202" spans="1:59" x14ac:dyDescent="0.3">
      <c r="A2202">
        <v>1819</v>
      </c>
      <c r="Q2202" t="s">
        <v>12684</v>
      </c>
      <c r="R2202" t="s">
        <v>12684</v>
      </c>
      <c r="S2202" t="s">
        <v>135</v>
      </c>
      <c r="T2202" t="s">
        <v>2176</v>
      </c>
      <c r="V2202" s="9" t="s">
        <v>4165</v>
      </c>
      <c r="AA2202" s="6" t="s">
        <v>12685</v>
      </c>
      <c r="AB2202">
        <v>32</v>
      </c>
      <c r="AC2202">
        <v>32</v>
      </c>
      <c r="AE2202" t="s">
        <v>8169</v>
      </c>
      <c r="AF2202" t="s">
        <v>8202</v>
      </c>
      <c r="AH2202" t="s">
        <v>12691</v>
      </c>
      <c r="AL2202" t="s">
        <v>12686</v>
      </c>
      <c r="AM2202" t="s">
        <v>12686</v>
      </c>
      <c r="AT2202">
        <v>23693475</v>
      </c>
      <c r="AW2202" t="s">
        <v>12687</v>
      </c>
      <c r="AZ2202" t="s">
        <v>12689</v>
      </c>
      <c r="BD2202" t="s">
        <v>12690</v>
      </c>
      <c r="BF2202" t="s">
        <v>12688</v>
      </c>
      <c r="BG2202" t="s">
        <v>10455</v>
      </c>
    </row>
    <row r="2203" spans="1:59" x14ac:dyDescent="0.3">
      <c r="A2203">
        <v>1822</v>
      </c>
      <c r="Q2203" t="s">
        <v>3602</v>
      </c>
      <c r="R2203" t="s">
        <v>3606</v>
      </c>
      <c r="S2203" t="s">
        <v>65</v>
      </c>
      <c r="T2203" t="s">
        <v>52</v>
      </c>
      <c r="V2203" s="9" t="s">
        <v>4165</v>
      </c>
      <c r="AA2203" s="6" t="s">
        <v>9209</v>
      </c>
      <c r="AB2203">
        <v>19</v>
      </c>
      <c r="AC2203">
        <v>19</v>
      </c>
      <c r="AE2203" t="s">
        <v>82</v>
      </c>
      <c r="AH2203" t="s">
        <v>1174</v>
      </c>
      <c r="AL2203" t="s">
        <v>11087</v>
      </c>
      <c r="AM2203" t="s">
        <v>5245</v>
      </c>
      <c r="AO2203">
        <v>56</v>
      </c>
      <c r="AP2203">
        <v>4</v>
      </c>
      <c r="AZ2203" t="s">
        <v>8719</v>
      </c>
    </row>
    <row r="2204" spans="1:59" x14ac:dyDescent="0.3">
      <c r="A2204">
        <v>1823</v>
      </c>
      <c r="C2204">
        <v>1924473</v>
      </c>
      <c r="Q2204" t="s">
        <v>3607</v>
      </c>
      <c r="R2204" t="s">
        <v>3607</v>
      </c>
      <c r="S2204" t="s">
        <v>135</v>
      </c>
      <c r="T2204" t="s">
        <v>52</v>
      </c>
      <c r="V2204" s="9" t="s">
        <v>4165</v>
      </c>
      <c r="AA2204" s="6" t="s">
        <v>9210</v>
      </c>
      <c r="AB2204">
        <v>7</v>
      </c>
      <c r="AC2204">
        <v>7</v>
      </c>
      <c r="AE2204" t="s">
        <v>8054</v>
      </c>
      <c r="AF2204" t="s">
        <v>8169</v>
      </c>
      <c r="AH2204" t="s">
        <v>8058</v>
      </c>
      <c r="AK2204" t="s">
        <v>8051</v>
      </c>
      <c r="AL2204" t="s">
        <v>5280</v>
      </c>
      <c r="AM2204" t="s">
        <v>5280</v>
      </c>
      <c r="AO2204">
        <v>370</v>
      </c>
      <c r="AZ2204" t="s">
        <v>8720</v>
      </c>
    </row>
    <row r="2205" spans="1:59" x14ac:dyDescent="0.3">
      <c r="A2205">
        <v>1825</v>
      </c>
      <c r="Q2205" t="s">
        <v>10903</v>
      </c>
      <c r="R2205" t="s">
        <v>10903</v>
      </c>
      <c r="S2205" t="s">
        <v>135</v>
      </c>
      <c r="T2205" t="s">
        <v>469</v>
      </c>
      <c r="V2205" s="9" t="s">
        <v>4165</v>
      </c>
      <c r="AA2205" s="6" t="s">
        <v>10904</v>
      </c>
      <c r="AB2205">
        <v>4</v>
      </c>
      <c r="AC2205">
        <v>4</v>
      </c>
      <c r="AK2205" t="s">
        <v>8051</v>
      </c>
      <c r="AL2205" t="s">
        <v>10905</v>
      </c>
      <c r="AM2205" t="s">
        <v>10905</v>
      </c>
      <c r="AO2205">
        <v>38</v>
      </c>
      <c r="AP2205">
        <v>9</v>
      </c>
      <c r="AZ2205" t="s">
        <v>10906</v>
      </c>
    </row>
    <row r="2206" spans="1:59" x14ac:dyDescent="0.3">
      <c r="A2206">
        <v>1826</v>
      </c>
      <c r="M2206" t="s">
        <v>10341</v>
      </c>
      <c r="Q2206" t="s">
        <v>10342</v>
      </c>
      <c r="R2206" t="s">
        <v>10342</v>
      </c>
      <c r="S2206" t="s">
        <v>135</v>
      </c>
      <c r="T2206" t="s">
        <v>10005</v>
      </c>
      <c r="V2206" s="9" t="s">
        <v>10343</v>
      </c>
      <c r="AD2206" s="9" t="s">
        <v>10344</v>
      </c>
      <c r="AK2206" t="s">
        <v>8051</v>
      </c>
      <c r="AL2206" t="s">
        <v>10340</v>
      </c>
      <c r="AM2206" t="s">
        <v>10340</v>
      </c>
      <c r="AO2206">
        <v>2</v>
      </c>
      <c r="AP2206">
        <v>12</v>
      </c>
    </row>
    <row r="2207" spans="1:59" x14ac:dyDescent="0.3">
      <c r="A2207">
        <v>1827</v>
      </c>
      <c r="M2207" t="s">
        <v>10345</v>
      </c>
      <c r="Q2207" t="s">
        <v>10346</v>
      </c>
      <c r="R2207" t="s">
        <v>10346</v>
      </c>
      <c r="S2207" t="s">
        <v>135</v>
      </c>
      <c r="T2207" t="s">
        <v>10005</v>
      </c>
      <c r="V2207" s="9" t="s">
        <v>10347</v>
      </c>
      <c r="AD2207" s="9" t="s">
        <v>10344</v>
      </c>
      <c r="AK2207" t="s">
        <v>8051</v>
      </c>
      <c r="AL2207" t="s">
        <v>10340</v>
      </c>
      <c r="AM2207" t="s">
        <v>10340</v>
      </c>
      <c r="AO2207">
        <v>2</v>
      </c>
      <c r="AP2207">
        <v>13</v>
      </c>
    </row>
    <row r="2208" spans="1:59" x14ac:dyDescent="0.3">
      <c r="A2208">
        <v>1828</v>
      </c>
      <c r="E2208">
        <v>20833401</v>
      </c>
      <c r="Q2208" t="s">
        <v>5536</v>
      </c>
      <c r="R2208" t="s">
        <v>5536</v>
      </c>
      <c r="S2208" t="s">
        <v>135</v>
      </c>
      <c r="T2208" t="s">
        <v>52</v>
      </c>
      <c r="V2208" s="9" t="s">
        <v>4166</v>
      </c>
      <c r="AA2208" s="6" t="s">
        <v>211</v>
      </c>
      <c r="AB2208">
        <v>1</v>
      </c>
      <c r="AC2208">
        <v>1</v>
      </c>
      <c r="AE2208" t="s">
        <v>8054</v>
      </c>
      <c r="AF2208" t="s">
        <v>164</v>
      </c>
      <c r="AH2208" t="s">
        <v>8057</v>
      </c>
      <c r="AL2208" t="s">
        <v>5531</v>
      </c>
      <c r="AM2208" t="s">
        <v>5531</v>
      </c>
      <c r="AO2208">
        <v>21</v>
      </c>
      <c r="AP2208">
        <v>2</v>
      </c>
      <c r="AS2208" t="s">
        <v>7313</v>
      </c>
      <c r="AT2208">
        <v>818922538</v>
      </c>
      <c r="AV2208" s="11">
        <v>101088275</v>
      </c>
    </row>
    <row r="2209" spans="1:59" x14ac:dyDescent="0.3">
      <c r="A2209">
        <v>1829</v>
      </c>
      <c r="B2209" t="s">
        <v>7679</v>
      </c>
      <c r="C2209">
        <v>2003772</v>
      </c>
      <c r="Q2209" t="s">
        <v>3608</v>
      </c>
      <c r="R2209" t="s">
        <v>3608</v>
      </c>
      <c r="S2209" t="s">
        <v>135</v>
      </c>
      <c r="T2209" t="s">
        <v>52</v>
      </c>
      <c r="V2209" s="9" t="s">
        <v>4166</v>
      </c>
      <c r="AA2209" s="6" t="s">
        <v>9212</v>
      </c>
      <c r="AB2209">
        <v>14</v>
      </c>
      <c r="AC2209">
        <v>14</v>
      </c>
      <c r="AE2209" t="s">
        <v>8054</v>
      </c>
      <c r="AH2209" t="s">
        <v>12418</v>
      </c>
      <c r="AL2209" t="s">
        <v>2084</v>
      </c>
      <c r="AM2209" t="s">
        <v>2084</v>
      </c>
      <c r="AO2209">
        <v>20</v>
      </c>
      <c r="AP2209">
        <v>1</v>
      </c>
      <c r="AS2209" t="s">
        <v>7309</v>
      </c>
      <c r="AT2209">
        <v>38435996</v>
      </c>
      <c r="AU2209">
        <v>640644</v>
      </c>
      <c r="AV2209" s="11">
        <v>1273516</v>
      </c>
      <c r="AZ2209" t="s">
        <v>8722</v>
      </c>
      <c r="BF2209" t="s">
        <v>10456</v>
      </c>
      <c r="BG2209" t="s">
        <v>10455</v>
      </c>
    </row>
    <row r="2210" spans="1:59" x14ac:dyDescent="0.3">
      <c r="A2210">
        <v>1831</v>
      </c>
      <c r="Q2210" t="s">
        <v>6143</v>
      </c>
      <c r="R2210" t="s">
        <v>6143</v>
      </c>
      <c r="S2210" t="s">
        <v>135</v>
      </c>
      <c r="T2210" t="s">
        <v>52</v>
      </c>
      <c r="V2210" s="9" t="s">
        <v>4167</v>
      </c>
      <c r="AA2210" s="6" t="s">
        <v>251</v>
      </c>
      <c r="AB2210">
        <v>1</v>
      </c>
      <c r="AC2210">
        <v>1</v>
      </c>
      <c r="AL2210" t="s">
        <v>6142</v>
      </c>
      <c r="AM2210" t="s">
        <v>6142</v>
      </c>
      <c r="AO2210">
        <v>1</v>
      </c>
      <c r="AP2210">
        <v>1</v>
      </c>
      <c r="AS2210" t="s">
        <v>7310</v>
      </c>
      <c r="AT2210">
        <v>1117872832</v>
      </c>
      <c r="AU2210">
        <v>4057166</v>
      </c>
      <c r="AY2210" t="s">
        <v>12518</v>
      </c>
      <c r="AZ2210" t="s">
        <v>6144</v>
      </c>
      <c r="BF2210" t="s">
        <v>6144</v>
      </c>
      <c r="BG2210" t="s">
        <v>10855</v>
      </c>
    </row>
    <row r="2211" spans="1:59" x14ac:dyDescent="0.3">
      <c r="A2211">
        <v>1833</v>
      </c>
      <c r="Q2211" t="s">
        <v>6145</v>
      </c>
      <c r="R2211" t="s">
        <v>6145</v>
      </c>
      <c r="S2211" t="s">
        <v>135</v>
      </c>
      <c r="T2211" t="s">
        <v>52</v>
      </c>
      <c r="V2211" s="9" t="s">
        <v>4167</v>
      </c>
      <c r="AA2211" s="6" t="s">
        <v>251</v>
      </c>
      <c r="AB2211">
        <v>1</v>
      </c>
      <c r="AC2211">
        <v>1</v>
      </c>
      <c r="AE2211" t="s">
        <v>10754</v>
      </c>
      <c r="AL2211" t="s">
        <v>6142</v>
      </c>
      <c r="AM2211" t="s">
        <v>6142</v>
      </c>
      <c r="AO2211">
        <v>1</v>
      </c>
      <c r="AP2211">
        <v>1</v>
      </c>
      <c r="AS2211" t="s">
        <v>7310</v>
      </c>
      <c r="AT2211">
        <v>1117872832</v>
      </c>
      <c r="AU2211">
        <v>4057166</v>
      </c>
      <c r="AY2211" t="s">
        <v>12518</v>
      </c>
      <c r="AZ2211" t="s">
        <v>6144</v>
      </c>
      <c r="BF2211" t="s">
        <v>6144</v>
      </c>
      <c r="BG2211" t="s">
        <v>10855</v>
      </c>
    </row>
    <row r="2212" spans="1:59" x14ac:dyDescent="0.3">
      <c r="A2212">
        <v>1834</v>
      </c>
      <c r="Q2212" t="s">
        <v>6146</v>
      </c>
      <c r="R2212" t="s">
        <v>6146</v>
      </c>
      <c r="S2212" t="s">
        <v>135</v>
      </c>
      <c r="T2212" t="s">
        <v>52</v>
      </c>
      <c r="V2212" s="9" t="s">
        <v>4167</v>
      </c>
      <c r="AA2212" s="6" t="s">
        <v>332</v>
      </c>
      <c r="AB2212">
        <v>1</v>
      </c>
      <c r="AC2212">
        <v>1</v>
      </c>
      <c r="AL2212" t="s">
        <v>6142</v>
      </c>
      <c r="AM2212" t="s">
        <v>6142</v>
      </c>
      <c r="AO2212">
        <v>1</v>
      </c>
      <c r="AP2212">
        <v>1</v>
      </c>
      <c r="AS2212" t="s">
        <v>7310</v>
      </c>
      <c r="AT2212">
        <v>1117872832</v>
      </c>
      <c r="AU2212">
        <v>4057166</v>
      </c>
      <c r="AY2212" t="s">
        <v>12518</v>
      </c>
      <c r="AZ2212" t="s">
        <v>6149</v>
      </c>
      <c r="BF2212" t="s">
        <v>6144</v>
      </c>
      <c r="BG2212" t="s">
        <v>10855</v>
      </c>
    </row>
    <row r="2213" spans="1:59" x14ac:dyDescent="0.3">
      <c r="A2213">
        <v>1835</v>
      </c>
      <c r="Q2213" t="s">
        <v>6147</v>
      </c>
      <c r="R2213" t="s">
        <v>6147</v>
      </c>
      <c r="S2213" t="s">
        <v>135</v>
      </c>
      <c r="T2213" t="s">
        <v>52</v>
      </c>
      <c r="V2213" s="9" t="s">
        <v>4167</v>
      </c>
      <c r="AA2213" s="6" t="s">
        <v>332</v>
      </c>
      <c r="AB2213">
        <v>1</v>
      </c>
      <c r="AC2213">
        <v>1</v>
      </c>
      <c r="AL2213" t="s">
        <v>6142</v>
      </c>
      <c r="AM2213" t="s">
        <v>6142</v>
      </c>
      <c r="AO2213">
        <v>1</v>
      </c>
      <c r="AP2213">
        <v>1</v>
      </c>
      <c r="AS2213" t="s">
        <v>7310</v>
      </c>
      <c r="AT2213">
        <v>1117872832</v>
      </c>
      <c r="AU2213">
        <v>4057166</v>
      </c>
      <c r="AY2213" t="s">
        <v>12518</v>
      </c>
      <c r="AZ2213" t="s">
        <v>6150</v>
      </c>
      <c r="BF2213" t="s">
        <v>6144</v>
      </c>
      <c r="BG2213" t="s">
        <v>10855</v>
      </c>
    </row>
    <row r="2214" spans="1:59" x14ac:dyDescent="0.3">
      <c r="A2214">
        <v>1836</v>
      </c>
      <c r="Q2214" t="s">
        <v>6148</v>
      </c>
      <c r="R2214" t="s">
        <v>6148</v>
      </c>
      <c r="S2214" t="s">
        <v>135</v>
      </c>
      <c r="T2214" t="s">
        <v>52</v>
      </c>
      <c r="V2214" s="9" t="s">
        <v>4167</v>
      </c>
      <c r="AA2214" s="6" t="s">
        <v>332</v>
      </c>
      <c r="AB2214">
        <v>1</v>
      </c>
      <c r="AC2214">
        <v>1</v>
      </c>
      <c r="AL2214" t="s">
        <v>6142</v>
      </c>
      <c r="AM2214" t="s">
        <v>6142</v>
      </c>
      <c r="AO2214">
        <v>1</v>
      </c>
      <c r="AP2214">
        <v>1</v>
      </c>
      <c r="AS2214" t="s">
        <v>7310</v>
      </c>
      <c r="AT2214">
        <v>1117872832</v>
      </c>
      <c r="AU2214">
        <v>4057166</v>
      </c>
      <c r="AY2214" t="s">
        <v>12518</v>
      </c>
      <c r="AZ2214" t="s">
        <v>6150</v>
      </c>
      <c r="BF2214" t="s">
        <v>6144</v>
      </c>
      <c r="BG2214" t="s">
        <v>10855</v>
      </c>
    </row>
    <row r="2215" spans="1:59" x14ac:dyDescent="0.3">
      <c r="A2215">
        <v>1837</v>
      </c>
      <c r="Q2215" t="s">
        <v>6151</v>
      </c>
      <c r="R2215" t="s">
        <v>6151</v>
      </c>
      <c r="S2215" t="s">
        <v>135</v>
      </c>
      <c r="T2215" t="s">
        <v>52</v>
      </c>
      <c r="V2215" s="9" t="s">
        <v>4167</v>
      </c>
      <c r="AA2215" s="6" t="s">
        <v>6152</v>
      </c>
      <c r="AB2215">
        <v>2</v>
      </c>
      <c r="AC2215">
        <v>2</v>
      </c>
      <c r="AL2215" t="s">
        <v>6142</v>
      </c>
      <c r="AM2215" t="s">
        <v>6142</v>
      </c>
      <c r="AO2215">
        <v>1</v>
      </c>
      <c r="AP2215">
        <v>1</v>
      </c>
      <c r="AS2215" t="s">
        <v>7310</v>
      </c>
      <c r="AT2215">
        <v>1117872832</v>
      </c>
      <c r="AU2215">
        <v>4057166</v>
      </c>
      <c r="AY2215" t="s">
        <v>12518</v>
      </c>
      <c r="BF2215" t="s">
        <v>6144</v>
      </c>
      <c r="BG2215" t="s">
        <v>10855</v>
      </c>
    </row>
    <row r="2216" spans="1:59" x14ac:dyDescent="0.3">
      <c r="A2216">
        <v>1838</v>
      </c>
      <c r="Q2216" t="s">
        <v>6153</v>
      </c>
      <c r="R2216" t="s">
        <v>6153</v>
      </c>
      <c r="S2216" t="s">
        <v>135</v>
      </c>
      <c r="T2216" t="s">
        <v>52</v>
      </c>
      <c r="V2216" s="9" t="s">
        <v>4167</v>
      </c>
      <c r="AA2216" s="6" t="s">
        <v>6154</v>
      </c>
      <c r="AB2216">
        <v>4</v>
      </c>
      <c r="AC2216">
        <v>4</v>
      </c>
      <c r="AE2216" t="s">
        <v>8054</v>
      </c>
      <c r="AF2216" t="s">
        <v>2462</v>
      </c>
      <c r="AH2216" t="s">
        <v>8058</v>
      </c>
      <c r="AL2216" t="s">
        <v>6142</v>
      </c>
      <c r="AM2216" t="s">
        <v>6142</v>
      </c>
      <c r="AO2216">
        <v>1</v>
      </c>
      <c r="AP2216">
        <v>1</v>
      </c>
      <c r="AS2216" t="s">
        <v>7310</v>
      </c>
      <c r="AT2216">
        <v>1117872832</v>
      </c>
      <c r="AU2216">
        <v>4057166</v>
      </c>
      <c r="AY2216" t="s">
        <v>12518</v>
      </c>
      <c r="AZ2216" t="s">
        <v>6144</v>
      </c>
      <c r="BF2216" t="s">
        <v>6144</v>
      </c>
      <c r="BG2216" t="s">
        <v>10855</v>
      </c>
    </row>
    <row r="2217" spans="1:59" x14ac:dyDescent="0.3">
      <c r="A2217">
        <v>1840</v>
      </c>
      <c r="Q2217" t="s">
        <v>6157</v>
      </c>
      <c r="R2217" t="s">
        <v>6157</v>
      </c>
      <c r="S2217" t="s">
        <v>135</v>
      </c>
      <c r="T2217" t="s">
        <v>52</v>
      </c>
      <c r="V2217" s="9" t="s">
        <v>4167</v>
      </c>
      <c r="AA2217" s="6" t="s">
        <v>6161</v>
      </c>
      <c r="AB2217">
        <v>2</v>
      </c>
      <c r="AC2217">
        <v>2</v>
      </c>
      <c r="AL2217" t="s">
        <v>6142</v>
      </c>
      <c r="AM2217" t="s">
        <v>6142</v>
      </c>
      <c r="AO2217">
        <v>1</v>
      </c>
      <c r="AP2217">
        <v>1</v>
      </c>
      <c r="AS2217" t="s">
        <v>7310</v>
      </c>
      <c r="AT2217">
        <v>1117872832</v>
      </c>
      <c r="AU2217">
        <v>4057166</v>
      </c>
      <c r="AY2217" t="s">
        <v>12518</v>
      </c>
      <c r="AZ2217" t="s">
        <v>6158</v>
      </c>
      <c r="BF2217" t="s">
        <v>6144</v>
      </c>
      <c r="BG2217" t="s">
        <v>10855</v>
      </c>
    </row>
    <row r="2218" spans="1:59" x14ac:dyDescent="0.3">
      <c r="A2218">
        <v>1841</v>
      </c>
      <c r="Q2218" t="s">
        <v>6159</v>
      </c>
      <c r="R2218" t="s">
        <v>6159</v>
      </c>
      <c r="S2218" t="s">
        <v>135</v>
      </c>
      <c r="T2218" t="s">
        <v>52</v>
      </c>
      <c r="V2218" s="9" t="s">
        <v>4167</v>
      </c>
      <c r="AA2218" s="6" t="s">
        <v>6171</v>
      </c>
      <c r="AB2218">
        <v>4</v>
      </c>
      <c r="AC2218">
        <v>4</v>
      </c>
      <c r="AH2218" t="s">
        <v>1398</v>
      </c>
      <c r="AL2218" t="s">
        <v>6142</v>
      </c>
      <c r="AM2218" t="s">
        <v>6142</v>
      </c>
      <c r="AO2218">
        <v>1</v>
      </c>
      <c r="AP2218">
        <v>1</v>
      </c>
      <c r="AS2218" t="s">
        <v>7310</v>
      </c>
      <c r="AT2218">
        <v>1117872832</v>
      </c>
      <c r="AU2218">
        <v>4057166</v>
      </c>
      <c r="AY2218" t="s">
        <v>12518</v>
      </c>
      <c r="AZ2218" t="s">
        <v>6162</v>
      </c>
      <c r="BF2218" t="s">
        <v>6144</v>
      </c>
      <c r="BG2218" t="s">
        <v>10855</v>
      </c>
    </row>
    <row r="2219" spans="1:59" x14ac:dyDescent="0.3">
      <c r="A2219">
        <v>1842</v>
      </c>
      <c r="Q2219" t="s">
        <v>6163</v>
      </c>
      <c r="R2219" t="s">
        <v>6163</v>
      </c>
      <c r="S2219" t="s">
        <v>135</v>
      </c>
      <c r="T2219" t="s">
        <v>52</v>
      </c>
      <c r="V2219" s="9" t="s">
        <v>4167</v>
      </c>
      <c r="AA2219" s="6" t="s">
        <v>6167</v>
      </c>
      <c r="AB2219">
        <v>3</v>
      </c>
      <c r="AC2219">
        <v>3</v>
      </c>
      <c r="AL2219" t="s">
        <v>6142</v>
      </c>
      <c r="AM2219" t="s">
        <v>6142</v>
      </c>
      <c r="AO2219">
        <v>1</v>
      </c>
      <c r="AP2219">
        <v>1</v>
      </c>
      <c r="AS2219" t="s">
        <v>7310</v>
      </c>
      <c r="AT2219">
        <v>1117872832</v>
      </c>
      <c r="AU2219">
        <v>4057166</v>
      </c>
      <c r="AY2219" t="s">
        <v>12518</v>
      </c>
      <c r="AZ2219" t="s">
        <v>6144</v>
      </c>
      <c r="BF2219" t="s">
        <v>6144</v>
      </c>
      <c r="BG2219" t="s">
        <v>10855</v>
      </c>
    </row>
    <row r="2220" spans="1:59" x14ac:dyDescent="0.3">
      <c r="A2220">
        <v>1843</v>
      </c>
      <c r="Q2220" t="s">
        <v>6164</v>
      </c>
      <c r="R2220" t="s">
        <v>6164</v>
      </c>
      <c r="S2220" t="s">
        <v>135</v>
      </c>
      <c r="T2220" t="s">
        <v>52</v>
      </c>
      <c r="V2220" s="9" t="s">
        <v>4167</v>
      </c>
      <c r="AA2220" s="6" t="s">
        <v>6165</v>
      </c>
      <c r="AB2220">
        <v>2</v>
      </c>
      <c r="AC2220">
        <v>2</v>
      </c>
      <c r="AH2220" t="s">
        <v>8057</v>
      </c>
      <c r="AL2220" t="s">
        <v>6142</v>
      </c>
      <c r="AM2220" t="s">
        <v>6142</v>
      </c>
      <c r="AO2220">
        <v>1</v>
      </c>
      <c r="AP2220">
        <v>1</v>
      </c>
      <c r="AS2220" t="s">
        <v>7310</v>
      </c>
      <c r="AT2220">
        <v>1117872832</v>
      </c>
      <c r="AU2220">
        <v>4057166</v>
      </c>
      <c r="AY2220" t="s">
        <v>12518</v>
      </c>
      <c r="AZ2220" t="s">
        <v>6166</v>
      </c>
      <c r="BF2220" t="s">
        <v>6144</v>
      </c>
      <c r="BG2220" t="s">
        <v>10855</v>
      </c>
    </row>
    <row r="2221" spans="1:59" x14ac:dyDescent="0.3">
      <c r="A2221">
        <v>1844</v>
      </c>
      <c r="Q2221" t="s">
        <v>6168</v>
      </c>
      <c r="R2221" t="s">
        <v>6168</v>
      </c>
      <c r="S2221" t="s">
        <v>135</v>
      </c>
      <c r="T2221" t="s">
        <v>52</v>
      </c>
      <c r="V2221" s="9" t="s">
        <v>4167</v>
      </c>
      <c r="AA2221" s="6" t="s">
        <v>6169</v>
      </c>
      <c r="AB2221">
        <v>2</v>
      </c>
      <c r="AC2221">
        <v>2</v>
      </c>
      <c r="AL2221" t="s">
        <v>6142</v>
      </c>
      <c r="AM2221" t="s">
        <v>6142</v>
      </c>
      <c r="AO2221">
        <v>1</v>
      </c>
      <c r="AP2221">
        <v>1</v>
      </c>
      <c r="AS2221" t="s">
        <v>7310</v>
      </c>
      <c r="AT2221">
        <v>1117872832</v>
      </c>
      <c r="AU2221">
        <v>4057166</v>
      </c>
      <c r="AY2221" t="s">
        <v>12518</v>
      </c>
      <c r="AZ2221" t="s">
        <v>6170</v>
      </c>
      <c r="BF2221" t="s">
        <v>6144</v>
      </c>
      <c r="BG2221" t="s">
        <v>10855</v>
      </c>
    </row>
    <row r="2222" spans="1:59" x14ac:dyDescent="0.3">
      <c r="A2222">
        <v>1846</v>
      </c>
      <c r="B2222" t="s">
        <v>7681</v>
      </c>
      <c r="C2222">
        <v>2001760</v>
      </c>
      <c r="Q2222" t="s">
        <v>3610</v>
      </c>
      <c r="R2222" t="s">
        <v>3610</v>
      </c>
      <c r="S2222" t="s">
        <v>135</v>
      </c>
      <c r="T2222" t="s">
        <v>52</v>
      </c>
      <c r="V2222" s="9" t="s">
        <v>4167</v>
      </c>
      <c r="W2222" s="4">
        <v>33049</v>
      </c>
      <c r="X2222" s="9" t="s">
        <v>4168</v>
      </c>
      <c r="Y2222" s="9" t="s">
        <v>4168</v>
      </c>
      <c r="Z2222" s="9" t="s">
        <v>3082</v>
      </c>
      <c r="AA2222" s="6" t="s">
        <v>9214</v>
      </c>
      <c r="AB2222">
        <v>4</v>
      </c>
      <c r="AC2222">
        <v>4</v>
      </c>
      <c r="AE2222" t="s">
        <v>2462</v>
      </c>
      <c r="AH2222" t="s">
        <v>8057</v>
      </c>
      <c r="AK2222" t="s">
        <v>8052</v>
      </c>
      <c r="AL2222" t="s">
        <v>3003</v>
      </c>
      <c r="AM2222" t="s">
        <v>3003</v>
      </c>
      <c r="AO2222">
        <v>55</v>
      </c>
      <c r="AP2222">
        <v>3</v>
      </c>
      <c r="AZ2222" t="s">
        <v>8724</v>
      </c>
    </row>
    <row r="2223" spans="1:59" x14ac:dyDescent="0.3">
      <c r="A2223">
        <v>1853</v>
      </c>
      <c r="Q2223" t="s">
        <v>6172</v>
      </c>
      <c r="R2223" t="s">
        <v>6172</v>
      </c>
      <c r="S2223" t="s">
        <v>135</v>
      </c>
      <c r="T2223" t="s">
        <v>52</v>
      </c>
      <c r="V2223" s="9" t="s">
        <v>4171</v>
      </c>
      <c r="AA2223" s="6" t="s">
        <v>6173</v>
      </c>
      <c r="AB2223">
        <v>3</v>
      </c>
      <c r="AC2223">
        <v>3</v>
      </c>
      <c r="AL2223" t="s">
        <v>6142</v>
      </c>
      <c r="AM2223" t="s">
        <v>6142</v>
      </c>
      <c r="AO2223">
        <v>1</v>
      </c>
      <c r="AP2223">
        <v>2</v>
      </c>
      <c r="AS2223" t="s">
        <v>7310</v>
      </c>
      <c r="AT2223">
        <v>1117872832</v>
      </c>
      <c r="AU2223">
        <v>4057166</v>
      </c>
      <c r="AY2223" t="s">
        <v>12517</v>
      </c>
      <c r="AZ2223" t="s">
        <v>6144</v>
      </c>
      <c r="BF2223" t="s">
        <v>6144</v>
      </c>
      <c r="BG2223" t="s">
        <v>10855</v>
      </c>
    </row>
    <row r="2224" spans="1:59" x14ac:dyDescent="0.3">
      <c r="A2224">
        <v>1854</v>
      </c>
      <c r="Q2224" t="s">
        <v>6151</v>
      </c>
      <c r="R2224" t="s">
        <v>6151</v>
      </c>
      <c r="S2224" t="s">
        <v>135</v>
      </c>
      <c r="T2224" t="s">
        <v>52</v>
      </c>
      <c r="V2224" s="9" t="s">
        <v>4171</v>
      </c>
      <c r="AA2224" s="6" t="s">
        <v>6174</v>
      </c>
      <c r="AB2224">
        <v>2</v>
      </c>
      <c r="AC2224">
        <v>2</v>
      </c>
      <c r="AL2224" t="s">
        <v>6142</v>
      </c>
      <c r="AM2224" t="s">
        <v>6142</v>
      </c>
      <c r="AO2224">
        <v>1</v>
      </c>
      <c r="AP2224">
        <v>2</v>
      </c>
      <c r="AS2224" t="s">
        <v>7310</v>
      </c>
      <c r="AT2224">
        <v>1117872832</v>
      </c>
      <c r="AU2224">
        <v>4057166</v>
      </c>
      <c r="AY2224" t="s">
        <v>12517</v>
      </c>
      <c r="BF2224" t="s">
        <v>6144</v>
      </c>
      <c r="BG2224" t="s">
        <v>10855</v>
      </c>
    </row>
    <row r="2225" spans="1:59" x14ac:dyDescent="0.3">
      <c r="A2225">
        <v>1855</v>
      </c>
      <c r="Q2225" t="s">
        <v>6175</v>
      </c>
      <c r="R2225" t="s">
        <v>6175</v>
      </c>
      <c r="S2225" t="s">
        <v>135</v>
      </c>
      <c r="T2225" t="s">
        <v>52</v>
      </c>
      <c r="V2225" s="9" t="s">
        <v>4171</v>
      </c>
      <c r="AA2225" s="6" t="s">
        <v>211</v>
      </c>
      <c r="AB2225">
        <v>1</v>
      </c>
      <c r="AC2225">
        <v>1</v>
      </c>
      <c r="AH2225" t="s">
        <v>8057</v>
      </c>
      <c r="AL2225" t="s">
        <v>6142</v>
      </c>
      <c r="AM2225" t="s">
        <v>6142</v>
      </c>
      <c r="AO2225">
        <v>1</v>
      </c>
      <c r="AP2225">
        <v>2</v>
      </c>
      <c r="AS2225" t="s">
        <v>7310</v>
      </c>
      <c r="AT2225">
        <v>1117872832</v>
      </c>
      <c r="AU2225">
        <v>4057166</v>
      </c>
      <c r="AY2225" t="s">
        <v>12517</v>
      </c>
      <c r="BF2225" t="s">
        <v>6144</v>
      </c>
      <c r="BG2225" t="s">
        <v>10855</v>
      </c>
    </row>
    <row r="2226" spans="1:59" x14ac:dyDescent="0.3">
      <c r="A2226">
        <v>1856</v>
      </c>
      <c r="Q2226" t="s">
        <v>6176</v>
      </c>
      <c r="R2226" t="s">
        <v>6176</v>
      </c>
      <c r="S2226" t="s">
        <v>135</v>
      </c>
      <c r="T2226" t="s">
        <v>52</v>
      </c>
      <c r="V2226" s="9" t="s">
        <v>4171</v>
      </c>
      <c r="AA2226" s="6" t="s">
        <v>211</v>
      </c>
      <c r="AB2226">
        <v>1</v>
      </c>
      <c r="AC2226">
        <v>1</v>
      </c>
      <c r="AL2226" t="s">
        <v>6142</v>
      </c>
      <c r="AM2226" t="s">
        <v>6142</v>
      </c>
      <c r="AO2226">
        <v>1</v>
      </c>
      <c r="AP2226">
        <v>2</v>
      </c>
      <c r="AS2226" t="s">
        <v>7310</v>
      </c>
      <c r="AT2226">
        <v>1117872832</v>
      </c>
      <c r="AU2226">
        <v>4057166</v>
      </c>
      <c r="AY2226" t="s">
        <v>12517</v>
      </c>
      <c r="AZ2226" t="s">
        <v>6177</v>
      </c>
      <c r="BF2226" t="s">
        <v>6144</v>
      </c>
      <c r="BG2226" t="s">
        <v>10855</v>
      </c>
    </row>
    <row r="2227" spans="1:59" x14ac:dyDescent="0.3">
      <c r="A2227">
        <v>1857</v>
      </c>
      <c r="Q2227" t="s">
        <v>6178</v>
      </c>
      <c r="R2227" t="s">
        <v>6178</v>
      </c>
      <c r="S2227" t="s">
        <v>135</v>
      </c>
      <c r="T2227" t="s">
        <v>52</v>
      </c>
      <c r="V2227" s="9" t="s">
        <v>4171</v>
      </c>
      <c r="AA2227" s="6" t="s">
        <v>6181</v>
      </c>
      <c r="AB2227">
        <v>3</v>
      </c>
      <c r="AC2227">
        <v>3</v>
      </c>
      <c r="AL2227" t="s">
        <v>6142</v>
      </c>
      <c r="AM2227" t="s">
        <v>6142</v>
      </c>
      <c r="AO2227">
        <v>1</v>
      </c>
      <c r="AP2227">
        <v>2</v>
      </c>
      <c r="AS2227" t="s">
        <v>7310</v>
      </c>
      <c r="AT2227">
        <v>1117872832</v>
      </c>
      <c r="AU2227">
        <v>4057166</v>
      </c>
      <c r="AY2227" t="s">
        <v>12517</v>
      </c>
      <c r="AZ2227" t="s">
        <v>6144</v>
      </c>
      <c r="BF2227" t="s">
        <v>6144</v>
      </c>
      <c r="BG2227" t="s">
        <v>10855</v>
      </c>
    </row>
    <row r="2228" spans="1:59" x14ac:dyDescent="0.3">
      <c r="A2228">
        <v>1858</v>
      </c>
      <c r="Q2228" t="s">
        <v>6179</v>
      </c>
      <c r="R2228" t="s">
        <v>6179</v>
      </c>
      <c r="S2228" t="s">
        <v>135</v>
      </c>
      <c r="T2228" t="s">
        <v>52</v>
      </c>
      <c r="V2228" s="9" t="s">
        <v>4171</v>
      </c>
      <c r="AA2228" s="6" t="s">
        <v>6180</v>
      </c>
      <c r="AB2228">
        <v>3</v>
      </c>
      <c r="AC2228">
        <v>3</v>
      </c>
      <c r="AL2228" t="s">
        <v>6142</v>
      </c>
      <c r="AM2228" t="s">
        <v>6142</v>
      </c>
      <c r="AO2228">
        <v>1</v>
      </c>
      <c r="AP2228">
        <v>2</v>
      </c>
      <c r="AS2228" t="s">
        <v>7310</v>
      </c>
      <c r="AT2228">
        <v>1117872832</v>
      </c>
      <c r="AU2228">
        <v>4057166</v>
      </c>
      <c r="AY2228" t="s">
        <v>12517</v>
      </c>
      <c r="AZ2228" t="s">
        <v>6144</v>
      </c>
      <c r="BF2228" t="s">
        <v>6144</v>
      </c>
      <c r="BG2228" t="s">
        <v>10855</v>
      </c>
    </row>
    <row r="2229" spans="1:59" x14ac:dyDescent="0.3">
      <c r="A2229">
        <v>1860</v>
      </c>
      <c r="Q2229" t="s">
        <v>6185</v>
      </c>
      <c r="R2229" t="s">
        <v>6185</v>
      </c>
      <c r="S2229" t="s">
        <v>135</v>
      </c>
      <c r="T2229" t="s">
        <v>52</v>
      </c>
      <c r="V2229" s="9" t="s">
        <v>4171</v>
      </c>
      <c r="AA2229" s="6" t="s">
        <v>6165</v>
      </c>
      <c r="AB2229">
        <v>2</v>
      </c>
      <c r="AC2229">
        <v>2</v>
      </c>
      <c r="AL2229" t="s">
        <v>6142</v>
      </c>
      <c r="AM2229" t="s">
        <v>6142</v>
      </c>
      <c r="AO2229">
        <v>1</v>
      </c>
      <c r="AP2229">
        <v>2</v>
      </c>
      <c r="AS2229" t="s">
        <v>7310</v>
      </c>
      <c r="AT2229">
        <v>1117872832</v>
      </c>
      <c r="AU2229">
        <v>4057166</v>
      </c>
      <c r="AY2229" t="s">
        <v>12517</v>
      </c>
      <c r="AZ2229" t="s">
        <v>6186</v>
      </c>
      <c r="BF2229" t="s">
        <v>6144</v>
      </c>
      <c r="BG2229" t="s">
        <v>10855</v>
      </c>
    </row>
    <row r="2230" spans="1:59" x14ac:dyDescent="0.3">
      <c r="A2230">
        <v>1862</v>
      </c>
      <c r="Q2230" t="s">
        <v>6189</v>
      </c>
      <c r="R2230" t="s">
        <v>6189</v>
      </c>
      <c r="S2230" t="s">
        <v>135</v>
      </c>
      <c r="T2230" t="s">
        <v>52</v>
      </c>
      <c r="V2230" s="9" t="s">
        <v>4171</v>
      </c>
      <c r="AA2230" s="6" t="s">
        <v>6191</v>
      </c>
      <c r="AB2230">
        <v>3</v>
      </c>
      <c r="AC2230">
        <v>3</v>
      </c>
      <c r="AH2230" t="s">
        <v>8082</v>
      </c>
      <c r="AL2230" t="s">
        <v>6142</v>
      </c>
      <c r="AM2230" t="s">
        <v>6142</v>
      </c>
      <c r="AO2230">
        <v>1</v>
      </c>
      <c r="AP2230">
        <v>2</v>
      </c>
      <c r="AS2230" t="s">
        <v>7310</v>
      </c>
      <c r="AT2230">
        <v>1117872832</v>
      </c>
      <c r="AU2230">
        <v>4057166</v>
      </c>
      <c r="AY2230" t="s">
        <v>12517</v>
      </c>
      <c r="AZ2230" t="s">
        <v>6190</v>
      </c>
      <c r="BF2230" t="s">
        <v>6144</v>
      </c>
      <c r="BG2230" t="s">
        <v>10855</v>
      </c>
    </row>
    <row r="2231" spans="1:59" x14ac:dyDescent="0.3">
      <c r="A2231">
        <v>1865</v>
      </c>
      <c r="Q2231" t="s">
        <v>6198</v>
      </c>
      <c r="R2231" t="s">
        <v>6198</v>
      </c>
      <c r="S2231" t="s">
        <v>135</v>
      </c>
      <c r="T2231" t="s">
        <v>52</v>
      </c>
      <c r="V2231" s="9" t="s">
        <v>4171</v>
      </c>
      <c r="AA2231" s="6" t="s">
        <v>6201</v>
      </c>
      <c r="AB2231">
        <v>2</v>
      </c>
      <c r="AC2231">
        <v>2</v>
      </c>
      <c r="AL2231" t="s">
        <v>6142</v>
      </c>
      <c r="AM2231" t="s">
        <v>6142</v>
      </c>
      <c r="AO2231">
        <v>1</v>
      </c>
      <c r="AP2231">
        <v>2</v>
      </c>
      <c r="AS2231" t="s">
        <v>7310</v>
      </c>
      <c r="AT2231">
        <v>1117872832</v>
      </c>
      <c r="AU2231">
        <v>4057166</v>
      </c>
      <c r="AY2231" t="s">
        <v>12517</v>
      </c>
      <c r="AZ2231" t="s">
        <v>6149</v>
      </c>
      <c r="BF2231" t="s">
        <v>6144</v>
      </c>
      <c r="BG2231" t="s">
        <v>10855</v>
      </c>
    </row>
    <row r="2232" spans="1:59" x14ac:dyDescent="0.3">
      <c r="A2232">
        <v>1866</v>
      </c>
      <c r="Q2232" t="s">
        <v>6199</v>
      </c>
      <c r="R2232" t="s">
        <v>6199</v>
      </c>
      <c r="S2232" t="s">
        <v>135</v>
      </c>
      <c r="T2232" t="s">
        <v>52</v>
      </c>
      <c r="V2232" s="9" t="s">
        <v>4171</v>
      </c>
      <c r="AA2232" s="6" t="s">
        <v>784</v>
      </c>
      <c r="AB2232">
        <v>1</v>
      </c>
      <c r="AC2232">
        <v>1</v>
      </c>
      <c r="AH2232" t="s">
        <v>8058</v>
      </c>
      <c r="AL2232" t="s">
        <v>6142</v>
      </c>
      <c r="AM2232" t="s">
        <v>6142</v>
      </c>
      <c r="AO2232">
        <v>1</v>
      </c>
      <c r="AP2232">
        <v>2</v>
      </c>
      <c r="AS2232" t="s">
        <v>7310</v>
      </c>
      <c r="AT2232">
        <v>1117872832</v>
      </c>
      <c r="AU2232">
        <v>4057166</v>
      </c>
      <c r="AY2232" t="s">
        <v>12517</v>
      </c>
      <c r="AZ2232" t="s">
        <v>6144</v>
      </c>
      <c r="BF2232" t="s">
        <v>6144</v>
      </c>
      <c r="BG2232" t="s">
        <v>10855</v>
      </c>
    </row>
    <row r="2233" spans="1:59" x14ac:dyDescent="0.3">
      <c r="A2233">
        <v>1867</v>
      </c>
      <c r="Q2233" t="s">
        <v>6200</v>
      </c>
      <c r="R2233" t="s">
        <v>6200</v>
      </c>
      <c r="S2233" t="s">
        <v>135</v>
      </c>
      <c r="T2233" t="s">
        <v>52</v>
      </c>
      <c r="V2233" s="9" t="s">
        <v>4171</v>
      </c>
      <c r="AA2233" s="6" t="s">
        <v>6202</v>
      </c>
      <c r="AB2233">
        <v>2</v>
      </c>
      <c r="AC2233">
        <v>2</v>
      </c>
      <c r="AL2233" t="s">
        <v>6142</v>
      </c>
      <c r="AM2233" t="s">
        <v>6142</v>
      </c>
      <c r="AO2233">
        <v>1</v>
      </c>
      <c r="AP2233">
        <v>2</v>
      </c>
      <c r="AS2233" t="s">
        <v>7310</v>
      </c>
      <c r="AT2233">
        <v>1117872832</v>
      </c>
      <c r="AU2233">
        <v>4057166</v>
      </c>
      <c r="AY2233" t="s">
        <v>12517</v>
      </c>
      <c r="AZ2233" t="s">
        <v>6203</v>
      </c>
      <c r="BF2233" t="s">
        <v>6144</v>
      </c>
      <c r="BG2233" t="s">
        <v>10855</v>
      </c>
    </row>
    <row r="2234" spans="1:59" x14ac:dyDescent="0.3">
      <c r="A2234">
        <v>1868</v>
      </c>
      <c r="B2234" t="s">
        <v>7686</v>
      </c>
      <c r="C2234">
        <v>1861892</v>
      </c>
      <c r="Q2234" t="s">
        <v>3615</v>
      </c>
      <c r="R2234" t="s">
        <v>3615</v>
      </c>
      <c r="S2234" t="s">
        <v>135</v>
      </c>
      <c r="T2234" t="s">
        <v>52</v>
      </c>
      <c r="V2234" s="9" t="s">
        <v>4171</v>
      </c>
      <c r="AA2234" s="6" t="s">
        <v>9219</v>
      </c>
      <c r="AB2234">
        <v>10</v>
      </c>
      <c r="AC2234">
        <v>10</v>
      </c>
      <c r="AE2234" t="s">
        <v>8226</v>
      </c>
      <c r="AH2234" t="s">
        <v>8135</v>
      </c>
      <c r="AL2234" t="s">
        <v>5281</v>
      </c>
      <c r="AM2234" t="s">
        <v>5281</v>
      </c>
      <c r="AO2234">
        <v>20</v>
      </c>
      <c r="AP2234">
        <v>6</v>
      </c>
      <c r="AZ2234" t="s">
        <v>8729</v>
      </c>
    </row>
    <row r="2235" spans="1:59" x14ac:dyDescent="0.3">
      <c r="A2235">
        <v>1869</v>
      </c>
      <c r="B2235" t="s">
        <v>7687</v>
      </c>
      <c r="C2235">
        <v>1883162</v>
      </c>
      <c r="Q2235" t="s">
        <v>3616</v>
      </c>
      <c r="R2235" t="s">
        <v>3616</v>
      </c>
      <c r="S2235" t="s">
        <v>135</v>
      </c>
      <c r="T2235" t="s">
        <v>52</v>
      </c>
      <c r="V2235" s="9" t="s">
        <v>4171</v>
      </c>
      <c r="AA2235" s="6" t="s">
        <v>9220</v>
      </c>
      <c r="AB2235">
        <v>4</v>
      </c>
      <c r="AC2235">
        <v>4</v>
      </c>
      <c r="AE2235" t="s">
        <v>8054</v>
      </c>
      <c r="AH2235" t="s">
        <v>8149</v>
      </c>
      <c r="AK2235" t="s">
        <v>8051</v>
      </c>
      <c r="AL2235" t="s">
        <v>2713</v>
      </c>
      <c r="AM2235" t="s">
        <v>2713</v>
      </c>
      <c r="AO2235">
        <v>26</v>
      </c>
      <c r="AP2235">
        <v>6</v>
      </c>
      <c r="AZ2235" t="s">
        <v>8730</v>
      </c>
    </row>
    <row r="2236" spans="1:59" x14ac:dyDescent="0.3">
      <c r="A2236">
        <v>1870</v>
      </c>
      <c r="Q2236" t="s">
        <v>3617</v>
      </c>
      <c r="R2236" t="s">
        <v>3617</v>
      </c>
      <c r="S2236" t="s">
        <v>135</v>
      </c>
      <c r="T2236" t="s">
        <v>138</v>
      </c>
      <c r="V2236" s="9" t="s">
        <v>4172</v>
      </c>
      <c r="AA2236" s="6" t="s">
        <v>9221</v>
      </c>
      <c r="AB2236">
        <v>1</v>
      </c>
      <c r="AC2236">
        <v>1</v>
      </c>
      <c r="AH2236" t="s">
        <v>1398</v>
      </c>
      <c r="AL2236" t="s">
        <v>5282</v>
      </c>
      <c r="AM2236" t="s">
        <v>5282</v>
      </c>
      <c r="AZ2236" t="s">
        <v>8731</v>
      </c>
    </row>
    <row r="2237" spans="1:59" x14ac:dyDescent="0.3">
      <c r="A2237">
        <v>1872</v>
      </c>
      <c r="B2237" t="s">
        <v>7688</v>
      </c>
      <c r="C2237">
        <v>1953325</v>
      </c>
      <c r="Q2237" t="s">
        <v>3618</v>
      </c>
      <c r="R2237" t="s">
        <v>3618</v>
      </c>
      <c r="S2237" t="s">
        <v>135</v>
      </c>
      <c r="T2237" t="s">
        <v>52</v>
      </c>
      <c r="V2237" s="9" t="s">
        <v>4173</v>
      </c>
      <c r="AA2237" s="6" t="s">
        <v>9222</v>
      </c>
      <c r="AB2237">
        <v>11</v>
      </c>
      <c r="AC2237">
        <v>11</v>
      </c>
      <c r="AE2237" t="s">
        <v>82</v>
      </c>
      <c r="AF2237" t="s">
        <v>164</v>
      </c>
      <c r="AG2237" t="s">
        <v>8248</v>
      </c>
      <c r="AH2237" t="s">
        <v>12631</v>
      </c>
      <c r="AL2237" t="s">
        <v>2084</v>
      </c>
      <c r="AM2237" t="s">
        <v>2084</v>
      </c>
      <c r="AO2237">
        <v>20</v>
      </c>
      <c r="AP2237">
        <v>4</v>
      </c>
      <c r="AS2237" t="s">
        <v>7309</v>
      </c>
      <c r="AT2237">
        <v>38435996</v>
      </c>
      <c r="AU2237">
        <v>640644</v>
      </c>
      <c r="AV2237" s="11">
        <v>1273516</v>
      </c>
      <c r="AZ2237" t="s">
        <v>8732</v>
      </c>
      <c r="BF2237" t="s">
        <v>10456</v>
      </c>
      <c r="BG2237" t="s">
        <v>10455</v>
      </c>
    </row>
    <row r="2238" spans="1:59" x14ac:dyDescent="0.3">
      <c r="A2238">
        <v>1873</v>
      </c>
      <c r="B2238" t="s">
        <v>7689</v>
      </c>
      <c r="C2238">
        <v>1953331</v>
      </c>
      <c r="Q2238" t="s">
        <v>3619</v>
      </c>
      <c r="R2238" t="s">
        <v>3619</v>
      </c>
      <c r="S2238" t="s">
        <v>135</v>
      </c>
      <c r="T2238" t="s">
        <v>52</v>
      </c>
      <c r="V2238" s="9" t="s">
        <v>4173</v>
      </c>
      <c r="AA2238" s="6" t="s">
        <v>9223</v>
      </c>
      <c r="AB2238">
        <v>9</v>
      </c>
      <c r="AC2238">
        <v>9</v>
      </c>
      <c r="AE2238" t="s">
        <v>8140</v>
      </c>
      <c r="AH2238" t="s">
        <v>8216</v>
      </c>
      <c r="AK2238" t="s">
        <v>8175</v>
      </c>
      <c r="AL2238" t="s">
        <v>2084</v>
      </c>
      <c r="AM2238" t="s">
        <v>2084</v>
      </c>
      <c r="AO2238">
        <v>20</v>
      </c>
      <c r="AP2238">
        <v>4</v>
      </c>
      <c r="AS2238" t="s">
        <v>7309</v>
      </c>
      <c r="AT2238">
        <v>38435996</v>
      </c>
      <c r="AU2238">
        <v>640644</v>
      </c>
      <c r="AV2238" s="11">
        <v>1273516</v>
      </c>
      <c r="AZ2238" t="s">
        <v>8733</v>
      </c>
      <c r="BF2238" t="s">
        <v>10456</v>
      </c>
      <c r="BG2238" t="s">
        <v>10455</v>
      </c>
    </row>
    <row r="2239" spans="1:59" x14ac:dyDescent="0.3">
      <c r="A2239">
        <v>1874</v>
      </c>
      <c r="B2239" t="s">
        <v>7690</v>
      </c>
      <c r="C2239">
        <v>1950608</v>
      </c>
      <c r="Q2239" t="s">
        <v>3620</v>
      </c>
      <c r="R2239" t="s">
        <v>3620</v>
      </c>
      <c r="S2239" t="s">
        <v>135</v>
      </c>
      <c r="T2239" t="s">
        <v>52</v>
      </c>
      <c r="V2239" s="9" t="s">
        <v>4173</v>
      </c>
      <c r="AA2239" s="6" t="s">
        <v>9224</v>
      </c>
      <c r="AB2239">
        <v>8</v>
      </c>
      <c r="AC2239">
        <v>8</v>
      </c>
      <c r="AE2239" t="s">
        <v>82</v>
      </c>
      <c r="AF2239" t="s">
        <v>8211</v>
      </c>
      <c r="AH2239" t="s">
        <v>1174</v>
      </c>
      <c r="AL2239" t="s">
        <v>1255</v>
      </c>
      <c r="AM2239" t="s">
        <v>1255</v>
      </c>
      <c r="AO2239">
        <v>84</v>
      </c>
      <c r="AP2239">
        <v>2</v>
      </c>
      <c r="AS2239" t="s">
        <v>7304</v>
      </c>
      <c r="AT2239">
        <v>825431</v>
      </c>
      <c r="AV2239" s="11">
        <v>370364</v>
      </c>
      <c r="AZ2239" t="s">
        <v>8734</v>
      </c>
    </row>
    <row r="2240" spans="1:59" x14ac:dyDescent="0.3">
      <c r="A2240">
        <v>1875</v>
      </c>
      <c r="C2240">
        <v>1757013</v>
      </c>
      <c r="Q2240" t="s">
        <v>6964</v>
      </c>
      <c r="R2240" t="s">
        <v>6965</v>
      </c>
      <c r="S2240" t="s">
        <v>51</v>
      </c>
      <c r="T2240" t="s">
        <v>52</v>
      </c>
      <c r="V2240" s="9" t="s">
        <v>4174</v>
      </c>
      <c r="AA2240" s="6" t="s">
        <v>6966</v>
      </c>
      <c r="AB2240">
        <v>3</v>
      </c>
      <c r="AC2240">
        <v>3</v>
      </c>
      <c r="AE2240" t="s">
        <v>8054</v>
      </c>
      <c r="AF2240" t="s">
        <v>8169</v>
      </c>
      <c r="AG2240" t="s">
        <v>164</v>
      </c>
      <c r="AH2240" t="s">
        <v>12632</v>
      </c>
      <c r="AK2240" t="s">
        <v>8175</v>
      </c>
      <c r="AL2240" t="s">
        <v>6968</v>
      </c>
      <c r="AM2240" t="s">
        <v>6969</v>
      </c>
      <c r="AO2240">
        <v>23</v>
      </c>
      <c r="AP2240">
        <v>5</v>
      </c>
      <c r="AZ2240" t="s">
        <v>6967</v>
      </c>
    </row>
    <row r="2241" spans="1:59" x14ac:dyDescent="0.3">
      <c r="A2241">
        <v>1876</v>
      </c>
      <c r="C2241">
        <v>1769841</v>
      </c>
      <c r="Q2241" t="s">
        <v>6956</v>
      </c>
      <c r="R2241" t="s">
        <v>6957</v>
      </c>
      <c r="S2241" t="s">
        <v>65</v>
      </c>
      <c r="T2241" t="s">
        <v>52</v>
      </c>
      <c r="V2241" s="9" t="s">
        <v>4174</v>
      </c>
      <c r="AA2241" s="6" t="s">
        <v>6958</v>
      </c>
      <c r="AB2241">
        <v>4</v>
      </c>
      <c r="AC2241">
        <v>4</v>
      </c>
      <c r="AE2241" t="s">
        <v>8054</v>
      </c>
      <c r="AF2241" t="s">
        <v>8055</v>
      </c>
      <c r="AH2241" t="s">
        <v>11988</v>
      </c>
      <c r="AL2241" t="s">
        <v>6066</v>
      </c>
      <c r="AM2241" t="s">
        <v>6066</v>
      </c>
      <c r="AO2241">
        <v>58</v>
      </c>
      <c r="AP2241">
        <v>3</v>
      </c>
      <c r="AZ2241" t="s">
        <v>6959</v>
      </c>
    </row>
    <row r="2242" spans="1:59" x14ac:dyDescent="0.3">
      <c r="A2242">
        <v>1877</v>
      </c>
      <c r="B2242" t="s">
        <v>7691</v>
      </c>
      <c r="E2242">
        <v>202091</v>
      </c>
      <c r="Q2242" t="s">
        <v>3621</v>
      </c>
      <c r="R2242" t="s">
        <v>3621</v>
      </c>
      <c r="S2242" t="s">
        <v>135</v>
      </c>
      <c r="T2242" t="s">
        <v>52</v>
      </c>
      <c r="V2242" s="9" t="s">
        <v>4174</v>
      </c>
      <c r="AA2242" s="6" t="s">
        <v>9225</v>
      </c>
      <c r="AB2242">
        <v>6</v>
      </c>
      <c r="AC2242">
        <v>6</v>
      </c>
      <c r="AE2242" t="s">
        <v>8169</v>
      </c>
      <c r="AF2242" t="s">
        <v>12306</v>
      </c>
      <c r="AK2242" t="s">
        <v>8051</v>
      </c>
      <c r="AL2242" t="s">
        <v>5274</v>
      </c>
      <c r="AM2242" t="s">
        <v>5274</v>
      </c>
      <c r="AO2242">
        <v>9</v>
      </c>
      <c r="AP2242">
        <v>2</v>
      </c>
      <c r="AZ2242" t="s">
        <v>8705</v>
      </c>
    </row>
    <row r="2243" spans="1:59" x14ac:dyDescent="0.3">
      <c r="A2243">
        <v>1880</v>
      </c>
      <c r="E2243">
        <v>20833776</v>
      </c>
      <c r="Q2243" t="s">
        <v>5537</v>
      </c>
      <c r="R2243" t="s">
        <v>5537</v>
      </c>
      <c r="S2243" t="s">
        <v>135</v>
      </c>
      <c r="T2243" t="s">
        <v>52</v>
      </c>
      <c r="V2243" s="9" t="s">
        <v>5538</v>
      </c>
      <c r="AA2243" s="6" t="s">
        <v>266</v>
      </c>
      <c r="AB2243">
        <v>1</v>
      </c>
      <c r="AC2243">
        <v>1</v>
      </c>
      <c r="AH2243" t="s">
        <v>12633</v>
      </c>
      <c r="AK2243" t="s">
        <v>8051</v>
      </c>
      <c r="AL2243" t="s">
        <v>5531</v>
      </c>
      <c r="AM2243" t="s">
        <v>5531</v>
      </c>
      <c r="AO2243">
        <v>21</v>
      </c>
      <c r="AP2243">
        <v>9</v>
      </c>
      <c r="AS2243" t="s">
        <v>7313</v>
      </c>
      <c r="AT2243">
        <v>818922538</v>
      </c>
      <c r="AV2243" s="11">
        <v>101088275</v>
      </c>
      <c r="AZ2243" t="s">
        <v>5539</v>
      </c>
    </row>
    <row r="2244" spans="1:59" x14ac:dyDescent="0.3">
      <c r="A2244">
        <v>1884</v>
      </c>
      <c r="Q2244" t="s">
        <v>10936</v>
      </c>
      <c r="R2244" t="s">
        <v>10936</v>
      </c>
      <c r="S2244" t="s">
        <v>135</v>
      </c>
      <c r="T2244" t="s">
        <v>469</v>
      </c>
      <c r="V2244" s="9" t="s">
        <v>4178</v>
      </c>
      <c r="AA2244" s="6" t="s">
        <v>10937</v>
      </c>
      <c r="AB2244">
        <v>10</v>
      </c>
      <c r="AC2244">
        <v>10</v>
      </c>
      <c r="AH2244" t="s">
        <v>1398</v>
      </c>
      <c r="AL2244" t="s">
        <v>10938</v>
      </c>
      <c r="AM2244" t="s">
        <v>10938</v>
      </c>
      <c r="AO2244">
        <v>61</v>
      </c>
      <c r="AP2244">
        <v>12</v>
      </c>
      <c r="AZ2244" t="s">
        <v>10939</v>
      </c>
    </row>
    <row r="2245" spans="1:59" x14ac:dyDescent="0.3">
      <c r="A2245">
        <v>1886</v>
      </c>
      <c r="E2245">
        <v>24865819</v>
      </c>
      <c r="Q2245" t="s">
        <v>5602</v>
      </c>
      <c r="R2245" t="s">
        <v>5602</v>
      </c>
      <c r="S2245" t="s">
        <v>135</v>
      </c>
      <c r="T2245" t="s">
        <v>52</v>
      </c>
      <c r="V2245" s="9" t="s">
        <v>4178</v>
      </c>
      <c r="AA2245" s="6" t="s">
        <v>5603</v>
      </c>
      <c r="AB2245">
        <v>8</v>
      </c>
      <c r="AC2245">
        <v>8</v>
      </c>
      <c r="AE2245" t="s">
        <v>8053</v>
      </c>
      <c r="AH2245" t="s">
        <v>8057</v>
      </c>
      <c r="AL2245" t="s">
        <v>5604</v>
      </c>
      <c r="AM2245" t="s">
        <v>5604</v>
      </c>
      <c r="AZ2245" t="s">
        <v>5605</v>
      </c>
    </row>
    <row r="2246" spans="1:59" x14ac:dyDescent="0.3">
      <c r="A2246">
        <v>1888</v>
      </c>
      <c r="Q2246" t="s">
        <v>11419</v>
      </c>
      <c r="R2246" t="s">
        <v>11419</v>
      </c>
      <c r="S2246" t="s">
        <v>135</v>
      </c>
      <c r="T2246" t="s">
        <v>469</v>
      </c>
      <c r="V2246" s="9" t="s">
        <v>3641</v>
      </c>
      <c r="AA2246" s="6" t="s">
        <v>11420</v>
      </c>
      <c r="AB2246">
        <v>10</v>
      </c>
      <c r="AC2246">
        <v>10</v>
      </c>
      <c r="AL2246" t="s">
        <v>11421</v>
      </c>
      <c r="AM2246" t="s">
        <v>11421</v>
      </c>
      <c r="AO2246">
        <v>3</v>
      </c>
      <c r="AZ2246" t="s">
        <v>11422</v>
      </c>
    </row>
    <row r="2247" spans="1:59" x14ac:dyDescent="0.3">
      <c r="A2247">
        <v>1889</v>
      </c>
      <c r="Q2247" t="s">
        <v>10612</v>
      </c>
      <c r="R2247" t="s">
        <v>10612</v>
      </c>
      <c r="S2247" t="s">
        <v>135</v>
      </c>
      <c r="T2247" t="s">
        <v>1281</v>
      </c>
      <c r="V2247" s="9" t="s">
        <v>3641</v>
      </c>
      <c r="AA2247" s="6" t="s">
        <v>1775</v>
      </c>
      <c r="AB2247">
        <v>6</v>
      </c>
      <c r="AC2247">
        <v>6</v>
      </c>
      <c r="AH2247" t="s">
        <v>8057</v>
      </c>
      <c r="AL2247" t="s">
        <v>10613</v>
      </c>
      <c r="AM2247" t="s">
        <v>10613</v>
      </c>
      <c r="AT2247">
        <v>651672653</v>
      </c>
      <c r="AZ2247" t="s">
        <v>10614</v>
      </c>
      <c r="BD2247" t="s">
        <v>10615</v>
      </c>
      <c r="BF2247" t="s">
        <v>10616</v>
      </c>
      <c r="BG2247" t="s">
        <v>10617</v>
      </c>
    </row>
    <row r="2248" spans="1:59" x14ac:dyDescent="0.3">
      <c r="A2248">
        <v>1891</v>
      </c>
      <c r="B2248" t="s">
        <v>11615</v>
      </c>
      <c r="C2248">
        <v>1538206</v>
      </c>
      <c r="Q2248" t="s">
        <v>11616</v>
      </c>
      <c r="R2248" t="s">
        <v>11616</v>
      </c>
      <c r="S2248" t="s">
        <v>135</v>
      </c>
      <c r="T2248" t="s">
        <v>52</v>
      </c>
      <c r="V2248" s="9" t="s">
        <v>3641</v>
      </c>
      <c r="AA2248" s="6" t="s">
        <v>7071</v>
      </c>
      <c r="AB2248">
        <v>8</v>
      </c>
      <c r="AC2248">
        <v>8</v>
      </c>
      <c r="AE2248" t="s">
        <v>8055</v>
      </c>
      <c r="AH2248" t="s">
        <v>11725</v>
      </c>
      <c r="AK2248" t="s">
        <v>8175</v>
      </c>
      <c r="AL2248" t="s">
        <v>347</v>
      </c>
      <c r="AM2248" t="s">
        <v>347</v>
      </c>
      <c r="AO2248">
        <v>180</v>
      </c>
      <c r="AP2248">
        <v>1</v>
      </c>
      <c r="AZ2248" t="s">
        <v>8766</v>
      </c>
    </row>
    <row r="2249" spans="1:59" x14ac:dyDescent="0.3">
      <c r="A2249">
        <v>1895</v>
      </c>
      <c r="C2249">
        <v>1302528</v>
      </c>
      <c r="Q2249" t="s">
        <v>6996</v>
      </c>
      <c r="R2249" t="s">
        <v>6997</v>
      </c>
      <c r="S2249" t="s">
        <v>6998</v>
      </c>
      <c r="T2249" t="s">
        <v>52</v>
      </c>
      <c r="V2249" s="9" t="s">
        <v>3641</v>
      </c>
      <c r="AA2249" s="6" t="s">
        <v>6999</v>
      </c>
      <c r="AB2249">
        <v>12</v>
      </c>
      <c r="AC2249">
        <v>12</v>
      </c>
      <c r="AE2249" t="s">
        <v>2462</v>
      </c>
      <c r="AF2249" t="s">
        <v>8140</v>
      </c>
      <c r="AH2249" t="s">
        <v>8135</v>
      </c>
      <c r="AK2249" t="s">
        <v>8175</v>
      </c>
      <c r="AL2249" t="s">
        <v>7000</v>
      </c>
      <c r="AM2249" t="s">
        <v>7001</v>
      </c>
      <c r="AO2249">
        <v>9</v>
      </c>
      <c r="AZ2249" t="s">
        <v>7002</v>
      </c>
    </row>
    <row r="2250" spans="1:59" x14ac:dyDescent="0.3">
      <c r="A2250">
        <v>1896</v>
      </c>
      <c r="Q2250" t="s">
        <v>6172</v>
      </c>
      <c r="R2250" t="s">
        <v>6172</v>
      </c>
      <c r="S2250" t="s">
        <v>135</v>
      </c>
      <c r="T2250" t="s">
        <v>52</v>
      </c>
      <c r="V2250" s="9" t="s">
        <v>3641</v>
      </c>
      <c r="AA2250" s="6" t="s">
        <v>6206</v>
      </c>
      <c r="AB2250">
        <v>2</v>
      </c>
      <c r="AC2250">
        <v>2</v>
      </c>
      <c r="AL2250" t="s">
        <v>6142</v>
      </c>
      <c r="AM2250" t="s">
        <v>6142</v>
      </c>
      <c r="AO2250">
        <v>1</v>
      </c>
      <c r="AP2250">
        <v>3</v>
      </c>
      <c r="AS2250" t="s">
        <v>7310</v>
      </c>
      <c r="AT2250">
        <v>1117872832</v>
      </c>
      <c r="AU2250">
        <v>4057166</v>
      </c>
      <c r="AY2250" t="s">
        <v>12516</v>
      </c>
      <c r="AZ2250" t="s">
        <v>6144</v>
      </c>
      <c r="BF2250" t="s">
        <v>6144</v>
      </c>
      <c r="BG2250" t="s">
        <v>10855</v>
      </c>
    </row>
    <row r="2251" spans="1:59" x14ac:dyDescent="0.3">
      <c r="A2251">
        <v>1897</v>
      </c>
      <c r="Q2251" t="s">
        <v>6205</v>
      </c>
      <c r="R2251" t="s">
        <v>6205</v>
      </c>
      <c r="S2251" t="s">
        <v>135</v>
      </c>
      <c r="T2251" t="s">
        <v>52</v>
      </c>
      <c r="V2251" s="9" t="s">
        <v>3641</v>
      </c>
      <c r="AA2251" s="6" t="s">
        <v>267</v>
      </c>
      <c r="AB2251">
        <v>1</v>
      </c>
      <c r="AC2251">
        <v>1</v>
      </c>
      <c r="AL2251" t="s">
        <v>6142</v>
      </c>
      <c r="AM2251" t="s">
        <v>6142</v>
      </c>
      <c r="AO2251">
        <v>1</v>
      </c>
      <c r="AP2251">
        <v>3</v>
      </c>
      <c r="AS2251" t="s">
        <v>7310</v>
      </c>
      <c r="AT2251">
        <v>1117872832</v>
      </c>
      <c r="AU2251">
        <v>4057166</v>
      </c>
      <c r="AY2251" t="s">
        <v>12516</v>
      </c>
      <c r="AZ2251" t="s">
        <v>6207</v>
      </c>
      <c r="BF2251" t="s">
        <v>6144</v>
      </c>
      <c r="BG2251" t="s">
        <v>10855</v>
      </c>
    </row>
    <row r="2252" spans="1:59" x14ac:dyDescent="0.3">
      <c r="A2252">
        <v>1898</v>
      </c>
      <c r="Q2252" t="s">
        <v>6151</v>
      </c>
      <c r="R2252" t="s">
        <v>6151</v>
      </c>
      <c r="S2252" t="s">
        <v>135</v>
      </c>
      <c r="T2252" t="s">
        <v>52</v>
      </c>
      <c r="V2252" s="9" t="s">
        <v>3641</v>
      </c>
      <c r="AA2252" s="6" t="s">
        <v>6208</v>
      </c>
      <c r="AB2252">
        <v>3</v>
      </c>
      <c r="AC2252">
        <v>3</v>
      </c>
      <c r="AL2252" t="s">
        <v>6142</v>
      </c>
      <c r="AM2252" t="s">
        <v>6142</v>
      </c>
      <c r="AO2252">
        <v>1</v>
      </c>
      <c r="AP2252">
        <v>3</v>
      </c>
      <c r="AS2252" t="s">
        <v>7310</v>
      </c>
      <c r="AT2252">
        <v>1117872832</v>
      </c>
      <c r="AU2252">
        <v>4057166</v>
      </c>
      <c r="AY2252" t="s">
        <v>12516</v>
      </c>
      <c r="BF2252" t="s">
        <v>6144</v>
      </c>
      <c r="BG2252" t="s">
        <v>10855</v>
      </c>
    </row>
    <row r="2253" spans="1:59" x14ac:dyDescent="0.3">
      <c r="A2253">
        <v>1899</v>
      </c>
      <c r="Q2253" t="s">
        <v>6209</v>
      </c>
      <c r="R2253" t="s">
        <v>6209</v>
      </c>
      <c r="S2253" t="s">
        <v>135</v>
      </c>
      <c r="T2253" t="s">
        <v>52</v>
      </c>
      <c r="V2253" s="9" t="s">
        <v>3641</v>
      </c>
      <c r="AA2253" s="6" t="s">
        <v>6210</v>
      </c>
      <c r="AB2253">
        <v>12</v>
      </c>
      <c r="AC2253">
        <v>12</v>
      </c>
      <c r="AH2253" t="s">
        <v>8057</v>
      </c>
      <c r="AL2253" t="s">
        <v>6142</v>
      </c>
      <c r="AM2253" t="s">
        <v>6142</v>
      </c>
      <c r="AO2253">
        <v>1</v>
      </c>
      <c r="AP2253">
        <v>3</v>
      </c>
      <c r="AS2253" t="s">
        <v>7310</v>
      </c>
      <c r="AT2253">
        <v>1117872832</v>
      </c>
      <c r="AU2253">
        <v>4057166</v>
      </c>
      <c r="AY2253" t="s">
        <v>12516</v>
      </c>
      <c r="AZ2253" t="s">
        <v>6144</v>
      </c>
      <c r="BF2253" t="s">
        <v>6144</v>
      </c>
      <c r="BG2253" t="s">
        <v>10855</v>
      </c>
    </row>
    <row r="2254" spans="1:59" x14ac:dyDescent="0.3">
      <c r="A2254">
        <v>1900</v>
      </c>
      <c r="Q2254" t="s">
        <v>6211</v>
      </c>
      <c r="R2254" t="s">
        <v>6211</v>
      </c>
      <c r="S2254" t="s">
        <v>135</v>
      </c>
      <c r="T2254" t="s">
        <v>52</v>
      </c>
      <c r="V2254" s="9" t="s">
        <v>3641</v>
      </c>
      <c r="AA2254" s="6" t="s">
        <v>6214</v>
      </c>
      <c r="AB2254">
        <v>3</v>
      </c>
      <c r="AC2254">
        <v>3</v>
      </c>
      <c r="AL2254" t="s">
        <v>6142</v>
      </c>
      <c r="AM2254" t="s">
        <v>6142</v>
      </c>
      <c r="AO2254">
        <v>1</v>
      </c>
      <c r="AP2254">
        <v>3</v>
      </c>
      <c r="AS2254" t="s">
        <v>7310</v>
      </c>
      <c r="AT2254">
        <v>1117872832</v>
      </c>
      <c r="AU2254">
        <v>4057166</v>
      </c>
      <c r="AY2254" t="s">
        <v>12516</v>
      </c>
      <c r="AZ2254" t="s">
        <v>6144</v>
      </c>
      <c r="BF2254" t="s">
        <v>6144</v>
      </c>
      <c r="BG2254" t="s">
        <v>10855</v>
      </c>
    </row>
    <row r="2255" spans="1:59" x14ac:dyDescent="0.3">
      <c r="A2255">
        <v>1901</v>
      </c>
      <c r="Q2255" t="s">
        <v>6213</v>
      </c>
      <c r="R2255" t="s">
        <v>6213</v>
      </c>
      <c r="S2255" t="s">
        <v>135</v>
      </c>
      <c r="T2255" t="s">
        <v>52</v>
      </c>
      <c r="V2255" s="9" t="s">
        <v>3641</v>
      </c>
      <c r="AA2255" s="6" t="s">
        <v>6228</v>
      </c>
      <c r="AB2255">
        <v>5</v>
      </c>
      <c r="AC2255">
        <v>5</v>
      </c>
      <c r="AE2255" t="s">
        <v>12306</v>
      </c>
      <c r="AH2255" t="s">
        <v>1174</v>
      </c>
      <c r="AL2255" t="s">
        <v>6142</v>
      </c>
      <c r="AM2255" t="s">
        <v>6142</v>
      </c>
      <c r="AO2255">
        <v>1</v>
      </c>
      <c r="AP2255">
        <v>3</v>
      </c>
      <c r="AS2255" t="s">
        <v>7310</v>
      </c>
      <c r="AT2255">
        <v>1117872832</v>
      </c>
      <c r="AU2255">
        <v>4057166</v>
      </c>
      <c r="AY2255" t="s">
        <v>12516</v>
      </c>
      <c r="AZ2255" t="s">
        <v>6212</v>
      </c>
      <c r="BF2255" t="s">
        <v>6144</v>
      </c>
      <c r="BG2255" t="s">
        <v>10855</v>
      </c>
    </row>
    <row r="2256" spans="1:59" x14ac:dyDescent="0.3">
      <c r="A2256">
        <v>1902</v>
      </c>
      <c r="Q2256" t="s">
        <v>6215</v>
      </c>
      <c r="R2256" t="s">
        <v>6215</v>
      </c>
      <c r="S2256" t="s">
        <v>135</v>
      </c>
      <c r="T2256" t="s">
        <v>52</v>
      </c>
      <c r="V2256" s="9" t="s">
        <v>3641</v>
      </c>
      <c r="AA2256" s="6" t="s">
        <v>6217</v>
      </c>
      <c r="AB2256">
        <v>2</v>
      </c>
      <c r="AC2256">
        <v>2</v>
      </c>
      <c r="AL2256" t="s">
        <v>6142</v>
      </c>
      <c r="AM2256" t="s">
        <v>6142</v>
      </c>
      <c r="AO2256">
        <v>1</v>
      </c>
      <c r="AP2256">
        <v>3</v>
      </c>
      <c r="AS2256" t="s">
        <v>7310</v>
      </c>
      <c r="AT2256">
        <v>1117872832</v>
      </c>
      <c r="AU2256">
        <v>4057166</v>
      </c>
      <c r="AY2256" t="s">
        <v>12516</v>
      </c>
      <c r="AZ2256" t="s">
        <v>6216</v>
      </c>
      <c r="BF2256" t="s">
        <v>6144</v>
      </c>
      <c r="BG2256" t="s">
        <v>10855</v>
      </c>
    </row>
    <row r="2257" spans="1:59" x14ac:dyDescent="0.3">
      <c r="A2257">
        <v>1903</v>
      </c>
      <c r="Q2257" t="s">
        <v>6185</v>
      </c>
      <c r="R2257" t="s">
        <v>6185</v>
      </c>
      <c r="S2257" t="s">
        <v>135</v>
      </c>
      <c r="T2257" t="s">
        <v>52</v>
      </c>
      <c r="V2257" s="9" t="s">
        <v>3641</v>
      </c>
      <c r="AA2257" s="6" t="s">
        <v>6218</v>
      </c>
      <c r="AB2257">
        <v>3</v>
      </c>
      <c r="AC2257">
        <v>3</v>
      </c>
      <c r="AL2257" t="s">
        <v>6142</v>
      </c>
      <c r="AM2257" t="s">
        <v>6142</v>
      </c>
      <c r="AO2257">
        <v>1</v>
      </c>
      <c r="AP2257">
        <v>3</v>
      </c>
      <c r="AS2257" t="s">
        <v>7310</v>
      </c>
      <c r="AT2257">
        <v>1117872832</v>
      </c>
      <c r="AU2257">
        <v>4057166</v>
      </c>
      <c r="AY2257" t="s">
        <v>12516</v>
      </c>
      <c r="AZ2257" t="s">
        <v>6186</v>
      </c>
      <c r="BF2257" t="s">
        <v>6144</v>
      </c>
      <c r="BG2257" t="s">
        <v>10855</v>
      </c>
    </row>
    <row r="2258" spans="1:59" x14ac:dyDescent="0.3">
      <c r="A2258">
        <v>1904</v>
      </c>
      <c r="Q2258" t="s">
        <v>6220</v>
      </c>
      <c r="R2258" t="s">
        <v>6220</v>
      </c>
      <c r="S2258" t="s">
        <v>135</v>
      </c>
      <c r="T2258" t="s">
        <v>52</v>
      </c>
      <c r="V2258" s="9" t="s">
        <v>3641</v>
      </c>
      <c r="AA2258" s="6" t="s">
        <v>6221</v>
      </c>
      <c r="AB2258">
        <v>3</v>
      </c>
      <c r="AC2258">
        <v>3</v>
      </c>
      <c r="AL2258" t="s">
        <v>6142</v>
      </c>
      <c r="AM2258" t="s">
        <v>6142</v>
      </c>
      <c r="AO2258">
        <v>1</v>
      </c>
      <c r="AP2258">
        <v>3</v>
      </c>
      <c r="AS2258" t="s">
        <v>7310</v>
      </c>
      <c r="AT2258">
        <v>1117872832</v>
      </c>
      <c r="AU2258">
        <v>4057166</v>
      </c>
      <c r="AY2258" t="s">
        <v>12516</v>
      </c>
      <c r="AZ2258" t="s">
        <v>6219</v>
      </c>
      <c r="BF2258" t="s">
        <v>6144</v>
      </c>
      <c r="BG2258" t="s">
        <v>10855</v>
      </c>
    </row>
    <row r="2259" spans="1:59" x14ac:dyDescent="0.3">
      <c r="A2259">
        <v>1906</v>
      </c>
      <c r="Q2259" t="s">
        <v>6224</v>
      </c>
      <c r="R2259" t="s">
        <v>6224</v>
      </c>
      <c r="S2259" t="s">
        <v>135</v>
      </c>
      <c r="T2259" t="s">
        <v>52</v>
      </c>
      <c r="V2259" s="9" t="s">
        <v>3641</v>
      </c>
      <c r="AA2259" s="6" t="s">
        <v>6227</v>
      </c>
      <c r="AB2259">
        <v>2</v>
      </c>
      <c r="AC2259">
        <v>2</v>
      </c>
      <c r="AL2259" t="s">
        <v>6142</v>
      </c>
      <c r="AM2259" t="s">
        <v>6142</v>
      </c>
      <c r="AO2259">
        <v>1</v>
      </c>
      <c r="AP2259">
        <v>3</v>
      </c>
      <c r="AS2259" t="s">
        <v>7310</v>
      </c>
      <c r="AT2259">
        <v>1117872832</v>
      </c>
      <c r="AU2259">
        <v>4057166</v>
      </c>
      <c r="AY2259" t="s">
        <v>12516</v>
      </c>
      <c r="AZ2259" t="s">
        <v>6226</v>
      </c>
      <c r="BF2259" t="s">
        <v>6144</v>
      </c>
      <c r="BG2259" t="s">
        <v>10855</v>
      </c>
    </row>
    <row r="2260" spans="1:59" x14ac:dyDescent="0.3">
      <c r="A2260">
        <v>1907</v>
      </c>
      <c r="Q2260" t="s">
        <v>6172</v>
      </c>
      <c r="R2260" t="s">
        <v>6172</v>
      </c>
      <c r="S2260" t="s">
        <v>135</v>
      </c>
      <c r="T2260" t="s">
        <v>52</v>
      </c>
      <c r="V2260" s="9" t="s">
        <v>3641</v>
      </c>
      <c r="AA2260" s="6" t="s">
        <v>6229</v>
      </c>
      <c r="AB2260">
        <v>4</v>
      </c>
      <c r="AC2260">
        <v>4</v>
      </c>
      <c r="AL2260" t="s">
        <v>6142</v>
      </c>
      <c r="AM2260" t="s">
        <v>6142</v>
      </c>
      <c r="AO2260">
        <v>1</v>
      </c>
      <c r="AP2260">
        <v>4</v>
      </c>
      <c r="AS2260" t="s">
        <v>7310</v>
      </c>
      <c r="AT2260">
        <v>1117872832</v>
      </c>
      <c r="AU2260">
        <v>4057166</v>
      </c>
      <c r="AY2260" t="s">
        <v>12508</v>
      </c>
      <c r="AZ2260" t="s">
        <v>6144</v>
      </c>
      <c r="BF2260" t="s">
        <v>6144</v>
      </c>
      <c r="BG2260" t="s">
        <v>10855</v>
      </c>
    </row>
    <row r="2261" spans="1:59" x14ac:dyDescent="0.3">
      <c r="A2261">
        <v>1908</v>
      </c>
      <c r="Q2261" t="s">
        <v>6205</v>
      </c>
      <c r="R2261" t="s">
        <v>6205</v>
      </c>
      <c r="S2261" t="s">
        <v>135</v>
      </c>
      <c r="T2261" t="s">
        <v>52</v>
      </c>
      <c r="V2261" s="9" t="s">
        <v>3641</v>
      </c>
      <c r="AA2261" s="6" t="s">
        <v>6152</v>
      </c>
      <c r="AB2261">
        <v>2</v>
      </c>
      <c r="AC2261">
        <v>2</v>
      </c>
      <c r="AL2261" t="s">
        <v>6142</v>
      </c>
      <c r="AM2261" t="s">
        <v>6142</v>
      </c>
      <c r="AO2261">
        <v>1</v>
      </c>
      <c r="AP2261">
        <v>4</v>
      </c>
      <c r="AS2261" t="s">
        <v>7310</v>
      </c>
      <c r="AT2261">
        <v>1117872832</v>
      </c>
      <c r="AU2261">
        <v>4057166</v>
      </c>
      <c r="AY2261" t="s">
        <v>12508</v>
      </c>
      <c r="AZ2261" t="s">
        <v>6230</v>
      </c>
      <c r="BF2261" t="s">
        <v>6144</v>
      </c>
      <c r="BG2261" t="s">
        <v>10855</v>
      </c>
    </row>
    <row r="2262" spans="1:59" x14ac:dyDescent="0.3">
      <c r="A2262">
        <v>1910</v>
      </c>
      <c r="Q2262" t="s">
        <v>6233</v>
      </c>
      <c r="R2262" t="s">
        <v>6233</v>
      </c>
      <c r="S2262" t="s">
        <v>135</v>
      </c>
      <c r="T2262" t="s">
        <v>52</v>
      </c>
      <c r="V2262" s="9" t="s">
        <v>3641</v>
      </c>
      <c r="AA2262" s="6" t="s">
        <v>6234</v>
      </c>
      <c r="AB2262">
        <v>2</v>
      </c>
      <c r="AC2262">
        <v>2</v>
      </c>
      <c r="AL2262" t="s">
        <v>6142</v>
      </c>
      <c r="AM2262" t="s">
        <v>6142</v>
      </c>
      <c r="AO2262">
        <v>1</v>
      </c>
      <c r="AP2262">
        <v>4</v>
      </c>
      <c r="AS2262" t="s">
        <v>7310</v>
      </c>
      <c r="AT2262">
        <v>1117872832</v>
      </c>
      <c r="AU2262">
        <v>4057166</v>
      </c>
      <c r="AY2262" t="s">
        <v>12508</v>
      </c>
      <c r="AZ2262" t="s">
        <v>5539</v>
      </c>
      <c r="BF2262" t="s">
        <v>6144</v>
      </c>
      <c r="BG2262" t="s">
        <v>10855</v>
      </c>
    </row>
    <row r="2263" spans="1:59" x14ac:dyDescent="0.3">
      <c r="A2263">
        <v>1916</v>
      </c>
      <c r="Q2263" t="s">
        <v>6247</v>
      </c>
      <c r="R2263" t="s">
        <v>6247</v>
      </c>
      <c r="S2263" t="s">
        <v>135</v>
      </c>
      <c r="T2263" t="s">
        <v>52</v>
      </c>
      <c r="V2263" s="9" t="s">
        <v>3641</v>
      </c>
      <c r="AA2263" s="6" t="s">
        <v>6249</v>
      </c>
      <c r="AB2263">
        <v>5</v>
      </c>
      <c r="AC2263">
        <v>5</v>
      </c>
      <c r="AE2263" t="s">
        <v>8054</v>
      </c>
      <c r="AH2263" t="s">
        <v>8058</v>
      </c>
      <c r="AL2263" t="s">
        <v>6142</v>
      </c>
      <c r="AM2263" t="s">
        <v>6142</v>
      </c>
      <c r="AO2263">
        <v>1</v>
      </c>
      <c r="AP2263">
        <v>4</v>
      </c>
      <c r="AS2263" t="s">
        <v>7310</v>
      </c>
      <c r="AT2263">
        <v>1117872832</v>
      </c>
      <c r="AU2263">
        <v>4057166</v>
      </c>
      <c r="AY2263" t="s">
        <v>12508</v>
      </c>
      <c r="AZ2263" t="s">
        <v>6245</v>
      </c>
      <c r="BF2263" t="s">
        <v>6144</v>
      </c>
      <c r="BG2263" t="s">
        <v>10855</v>
      </c>
    </row>
    <row r="2264" spans="1:59" x14ac:dyDescent="0.3">
      <c r="A2264">
        <v>1917</v>
      </c>
      <c r="Q2264" t="s">
        <v>6248</v>
      </c>
      <c r="R2264" t="s">
        <v>6248</v>
      </c>
      <c r="S2264" t="s">
        <v>135</v>
      </c>
      <c r="T2264" t="s">
        <v>52</v>
      </c>
      <c r="V2264" s="9" t="s">
        <v>3641</v>
      </c>
      <c r="AA2264" s="6" t="s">
        <v>6250</v>
      </c>
      <c r="AB2264">
        <v>4</v>
      </c>
      <c r="AC2264">
        <v>4</v>
      </c>
      <c r="AE2264" t="s">
        <v>8054</v>
      </c>
      <c r="AH2264" t="s">
        <v>8058</v>
      </c>
      <c r="AL2264" t="s">
        <v>6142</v>
      </c>
      <c r="AM2264" t="s">
        <v>6142</v>
      </c>
      <c r="AO2264">
        <v>1</v>
      </c>
      <c r="AP2264">
        <v>4</v>
      </c>
      <c r="AS2264" t="s">
        <v>7310</v>
      </c>
      <c r="AT2264">
        <v>1117872832</v>
      </c>
      <c r="AU2264">
        <v>4057166</v>
      </c>
      <c r="AY2264" t="s">
        <v>12508</v>
      </c>
      <c r="AZ2264" t="s">
        <v>6246</v>
      </c>
      <c r="BF2264" t="s">
        <v>6144</v>
      </c>
      <c r="BG2264" t="s">
        <v>10855</v>
      </c>
    </row>
    <row r="2265" spans="1:59" x14ac:dyDescent="0.3">
      <c r="A2265">
        <v>1918</v>
      </c>
      <c r="Q2265" t="s">
        <v>6251</v>
      </c>
      <c r="R2265" t="s">
        <v>6251</v>
      </c>
      <c r="S2265" t="s">
        <v>135</v>
      </c>
      <c r="T2265" t="s">
        <v>52</v>
      </c>
      <c r="V2265" s="9" t="s">
        <v>3641</v>
      </c>
      <c r="AA2265" s="6" t="s">
        <v>6252</v>
      </c>
      <c r="AB2265">
        <v>3</v>
      </c>
      <c r="AC2265">
        <v>3</v>
      </c>
      <c r="AE2265" t="s">
        <v>8054</v>
      </c>
      <c r="AL2265" t="s">
        <v>6142</v>
      </c>
      <c r="AM2265" t="s">
        <v>6142</v>
      </c>
      <c r="AO2265">
        <v>1</v>
      </c>
      <c r="AP2265">
        <v>4</v>
      </c>
      <c r="AS2265" t="s">
        <v>7310</v>
      </c>
      <c r="AT2265">
        <v>1117872832</v>
      </c>
      <c r="AU2265">
        <v>4057166</v>
      </c>
      <c r="AY2265" t="s">
        <v>12508</v>
      </c>
      <c r="AZ2265" t="s">
        <v>6144</v>
      </c>
      <c r="BF2265" t="s">
        <v>6144</v>
      </c>
      <c r="BG2265" t="s">
        <v>10855</v>
      </c>
    </row>
    <row r="2266" spans="1:59" x14ac:dyDescent="0.3">
      <c r="A2266">
        <v>1920</v>
      </c>
      <c r="Q2266" t="s">
        <v>6257</v>
      </c>
      <c r="R2266" t="s">
        <v>6257</v>
      </c>
      <c r="S2266" t="s">
        <v>135</v>
      </c>
      <c r="T2266" t="s">
        <v>52</v>
      </c>
      <c r="V2266" s="9" t="s">
        <v>3641</v>
      </c>
      <c r="AA2266" s="6" t="s">
        <v>6277</v>
      </c>
      <c r="AB2266">
        <v>3</v>
      </c>
      <c r="AC2266">
        <v>3</v>
      </c>
      <c r="AH2266" t="s">
        <v>8057</v>
      </c>
      <c r="AL2266" t="s">
        <v>6142</v>
      </c>
      <c r="AM2266" t="s">
        <v>6142</v>
      </c>
      <c r="AO2266">
        <v>1</v>
      </c>
      <c r="AP2266">
        <v>4</v>
      </c>
      <c r="AS2266" t="s">
        <v>7310</v>
      </c>
      <c r="AT2266">
        <v>1117872832</v>
      </c>
      <c r="AU2266">
        <v>4057166</v>
      </c>
      <c r="AY2266" t="s">
        <v>12508</v>
      </c>
      <c r="AZ2266" t="s">
        <v>6256</v>
      </c>
      <c r="BF2266" t="s">
        <v>6144</v>
      </c>
      <c r="BG2266" t="s">
        <v>10855</v>
      </c>
    </row>
    <row r="2267" spans="1:59" x14ac:dyDescent="0.3">
      <c r="A2267">
        <v>1921</v>
      </c>
      <c r="Q2267" t="s">
        <v>6258</v>
      </c>
      <c r="R2267" t="s">
        <v>6258</v>
      </c>
      <c r="S2267" t="s">
        <v>135</v>
      </c>
      <c r="T2267" t="s">
        <v>52</v>
      </c>
      <c r="V2267" s="9" t="s">
        <v>3641</v>
      </c>
      <c r="AA2267" s="6" t="s">
        <v>6278</v>
      </c>
      <c r="AB2267">
        <v>9</v>
      </c>
      <c r="AC2267">
        <v>9</v>
      </c>
      <c r="AL2267" t="s">
        <v>6142</v>
      </c>
      <c r="AM2267" t="s">
        <v>6142</v>
      </c>
      <c r="AO2267">
        <v>1</v>
      </c>
      <c r="AP2267">
        <v>4</v>
      </c>
      <c r="AS2267" t="s">
        <v>7310</v>
      </c>
      <c r="AT2267">
        <v>1117872832</v>
      </c>
      <c r="AU2267">
        <v>4057166</v>
      </c>
      <c r="AY2267" t="s">
        <v>12508</v>
      </c>
      <c r="AZ2267" t="s">
        <v>6260</v>
      </c>
      <c r="BF2267" t="s">
        <v>6144</v>
      </c>
      <c r="BG2267" t="s">
        <v>10855</v>
      </c>
    </row>
    <row r="2268" spans="1:59" x14ac:dyDescent="0.3">
      <c r="A2268">
        <v>1922</v>
      </c>
      <c r="Q2268" t="s">
        <v>6259</v>
      </c>
      <c r="R2268" t="s">
        <v>6259</v>
      </c>
      <c r="S2268" t="s">
        <v>135</v>
      </c>
      <c r="T2268" t="s">
        <v>52</v>
      </c>
      <c r="V2268" s="9" t="s">
        <v>3641</v>
      </c>
      <c r="AA2268" s="6" t="s">
        <v>6284</v>
      </c>
      <c r="AB2268">
        <v>4</v>
      </c>
      <c r="AC2268">
        <v>4</v>
      </c>
      <c r="AL2268" t="s">
        <v>6142</v>
      </c>
      <c r="AM2268" t="s">
        <v>6142</v>
      </c>
      <c r="AO2268">
        <v>1</v>
      </c>
      <c r="AP2268">
        <v>4</v>
      </c>
      <c r="AS2268" t="s">
        <v>7310</v>
      </c>
      <c r="AT2268">
        <v>1117872832</v>
      </c>
      <c r="AU2268">
        <v>4057166</v>
      </c>
      <c r="AY2268" t="s">
        <v>12508</v>
      </c>
      <c r="AZ2268" t="s">
        <v>6261</v>
      </c>
      <c r="BF2268" t="s">
        <v>6144</v>
      </c>
      <c r="BG2268" t="s">
        <v>10855</v>
      </c>
    </row>
    <row r="2269" spans="1:59" x14ac:dyDescent="0.3">
      <c r="A2269">
        <v>1924</v>
      </c>
      <c r="Q2269" t="s">
        <v>6263</v>
      </c>
      <c r="R2269" t="s">
        <v>6263</v>
      </c>
      <c r="S2269" t="s">
        <v>135</v>
      </c>
      <c r="T2269" t="s">
        <v>52</v>
      </c>
      <c r="V2269" s="9" t="s">
        <v>3641</v>
      </c>
      <c r="AA2269" s="6" t="s">
        <v>6264</v>
      </c>
      <c r="AB2269">
        <v>2</v>
      </c>
      <c r="AC2269">
        <v>2</v>
      </c>
      <c r="AE2269" t="s">
        <v>8202</v>
      </c>
      <c r="AL2269" t="s">
        <v>6142</v>
      </c>
      <c r="AM2269" t="s">
        <v>6142</v>
      </c>
      <c r="AO2269">
        <v>1</v>
      </c>
      <c r="AP2269">
        <v>4</v>
      </c>
      <c r="AS2269" t="s">
        <v>7310</v>
      </c>
      <c r="AT2269">
        <v>1117872832</v>
      </c>
      <c r="AU2269">
        <v>4057166</v>
      </c>
      <c r="AY2269" t="s">
        <v>12508</v>
      </c>
      <c r="AZ2269" t="s">
        <v>6265</v>
      </c>
      <c r="BF2269" t="s">
        <v>6144</v>
      </c>
      <c r="BG2269" t="s">
        <v>10855</v>
      </c>
    </row>
    <row r="2270" spans="1:59" x14ac:dyDescent="0.3">
      <c r="A2270">
        <v>1925</v>
      </c>
      <c r="Q2270" t="s">
        <v>6266</v>
      </c>
      <c r="R2270" t="s">
        <v>6266</v>
      </c>
      <c r="S2270" t="s">
        <v>135</v>
      </c>
      <c r="T2270" t="s">
        <v>52</v>
      </c>
      <c r="V2270" s="9" t="s">
        <v>3641</v>
      </c>
      <c r="AA2270" s="6" t="s">
        <v>6267</v>
      </c>
      <c r="AB2270">
        <v>1</v>
      </c>
      <c r="AC2270">
        <v>1</v>
      </c>
      <c r="AL2270" t="s">
        <v>6142</v>
      </c>
      <c r="AM2270" t="s">
        <v>6142</v>
      </c>
      <c r="AO2270">
        <v>1</v>
      </c>
      <c r="AP2270">
        <v>4</v>
      </c>
      <c r="AS2270" t="s">
        <v>7310</v>
      </c>
      <c r="AT2270">
        <v>1117872832</v>
      </c>
      <c r="AU2270">
        <v>4057166</v>
      </c>
      <c r="AY2270" t="s">
        <v>12508</v>
      </c>
      <c r="AZ2270" t="s">
        <v>6212</v>
      </c>
      <c r="BF2270" t="s">
        <v>6144</v>
      </c>
      <c r="BG2270" t="s">
        <v>10855</v>
      </c>
    </row>
    <row r="2271" spans="1:59" x14ac:dyDescent="0.3">
      <c r="A2271">
        <v>1926</v>
      </c>
      <c r="Q2271" t="s">
        <v>6145</v>
      </c>
      <c r="R2271" t="s">
        <v>6145</v>
      </c>
      <c r="S2271" t="s">
        <v>135</v>
      </c>
      <c r="T2271" t="s">
        <v>52</v>
      </c>
      <c r="V2271" s="9" t="s">
        <v>3641</v>
      </c>
      <c r="AA2271" s="6" t="s">
        <v>6267</v>
      </c>
      <c r="AB2271">
        <v>1</v>
      </c>
      <c r="AC2271">
        <v>1</v>
      </c>
      <c r="AE2271" t="s">
        <v>10754</v>
      </c>
      <c r="AL2271" t="s">
        <v>6142</v>
      </c>
      <c r="AM2271" t="s">
        <v>6142</v>
      </c>
      <c r="AO2271">
        <v>1</v>
      </c>
      <c r="AP2271">
        <v>4</v>
      </c>
      <c r="AS2271" t="s">
        <v>7310</v>
      </c>
      <c r="AT2271">
        <v>1117872832</v>
      </c>
      <c r="AU2271">
        <v>4057166</v>
      </c>
      <c r="AY2271" t="s">
        <v>12508</v>
      </c>
      <c r="AZ2271" t="s">
        <v>6144</v>
      </c>
      <c r="BF2271" t="s">
        <v>6144</v>
      </c>
      <c r="BG2271" t="s">
        <v>10855</v>
      </c>
    </row>
    <row r="2272" spans="1:59" x14ac:dyDescent="0.3">
      <c r="A2272">
        <v>1927</v>
      </c>
      <c r="Q2272" t="s">
        <v>6268</v>
      </c>
      <c r="R2272" t="s">
        <v>6268</v>
      </c>
      <c r="S2272" t="s">
        <v>135</v>
      </c>
      <c r="T2272" t="s">
        <v>52</v>
      </c>
      <c r="V2272" s="9" t="s">
        <v>3641</v>
      </c>
      <c r="AA2272" s="6" t="s">
        <v>6270</v>
      </c>
      <c r="AB2272">
        <v>2</v>
      </c>
      <c r="AC2272">
        <v>2</v>
      </c>
      <c r="AE2272" t="s">
        <v>8243</v>
      </c>
      <c r="AL2272" t="s">
        <v>6142</v>
      </c>
      <c r="AM2272" t="s">
        <v>6142</v>
      </c>
      <c r="AO2272">
        <v>1</v>
      </c>
      <c r="AP2272">
        <v>4</v>
      </c>
      <c r="AS2272" t="s">
        <v>7310</v>
      </c>
      <c r="AT2272">
        <v>1117872832</v>
      </c>
      <c r="AU2272">
        <v>4057166</v>
      </c>
      <c r="AY2272" t="s">
        <v>12508</v>
      </c>
      <c r="AZ2272" t="s">
        <v>6269</v>
      </c>
      <c r="BF2272" t="s">
        <v>6144</v>
      </c>
      <c r="BG2272" t="s">
        <v>10855</v>
      </c>
    </row>
    <row r="2273" spans="1:59" x14ac:dyDescent="0.3">
      <c r="A2273">
        <v>1928</v>
      </c>
      <c r="Q2273" t="s">
        <v>6271</v>
      </c>
      <c r="R2273" t="s">
        <v>6271</v>
      </c>
      <c r="S2273" t="s">
        <v>135</v>
      </c>
      <c r="T2273" t="s">
        <v>52</v>
      </c>
      <c r="V2273" s="9" t="s">
        <v>3641</v>
      </c>
      <c r="AA2273" s="6" t="s">
        <v>6276</v>
      </c>
      <c r="AB2273">
        <v>1</v>
      </c>
      <c r="AC2273">
        <v>1</v>
      </c>
      <c r="AE2273" t="s">
        <v>2462</v>
      </c>
      <c r="AL2273" t="s">
        <v>6142</v>
      </c>
      <c r="AM2273" t="s">
        <v>6142</v>
      </c>
      <c r="AO2273">
        <v>1</v>
      </c>
      <c r="AP2273">
        <v>4</v>
      </c>
      <c r="AS2273" t="s">
        <v>7310</v>
      </c>
      <c r="AT2273">
        <v>1117872832</v>
      </c>
      <c r="AU2273">
        <v>4057166</v>
      </c>
      <c r="AY2273" t="s">
        <v>12508</v>
      </c>
      <c r="AZ2273" t="s">
        <v>6274</v>
      </c>
      <c r="BF2273" t="s">
        <v>6144</v>
      </c>
      <c r="BG2273" t="s">
        <v>10855</v>
      </c>
    </row>
    <row r="2274" spans="1:59" x14ac:dyDescent="0.3">
      <c r="A2274">
        <v>1929</v>
      </c>
      <c r="Q2274" t="s">
        <v>6272</v>
      </c>
      <c r="R2274" t="s">
        <v>6272</v>
      </c>
      <c r="S2274" t="s">
        <v>135</v>
      </c>
      <c r="T2274" t="s">
        <v>52</v>
      </c>
      <c r="V2274" s="9" t="s">
        <v>3641</v>
      </c>
      <c r="AA2274" s="6" t="s">
        <v>6276</v>
      </c>
      <c r="AB2274">
        <v>1</v>
      </c>
      <c r="AC2274">
        <v>1</v>
      </c>
      <c r="AE2274" t="s">
        <v>92</v>
      </c>
      <c r="AL2274" t="s">
        <v>6142</v>
      </c>
      <c r="AM2274" t="s">
        <v>6142</v>
      </c>
      <c r="AO2274">
        <v>1</v>
      </c>
      <c r="AP2274">
        <v>4</v>
      </c>
      <c r="AS2274" t="s">
        <v>7310</v>
      </c>
      <c r="AT2274">
        <v>1117872832</v>
      </c>
      <c r="AU2274">
        <v>4057166</v>
      </c>
      <c r="AY2274" t="s">
        <v>12508</v>
      </c>
      <c r="AZ2274" t="s">
        <v>6273</v>
      </c>
      <c r="BF2274" t="s">
        <v>6144</v>
      </c>
      <c r="BG2274" t="s">
        <v>10855</v>
      </c>
    </row>
    <row r="2275" spans="1:59" x14ac:dyDescent="0.3">
      <c r="A2275">
        <v>1937</v>
      </c>
      <c r="I2275">
        <v>27854543</v>
      </c>
      <c r="Q2275" t="s">
        <v>3626</v>
      </c>
      <c r="R2275" t="s">
        <v>3626</v>
      </c>
      <c r="S2275" t="s">
        <v>135</v>
      </c>
      <c r="T2275" t="s">
        <v>13</v>
      </c>
      <c r="V2275" s="9" t="s">
        <v>3641</v>
      </c>
      <c r="AB2275">
        <v>155</v>
      </c>
      <c r="AC2275">
        <v>155</v>
      </c>
      <c r="AH2275" t="s">
        <v>8106</v>
      </c>
      <c r="BD2275" t="s">
        <v>8739</v>
      </c>
      <c r="BF2275" t="s">
        <v>8740</v>
      </c>
    </row>
    <row r="2276" spans="1:59" x14ac:dyDescent="0.3">
      <c r="A2276">
        <v>1940</v>
      </c>
      <c r="K2276" t="s">
        <v>7699</v>
      </c>
      <c r="P2276" s="9" t="s">
        <v>7698</v>
      </c>
      <c r="Q2276" t="s">
        <v>3627</v>
      </c>
      <c r="R2276" t="s">
        <v>8741</v>
      </c>
      <c r="S2276" t="s">
        <v>51</v>
      </c>
      <c r="T2276" t="s">
        <v>13</v>
      </c>
      <c r="V2276" s="9" t="s">
        <v>3641</v>
      </c>
      <c r="AB2276">
        <v>457</v>
      </c>
      <c r="AC2276">
        <v>457</v>
      </c>
      <c r="AH2276" t="s">
        <v>8059</v>
      </c>
      <c r="BD2276" t="s">
        <v>8742</v>
      </c>
      <c r="BF2276" t="s">
        <v>8743</v>
      </c>
    </row>
    <row r="2277" spans="1:59" x14ac:dyDescent="0.3">
      <c r="A2277">
        <v>1941</v>
      </c>
      <c r="K2277" t="s">
        <v>7701</v>
      </c>
      <c r="P2277" s="9" t="s">
        <v>7700</v>
      </c>
      <c r="Q2277" t="s">
        <v>3628</v>
      </c>
      <c r="R2277" t="s">
        <v>3628</v>
      </c>
      <c r="S2277" t="s">
        <v>135</v>
      </c>
      <c r="T2277" t="s">
        <v>13</v>
      </c>
      <c r="V2277" s="9" t="s">
        <v>3641</v>
      </c>
      <c r="AB2277">
        <v>22</v>
      </c>
      <c r="AC2277">
        <v>22</v>
      </c>
      <c r="AH2277" t="s">
        <v>8082</v>
      </c>
      <c r="AZ2277" t="s">
        <v>8745</v>
      </c>
      <c r="BF2277" t="s">
        <v>8744</v>
      </c>
    </row>
    <row r="2278" spans="1:59" x14ac:dyDescent="0.3">
      <c r="A2278">
        <v>1942</v>
      </c>
      <c r="I2278">
        <v>28932322</v>
      </c>
      <c r="O2278" s="9" t="s">
        <v>4718</v>
      </c>
      <c r="P2278" s="9" t="s">
        <v>4717</v>
      </c>
      <c r="Q2278" t="s">
        <v>4716</v>
      </c>
      <c r="R2278" t="s">
        <v>4716</v>
      </c>
      <c r="S2278" t="s">
        <v>135</v>
      </c>
      <c r="T2278" t="s">
        <v>13</v>
      </c>
      <c r="V2278" s="9" t="s">
        <v>3641</v>
      </c>
      <c r="AB2278">
        <v>232</v>
      </c>
      <c r="AC2278">
        <v>232</v>
      </c>
      <c r="AH2278" t="s">
        <v>8057</v>
      </c>
      <c r="AZ2278" t="s">
        <v>4720</v>
      </c>
      <c r="BF2278" t="s">
        <v>4719</v>
      </c>
    </row>
    <row r="2279" spans="1:59" x14ac:dyDescent="0.3">
      <c r="A2279">
        <v>1944</v>
      </c>
      <c r="I2279">
        <v>905431250</v>
      </c>
      <c r="P2279" s="9" t="s">
        <v>7702</v>
      </c>
      <c r="Q2279" t="s">
        <v>3629</v>
      </c>
      <c r="R2279" t="s">
        <v>3629</v>
      </c>
      <c r="S2279" t="s">
        <v>135</v>
      </c>
      <c r="T2279" t="s">
        <v>538</v>
      </c>
      <c r="V2279" s="9" t="s">
        <v>3641</v>
      </c>
      <c r="AB2279">
        <v>136</v>
      </c>
      <c r="AC2279">
        <v>136</v>
      </c>
      <c r="AH2279" t="s">
        <v>8111</v>
      </c>
      <c r="AK2279" t="s">
        <v>8052</v>
      </c>
      <c r="AZ2279" t="s">
        <v>5815</v>
      </c>
      <c r="BF2279" t="s">
        <v>8746</v>
      </c>
    </row>
    <row r="2280" spans="1:59" x14ac:dyDescent="0.3">
      <c r="A2280">
        <v>1945</v>
      </c>
      <c r="B2280" t="s">
        <v>7703</v>
      </c>
      <c r="C2280">
        <v>1431087</v>
      </c>
      <c r="Q2280" t="s">
        <v>3630</v>
      </c>
      <c r="R2280" t="s">
        <v>3630</v>
      </c>
      <c r="S2280" t="s">
        <v>135</v>
      </c>
      <c r="T2280" t="s">
        <v>52</v>
      </c>
      <c r="V2280" s="9" t="s">
        <v>3641</v>
      </c>
      <c r="Z2280" s="9" t="s">
        <v>4179</v>
      </c>
      <c r="AA2280" s="6" t="s">
        <v>9232</v>
      </c>
      <c r="AB2280">
        <v>28</v>
      </c>
      <c r="AC2280">
        <v>28</v>
      </c>
      <c r="AE2280" t="s">
        <v>12306</v>
      </c>
      <c r="AF2280" t="s">
        <v>8169</v>
      </c>
      <c r="AH2280" t="s">
        <v>12636</v>
      </c>
      <c r="AL2280" t="s">
        <v>5171</v>
      </c>
      <c r="AM2280" t="s">
        <v>5171</v>
      </c>
      <c r="AO2280">
        <v>23</v>
      </c>
      <c r="AP2280">
        <v>4</v>
      </c>
      <c r="AS2280" t="s">
        <v>7368</v>
      </c>
      <c r="AT2280">
        <v>609193383</v>
      </c>
      <c r="AV2280" s="11">
        <v>7502386</v>
      </c>
      <c r="AZ2280" t="s">
        <v>8747</v>
      </c>
    </row>
    <row r="2281" spans="1:59" x14ac:dyDescent="0.3">
      <c r="A2281">
        <v>1946</v>
      </c>
      <c r="I2281">
        <v>260207629</v>
      </c>
      <c r="P2281" s="9" t="s">
        <v>7704</v>
      </c>
      <c r="Q2281" t="s">
        <v>3631</v>
      </c>
      <c r="R2281" t="s">
        <v>3640</v>
      </c>
      <c r="S2281" t="s">
        <v>51</v>
      </c>
      <c r="T2281" t="s">
        <v>13</v>
      </c>
      <c r="V2281" s="9" t="s">
        <v>3641</v>
      </c>
      <c r="AB2281">
        <v>384</v>
      </c>
      <c r="AC2281">
        <v>384</v>
      </c>
      <c r="AH2281" t="s">
        <v>8164</v>
      </c>
      <c r="AZ2281" t="s">
        <v>8748</v>
      </c>
      <c r="BF2281" t="s">
        <v>8749</v>
      </c>
    </row>
    <row r="2282" spans="1:59" x14ac:dyDescent="0.3">
      <c r="A2282">
        <v>1948</v>
      </c>
      <c r="I2282">
        <v>902374399</v>
      </c>
      <c r="P2282" s="9" t="s">
        <v>7705</v>
      </c>
      <c r="Q2282" t="s">
        <v>3633</v>
      </c>
      <c r="R2282" t="s">
        <v>3638</v>
      </c>
      <c r="S2282" t="s">
        <v>65</v>
      </c>
      <c r="T2282" t="s">
        <v>13</v>
      </c>
      <c r="V2282" s="9" t="s">
        <v>3641</v>
      </c>
      <c r="AB2282">
        <v>127</v>
      </c>
      <c r="AC2282">
        <v>127</v>
      </c>
      <c r="AH2282" t="s">
        <v>8057</v>
      </c>
      <c r="AZ2282" t="s">
        <v>8751</v>
      </c>
      <c r="BF2282" t="s">
        <v>8750</v>
      </c>
    </row>
    <row r="2283" spans="1:59" x14ac:dyDescent="0.3">
      <c r="A2283">
        <v>1950</v>
      </c>
      <c r="I2283">
        <v>716767720</v>
      </c>
      <c r="P2283" s="9" t="s">
        <v>7707</v>
      </c>
      <c r="Q2283" t="s">
        <v>3635</v>
      </c>
      <c r="R2283" t="s">
        <v>3639</v>
      </c>
      <c r="S2283" t="s">
        <v>51</v>
      </c>
      <c r="T2283" t="s">
        <v>13</v>
      </c>
      <c r="V2283" s="9" t="s">
        <v>3641</v>
      </c>
      <c r="AB2283">
        <v>138</v>
      </c>
      <c r="AC2283">
        <v>138</v>
      </c>
      <c r="AH2283" t="s">
        <v>1398</v>
      </c>
      <c r="AZ2283" t="s">
        <v>8753</v>
      </c>
      <c r="BF2283" t="s">
        <v>8754</v>
      </c>
    </row>
    <row r="2284" spans="1:59" x14ac:dyDescent="0.3">
      <c r="A2284">
        <v>1951</v>
      </c>
      <c r="I2284">
        <v>606543237</v>
      </c>
      <c r="Q2284" t="s">
        <v>11358</v>
      </c>
      <c r="R2284" t="s">
        <v>11358</v>
      </c>
      <c r="S2284" t="s">
        <v>135</v>
      </c>
      <c r="T2284" t="s">
        <v>13</v>
      </c>
      <c r="V2284" s="9" t="s">
        <v>3641</v>
      </c>
      <c r="AB2284">
        <v>184</v>
      </c>
      <c r="AC2284">
        <v>184</v>
      </c>
      <c r="AZ2284" t="s">
        <v>11359</v>
      </c>
      <c r="BF2284" t="s">
        <v>11140</v>
      </c>
      <c r="BG2284" t="s">
        <v>11360</v>
      </c>
    </row>
    <row r="2285" spans="1:59" x14ac:dyDescent="0.3">
      <c r="A2285">
        <v>1952</v>
      </c>
      <c r="I2285">
        <v>27380900</v>
      </c>
      <c r="N2285" t="s">
        <v>11173</v>
      </c>
      <c r="Q2285" t="s">
        <v>11174</v>
      </c>
      <c r="R2285" t="s">
        <v>11174</v>
      </c>
      <c r="S2285" t="s">
        <v>135</v>
      </c>
      <c r="T2285" t="s">
        <v>13</v>
      </c>
      <c r="V2285" s="9" t="s">
        <v>3641</v>
      </c>
      <c r="AB2285">
        <v>23</v>
      </c>
      <c r="AC2285">
        <v>23</v>
      </c>
      <c r="AH2285" t="s">
        <v>11175</v>
      </c>
      <c r="AR2285">
        <v>2</v>
      </c>
      <c r="AZ2285" t="s">
        <v>11176</v>
      </c>
    </row>
    <row r="2286" spans="1:59" x14ac:dyDescent="0.3">
      <c r="A2286">
        <v>1954</v>
      </c>
      <c r="I2286">
        <v>637193660</v>
      </c>
      <c r="Q2286" t="s">
        <v>11327</v>
      </c>
      <c r="R2286" t="s">
        <v>11327</v>
      </c>
      <c r="S2286" t="s">
        <v>135</v>
      </c>
      <c r="T2286" t="s">
        <v>13</v>
      </c>
      <c r="V2286" s="9" t="s">
        <v>3641</v>
      </c>
      <c r="AH2286" t="s">
        <v>8057</v>
      </c>
      <c r="AZ2286" t="s">
        <v>10861</v>
      </c>
      <c r="BG2286" t="s">
        <v>10862</v>
      </c>
    </row>
    <row r="2287" spans="1:59" x14ac:dyDescent="0.3">
      <c r="A2287">
        <v>1955</v>
      </c>
      <c r="E2287">
        <v>20833912</v>
      </c>
      <c r="Q2287" t="s">
        <v>5540</v>
      </c>
      <c r="R2287" t="s">
        <v>5540</v>
      </c>
      <c r="S2287" t="s">
        <v>135</v>
      </c>
      <c r="T2287" t="s">
        <v>52</v>
      </c>
      <c r="V2287" s="9" t="s">
        <v>3641</v>
      </c>
      <c r="AA2287" s="6" t="s">
        <v>517</v>
      </c>
      <c r="AB2287">
        <v>1</v>
      </c>
      <c r="AC2287">
        <v>1</v>
      </c>
      <c r="AH2287" t="s">
        <v>8057</v>
      </c>
      <c r="AK2287" t="s">
        <v>8051</v>
      </c>
      <c r="AL2287" t="s">
        <v>5531</v>
      </c>
      <c r="AM2287" t="s">
        <v>5531</v>
      </c>
      <c r="AO2287">
        <v>22</v>
      </c>
      <c r="AP2287">
        <v>1</v>
      </c>
      <c r="AS2287" t="s">
        <v>7313</v>
      </c>
      <c r="AT2287">
        <v>818922538</v>
      </c>
      <c r="AV2287" s="11">
        <v>101088275</v>
      </c>
      <c r="AZ2287" t="s">
        <v>5541</v>
      </c>
    </row>
    <row r="2288" spans="1:59" x14ac:dyDescent="0.3">
      <c r="A2288">
        <v>1956</v>
      </c>
      <c r="C2288">
        <v>1375425</v>
      </c>
      <c r="Q2288" t="s">
        <v>3642</v>
      </c>
      <c r="R2288" t="s">
        <v>3642</v>
      </c>
      <c r="S2288" t="s">
        <v>135</v>
      </c>
      <c r="T2288" t="s">
        <v>52</v>
      </c>
      <c r="V2288" s="9" t="s">
        <v>3641</v>
      </c>
      <c r="AA2288" s="6" t="s">
        <v>9235</v>
      </c>
      <c r="AB2288">
        <v>11</v>
      </c>
      <c r="AC2288">
        <v>11</v>
      </c>
      <c r="AE2288" t="s">
        <v>8054</v>
      </c>
      <c r="AH2288" t="s">
        <v>8057</v>
      </c>
      <c r="AL2288" t="s">
        <v>1586</v>
      </c>
      <c r="AM2288" t="s">
        <v>1586</v>
      </c>
      <c r="AO2288">
        <v>34</v>
      </c>
      <c r="AP2288">
        <v>1</v>
      </c>
      <c r="AZ2288" t="s">
        <v>8757</v>
      </c>
    </row>
    <row r="2289" spans="1:52" x14ac:dyDescent="0.3">
      <c r="A2289">
        <v>1958</v>
      </c>
      <c r="C2289">
        <v>1729743</v>
      </c>
      <c r="Q2289" t="s">
        <v>3644</v>
      </c>
      <c r="R2289" t="s">
        <v>3644</v>
      </c>
      <c r="S2289" t="s">
        <v>135</v>
      </c>
      <c r="T2289" t="s">
        <v>52</v>
      </c>
      <c r="V2289" s="9" t="s">
        <v>3641</v>
      </c>
      <c r="AA2289" s="6" t="s">
        <v>9237</v>
      </c>
      <c r="AB2289">
        <v>6</v>
      </c>
      <c r="AC2289">
        <v>6</v>
      </c>
      <c r="AE2289" t="s">
        <v>8054</v>
      </c>
      <c r="AI2289" t="s">
        <v>5945</v>
      </c>
      <c r="AL2289" t="s">
        <v>2090</v>
      </c>
      <c r="AM2289" t="s">
        <v>2090</v>
      </c>
      <c r="AO2289">
        <v>174</v>
      </c>
      <c r="AP2289">
        <v>1</v>
      </c>
      <c r="AZ2289" t="s">
        <v>8759</v>
      </c>
    </row>
    <row r="2290" spans="1:52" x14ac:dyDescent="0.3">
      <c r="A2290">
        <v>1959</v>
      </c>
      <c r="B2290" t="s">
        <v>7710</v>
      </c>
      <c r="C2290">
        <v>1624247</v>
      </c>
      <c r="Q2290" t="s">
        <v>3645</v>
      </c>
      <c r="R2290" t="s">
        <v>3645</v>
      </c>
      <c r="S2290" t="s">
        <v>135</v>
      </c>
      <c r="T2290" t="s">
        <v>52</v>
      </c>
      <c r="V2290" s="9" t="s">
        <v>3641</v>
      </c>
      <c r="AA2290" s="6" t="s">
        <v>9239</v>
      </c>
      <c r="AB2290">
        <v>7</v>
      </c>
      <c r="AC2290">
        <v>7</v>
      </c>
      <c r="AE2290" t="s">
        <v>8054</v>
      </c>
      <c r="AH2290" t="s">
        <v>8057</v>
      </c>
      <c r="AL2290" t="s">
        <v>5286</v>
      </c>
      <c r="AM2290" t="s">
        <v>5286</v>
      </c>
      <c r="AO2290">
        <v>24</v>
      </c>
      <c r="AP2290">
        <v>1</v>
      </c>
      <c r="AZ2290" t="s">
        <v>8760</v>
      </c>
    </row>
    <row r="2291" spans="1:52" x14ac:dyDescent="0.3">
      <c r="A2291">
        <v>1960</v>
      </c>
      <c r="E2291">
        <v>20834238</v>
      </c>
      <c r="Q2291" t="s">
        <v>5542</v>
      </c>
      <c r="R2291" t="s">
        <v>5542</v>
      </c>
      <c r="S2291" t="s">
        <v>135</v>
      </c>
      <c r="T2291" t="s">
        <v>52</v>
      </c>
      <c r="V2291" s="9" t="s">
        <v>5544</v>
      </c>
      <c r="AA2291" s="6" t="s">
        <v>5545</v>
      </c>
      <c r="AB2291">
        <v>2</v>
      </c>
      <c r="AC2291">
        <v>2</v>
      </c>
      <c r="AH2291" t="s">
        <v>8057</v>
      </c>
      <c r="AK2291" t="s">
        <v>8051</v>
      </c>
      <c r="AL2291" t="s">
        <v>5531</v>
      </c>
      <c r="AM2291" t="s">
        <v>5531</v>
      </c>
      <c r="AO2291">
        <v>22</v>
      </c>
      <c r="AP2291">
        <v>2</v>
      </c>
      <c r="AS2291" t="s">
        <v>7313</v>
      </c>
      <c r="AT2291">
        <v>818922538</v>
      </c>
      <c r="AV2291" s="11">
        <v>101088275</v>
      </c>
      <c r="AZ2291" t="s">
        <v>5546</v>
      </c>
    </row>
    <row r="2292" spans="1:52" x14ac:dyDescent="0.3">
      <c r="A2292">
        <v>1961</v>
      </c>
      <c r="E2292">
        <v>20833958</v>
      </c>
      <c r="Q2292" t="s">
        <v>5543</v>
      </c>
      <c r="R2292" t="s">
        <v>5543</v>
      </c>
      <c r="S2292" t="s">
        <v>135</v>
      </c>
      <c r="T2292" t="s">
        <v>52</v>
      </c>
      <c r="V2292" s="9" t="s">
        <v>5544</v>
      </c>
      <c r="AA2292" s="6" t="s">
        <v>780</v>
      </c>
      <c r="AB2292">
        <v>1</v>
      </c>
      <c r="AC2292">
        <v>1</v>
      </c>
      <c r="AE2292" t="s">
        <v>8053</v>
      </c>
      <c r="AH2292" t="s">
        <v>8057</v>
      </c>
      <c r="AK2292" t="s">
        <v>8051</v>
      </c>
      <c r="AL2292" t="s">
        <v>5531</v>
      </c>
      <c r="AM2292" t="s">
        <v>5531</v>
      </c>
      <c r="AO2292">
        <v>22</v>
      </c>
      <c r="AP2292">
        <v>2</v>
      </c>
      <c r="AS2292" t="s">
        <v>7313</v>
      </c>
      <c r="AT2292">
        <v>818922538</v>
      </c>
      <c r="AV2292" s="11">
        <v>101088275</v>
      </c>
      <c r="AZ2292" t="s">
        <v>5547</v>
      </c>
    </row>
    <row r="2293" spans="1:52" x14ac:dyDescent="0.3">
      <c r="A2293">
        <v>1962</v>
      </c>
      <c r="C2293">
        <v>1559444</v>
      </c>
      <c r="Q2293" t="s">
        <v>6600</v>
      </c>
      <c r="R2293" t="s">
        <v>1174</v>
      </c>
      <c r="S2293" t="s">
        <v>51</v>
      </c>
      <c r="T2293" t="s">
        <v>52</v>
      </c>
      <c r="V2293" s="9" t="s">
        <v>4180</v>
      </c>
      <c r="AA2293" s="6" t="s">
        <v>7003</v>
      </c>
      <c r="AB2293">
        <v>5</v>
      </c>
      <c r="AC2293">
        <v>5</v>
      </c>
      <c r="AE2293" t="s">
        <v>8161</v>
      </c>
      <c r="AH2293" t="s">
        <v>1174</v>
      </c>
      <c r="AL2293" t="s">
        <v>7004</v>
      </c>
      <c r="AM2293" t="s">
        <v>7005</v>
      </c>
      <c r="AO2293">
        <v>45</v>
      </c>
      <c r="AP2293">
        <v>3</v>
      </c>
      <c r="AZ2293" t="s">
        <v>7006</v>
      </c>
    </row>
    <row r="2294" spans="1:52" x14ac:dyDescent="0.3">
      <c r="A2294">
        <v>1963</v>
      </c>
      <c r="B2294" t="s">
        <v>7711</v>
      </c>
      <c r="C2294">
        <v>1579082</v>
      </c>
      <c r="Q2294" t="s">
        <v>3646</v>
      </c>
      <c r="R2294" t="s">
        <v>3646</v>
      </c>
      <c r="S2294" t="s">
        <v>135</v>
      </c>
      <c r="T2294" t="s">
        <v>52</v>
      </c>
      <c r="V2294" s="9" t="s">
        <v>4180</v>
      </c>
      <c r="AA2294" s="6" t="s">
        <v>9240</v>
      </c>
      <c r="AB2294">
        <v>13</v>
      </c>
      <c r="AC2294">
        <v>13</v>
      </c>
      <c r="AE2294" t="s">
        <v>8053</v>
      </c>
      <c r="AF2294" t="s">
        <v>562</v>
      </c>
      <c r="AH2294" t="s">
        <v>1174</v>
      </c>
      <c r="AL2294" t="s">
        <v>303</v>
      </c>
      <c r="AM2294" t="s">
        <v>303</v>
      </c>
      <c r="AO2294">
        <v>60</v>
      </c>
      <c r="AP2294">
        <v>1</v>
      </c>
      <c r="AZ2294" t="s">
        <v>8761</v>
      </c>
    </row>
    <row r="2295" spans="1:52" x14ac:dyDescent="0.3">
      <c r="A2295">
        <v>1964</v>
      </c>
      <c r="B2295" t="s">
        <v>7712</v>
      </c>
      <c r="C2295">
        <v>1568101</v>
      </c>
      <c r="Q2295" t="s">
        <v>3647</v>
      </c>
      <c r="R2295" t="s">
        <v>3647</v>
      </c>
      <c r="S2295" t="s">
        <v>135</v>
      </c>
      <c r="T2295" t="s">
        <v>52</v>
      </c>
      <c r="V2295" s="9" t="s">
        <v>4180</v>
      </c>
      <c r="AA2295" s="6" t="s">
        <v>9241</v>
      </c>
      <c r="AB2295">
        <v>4</v>
      </c>
      <c r="AC2295">
        <v>4</v>
      </c>
      <c r="AE2295" t="s">
        <v>2462</v>
      </c>
      <c r="AL2295" t="s">
        <v>5287</v>
      </c>
      <c r="AM2295" t="s">
        <v>5287</v>
      </c>
      <c r="AO2295">
        <v>69</v>
      </c>
      <c r="AP2295">
        <v>3</v>
      </c>
      <c r="AZ2295" t="s">
        <v>8762</v>
      </c>
    </row>
    <row r="2296" spans="1:52" x14ac:dyDescent="0.3">
      <c r="A2296">
        <v>1965</v>
      </c>
      <c r="C2296">
        <v>1578499</v>
      </c>
      <c r="D2296" t="s">
        <v>7713</v>
      </c>
      <c r="Q2296" t="s">
        <v>3648</v>
      </c>
      <c r="R2296" t="s">
        <v>3648</v>
      </c>
      <c r="S2296" t="s">
        <v>135</v>
      </c>
      <c r="T2296" t="s">
        <v>52</v>
      </c>
      <c r="V2296" s="9" t="s">
        <v>4180</v>
      </c>
      <c r="AA2296" s="6" t="s">
        <v>9242</v>
      </c>
      <c r="AB2296">
        <v>10</v>
      </c>
      <c r="AC2296">
        <v>10</v>
      </c>
      <c r="AE2296" t="s">
        <v>2462</v>
      </c>
      <c r="AH2296" t="s">
        <v>8057</v>
      </c>
      <c r="AL2296" t="s">
        <v>5288</v>
      </c>
      <c r="AM2296" t="s">
        <v>5288</v>
      </c>
      <c r="AO2296">
        <v>84</v>
      </c>
      <c r="AP2296">
        <v>3</v>
      </c>
      <c r="AZ2296" t="s">
        <v>8763</v>
      </c>
    </row>
    <row r="2297" spans="1:52" x14ac:dyDescent="0.3">
      <c r="A2297">
        <v>1967</v>
      </c>
      <c r="B2297" t="s">
        <v>11611</v>
      </c>
      <c r="C2297">
        <v>1578330</v>
      </c>
      <c r="Q2297" t="s">
        <v>11612</v>
      </c>
      <c r="R2297" t="s">
        <v>11612</v>
      </c>
      <c r="S2297" t="s">
        <v>135</v>
      </c>
      <c r="T2297" t="s">
        <v>52</v>
      </c>
      <c r="V2297" s="9" t="s">
        <v>4182</v>
      </c>
      <c r="Z2297" s="9" t="s">
        <v>3084</v>
      </c>
      <c r="AA2297" s="6" t="s">
        <v>11613</v>
      </c>
      <c r="AB2297">
        <v>26</v>
      </c>
      <c r="AC2297">
        <v>26</v>
      </c>
      <c r="AE2297" t="s">
        <v>8226</v>
      </c>
      <c r="AF2297" t="s">
        <v>8055</v>
      </c>
      <c r="AH2297" t="s">
        <v>8108</v>
      </c>
      <c r="AL2297" t="s">
        <v>3011</v>
      </c>
      <c r="AM2297" t="s">
        <v>3011</v>
      </c>
      <c r="AO2297">
        <v>58</v>
      </c>
      <c r="AP2297">
        <v>2</v>
      </c>
      <c r="AZ2297" t="s">
        <v>11614</v>
      </c>
    </row>
    <row r="2298" spans="1:52" x14ac:dyDescent="0.3">
      <c r="A2298">
        <v>1968</v>
      </c>
      <c r="C2298">
        <v>1574391</v>
      </c>
      <c r="Q2298" t="s">
        <v>3650</v>
      </c>
      <c r="R2298" t="s">
        <v>3650</v>
      </c>
      <c r="S2298" t="s">
        <v>135</v>
      </c>
      <c r="T2298" t="s">
        <v>52</v>
      </c>
      <c r="V2298" s="9" t="s">
        <v>4182</v>
      </c>
      <c r="AA2298" s="6" t="s">
        <v>9244</v>
      </c>
      <c r="AB2298">
        <v>3</v>
      </c>
      <c r="AC2298">
        <v>3</v>
      </c>
      <c r="AE2298" t="s">
        <v>8161</v>
      </c>
      <c r="AL2298" t="s">
        <v>5180</v>
      </c>
      <c r="AM2298" t="s">
        <v>5180</v>
      </c>
      <c r="AO2298">
        <v>88</v>
      </c>
      <c r="AP2298">
        <v>15</v>
      </c>
      <c r="AZ2298" t="s">
        <v>8765</v>
      </c>
    </row>
    <row r="2299" spans="1:52" x14ac:dyDescent="0.3">
      <c r="A2299">
        <v>1969</v>
      </c>
      <c r="B2299" t="s">
        <v>7715</v>
      </c>
      <c r="C2299">
        <v>1591665</v>
      </c>
      <c r="Q2299" t="s">
        <v>3651</v>
      </c>
      <c r="R2299" t="s">
        <v>3651</v>
      </c>
      <c r="S2299" t="s">
        <v>135</v>
      </c>
      <c r="T2299" t="s">
        <v>52</v>
      </c>
      <c r="V2299" s="9" t="s">
        <v>4182</v>
      </c>
      <c r="AA2299" s="6" t="s">
        <v>7150</v>
      </c>
      <c r="AB2299">
        <v>5</v>
      </c>
      <c r="AC2299">
        <v>5</v>
      </c>
      <c r="AE2299" t="s">
        <v>82</v>
      </c>
      <c r="AF2299" t="s">
        <v>164</v>
      </c>
      <c r="AH2299" t="s">
        <v>8106</v>
      </c>
      <c r="AK2299" t="s">
        <v>8175</v>
      </c>
      <c r="AL2299" t="s">
        <v>5155</v>
      </c>
      <c r="AM2299" t="s">
        <v>5155</v>
      </c>
      <c r="AO2299">
        <v>37</v>
      </c>
      <c r="AP2299">
        <v>3</v>
      </c>
      <c r="AZ2299" t="s">
        <v>8766</v>
      </c>
    </row>
    <row r="2300" spans="1:52" x14ac:dyDescent="0.3">
      <c r="A2300">
        <v>1970</v>
      </c>
      <c r="C2300">
        <v>1546080</v>
      </c>
      <c r="Q2300" t="s">
        <v>3652</v>
      </c>
      <c r="R2300" t="s">
        <v>3652</v>
      </c>
      <c r="S2300" t="s">
        <v>135</v>
      </c>
      <c r="T2300" t="s">
        <v>52</v>
      </c>
      <c r="V2300" s="9" t="s">
        <v>4182</v>
      </c>
      <c r="AA2300" s="6" t="s">
        <v>9245</v>
      </c>
      <c r="AB2300">
        <v>4</v>
      </c>
      <c r="AC2300">
        <v>4</v>
      </c>
      <c r="AE2300" t="s">
        <v>8054</v>
      </c>
      <c r="AH2300" t="s">
        <v>8058</v>
      </c>
      <c r="AI2300" t="s">
        <v>8154</v>
      </c>
      <c r="AK2300" t="s">
        <v>8051</v>
      </c>
      <c r="AL2300" t="s">
        <v>686</v>
      </c>
      <c r="AM2300" t="s">
        <v>686</v>
      </c>
      <c r="AO2300">
        <v>89</v>
      </c>
      <c r="AP2300">
        <v>4</v>
      </c>
      <c r="AS2300" t="s">
        <v>7271</v>
      </c>
      <c r="AT2300">
        <v>43718717</v>
      </c>
      <c r="AU2300">
        <v>677613</v>
      </c>
      <c r="AV2300" s="11">
        <v>1306050</v>
      </c>
      <c r="AZ2300" t="s">
        <v>8767</v>
      </c>
    </row>
    <row r="2301" spans="1:52" x14ac:dyDescent="0.3">
      <c r="A2301">
        <v>1974</v>
      </c>
      <c r="E2301">
        <v>20834066</v>
      </c>
      <c r="Q2301" t="s">
        <v>5542</v>
      </c>
      <c r="R2301" t="s">
        <v>5542</v>
      </c>
      <c r="S2301" t="s">
        <v>135</v>
      </c>
      <c r="T2301" t="s">
        <v>52</v>
      </c>
      <c r="V2301" s="9" t="s">
        <v>4184</v>
      </c>
      <c r="AA2301" s="6" t="s">
        <v>5545</v>
      </c>
      <c r="AB2301">
        <v>2</v>
      </c>
      <c r="AC2301">
        <v>2</v>
      </c>
      <c r="AH2301" t="s">
        <v>8057</v>
      </c>
      <c r="AK2301" t="s">
        <v>8051</v>
      </c>
      <c r="AL2301" t="s">
        <v>5531</v>
      </c>
      <c r="AM2301" t="s">
        <v>5531</v>
      </c>
      <c r="AO2301">
        <v>22</v>
      </c>
      <c r="AP2301">
        <v>5</v>
      </c>
      <c r="AS2301" t="s">
        <v>7313</v>
      </c>
      <c r="AT2301">
        <v>818922538</v>
      </c>
      <c r="AV2301" s="11">
        <v>101088275</v>
      </c>
      <c r="AZ2301" t="s">
        <v>5548</v>
      </c>
    </row>
    <row r="2302" spans="1:52" x14ac:dyDescent="0.3">
      <c r="A2302">
        <v>1975</v>
      </c>
      <c r="B2302" t="s">
        <v>7719</v>
      </c>
      <c r="N2302" t="s">
        <v>10567</v>
      </c>
      <c r="Q2302" t="s">
        <v>3656</v>
      </c>
      <c r="R2302" t="s">
        <v>3656</v>
      </c>
      <c r="S2302" t="s">
        <v>135</v>
      </c>
      <c r="T2302" t="s">
        <v>52</v>
      </c>
      <c r="V2302" s="9" t="s">
        <v>4184</v>
      </c>
      <c r="AA2302" s="6" t="s">
        <v>9248</v>
      </c>
      <c r="AB2302">
        <v>27</v>
      </c>
      <c r="AC2302">
        <v>27</v>
      </c>
      <c r="AE2302" t="s">
        <v>12306</v>
      </c>
      <c r="AH2302" t="s">
        <v>8057</v>
      </c>
      <c r="AL2302" t="s">
        <v>5290</v>
      </c>
      <c r="AM2302" t="s">
        <v>5290</v>
      </c>
      <c r="AO2302">
        <v>10</v>
      </c>
      <c r="AP2302">
        <v>2</v>
      </c>
      <c r="AQ2302">
        <v>29</v>
      </c>
      <c r="AZ2302" t="s">
        <v>8770</v>
      </c>
    </row>
    <row r="2303" spans="1:52" x14ac:dyDescent="0.3">
      <c r="A2303">
        <v>1977</v>
      </c>
      <c r="B2303" t="s">
        <v>7720</v>
      </c>
      <c r="C2303">
        <v>1502928</v>
      </c>
      <c r="Q2303" t="s">
        <v>3657</v>
      </c>
      <c r="R2303" t="s">
        <v>3657</v>
      </c>
      <c r="S2303" t="s">
        <v>135</v>
      </c>
      <c r="T2303" t="s">
        <v>52</v>
      </c>
      <c r="V2303" s="9" t="s">
        <v>4185</v>
      </c>
      <c r="Z2303" s="9" t="s">
        <v>4160</v>
      </c>
      <c r="AA2303" s="6" t="s">
        <v>9250</v>
      </c>
      <c r="AB2303">
        <v>5</v>
      </c>
      <c r="AC2303">
        <v>5</v>
      </c>
      <c r="AE2303" t="s">
        <v>2462</v>
      </c>
      <c r="AL2303" t="s">
        <v>5273</v>
      </c>
      <c r="AM2303" t="s">
        <v>5273</v>
      </c>
      <c r="AO2303">
        <v>6</v>
      </c>
      <c r="AP2303">
        <v>2</v>
      </c>
      <c r="AZ2303" t="s">
        <v>8771</v>
      </c>
    </row>
    <row r="2304" spans="1:52" x14ac:dyDescent="0.3">
      <c r="A2304">
        <v>1979</v>
      </c>
      <c r="E2304">
        <v>189659</v>
      </c>
      <c r="Q2304" t="s">
        <v>3659</v>
      </c>
      <c r="R2304" t="s">
        <v>3659</v>
      </c>
      <c r="S2304" t="s">
        <v>135</v>
      </c>
      <c r="T2304" t="s">
        <v>52</v>
      </c>
      <c r="V2304" s="9" t="s">
        <v>4185</v>
      </c>
      <c r="AA2304" s="6" t="s">
        <v>9252</v>
      </c>
      <c r="AB2304">
        <v>23</v>
      </c>
      <c r="AC2304">
        <v>23</v>
      </c>
      <c r="AE2304" t="s">
        <v>12306</v>
      </c>
      <c r="AF2304" t="s">
        <v>8169</v>
      </c>
      <c r="AL2304" t="s">
        <v>5291</v>
      </c>
      <c r="AM2304" t="s">
        <v>5291</v>
      </c>
      <c r="AO2304">
        <v>6</v>
      </c>
      <c r="AP2304">
        <v>2</v>
      </c>
      <c r="AZ2304" t="s">
        <v>5743</v>
      </c>
    </row>
    <row r="2305" spans="1:58" x14ac:dyDescent="0.3">
      <c r="A2305">
        <v>1983</v>
      </c>
      <c r="B2305" t="s">
        <v>7722</v>
      </c>
      <c r="C2305">
        <v>1322059</v>
      </c>
      <c r="Q2305" t="s">
        <v>3661</v>
      </c>
      <c r="R2305" t="s">
        <v>3661</v>
      </c>
      <c r="S2305" t="s">
        <v>135</v>
      </c>
      <c r="T2305" t="s">
        <v>52</v>
      </c>
      <c r="V2305" s="9" t="s">
        <v>4186</v>
      </c>
      <c r="AA2305" s="6" t="s">
        <v>9254</v>
      </c>
      <c r="AB2305">
        <v>5</v>
      </c>
      <c r="AC2305">
        <v>5</v>
      </c>
      <c r="AE2305" t="s">
        <v>12427</v>
      </c>
      <c r="AF2305" t="s">
        <v>164</v>
      </c>
      <c r="AH2305" t="s">
        <v>8057</v>
      </c>
      <c r="AK2305" t="s">
        <v>8051</v>
      </c>
      <c r="AL2305" t="s">
        <v>5294</v>
      </c>
      <c r="AM2305" t="s">
        <v>5294</v>
      </c>
      <c r="AO2305">
        <v>263</v>
      </c>
      <c r="AP2305">
        <v>1</v>
      </c>
      <c r="AZ2305" t="s">
        <v>8774</v>
      </c>
    </row>
    <row r="2306" spans="1:58" x14ac:dyDescent="0.3">
      <c r="A2306">
        <v>1984</v>
      </c>
      <c r="B2306" t="s">
        <v>7723</v>
      </c>
      <c r="C2306">
        <v>1320574</v>
      </c>
      <c r="Q2306" t="s">
        <v>3662</v>
      </c>
      <c r="R2306" t="s">
        <v>3662</v>
      </c>
      <c r="S2306" t="s">
        <v>135</v>
      </c>
      <c r="T2306" t="s">
        <v>52</v>
      </c>
      <c r="V2306" s="9" t="s">
        <v>4186</v>
      </c>
      <c r="W2306" s="4">
        <v>33581</v>
      </c>
      <c r="X2306" s="9" t="s">
        <v>4187</v>
      </c>
      <c r="Y2306" s="9" t="s">
        <v>4187</v>
      </c>
      <c r="Z2306" s="9" t="s">
        <v>3082</v>
      </c>
      <c r="AA2306" s="6" t="s">
        <v>9255</v>
      </c>
      <c r="AB2306">
        <v>5</v>
      </c>
      <c r="AC2306">
        <v>5</v>
      </c>
      <c r="AE2306" t="s">
        <v>2462</v>
      </c>
      <c r="AF2306" t="s">
        <v>12427</v>
      </c>
      <c r="AH2306" t="s">
        <v>8057</v>
      </c>
      <c r="AK2306" t="s">
        <v>8052</v>
      </c>
      <c r="AL2306" t="s">
        <v>3003</v>
      </c>
      <c r="AM2306" t="s">
        <v>3003</v>
      </c>
      <c r="AO2306">
        <v>58</v>
      </c>
      <c r="AP2306">
        <v>1</v>
      </c>
      <c r="AZ2306" t="s">
        <v>8775</v>
      </c>
    </row>
    <row r="2307" spans="1:58" x14ac:dyDescent="0.3">
      <c r="A2307">
        <v>1987</v>
      </c>
      <c r="Q2307" t="s">
        <v>3665</v>
      </c>
      <c r="R2307" t="s">
        <v>3665</v>
      </c>
      <c r="S2307" t="s">
        <v>135</v>
      </c>
      <c r="T2307" t="s">
        <v>52</v>
      </c>
      <c r="V2307" s="9" t="s">
        <v>4189</v>
      </c>
      <c r="AA2307" s="6" t="s">
        <v>9258</v>
      </c>
      <c r="AB2307">
        <v>1</v>
      </c>
      <c r="AC2307">
        <v>1</v>
      </c>
      <c r="AE2307" t="s">
        <v>8054</v>
      </c>
      <c r="AH2307" t="s">
        <v>1174</v>
      </c>
      <c r="AL2307" t="s">
        <v>686</v>
      </c>
      <c r="AM2307" t="s">
        <v>686</v>
      </c>
      <c r="AO2307">
        <v>90</v>
      </c>
      <c r="AP2307">
        <v>3</v>
      </c>
      <c r="AS2307" t="s">
        <v>7271</v>
      </c>
      <c r="AT2307">
        <v>43718717</v>
      </c>
      <c r="AU2307">
        <v>677613</v>
      </c>
      <c r="AV2307" s="11">
        <v>1306050</v>
      </c>
      <c r="AZ2307" t="s">
        <v>8778</v>
      </c>
    </row>
    <row r="2308" spans="1:58" x14ac:dyDescent="0.3">
      <c r="A2308">
        <v>1988</v>
      </c>
      <c r="B2308" t="s">
        <v>7724</v>
      </c>
      <c r="C2308">
        <v>1331721</v>
      </c>
      <c r="Q2308" t="s">
        <v>3666</v>
      </c>
      <c r="R2308" t="s">
        <v>3666</v>
      </c>
      <c r="S2308" t="s">
        <v>135</v>
      </c>
      <c r="T2308" t="s">
        <v>52</v>
      </c>
      <c r="V2308" s="9" t="s">
        <v>4189</v>
      </c>
      <c r="W2308" s="4">
        <v>33550</v>
      </c>
      <c r="Y2308" s="9" t="s">
        <v>4190</v>
      </c>
      <c r="Z2308" s="9" t="s">
        <v>4191</v>
      </c>
      <c r="AA2308" s="6" t="s">
        <v>9259</v>
      </c>
      <c r="AB2308">
        <v>3</v>
      </c>
      <c r="AC2308">
        <v>3</v>
      </c>
      <c r="AE2308" t="s">
        <v>2462</v>
      </c>
      <c r="AF2308" t="s">
        <v>8140</v>
      </c>
      <c r="AH2308" t="s">
        <v>8057</v>
      </c>
      <c r="AK2308" t="s">
        <v>8051</v>
      </c>
      <c r="AL2308" t="s">
        <v>5297</v>
      </c>
      <c r="AM2308" t="s">
        <v>5297</v>
      </c>
      <c r="AO2308">
        <v>39</v>
      </c>
      <c r="AP2308">
        <v>1</v>
      </c>
      <c r="AZ2308" t="s">
        <v>8779</v>
      </c>
    </row>
    <row r="2309" spans="1:58" x14ac:dyDescent="0.3">
      <c r="A2309">
        <v>1989</v>
      </c>
      <c r="B2309" t="s">
        <v>7725</v>
      </c>
      <c r="C2309">
        <v>1513902</v>
      </c>
      <c r="Q2309" t="s">
        <v>3667</v>
      </c>
      <c r="R2309" t="s">
        <v>3667</v>
      </c>
      <c r="S2309" t="s">
        <v>135</v>
      </c>
      <c r="T2309" t="s">
        <v>52</v>
      </c>
      <c r="V2309" s="9" t="s">
        <v>4189</v>
      </c>
      <c r="AA2309" s="6" t="s">
        <v>5958</v>
      </c>
      <c r="AB2309">
        <v>4</v>
      </c>
      <c r="AC2309">
        <v>4</v>
      </c>
      <c r="AE2309" t="s">
        <v>8054</v>
      </c>
      <c r="AH2309" t="s">
        <v>8057</v>
      </c>
      <c r="AK2309" t="s">
        <v>8052</v>
      </c>
      <c r="AL2309" t="s">
        <v>686</v>
      </c>
      <c r="AM2309" t="s">
        <v>686</v>
      </c>
      <c r="AO2309">
        <v>90</v>
      </c>
      <c r="AP2309">
        <v>3</v>
      </c>
      <c r="AS2309" t="s">
        <v>7271</v>
      </c>
      <c r="AT2309">
        <v>43718717</v>
      </c>
      <c r="AU2309">
        <v>677613</v>
      </c>
      <c r="AV2309" s="11">
        <v>1306050</v>
      </c>
      <c r="AZ2309" t="s">
        <v>8780</v>
      </c>
    </row>
    <row r="2310" spans="1:58" x14ac:dyDescent="0.3">
      <c r="A2310">
        <v>1991</v>
      </c>
      <c r="C2310">
        <v>1407160</v>
      </c>
      <c r="Q2310" t="s">
        <v>6982</v>
      </c>
      <c r="R2310" t="s">
        <v>6991</v>
      </c>
      <c r="S2310" t="s">
        <v>1220</v>
      </c>
      <c r="T2310" t="s">
        <v>52</v>
      </c>
      <c r="V2310" s="9" t="s">
        <v>6979</v>
      </c>
      <c r="AA2310" s="6" t="s">
        <v>6985</v>
      </c>
      <c r="AB2310">
        <v>3</v>
      </c>
      <c r="AC2310">
        <v>3</v>
      </c>
      <c r="AE2310" t="s">
        <v>8210</v>
      </c>
      <c r="AH2310" t="s">
        <v>1389</v>
      </c>
      <c r="AL2310" t="s">
        <v>1225</v>
      </c>
      <c r="AM2310" t="s">
        <v>1226</v>
      </c>
      <c r="AO2310">
        <v>136</v>
      </c>
      <c r="AP2310">
        <v>39</v>
      </c>
      <c r="AS2310" t="s">
        <v>7288</v>
      </c>
      <c r="AT2310">
        <v>60627827</v>
      </c>
      <c r="AV2310" s="11">
        <v>400770</v>
      </c>
      <c r="AZ2310" t="s">
        <v>6990</v>
      </c>
    </row>
    <row r="2311" spans="1:58" x14ac:dyDescent="0.3">
      <c r="A2311">
        <v>1992</v>
      </c>
      <c r="C2311">
        <v>1407161</v>
      </c>
      <c r="Q2311" t="s">
        <v>6983</v>
      </c>
      <c r="R2311" t="s">
        <v>6992</v>
      </c>
      <c r="S2311" t="s">
        <v>1220</v>
      </c>
      <c r="T2311" t="s">
        <v>52</v>
      </c>
      <c r="V2311" s="9" t="s">
        <v>6979</v>
      </c>
      <c r="AA2311" s="6" t="s">
        <v>6986</v>
      </c>
      <c r="AB2311">
        <v>3</v>
      </c>
      <c r="AC2311">
        <v>3</v>
      </c>
      <c r="AE2311" t="s">
        <v>8055</v>
      </c>
      <c r="AH2311" t="s">
        <v>1389</v>
      </c>
      <c r="AL2311" t="s">
        <v>1225</v>
      </c>
      <c r="AM2311" t="s">
        <v>1226</v>
      </c>
      <c r="AO2311">
        <v>136</v>
      </c>
      <c r="AP2311">
        <v>39</v>
      </c>
      <c r="AS2311" t="s">
        <v>7288</v>
      </c>
      <c r="AT2311">
        <v>60627827</v>
      </c>
      <c r="AV2311" s="11">
        <v>400770</v>
      </c>
      <c r="AZ2311" t="s">
        <v>6989</v>
      </c>
    </row>
    <row r="2312" spans="1:58" x14ac:dyDescent="0.3">
      <c r="A2312">
        <v>1993</v>
      </c>
      <c r="C2312">
        <v>1407162</v>
      </c>
      <c r="Q2312" t="s">
        <v>6977</v>
      </c>
      <c r="R2312" t="s">
        <v>6978</v>
      </c>
      <c r="S2312" t="s">
        <v>1220</v>
      </c>
      <c r="T2312" t="s">
        <v>52</v>
      </c>
      <c r="V2312" s="9" t="s">
        <v>6979</v>
      </c>
      <c r="AA2312" s="6" t="s">
        <v>6980</v>
      </c>
      <c r="AB2312">
        <v>4</v>
      </c>
      <c r="AC2312">
        <v>4</v>
      </c>
      <c r="AE2312" t="s">
        <v>8055</v>
      </c>
      <c r="AH2312" t="s">
        <v>1389</v>
      </c>
      <c r="AL2312" t="s">
        <v>1225</v>
      </c>
      <c r="AM2312" t="s">
        <v>1226</v>
      </c>
      <c r="AO2312">
        <v>136</v>
      </c>
      <c r="AP2312">
        <v>39</v>
      </c>
      <c r="AS2312" t="s">
        <v>7288</v>
      </c>
      <c r="AT2312">
        <v>60627827</v>
      </c>
      <c r="AV2312" s="11">
        <v>400770</v>
      </c>
      <c r="AZ2312" t="s">
        <v>6981</v>
      </c>
    </row>
    <row r="2313" spans="1:58" x14ac:dyDescent="0.3">
      <c r="A2313">
        <v>1994</v>
      </c>
      <c r="C2313">
        <v>1407163</v>
      </c>
      <c r="Q2313" t="s">
        <v>6984</v>
      </c>
      <c r="R2313" t="s">
        <v>6993</v>
      </c>
      <c r="S2313" t="s">
        <v>1220</v>
      </c>
      <c r="T2313" t="s">
        <v>52</v>
      </c>
      <c r="V2313" s="9" t="s">
        <v>6979</v>
      </c>
      <c r="AA2313" s="6" t="s">
        <v>6987</v>
      </c>
      <c r="AB2313">
        <v>6</v>
      </c>
      <c r="AC2313">
        <v>6</v>
      </c>
      <c r="AE2313" t="s">
        <v>8054</v>
      </c>
      <c r="AH2313" t="s">
        <v>1389</v>
      </c>
      <c r="AL2313" t="s">
        <v>1225</v>
      </c>
      <c r="AM2313" t="s">
        <v>1226</v>
      </c>
      <c r="AO2313">
        <v>136</v>
      </c>
      <c r="AP2313">
        <v>39</v>
      </c>
      <c r="AS2313" t="s">
        <v>7288</v>
      </c>
      <c r="AT2313">
        <v>60627827</v>
      </c>
      <c r="AV2313" s="11">
        <v>400770</v>
      </c>
      <c r="AZ2313" t="s">
        <v>6988</v>
      </c>
    </row>
    <row r="2314" spans="1:58" x14ac:dyDescent="0.3">
      <c r="A2314">
        <v>1995</v>
      </c>
      <c r="B2314" t="s">
        <v>7727</v>
      </c>
      <c r="C2314">
        <v>1410012</v>
      </c>
      <c r="Q2314" t="s">
        <v>3669</v>
      </c>
      <c r="R2314" t="s">
        <v>3669</v>
      </c>
      <c r="S2314" t="s">
        <v>135</v>
      </c>
      <c r="T2314" t="s">
        <v>52</v>
      </c>
      <c r="V2314" s="9" t="s">
        <v>4193</v>
      </c>
      <c r="AA2314" s="6" t="s">
        <v>9261</v>
      </c>
      <c r="AB2314">
        <v>6</v>
      </c>
      <c r="AC2314">
        <v>6</v>
      </c>
      <c r="AE2314" t="s">
        <v>8054</v>
      </c>
      <c r="AH2314" t="s">
        <v>8082</v>
      </c>
      <c r="AI2314" t="s">
        <v>8119</v>
      </c>
      <c r="AK2314" t="s">
        <v>8052</v>
      </c>
      <c r="AL2314" t="s">
        <v>686</v>
      </c>
      <c r="AM2314" t="s">
        <v>686</v>
      </c>
      <c r="AO2314">
        <v>90</v>
      </c>
      <c r="AP2314">
        <v>4</v>
      </c>
      <c r="AS2314" t="s">
        <v>7271</v>
      </c>
      <c r="AT2314">
        <v>43718717</v>
      </c>
      <c r="AU2314">
        <v>677613</v>
      </c>
      <c r="AV2314" s="11">
        <v>1306050</v>
      </c>
      <c r="AZ2314" t="s">
        <v>8782</v>
      </c>
    </row>
    <row r="2315" spans="1:58" x14ac:dyDescent="0.3">
      <c r="A2315">
        <v>1996</v>
      </c>
      <c r="C2315">
        <v>11612877</v>
      </c>
      <c r="E2315">
        <v>3704058</v>
      </c>
      <c r="Q2315" t="s">
        <v>3670</v>
      </c>
      <c r="R2315" t="s">
        <v>3670</v>
      </c>
      <c r="S2315" t="s">
        <v>135</v>
      </c>
      <c r="T2315" t="s">
        <v>52</v>
      </c>
      <c r="V2315" s="9" t="s">
        <v>4193</v>
      </c>
      <c r="AA2315" s="6" t="s">
        <v>9262</v>
      </c>
      <c r="AB2315">
        <v>33</v>
      </c>
      <c r="AC2315">
        <v>33</v>
      </c>
      <c r="AE2315" t="s">
        <v>164</v>
      </c>
      <c r="AF2315" t="s">
        <v>8202</v>
      </c>
      <c r="AG2315" t="s">
        <v>92</v>
      </c>
      <c r="AH2315" t="s">
        <v>1174</v>
      </c>
      <c r="AL2315" t="s">
        <v>5298</v>
      </c>
      <c r="AM2315" t="s">
        <v>5298</v>
      </c>
      <c r="AO2315">
        <v>3</v>
      </c>
      <c r="AP2315">
        <v>2</v>
      </c>
      <c r="AZ2315" t="s">
        <v>8783</v>
      </c>
    </row>
    <row r="2316" spans="1:58" x14ac:dyDescent="0.3">
      <c r="A2316">
        <v>2000</v>
      </c>
      <c r="E2316">
        <v>25775835</v>
      </c>
      <c r="Q2316" t="s">
        <v>5549</v>
      </c>
      <c r="R2316" t="s">
        <v>5549</v>
      </c>
      <c r="S2316" t="s">
        <v>135</v>
      </c>
      <c r="T2316" t="s">
        <v>52</v>
      </c>
      <c r="V2316" s="9" t="s">
        <v>4195</v>
      </c>
      <c r="AA2316" s="6" t="s">
        <v>899</v>
      </c>
      <c r="AB2316">
        <v>1</v>
      </c>
      <c r="AC2316">
        <v>1</v>
      </c>
      <c r="AH2316" t="s">
        <v>8057</v>
      </c>
      <c r="AK2316" t="s">
        <v>8051</v>
      </c>
      <c r="AL2316" t="s">
        <v>5531</v>
      </c>
      <c r="AM2316" t="s">
        <v>5531</v>
      </c>
      <c r="AO2316">
        <v>22</v>
      </c>
      <c r="AP2316">
        <v>11</v>
      </c>
      <c r="AS2316" t="s">
        <v>7313</v>
      </c>
      <c r="AT2316">
        <v>818922538</v>
      </c>
      <c r="AV2316" s="11">
        <v>101088275</v>
      </c>
      <c r="AZ2316" t="s">
        <v>5550</v>
      </c>
    </row>
    <row r="2317" spans="1:58" x14ac:dyDescent="0.3">
      <c r="A2317">
        <v>2004</v>
      </c>
      <c r="M2317" t="s">
        <v>10303</v>
      </c>
      <c r="Q2317" t="s">
        <v>10304</v>
      </c>
      <c r="R2317" t="s">
        <v>10304</v>
      </c>
      <c r="S2317" t="s">
        <v>135</v>
      </c>
      <c r="T2317" t="s">
        <v>10005</v>
      </c>
      <c r="V2317" s="9" t="s">
        <v>10305</v>
      </c>
      <c r="AD2317" s="9" t="s">
        <v>10306</v>
      </c>
      <c r="AK2317" t="s">
        <v>8051</v>
      </c>
      <c r="AL2317" t="s">
        <v>10307</v>
      </c>
      <c r="AM2317" t="s">
        <v>10307</v>
      </c>
      <c r="AO2317">
        <v>1</v>
      </c>
      <c r="AP2317">
        <v>11</v>
      </c>
    </row>
    <row r="2318" spans="1:58" x14ac:dyDescent="0.3">
      <c r="A2318">
        <v>2006</v>
      </c>
      <c r="I2318">
        <v>411943532</v>
      </c>
      <c r="O2318" s="9" t="s">
        <v>9268</v>
      </c>
      <c r="P2318" s="9" t="s">
        <v>3678</v>
      </c>
      <c r="Q2318" t="s">
        <v>3676</v>
      </c>
      <c r="R2318" t="s">
        <v>3677</v>
      </c>
      <c r="S2318" t="s">
        <v>65</v>
      </c>
      <c r="T2318" t="s">
        <v>13</v>
      </c>
      <c r="V2318" s="9" t="s">
        <v>4196</v>
      </c>
      <c r="AB2318">
        <v>425</v>
      </c>
      <c r="AC2318">
        <v>425</v>
      </c>
      <c r="AZ2318" t="s">
        <v>8789</v>
      </c>
      <c r="BF2318" t="s">
        <v>8790</v>
      </c>
    </row>
    <row r="2319" spans="1:58" x14ac:dyDescent="0.3">
      <c r="A2319">
        <v>2008</v>
      </c>
      <c r="Q2319" t="s">
        <v>11094</v>
      </c>
      <c r="R2319" t="s">
        <v>11095</v>
      </c>
      <c r="S2319" t="s">
        <v>65</v>
      </c>
      <c r="T2319" t="s">
        <v>52</v>
      </c>
      <c r="V2319" s="9" t="s">
        <v>4196</v>
      </c>
      <c r="AA2319" s="6" t="s">
        <v>11096</v>
      </c>
      <c r="AB2319">
        <v>4</v>
      </c>
      <c r="AC2319">
        <v>4</v>
      </c>
      <c r="AE2319" t="s">
        <v>82</v>
      </c>
      <c r="AH2319" t="s">
        <v>1174</v>
      </c>
      <c r="AL2319" t="s">
        <v>11097</v>
      </c>
      <c r="AM2319" t="s">
        <v>11056</v>
      </c>
      <c r="AO2319">
        <v>25</v>
      </c>
      <c r="AZ2319" t="s">
        <v>11098</v>
      </c>
    </row>
    <row r="2320" spans="1:58" x14ac:dyDescent="0.3">
      <c r="A2320">
        <v>2009</v>
      </c>
      <c r="C2320">
        <v>8020401</v>
      </c>
      <c r="Q2320" t="s">
        <v>7027</v>
      </c>
      <c r="R2320" t="s">
        <v>1174</v>
      </c>
      <c r="S2320" t="s">
        <v>7032</v>
      </c>
      <c r="T2320" t="s">
        <v>52</v>
      </c>
      <c r="V2320" s="9" t="s">
        <v>4196</v>
      </c>
      <c r="AA2320" s="6" t="s">
        <v>7031</v>
      </c>
      <c r="AB2320">
        <v>8</v>
      </c>
      <c r="AC2320">
        <v>8</v>
      </c>
      <c r="AE2320" t="s">
        <v>92</v>
      </c>
      <c r="AH2320" t="s">
        <v>1389</v>
      </c>
      <c r="AL2320" t="s">
        <v>7029</v>
      </c>
      <c r="AM2320" t="s">
        <v>7030</v>
      </c>
      <c r="AO2320">
        <v>109</v>
      </c>
      <c r="AP2320">
        <v>5</v>
      </c>
      <c r="AZ2320" t="s">
        <v>7028</v>
      </c>
    </row>
    <row r="2321" spans="1:59" x14ac:dyDescent="0.3">
      <c r="A2321">
        <v>2010</v>
      </c>
      <c r="C2321">
        <v>8380622</v>
      </c>
      <c r="Q2321" t="s">
        <v>7011</v>
      </c>
      <c r="R2321" t="s">
        <v>7014</v>
      </c>
      <c r="S2321" t="s">
        <v>7012</v>
      </c>
      <c r="T2321" t="s">
        <v>52</v>
      </c>
      <c r="V2321" s="9" t="s">
        <v>4196</v>
      </c>
      <c r="AA2321" s="6" t="s">
        <v>7015</v>
      </c>
      <c r="AB2321">
        <v>6</v>
      </c>
      <c r="AC2321">
        <v>6</v>
      </c>
      <c r="AE2321" t="s">
        <v>8168</v>
      </c>
      <c r="AF2321" t="s">
        <v>12482</v>
      </c>
      <c r="AG2321" t="s">
        <v>8211</v>
      </c>
      <c r="AH2321" t="s">
        <v>8057</v>
      </c>
      <c r="AI2321" t="s">
        <v>5945</v>
      </c>
      <c r="AK2321" t="s">
        <v>8051</v>
      </c>
      <c r="AL2321" t="s">
        <v>7016</v>
      </c>
      <c r="AM2321" t="s">
        <v>7017</v>
      </c>
      <c r="AO2321">
        <v>27</v>
      </c>
      <c r="AP2321">
        <v>1</v>
      </c>
      <c r="AZ2321" t="s">
        <v>7018</v>
      </c>
    </row>
    <row r="2322" spans="1:59" x14ac:dyDescent="0.3">
      <c r="A2322">
        <v>2011</v>
      </c>
      <c r="B2322" t="s">
        <v>7732</v>
      </c>
      <c r="C2322">
        <v>8289643</v>
      </c>
      <c r="Q2322" t="s">
        <v>3679</v>
      </c>
      <c r="R2322" t="s">
        <v>3679</v>
      </c>
      <c r="S2322" t="s">
        <v>135</v>
      </c>
      <c r="T2322" t="s">
        <v>52</v>
      </c>
      <c r="V2322" s="9" t="s">
        <v>4196</v>
      </c>
      <c r="AA2322" s="6" t="s">
        <v>9269</v>
      </c>
      <c r="AB2322">
        <v>7</v>
      </c>
      <c r="AC2322">
        <v>7</v>
      </c>
      <c r="AE2322" t="s">
        <v>8054</v>
      </c>
      <c r="AI2322" t="s">
        <v>8119</v>
      </c>
      <c r="AL2322" t="s">
        <v>5301</v>
      </c>
      <c r="AM2322" t="s">
        <v>5301</v>
      </c>
      <c r="AO2322">
        <v>14</v>
      </c>
      <c r="AP2322">
        <v>9</v>
      </c>
      <c r="AZ2322" t="s">
        <v>8791</v>
      </c>
    </row>
    <row r="2323" spans="1:59" x14ac:dyDescent="0.3">
      <c r="A2323">
        <v>2012</v>
      </c>
      <c r="C2323">
        <v>8317258</v>
      </c>
      <c r="Q2323" t="s">
        <v>3680</v>
      </c>
      <c r="R2323" t="s">
        <v>3680</v>
      </c>
      <c r="S2323" t="s">
        <v>135</v>
      </c>
      <c r="T2323" t="s">
        <v>52</v>
      </c>
      <c r="V2323" s="9" t="s">
        <v>4196</v>
      </c>
      <c r="AA2323" s="6" t="s">
        <v>9270</v>
      </c>
      <c r="AB2323">
        <v>6</v>
      </c>
      <c r="AC2323">
        <v>6</v>
      </c>
      <c r="AE2323" t="s">
        <v>8140</v>
      </c>
      <c r="AH2323" t="s">
        <v>12641</v>
      </c>
      <c r="AL2323" t="s">
        <v>5302</v>
      </c>
      <c r="AM2323" t="s">
        <v>5302</v>
      </c>
      <c r="AO2323">
        <v>53</v>
      </c>
      <c r="AP2323">
        <v>1</v>
      </c>
      <c r="AZ2323" t="s">
        <v>8792</v>
      </c>
    </row>
    <row r="2324" spans="1:59" x14ac:dyDescent="0.3">
      <c r="A2324">
        <v>2013</v>
      </c>
      <c r="K2324" t="s">
        <v>7734</v>
      </c>
      <c r="P2324" s="9" t="s">
        <v>7733</v>
      </c>
      <c r="Q2324" t="s">
        <v>3681</v>
      </c>
      <c r="R2324" t="s">
        <v>3689</v>
      </c>
      <c r="S2324" t="s">
        <v>51</v>
      </c>
      <c r="T2324" t="s">
        <v>13</v>
      </c>
      <c r="V2324" s="9" t="s">
        <v>4196</v>
      </c>
      <c r="AB2324">
        <v>364</v>
      </c>
      <c r="AC2324">
        <v>364</v>
      </c>
      <c r="AH2324" t="s">
        <v>8159</v>
      </c>
      <c r="AZ2324" t="s">
        <v>8793</v>
      </c>
      <c r="BF2324" t="s">
        <v>8794</v>
      </c>
    </row>
    <row r="2325" spans="1:59" x14ac:dyDescent="0.3">
      <c r="A2325">
        <v>2014</v>
      </c>
      <c r="K2325" t="s">
        <v>7736</v>
      </c>
      <c r="P2325" s="9" t="s">
        <v>7735</v>
      </c>
      <c r="Q2325" t="s">
        <v>3682</v>
      </c>
      <c r="R2325" t="s">
        <v>3682</v>
      </c>
      <c r="S2325" t="s">
        <v>135</v>
      </c>
      <c r="T2325" t="s">
        <v>13</v>
      </c>
      <c r="V2325" s="9" t="s">
        <v>4196</v>
      </c>
      <c r="AB2325">
        <v>223</v>
      </c>
      <c r="AC2325">
        <v>223</v>
      </c>
      <c r="AH2325" t="s">
        <v>8061</v>
      </c>
      <c r="AZ2325" t="s">
        <v>8486</v>
      </c>
      <c r="BF2325" t="s">
        <v>8795</v>
      </c>
    </row>
    <row r="2326" spans="1:59" x14ac:dyDescent="0.3">
      <c r="A2326">
        <v>2015</v>
      </c>
      <c r="K2326" t="s">
        <v>7737</v>
      </c>
      <c r="P2326" s="9" t="s">
        <v>7738</v>
      </c>
      <c r="Q2326" t="s">
        <v>3683</v>
      </c>
      <c r="R2326" t="s">
        <v>3691</v>
      </c>
      <c r="S2326" t="s">
        <v>51</v>
      </c>
      <c r="T2326" t="s">
        <v>13</v>
      </c>
      <c r="V2326" s="9" t="s">
        <v>4196</v>
      </c>
      <c r="AB2326">
        <v>301</v>
      </c>
      <c r="AC2326">
        <v>301</v>
      </c>
      <c r="AH2326" t="s">
        <v>1389</v>
      </c>
      <c r="AZ2326" t="s">
        <v>8796</v>
      </c>
      <c r="BF2326" t="s">
        <v>8477</v>
      </c>
    </row>
    <row r="2327" spans="1:59" x14ac:dyDescent="0.3">
      <c r="A2327">
        <v>2022</v>
      </c>
      <c r="K2327" t="s">
        <v>7741</v>
      </c>
      <c r="P2327" s="9" t="s">
        <v>7740</v>
      </c>
      <c r="Q2327" t="s">
        <v>3685</v>
      </c>
      <c r="R2327" t="s">
        <v>3692</v>
      </c>
      <c r="S2327" t="s">
        <v>51</v>
      </c>
      <c r="T2327" t="s">
        <v>13</v>
      </c>
      <c r="V2327" s="9" t="s">
        <v>4196</v>
      </c>
      <c r="AB2327">
        <v>117</v>
      </c>
      <c r="AC2327">
        <v>117</v>
      </c>
      <c r="AZ2327" t="s">
        <v>6840</v>
      </c>
      <c r="BF2327" t="s">
        <v>8798</v>
      </c>
    </row>
    <row r="2328" spans="1:59" x14ac:dyDescent="0.3">
      <c r="A2328">
        <v>2023</v>
      </c>
      <c r="C2328">
        <v>8140401</v>
      </c>
      <c r="Q2328" t="s">
        <v>3686</v>
      </c>
      <c r="R2328" t="s">
        <v>3686</v>
      </c>
      <c r="S2328" t="s">
        <v>135</v>
      </c>
      <c r="T2328" t="s">
        <v>52</v>
      </c>
      <c r="V2328" s="9" t="s">
        <v>4196</v>
      </c>
      <c r="AA2328" s="6" t="s">
        <v>9272</v>
      </c>
      <c r="AB2328">
        <v>28</v>
      </c>
      <c r="AC2328">
        <v>28</v>
      </c>
      <c r="AE2328" t="s">
        <v>8054</v>
      </c>
      <c r="AH2328" t="s">
        <v>8058</v>
      </c>
      <c r="AK2328" t="s">
        <v>8051</v>
      </c>
      <c r="AL2328" t="s">
        <v>3077</v>
      </c>
      <c r="AM2328" t="s">
        <v>3077</v>
      </c>
      <c r="AO2328">
        <v>154</v>
      </c>
      <c r="AZ2328" t="s">
        <v>8799</v>
      </c>
    </row>
    <row r="2329" spans="1:59" x14ac:dyDescent="0.3">
      <c r="A2329">
        <v>2024</v>
      </c>
      <c r="K2329" t="s">
        <v>7742</v>
      </c>
      <c r="P2329" s="9" t="s">
        <v>7743</v>
      </c>
      <c r="Q2329" t="s">
        <v>3687</v>
      </c>
      <c r="R2329" t="s">
        <v>3690</v>
      </c>
      <c r="S2329" t="s">
        <v>51</v>
      </c>
      <c r="T2329" t="s">
        <v>13</v>
      </c>
      <c r="V2329" s="9" t="s">
        <v>4196</v>
      </c>
      <c r="AB2329">
        <v>177</v>
      </c>
      <c r="AC2329">
        <v>177</v>
      </c>
      <c r="AH2329" t="s">
        <v>1389</v>
      </c>
      <c r="AZ2329" t="s">
        <v>8800</v>
      </c>
      <c r="BF2329" t="s">
        <v>8801</v>
      </c>
    </row>
    <row r="2330" spans="1:59" x14ac:dyDescent="0.3">
      <c r="A2330">
        <v>2025</v>
      </c>
      <c r="B2330" t="s">
        <v>7744</v>
      </c>
      <c r="C2330">
        <v>8505535</v>
      </c>
      <c r="Q2330" t="s">
        <v>3688</v>
      </c>
      <c r="R2330" t="s">
        <v>3688</v>
      </c>
      <c r="S2330" t="s">
        <v>135</v>
      </c>
      <c r="T2330" t="s">
        <v>52</v>
      </c>
      <c r="V2330" s="9" t="s">
        <v>4196</v>
      </c>
      <c r="Z2330" s="9" t="s">
        <v>4197</v>
      </c>
      <c r="AA2330" s="6" t="s">
        <v>9273</v>
      </c>
      <c r="AB2330">
        <v>12</v>
      </c>
      <c r="AC2330">
        <v>12</v>
      </c>
      <c r="AE2330" t="s">
        <v>8053</v>
      </c>
      <c r="AF2330" t="s">
        <v>8169</v>
      </c>
      <c r="AG2330" t="s">
        <v>8055</v>
      </c>
      <c r="AH2330" t="s">
        <v>8057</v>
      </c>
      <c r="AL2330" t="s">
        <v>5171</v>
      </c>
      <c r="AM2330" t="s">
        <v>5171</v>
      </c>
      <c r="AO2330">
        <v>24</v>
      </c>
      <c r="AP2330" s="9" t="s">
        <v>6863</v>
      </c>
      <c r="AS2330" t="s">
        <v>7368</v>
      </c>
      <c r="AT2330">
        <v>609193383</v>
      </c>
      <c r="AV2330" s="11">
        <v>7502386</v>
      </c>
      <c r="AZ2330" t="s">
        <v>8802</v>
      </c>
    </row>
    <row r="2331" spans="1:59" x14ac:dyDescent="0.3">
      <c r="A2331">
        <v>2028</v>
      </c>
      <c r="B2331" t="s">
        <v>11157</v>
      </c>
      <c r="C2331">
        <v>8435037</v>
      </c>
      <c r="Q2331" t="s">
        <v>11158</v>
      </c>
      <c r="R2331" t="s">
        <v>11158</v>
      </c>
      <c r="S2331" t="s">
        <v>135</v>
      </c>
      <c r="T2331" t="s">
        <v>52</v>
      </c>
      <c r="V2331" s="9" t="s">
        <v>4198</v>
      </c>
      <c r="AA2331" s="6" t="s">
        <v>11159</v>
      </c>
      <c r="AB2331">
        <v>14</v>
      </c>
      <c r="AC2331">
        <v>14</v>
      </c>
      <c r="AE2331" t="s">
        <v>164</v>
      </c>
      <c r="AH2331" t="s">
        <v>8108</v>
      </c>
      <c r="AK2331" t="s">
        <v>8051</v>
      </c>
      <c r="AL2331" t="s">
        <v>2084</v>
      </c>
      <c r="AM2331" t="s">
        <v>2084</v>
      </c>
      <c r="AO2331">
        <v>22</v>
      </c>
      <c r="AP2331">
        <v>1</v>
      </c>
      <c r="AZ2331" t="s">
        <v>11160</v>
      </c>
    </row>
    <row r="2332" spans="1:59" x14ac:dyDescent="0.3">
      <c r="A2332">
        <v>2029</v>
      </c>
      <c r="E2332">
        <v>20834338</v>
      </c>
      <c r="Q2332" t="s">
        <v>5551</v>
      </c>
      <c r="R2332" t="s">
        <v>5551</v>
      </c>
      <c r="S2332" t="s">
        <v>135</v>
      </c>
      <c r="T2332" t="s">
        <v>52</v>
      </c>
      <c r="V2332" s="9" t="s">
        <v>4198</v>
      </c>
      <c r="AA2332" s="6" t="s">
        <v>662</v>
      </c>
      <c r="AB2332">
        <v>2</v>
      </c>
      <c r="AC2332">
        <v>2</v>
      </c>
      <c r="AE2332" t="s">
        <v>12306</v>
      </c>
      <c r="AH2332" t="s">
        <v>8215</v>
      </c>
      <c r="AK2332" t="s">
        <v>8051</v>
      </c>
      <c r="AL2332" t="s">
        <v>5531</v>
      </c>
      <c r="AM2332" t="s">
        <v>5531</v>
      </c>
      <c r="AO2332">
        <v>23</v>
      </c>
      <c r="AP2332">
        <v>2</v>
      </c>
      <c r="AS2332" t="s">
        <v>7313</v>
      </c>
      <c r="AT2332">
        <v>818922538</v>
      </c>
      <c r="AV2332" s="11">
        <v>101088275</v>
      </c>
      <c r="AZ2332" t="s">
        <v>5552</v>
      </c>
    </row>
    <row r="2333" spans="1:59" x14ac:dyDescent="0.3">
      <c r="A2333">
        <v>2030</v>
      </c>
      <c r="B2333" t="s">
        <v>7747</v>
      </c>
      <c r="C2333">
        <v>8435038</v>
      </c>
      <c r="Q2333" t="s">
        <v>3695</v>
      </c>
      <c r="R2333" t="s">
        <v>3695</v>
      </c>
      <c r="S2333" t="s">
        <v>135</v>
      </c>
      <c r="T2333" t="s">
        <v>52</v>
      </c>
      <c r="V2333" s="9" t="s">
        <v>4198</v>
      </c>
      <c r="AA2333" s="6" t="s">
        <v>9276</v>
      </c>
      <c r="AB2333">
        <v>14</v>
      </c>
      <c r="AC2333">
        <v>14</v>
      </c>
      <c r="AH2333" t="s">
        <v>8111</v>
      </c>
      <c r="AK2333" t="s">
        <v>8052</v>
      </c>
      <c r="AL2333" t="s">
        <v>2084</v>
      </c>
      <c r="AM2333" t="s">
        <v>2084</v>
      </c>
      <c r="AO2333">
        <v>22</v>
      </c>
      <c r="AP2333">
        <v>1</v>
      </c>
      <c r="AS2333" t="s">
        <v>7309</v>
      </c>
      <c r="AT2333">
        <v>38435996</v>
      </c>
      <c r="AU2333">
        <v>640644</v>
      </c>
      <c r="AV2333" s="11">
        <v>1273516</v>
      </c>
      <c r="AZ2333" t="s">
        <v>8805</v>
      </c>
      <c r="BF2333" t="s">
        <v>10456</v>
      </c>
      <c r="BG2333" t="s">
        <v>10455</v>
      </c>
    </row>
    <row r="2334" spans="1:59" x14ac:dyDescent="0.3">
      <c r="A2334">
        <v>2031</v>
      </c>
      <c r="B2334" t="s">
        <v>7748</v>
      </c>
      <c r="C2334">
        <v>8435036</v>
      </c>
      <c r="Q2334" t="s">
        <v>3696</v>
      </c>
      <c r="R2334" t="s">
        <v>3696</v>
      </c>
      <c r="S2334" t="s">
        <v>135</v>
      </c>
      <c r="T2334" t="s">
        <v>52</v>
      </c>
      <c r="V2334" s="9" t="s">
        <v>4198</v>
      </c>
      <c r="AA2334" s="6" t="s">
        <v>9275</v>
      </c>
      <c r="AB2334">
        <v>9</v>
      </c>
      <c r="AC2334">
        <v>9</v>
      </c>
      <c r="AE2334" t="s">
        <v>164</v>
      </c>
      <c r="AF2334" t="s">
        <v>8210</v>
      </c>
      <c r="AH2334" t="s">
        <v>12314</v>
      </c>
      <c r="AK2334" t="s">
        <v>8051</v>
      </c>
      <c r="AL2334" t="s">
        <v>2084</v>
      </c>
      <c r="AM2334" t="s">
        <v>2084</v>
      </c>
      <c r="AO2334">
        <v>22</v>
      </c>
      <c r="AP2334">
        <v>1</v>
      </c>
      <c r="AS2334" t="s">
        <v>7309</v>
      </c>
      <c r="AT2334">
        <v>38435996</v>
      </c>
      <c r="AU2334">
        <v>640644</v>
      </c>
      <c r="AV2334" s="11">
        <v>1273516</v>
      </c>
      <c r="AZ2334" t="s">
        <v>8806</v>
      </c>
      <c r="BF2334" t="s">
        <v>10456</v>
      </c>
      <c r="BG2334" t="s">
        <v>10455</v>
      </c>
    </row>
    <row r="2335" spans="1:59" x14ac:dyDescent="0.3">
      <c r="A2335">
        <v>2033</v>
      </c>
      <c r="Q2335" t="s">
        <v>3698</v>
      </c>
      <c r="R2335" t="s">
        <v>3698</v>
      </c>
      <c r="S2335" t="s">
        <v>135</v>
      </c>
      <c r="T2335" t="s">
        <v>138</v>
      </c>
      <c r="V2335" s="9" t="s">
        <v>4199</v>
      </c>
      <c r="AA2335" s="6" t="s">
        <v>1796</v>
      </c>
      <c r="AB2335">
        <v>1</v>
      </c>
      <c r="AC2335">
        <v>1</v>
      </c>
      <c r="AH2335" t="s">
        <v>8057</v>
      </c>
      <c r="AL2335" t="s">
        <v>1798</v>
      </c>
      <c r="AM2335" t="s">
        <v>1798</v>
      </c>
    </row>
    <row r="2336" spans="1:59" x14ac:dyDescent="0.3">
      <c r="A2336">
        <v>2034</v>
      </c>
      <c r="Q2336" t="s">
        <v>6172</v>
      </c>
      <c r="R2336" t="s">
        <v>6172</v>
      </c>
      <c r="S2336" t="s">
        <v>135</v>
      </c>
      <c r="T2336" t="s">
        <v>52</v>
      </c>
      <c r="V2336" s="9" t="s">
        <v>4200</v>
      </c>
      <c r="AA2336" s="6" t="s">
        <v>6206</v>
      </c>
      <c r="AB2336">
        <v>2</v>
      </c>
      <c r="AC2336">
        <v>2</v>
      </c>
      <c r="AL2336" t="s">
        <v>6142</v>
      </c>
      <c r="AM2336" t="s">
        <v>6142</v>
      </c>
      <c r="AO2336">
        <v>1</v>
      </c>
      <c r="AP2336">
        <v>5</v>
      </c>
      <c r="AS2336" t="s">
        <v>7310</v>
      </c>
      <c r="AT2336">
        <v>1117872832</v>
      </c>
      <c r="AU2336">
        <v>4057166</v>
      </c>
      <c r="AY2336" t="s">
        <v>12515</v>
      </c>
      <c r="AZ2336" t="s">
        <v>6144</v>
      </c>
      <c r="BF2336" t="s">
        <v>6144</v>
      </c>
      <c r="BG2336" t="s">
        <v>10855</v>
      </c>
    </row>
    <row r="2337" spans="1:59" x14ac:dyDescent="0.3">
      <c r="A2337">
        <v>2035</v>
      </c>
      <c r="Q2337" t="s">
        <v>6205</v>
      </c>
      <c r="R2337" t="s">
        <v>6205</v>
      </c>
      <c r="S2337" t="s">
        <v>135</v>
      </c>
      <c r="T2337" t="s">
        <v>52</v>
      </c>
      <c r="V2337" s="9" t="s">
        <v>4200</v>
      </c>
      <c r="AA2337" s="6" t="s">
        <v>6294</v>
      </c>
      <c r="AB2337">
        <v>2</v>
      </c>
      <c r="AC2337">
        <v>2</v>
      </c>
      <c r="AL2337" t="s">
        <v>6142</v>
      </c>
      <c r="AM2337" t="s">
        <v>6142</v>
      </c>
      <c r="AO2337">
        <v>1</v>
      </c>
      <c r="AP2337">
        <v>5</v>
      </c>
      <c r="AS2337" t="s">
        <v>7310</v>
      </c>
      <c r="AT2337">
        <v>1117872832</v>
      </c>
      <c r="AU2337">
        <v>4057166</v>
      </c>
      <c r="AY2337" t="s">
        <v>12515</v>
      </c>
      <c r="AZ2337" t="s">
        <v>6295</v>
      </c>
      <c r="BF2337" t="s">
        <v>6144</v>
      </c>
      <c r="BG2337" t="s">
        <v>10855</v>
      </c>
    </row>
    <row r="2338" spans="1:59" x14ac:dyDescent="0.3">
      <c r="A2338">
        <v>2036</v>
      </c>
      <c r="Q2338" t="s">
        <v>6296</v>
      </c>
      <c r="R2338" t="s">
        <v>6296</v>
      </c>
      <c r="S2338" t="s">
        <v>135</v>
      </c>
      <c r="T2338" t="s">
        <v>52</v>
      </c>
      <c r="V2338" s="9" t="s">
        <v>4200</v>
      </c>
      <c r="AA2338" s="6" t="s">
        <v>331</v>
      </c>
      <c r="AB2338">
        <v>1</v>
      </c>
      <c r="AC2338">
        <v>1</v>
      </c>
      <c r="AL2338" t="s">
        <v>6142</v>
      </c>
      <c r="AM2338" t="s">
        <v>6142</v>
      </c>
      <c r="AO2338">
        <v>1</v>
      </c>
      <c r="AP2338">
        <v>5</v>
      </c>
      <c r="AS2338" t="s">
        <v>7310</v>
      </c>
      <c r="AT2338">
        <v>1117872832</v>
      </c>
      <c r="AU2338">
        <v>4057166</v>
      </c>
      <c r="AY2338" t="s">
        <v>12515</v>
      </c>
      <c r="AZ2338" t="s">
        <v>6297</v>
      </c>
      <c r="BF2338" t="s">
        <v>6144</v>
      </c>
      <c r="BG2338" t="s">
        <v>10855</v>
      </c>
    </row>
    <row r="2339" spans="1:59" x14ac:dyDescent="0.3">
      <c r="A2339">
        <v>2038</v>
      </c>
      <c r="Q2339" t="s">
        <v>6301</v>
      </c>
      <c r="R2339" t="s">
        <v>6301</v>
      </c>
      <c r="S2339" t="s">
        <v>135</v>
      </c>
      <c r="T2339" t="s">
        <v>52</v>
      </c>
      <c r="V2339" s="9" t="s">
        <v>4200</v>
      </c>
      <c r="AA2339" s="6" t="s">
        <v>6320</v>
      </c>
      <c r="AB2339">
        <v>3</v>
      </c>
      <c r="AC2339">
        <v>3</v>
      </c>
      <c r="AL2339" t="s">
        <v>6142</v>
      </c>
      <c r="AM2339" t="s">
        <v>6142</v>
      </c>
      <c r="AO2339">
        <v>1</v>
      </c>
      <c r="AP2339">
        <v>5</v>
      </c>
      <c r="AS2339" t="s">
        <v>7310</v>
      </c>
      <c r="AT2339">
        <v>1117872832</v>
      </c>
      <c r="AU2339">
        <v>4057166</v>
      </c>
      <c r="AY2339" t="s">
        <v>12515</v>
      </c>
      <c r="AZ2339" t="s">
        <v>6300</v>
      </c>
      <c r="BF2339" t="s">
        <v>6144</v>
      </c>
      <c r="BG2339" t="s">
        <v>10855</v>
      </c>
    </row>
    <row r="2340" spans="1:59" x14ac:dyDescent="0.3">
      <c r="A2340">
        <v>2040</v>
      </c>
      <c r="Q2340" t="s">
        <v>6304</v>
      </c>
      <c r="R2340" t="s">
        <v>6304</v>
      </c>
      <c r="S2340" t="s">
        <v>135</v>
      </c>
      <c r="T2340" t="s">
        <v>52</v>
      </c>
      <c r="V2340" s="9" t="s">
        <v>4200</v>
      </c>
      <c r="AA2340" s="6" t="s">
        <v>6306</v>
      </c>
      <c r="AB2340">
        <v>3</v>
      </c>
      <c r="AC2340">
        <v>3</v>
      </c>
      <c r="AE2340" t="s">
        <v>92</v>
      </c>
      <c r="AL2340" t="s">
        <v>6142</v>
      </c>
      <c r="AM2340" t="s">
        <v>6142</v>
      </c>
      <c r="AO2340">
        <v>1</v>
      </c>
      <c r="AP2340">
        <v>5</v>
      </c>
      <c r="AS2340" t="s">
        <v>7310</v>
      </c>
      <c r="AT2340">
        <v>1117872832</v>
      </c>
      <c r="AU2340">
        <v>4057166</v>
      </c>
      <c r="AY2340" t="s">
        <v>12515</v>
      </c>
      <c r="AZ2340" t="s">
        <v>6305</v>
      </c>
      <c r="BF2340" t="s">
        <v>6144</v>
      </c>
      <c r="BG2340" t="s">
        <v>10855</v>
      </c>
    </row>
    <row r="2341" spans="1:59" x14ac:dyDescent="0.3">
      <c r="A2341">
        <v>2041</v>
      </c>
      <c r="Q2341" t="s">
        <v>6309</v>
      </c>
      <c r="R2341" t="s">
        <v>6309</v>
      </c>
      <c r="S2341" t="s">
        <v>135</v>
      </c>
      <c r="T2341" t="s">
        <v>52</v>
      </c>
      <c r="V2341" s="9" t="s">
        <v>4200</v>
      </c>
      <c r="AA2341" s="6" t="s">
        <v>6184</v>
      </c>
      <c r="AB2341">
        <v>2</v>
      </c>
      <c r="AC2341">
        <v>2</v>
      </c>
      <c r="AL2341" t="s">
        <v>6142</v>
      </c>
      <c r="AM2341" t="s">
        <v>6142</v>
      </c>
      <c r="AO2341">
        <v>1</v>
      </c>
      <c r="AP2341">
        <v>5</v>
      </c>
      <c r="AS2341" t="s">
        <v>7310</v>
      </c>
      <c r="AT2341">
        <v>1117872832</v>
      </c>
      <c r="AU2341">
        <v>4057166</v>
      </c>
      <c r="AY2341" t="s">
        <v>12515</v>
      </c>
      <c r="AZ2341" t="s">
        <v>6307</v>
      </c>
      <c r="BF2341" t="s">
        <v>6144</v>
      </c>
      <c r="BG2341" t="s">
        <v>10855</v>
      </c>
    </row>
    <row r="2342" spans="1:59" x14ac:dyDescent="0.3">
      <c r="A2342">
        <v>2042</v>
      </c>
      <c r="Q2342" t="s">
        <v>6311</v>
      </c>
      <c r="R2342" t="s">
        <v>6311</v>
      </c>
      <c r="S2342" t="s">
        <v>135</v>
      </c>
      <c r="T2342" t="s">
        <v>52</v>
      </c>
      <c r="V2342" s="9" t="s">
        <v>4200</v>
      </c>
      <c r="AA2342" s="6" t="s">
        <v>6165</v>
      </c>
      <c r="AB2342">
        <v>2</v>
      </c>
      <c r="AC2342">
        <v>2</v>
      </c>
      <c r="AL2342" t="s">
        <v>6142</v>
      </c>
      <c r="AM2342" t="s">
        <v>6142</v>
      </c>
      <c r="AO2342">
        <v>1</v>
      </c>
      <c r="AP2342">
        <v>5</v>
      </c>
      <c r="AS2342" t="s">
        <v>7310</v>
      </c>
      <c r="AT2342">
        <v>1117872832</v>
      </c>
      <c r="AU2342">
        <v>4057166</v>
      </c>
      <c r="AY2342" t="s">
        <v>12515</v>
      </c>
      <c r="AZ2342" t="s">
        <v>6310</v>
      </c>
      <c r="BF2342" t="s">
        <v>6144</v>
      </c>
      <c r="BG2342" t="s">
        <v>10855</v>
      </c>
    </row>
    <row r="2343" spans="1:59" x14ac:dyDescent="0.3">
      <c r="A2343">
        <v>2043</v>
      </c>
      <c r="Q2343" t="s">
        <v>6312</v>
      </c>
      <c r="R2343" t="s">
        <v>6312</v>
      </c>
      <c r="S2343" t="s">
        <v>135</v>
      </c>
      <c r="T2343" t="s">
        <v>52</v>
      </c>
      <c r="V2343" s="9" t="s">
        <v>4200</v>
      </c>
      <c r="AA2343" s="6" t="s">
        <v>6169</v>
      </c>
      <c r="AB2343">
        <v>2</v>
      </c>
      <c r="AC2343">
        <v>2</v>
      </c>
      <c r="AL2343" t="s">
        <v>6142</v>
      </c>
      <c r="AM2343" t="s">
        <v>6142</v>
      </c>
      <c r="AO2343">
        <v>1</v>
      </c>
      <c r="AP2343">
        <v>5</v>
      </c>
      <c r="AS2343" t="s">
        <v>7310</v>
      </c>
      <c r="AT2343">
        <v>1117872832</v>
      </c>
      <c r="AU2343">
        <v>4057166</v>
      </c>
      <c r="AY2343" t="s">
        <v>12515</v>
      </c>
      <c r="AZ2343" t="s">
        <v>6226</v>
      </c>
      <c r="BF2343" t="s">
        <v>6144</v>
      </c>
      <c r="BG2343" t="s">
        <v>10855</v>
      </c>
    </row>
    <row r="2344" spans="1:59" x14ac:dyDescent="0.3">
      <c r="A2344">
        <v>2044</v>
      </c>
      <c r="Q2344" t="s">
        <v>6313</v>
      </c>
      <c r="R2344" t="s">
        <v>6313</v>
      </c>
      <c r="S2344" t="s">
        <v>135</v>
      </c>
      <c r="T2344" t="s">
        <v>52</v>
      </c>
      <c r="V2344" s="9" t="s">
        <v>4200</v>
      </c>
      <c r="AA2344" s="6" t="s">
        <v>6321</v>
      </c>
      <c r="AB2344">
        <v>3</v>
      </c>
      <c r="AC2344">
        <v>3</v>
      </c>
      <c r="AE2344" t="s">
        <v>562</v>
      </c>
      <c r="AL2344" t="s">
        <v>6142</v>
      </c>
      <c r="AM2344" t="s">
        <v>6142</v>
      </c>
      <c r="AO2344">
        <v>1</v>
      </c>
      <c r="AP2344">
        <v>5</v>
      </c>
      <c r="AS2344" t="s">
        <v>7310</v>
      </c>
      <c r="AT2344">
        <v>1117872832</v>
      </c>
      <c r="AU2344">
        <v>4057166</v>
      </c>
      <c r="AY2344" t="s">
        <v>12515</v>
      </c>
      <c r="AZ2344" t="s">
        <v>1119</v>
      </c>
      <c r="BF2344" t="s">
        <v>6144</v>
      </c>
      <c r="BG2344" t="s">
        <v>10855</v>
      </c>
    </row>
    <row r="2345" spans="1:59" x14ac:dyDescent="0.3">
      <c r="A2345">
        <v>2045</v>
      </c>
      <c r="Q2345" t="s">
        <v>6314</v>
      </c>
      <c r="R2345" t="s">
        <v>6314</v>
      </c>
      <c r="S2345" t="s">
        <v>135</v>
      </c>
      <c r="T2345" t="s">
        <v>52</v>
      </c>
      <c r="V2345" s="9" t="s">
        <v>4200</v>
      </c>
      <c r="AA2345" s="6" t="s">
        <v>6316</v>
      </c>
      <c r="AB2345">
        <v>9</v>
      </c>
      <c r="AC2345">
        <v>9</v>
      </c>
      <c r="AE2345" t="s">
        <v>82</v>
      </c>
      <c r="AH2345" t="s">
        <v>1174</v>
      </c>
      <c r="AL2345" t="s">
        <v>6142</v>
      </c>
      <c r="AM2345" t="s">
        <v>6142</v>
      </c>
      <c r="AO2345">
        <v>1</v>
      </c>
      <c r="AP2345">
        <v>5</v>
      </c>
      <c r="AS2345" t="s">
        <v>7310</v>
      </c>
      <c r="AT2345">
        <v>1117872832</v>
      </c>
      <c r="AU2345">
        <v>4057166</v>
      </c>
      <c r="AY2345" t="s">
        <v>12515</v>
      </c>
      <c r="AZ2345" t="s">
        <v>6315</v>
      </c>
      <c r="BF2345" t="s">
        <v>6144</v>
      </c>
      <c r="BG2345" t="s">
        <v>10855</v>
      </c>
    </row>
    <row r="2346" spans="1:59" x14ac:dyDescent="0.3">
      <c r="A2346">
        <v>2046</v>
      </c>
      <c r="Q2346" t="s">
        <v>6185</v>
      </c>
      <c r="R2346" t="s">
        <v>6185</v>
      </c>
      <c r="S2346" t="s">
        <v>135</v>
      </c>
      <c r="T2346" t="s">
        <v>52</v>
      </c>
      <c r="V2346" s="9" t="s">
        <v>4200</v>
      </c>
      <c r="AA2346" s="6" t="s">
        <v>6322</v>
      </c>
      <c r="AB2346">
        <v>3</v>
      </c>
      <c r="AC2346">
        <v>3</v>
      </c>
      <c r="AL2346" t="s">
        <v>6142</v>
      </c>
      <c r="AM2346" t="s">
        <v>6142</v>
      </c>
      <c r="AO2346">
        <v>1</v>
      </c>
      <c r="AP2346">
        <v>5</v>
      </c>
      <c r="AS2346" t="s">
        <v>7310</v>
      </c>
      <c r="AT2346">
        <v>1117872832</v>
      </c>
      <c r="AU2346">
        <v>4057166</v>
      </c>
      <c r="AY2346" t="s">
        <v>12515</v>
      </c>
      <c r="AZ2346" t="s">
        <v>6186</v>
      </c>
      <c r="BF2346" t="s">
        <v>6144</v>
      </c>
      <c r="BG2346" t="s">
        <v>10855</v>
      </c>
    </row>
    <row r="2347" spans="1:59" x14ac:dyDescent="0.3">
      <c r="A2347">
        <v>2047</v>
      </c>
      <c r="Q2347" t="s">
        <v>6318</v>
      </c>
      <c r="R2347" t="s">
        <v>6318</v>
      </c>
      <c r="S2347" t="s">
        <v>135</v>
      </c>
      <c r="T2347" t="s">
        <v>52</v>
      </c>
      <c r="V2347" s="9" t="s">
        <v>4200</v>
      </c>
      <c r="AA2347" s="6" t="s">
        <v>6319</v>
      </c>
      <c r="AB2347">
        <v>6</v>
      </c>
      <c r="AC2347">
        <v>6</v>
      </c>
      <c r="AL2347" t="s">
        <v>6142</v>
      </c>
      <c r="AM2347" t="s">
        <v>6142</v>
      </c>
      <c r="AO2347">
        <v>1</v>
      </c>
      <c r="AP2347">
        <v>5</v>
      </c>
      <c r="AS2347" t="s">
        <v>7310</v>
      </c>
      <c r="AT2347">
        <v>1117872832</v>
      </c>
      <c r="AU2347">
        <v>4057166</v>
      </c>
      <c r="AY2347" t="s">
        <v>12515</v>
      </c>
      <c r="AZ2347" t="s">
        <v>6317</v>
      </c>
      <c r="BF2347" t="s">
        <v>6144</v>
      </c>
      <c r="BG2347" t="s">
        <v>10855</v>
      </c>
    </row>
    <row r="2348" spans="1:59" x14ac:dyDescent="0.3">
      <c r="A2348">
        <v>2050</v>
      </c>
      <c r="Q2348" t="s">
        <v>6329</v>
      </c>
      <c r="R2348" t="s">
        <v>6329</v>
      </c>
      <c r="S2348" t="s">
        <v>135</v>
      </c>
      <c r="T2348" t="s">
        <v>52</v>
      </c>
      <c r="V2348" s="9" t="s">
        <v>4200</v>
      </c>
      <c r="AA2348" s="6" t="s">
        <v>6270</v>
      </c>
      <c r="AB2348">
        <v>2</v>
      </c>
      <c r="AC2348">
        <v>2</v>
      </c>
      <c r="AL2348" t="s">
        <v>6142</v>
      </c>
      <c r="AM2348" t="s">
        <v>6142</v>
      </c>
      <c r="AO2348">
        <v>1</v>
      </c>
      <c r="AP2348">
        <v>5</v>
      </c>
      <c r="AS2348" t="s">
        <v>7310</v>
      </c>
      <c r="AT2348">
        <v>1117872832</v>
      </c>
      <c r="AU2348">
        <v>4057166</v>
      </c>
      <c r="AY2348" t="s">
        <v>12515</v>
      </c>
      <c r="AZ2348" t="s">
        <v>6328</v>
      </c>
      <c r="BF2348" t="s">
        <v>6144</v>
      </c>
      <c r="BG2348" t="s">
        <v>10855</v>
      </c>
    </row>
    <row r="2349" spans="1:59" x14ac:dyDescent="0.3">
      <c r="A2349">
        <v>2051</v>
      </c>
      <c r="Q2349" t="s">
        <v>6331</v>
      </c>
      <c r="R2349" t="s">
        <v>6331</v>
      </c>
      <c r="S2349" t="s">
        <v>135</v>
      </c>
      <c r="T2349" t="s">
        <v>52</v>
      </c>
      <c r="V2349" s="9" t="s">
        <v>4200</v>
      </c>
      <c r="AA2349" s="6" t="s">
        <v>6330</v>
      </c>
      <c r="AB2349">
        <v>2</v>
      </c>
      <c r="AC2349">
        <v>2</v>
      </c>
      <c r="AL2349" t="s">
        <v>6142</v>
      </c>
      <c r="AM2349" t="s">
        <v>6142</v>
      </c>
      <c r="AO2349">
        <v>1</v>
      </c>
      <c r="AP2349">
        <v>5</v>
      </c>
      <c r="AS2349" t="s">
        <v>7310</v>
      </c>
      <c r="AT2349">
        <v>1117872832</v>
      </c>
      <c r="AU2349">
        <v>4057166</v>
      </c>
      <c r="AY2349" t="s">
        <v>12515</v>
      </c>
      <c r="AZ2349" t="s">
        <v>6212</v>
      </c>
      <c r="BF2349" t="s">
        <v>6144</v>
      </c>
      <c r="BG2349" t="s">
        <v>10855</v>
      </c>
    </row>
    <row r="2350" spans="1:59" x14ac:dyDescent="0.3">
      <c r="A2350">
        <v>2052</v>
      </c>
      <c r="Q2350" t="s">
        <v>6332</v>
      </c>
      <c r="R2350" t="s">
        <v>6332</v>
      </c>
      <c r="S2350" t="s">
        <v>135</v>
      </c>
      <c r="T2350" t="s">
        <v>52</v>
      </c>
      <c r="V2350" s="9" t="s">
        <v>4200</v>
      </c>
      <c r="AA2350" s="6" t="s">
        <v>6276</v>
      </c>
      <c r="AB2350">
        <v>1</v>
      </c>
      <c r="AC2350">
        <v>1</v>
      </c>
      <c r="AL2350" t="s">
        <v>6142</v>
      </c>
      <c r="AM2350" t="s">
        <v>6142</v>
      </c>
      <c r="AO2350">
        <v>1</v>
      </c>
      <c r="AP2350">
        <v>5</v>
      </c>
      <c r="AS2350" t="s">
        <v>7310</v>
      </c>
      <c r="AT2350">
        <v>1117872832</v>
      </c>
      <c r="AU2350">
        <v>4057166</v>
      </c>
      <c r="AY2350" t="s">
        <v>12515</v>
      </c>
      <c r="AZ2350" t="s">
        <v>6333</v>
      </c>
      <c r="BF2350" t="s">
        <v>6144</v>
      </c>
      <c r="BG2350" t="s">
        <v>10855</v>
      </c>
    </row>
    <row r="2351" spans="1:59" x14ac:dyDescent="0.3">
      <c r="A2351">
        <v>2053</v>
      </c>
      <c r="Q2351" t="s">
        <v>6336</v>
      </c>
      <c r="R2351" t="s">
        <v>6336</v>
      </c>
      <c r="S2351" t="s">
        <v>135</v>
      </c>
      <c r="T2351" t="s">
        <v>52</v>
      </c>
      <c r="V2351" s="9" t="s">
        <v>4200</v>
      </c>
      <c r="AA2351" s="6" t="s">
        <v>6335</v>
      </c>
      <c r="AB2351">
        <v>1</v>
      </c>
      <c r="AC2351">
        <v>1</v>
      </c>
      <c r="AH2351" t="s">
        <v>1174</v>
      </c>
      <c r="AL2351" t="s">
        <v>6142</v>
      </c>
      <c r="AM2351" t="s">
        <v>6142</v>
      </c>
      <c r="AO2351">
        <v>1</v>
      </c>
      <c r="AP2351">
        <v>5</v>
      </c>
      <c r="AS2351" t="s">
        <v>7310</v>
      </c>
      <c r="AT2351">
        <v>1117872832</v>
      </c>
      <c r="AU2351">
        <v>4057166</v>
      </c>
      <c r="AY2351" t="s">
        <v>12515</v>
      </c>
      <c r="AZ2351" t="s">
        <v>6334</v>
      </c>
      <c r="BF2351" t="s">
        <v>6144</v>
      </c>
      <c r="BG2351" t="s">
        <v>10855</v>
      </c>
    </row>
    <row r="2352" spans="1:59" x14ac:dyDescent="0.3">
      <c r="A2352">
        <v>2054</v>
      </c>
      <c r="Q2352" t="s">
        <v>6337</v>
      </c>
      <c r="R2352" t="s">
        <v>6337</v>
      </c>
      <c r="S2352" t="s">
        <v>135</v>
      </c>
      <c r="T2352" t="s">
        <v>52</v>
      </c>
      <c r="V2352" s="9" t="s">
        <v>4200</v>
      </c>
      <c r="AA2352" s="6" t="s">
        <v>1176</v>
      </c>
      <c r="AB2352">
        <v>1</v>
      </c>
      <c r="AC2352">
        <v>1</v>
      </c>
      <c r="AL2352" t="s">
        <v>6142</v>
      </c>
      <c r="AM2352" t="s">
        <v>6142</v>
      </c>
      <c r="AO2352">
        <v>1</v>
      </c>
      <c r="AP2352">
        <v>5</v>
      </c>
      <c r="AS2352" t="s">
        <v>7310</v>
      </c>
      <c r="AT2352">
        <v>1117872832</v>
      </c>
      <c r="AU2352">
        <v>4057166</v>
      </c>
      <c r="AY2352" t="s">
        <v>12515</v>
      </c>
      <c r="AZ2352" t="s">
        <v>6144</v>
      </c>
      <c r="BF2352" t="s">
        <v>6144</v>
      </c>
      <c r="BG2352" t="s">
        <v>10855</v>
      </c>
    </row>
    <row r="2353" spans="1:59" x14ac:dyDescent="0.3">
      <c r="A2353">
        <v>2056</v>
      </c>
      <c r="C2353">
        <v>8474896</v>
      </c>
      <c r="Q2353" t="s">
        <v>3700</v>
      </c>
      <c r="R2353" t="s">
        <v>3700</v>
      </c>
      <c r="S2353" t="s">
        <v>135</v>
      </c>
      <c r="T2353" t="s">
        <v>52</v>
      </c>
      <c r="V2353" s="9" t="s">
        <v>4200</v>
      </c>
      <c r="AA2353" s="6" t="s">
        <v>9280</v>
      </c>
      <c r="AB2353">
        <v>2</v>
      </c>
      <c r="AC2353">
        <v>2</v>
      </c>
      <c r="AE2353" t="s">
        <v>8161</v>
      </c>
      <c r="AH2353" t="s">
        <v>1398</v>
      </c>
      <c r="AL2353" t="s">
        <v>5180</v>
      </c>
      <c r="AM2353" t="s">
        <v>5180</v>
      </c>
      <c r="AO2353">
        <v>89</v>
      </c>
      <c r="AP2353">
        <v>13</v>
      </c>
    </row>
    <row r="2354" spans="1:59" x14ac:dyDescent="0.3">
      <c r="A2354">
        <v>2059</v>
      </c>
      <c r="C2354">
        <v>8348210</v>
      </c>
      <c r="Q2354" t="s">
        <v>3703</v>
      </c>
      <c r="R2354" t="s">
        <v>3703</v>
      </c>
      <c r="S2354" t="s">
        <v>135</v>
      </c>
      <c r="T2354" t="s">
        <v>52</v>
      </c>
      <c r="V2354" s="9" t="s">
        <v>4200</v>
      </c>
      <c r="AA2354" s="6" t="s">
        <v>9283</v>
      </c>
      <c r="AB2354">
        <v>10</v>
      </c>
      <c r="AC2354">
        <v>10</v>
      </c>
      <c r="AE2354" t="s">
        <v>2232</v>
      </c>
      <c r="AF2354" t="s">
        <v>12427</v>
      </c>
      <c r="AH2354" t="s">
        <v>1174</v>
      </c>
      <c r="AK2354" t="s">
        <v>8051</v>
      </c>
      <c r="AL2354" t="s">
        <v>5304</v>
      </c>
      <c r="AM2354" t="s">
        <v>5304</v>
      </c>
      <c r="AO2354">
        <v>5</v>
      </c>
      <c r="AP2354">
        <v>1</v>
      </c>
      <c r="AZ2354" t="s">
        <v>8809</v>
      </c>
    </row>
    <row r="2355" spans="1:59" x14ac:dyDescent="0.3">
      <c r="A2355">
        <v>2060</v>
      </c>
      <c r="C2355">
        <v>8474889</v>
      </c>
      <c r="Q2355" t="s">
        <v>3705</v>
      </c>
      <c r="R2355" t="s">
        <v>3705</v>
      </c>
      <c r="S2355" t="s">
        <v>135</v>
      </c>
      <c r="T2355" t="s">
        <v>52</v>
      </c>
      <c r="V2355" s="9" t="s">
        <v>4200</v>
      </c>
      <c r="AA2355" s="6" t="s">
        <v>6499</v>
      </c>
      <c r="AB2355">
        <v>2</v>
      </c>
      <c r="AC2355">
        <v>2</v>
      </c>
      <c r="AE2355" t="s">
        <v>8161</v>
      </c>
      <c r="AL2355" t="s">
        <v>5180</v>
      </c>
      <c r="AM2355" t="s">
        <v>5180</v>
      </c>
      <c r="AO2355">
        <v>89</v>
      </c>
      <c r="AP2355">
        <v>10</v>
      </c>
      <c r="AZ2355" t="s">
        <v>8810</v>
      </c>
    </row>
    <row r="2356" spans="1:59" x14ac:dyDescent="0.3">
      <c r="A2356">
        <v>2061</v>
      </c>
      <c r="C2356">
        <v>8329040</v>
      </c>
      <c r="Q2356" t="s">
        <v>3706</v>
      </c>
      <c r="R2356" t="s">
        <v>3706</v>
      </c>
      <c r="S2356" t="s">
        <v>135</v>
      </c>
      <c r="T2356" t="s">
        <v>52</v>
      </c>
      <c r="V2356" s="9" t="s">
        <v>4200</v>
      </c>
      <c r="AA2356" s="6" t="s">
        <v>6368</v>
      </c>
      <c r="AB2356">
        <v>2</v>
      </c>
      <c r="AC2356">
        <v>2</v>
      </c>
      <c r="AE2356" t="s">
        <v>8161</v>
      </c>
      <c r="AL2356" t="s">
        <v>5180</v>
      </c>
      <c r="AM2356" t="s">
        <v>5180</v>
      </c>
      <c r="AO2356">
        <v>89</v>
      </c>
      <c r="AP2356">
        <v>10</v>
      </c>
      <c r="AZ2356" t="s">
        <v>8811</v>
      </c>
    </row>
    <row r="2357" spans="1:59" x14ac:dyDescent="0.3">
      <c r="A2357">
        <v>2062</v>
      </c>
      <c r="B2357" t="s">
        <v>7752</v>
      </c>
      <c r="C2357">
        <v>8439117</v>
      </c>
      <c r="Q2357" t="s">
        <v>3707</v>
      </c>
      <c r="R2357" t="s">
        <v>3707</v>
      </c>
      <c r="S2357" t="s">
        <v>135</v>
      </c>
      <c r="T2357" t="s">
        <v>52</v>
      </c>
      <c r="V2357" s="9" t="s">
        <v>4201</v>
      </c>
      <c r="AA2357" s="6" t="s">
        <v>9284</v>
      </c>
      <c r="AB2357">
        <v>4</v>
      </c>
      <c r="AC2357">
        <v>4</v>
      </c>
      <c r="AE2357" t="s">
        <v>2462</v>
      </c>
      <c r="AL2357" t="s">
        <v>5234</v>
      </c>
      <c r="AM2357" t="s">
        <v>5234</v>
      </c>
      <c r="AO2357">
        <v>118</v>
      </c>
      <c r="AP2357">
        <v>6</v>
      </c>
      <c r="AZ2357" t="s">
        <v>8812</v>
      </c>
    </row>
    <row r="2358" spans="1:59" x14ac:dyDescent="0.3">
      <c r="A2358">
        <v>2063</v>
      </c>
      <c r="E2358">
        <v>20834421</v>
      </c>
      <c r="Q2358" t="s">
        <v>5553</v>
      </c>
      <c r="R2358" t="s">
        <v>5553</v>
      </c>
      <c r="S2358" t="s">
        <v>135</v>
      </c>
      <c r="T2358" t="s">
        <v>52</v>
      </c>
      <c r="V2358" s="9" t="s">
        <v>4202</v>
      </c>
      <c r="AA2358" s="6" t="s">
        <v>780</v>
      </c>
      <c r="AB2358">
        <v>1</v>
      </c>
      <c r="AC2358">
        <v>1</v>
      </c>
      <c r="AH2358" t="s">
        <v>8057</v>
      </c>
      <c r="AL2358" t="s">
        <v>5531</v>
      </c>
      <c r="AM2358" t="s">
        <v>5531</v>
      </c>
      <c r="AO2358">
        <v>23</v>
      </c>
      <c r="AP2358">
        <v>4</v>
      </c>
      <c r="AS2358" t="s">
        <v>7313</v>
      </c>
      <c r="AT2358">
        <v>818922538</v>
      </c>
      <c r="AV2358" s="11">
        <v>101088275</v>
      </c>
      <c r="AZ2358" t="s">
        <v>5554</v>
      </c>
    </row>
    <row r="2359" spans="1:59" x14ac:dyDescent="0.3">
      <c r="A2359">
        <v>2064</v>
      </c>
      <c r="B2359" t="s">
        <v>7753</v>
      </c>
      <c r="C2359">
        <v>8488743</v>
      </c>
      <c r="Q2359" t="s">
        <v>3708</v>
      </c>
      <c r="R2359" t="s">
        <v>3708</v>
      </c>
      <c r="S2359" t="s">
        <v>135</v>
      </c>
      <c r="T2359" t="s">
        <v>52</v>
      </c>
      <c r="V2359" s="9" t="s">
        <v>4202</v>
      </c>
      <c r="AA2359" s="6" t="s">
        <v>9285</v>
      </c>
      <c r="AB2359">
        <v>2</v>
      </c>
      <c r="AC2359">
        <v>2</v>
      </c>
      <c r="AE2359" t="s">
        <v>8211</v>
      </c>
      <c r="AH2359" t="s">
        <v>1174</v>
      </c>
      <c r="AL2359" t="s">
        <v>1255</v>
      </c>
      <c r="AM2359" t="s">
        <v>1255</v>
      </c>
      <c r="AO2359">
        <v>87</v>
      </c>
      <c r="AP2359">
        <v>4</v>
      </c>
      <c r="AS2359" t="s">
        <v>7304</v>
      </c>
      <c r="AT2359">
        <v>825431</v>
      </c>
      <c r="AV2359" s="11">
        <v>370364</v>
      </c>
      <c r="AZ2359" t="s">
        <v>8813</v>
      </c>
    </row>
    <row r="2360" spans="1:59" x14ac:dyDescent="0.3">
      <c r="A2360">
        <v>2065</v>
      </c>
      <c r="B2360" t="s">
        <v>7754</v>
      </c>
      <c r="C2360">
        <v>8460204</v>
      </c>
      <c r="Q2360" t="s">
        <v>3709</v>
      </c>
      <c r="R2360" t="s">
        <v>3709</v>
      </c>
      <c r="S2360" t="s">
        <v>135</v>
      </c>
      <c r="T2360" t="s">
        <v>52</v>
      </c>
      <c r="V2360" s="9" t="s">
        <v>4202</v>
      </c>
      <c r="AA2360" s="6" t="s">
        <v>9286</v>
      </c>
      <c r="AB2360">
        <v>1</v>
      </c>
      <c r="AC2360">
        <v>1</v>
      </c>
      <c r="AE2360" t="s">
        <v>8054</v>
      </c>
      <c r="AH2360" t="s">
        <v>8057</v>
      </c>
      <c r="AI2360" t="s">
        <v>8230</v>
      </c>
      <c r="AK2360" t="s">
        <v>8052</v>
      </c>
      <c r="AL2360" t="s">
        <v>686</v>
      </c>
      <c r="AM2360" t="s">
        <v>686</v>
      </c>
      <c r="AO2360">
        <v>91</v>
      </c>
      <c r="AP2360">
        <v>5</v>
      </c>
      <c r="AS2360" t="s">
        <v>7271</v>
      </c>
      <c r="AT2360">
        <v>43718717</v>
      </c>
      <c r="AU2360">
        <v>677613</v>
      </c>
      <c r="AV2360" s="11">
        <v>1306050</v>
      </c>
      <c r="AZ2360" t="s">
        <v>8814</v>
      </c>
    </row>
    <row r="2361" spans="1:59" x14ac:dyDescent="0.3">
      <c r="A2361">
        <v>2066</v>
      </c>
      <c r="B2361" t="s">
        <v>7755</v>
      </c>
      <c r="Q2361" t="s">
        <v>3710</v>
      </c>
      <c r="R2361" t="s">
        <v>3710</v>
      </c>
      <c r="S2361" t="s">
        <v>135</v>
      </c>
      <c r="T2361" t="s">
        <v>52</v>
      </c>
      <c r="V2361" s="9" t="s">
        <v>4202</v>
      </c>
      <c r="Z2361" s="9" t="s">
        <v>4155</v>
      </c>
      <c r="AA2361" s="6" t="s">
        <v>9287</v>
      </c>
      <c r="AB2361">
        <v>1</v>
      </c>
      <c r="AC2361">
        <v>1</v>
      </c>
      <c r="AE2361" t="s">
        <v>8155</v>
      </c>
      <c r="AH2361" t="s">
        <v>1174</v>
      </c>
      <c r="AL2361" t="s">
        <v>1607</v>
      </c>
      <c r="AM2361" t="s">
        <v>1607</v>
      </c>
      <c r="AO2361">
        <v>162</v>
      </c>
      <c r="AP2361">
        <v>4</v>
      </c>
      <c r="AS2361" t="s">
        <v>7322</v>
      </c>
      <c r="AT2361">
        <v>1537306</v>
      </c>
      <c r="AV2361" s="11">
        <v>342367</v>
      </c>
      <c r="AZ2361" t="s">
        <v>8815</v>
      </c>
    </row>
    <row r="2362" spans="1:59" x14ac:dyDescent="0.3">
      <c r="A2362">
        <v>2067</v>
      </c>
      <c r="C2362">
        <v>8460193</v>
      </c>
      <c r="Q2362" t="s">
        <v>3711</v>
      </c>
      <c r="R2362" t="s">
        <v>3711</v>
      </c>
      <c r="S2362" t="s">
        <v>135</v>
      </c>
      <c r="T2362" t="s">
        <v>52</v>
      </c>
      <c r="V2362" s="9" t="s">
        <v>4202</v>
      </c>
      <c r="AA2362" s="6" t="s">
        <v>9288</v>
      </c>
      <c r="AB2362">
        <v>6</v>
      </c>
      <c r="AC2362">
        <v>6</v>
      </c>
      <c r="AE2362" t="s">
        <v>8054</v>
      </c>
      <c r="AH2362" t="s">
        <v>8057</v>
      </c>
      <c r="AI2362" t="s">
        <v>8294</v>
      </c>
      <c r="AK2362" t="s">
        <v>8051</v>
      </c>
      <c r="AL2362" t="s">
        <v>686</v>
      </c>
      <c r="AM2362" t="s">
        <v>686</v>
      </c>
      <c r="AO2362">
        <v>91</v>
      </c>
      <c r="AP2362">
        <v>5</v>
      </c>
      <c r="AS2362" t="s">
        <v>7271</v>
      </c>
      <c r="AT2362">
        <v>43718717</v>
      </c>
      <c r="AU2362">
        <v>677613</v>
      </c>
      <c r="AV2362" s="11">
        <v>1306050</v>
      </c>
      <c r="AZ2362" t="s">
        <v>8816</v>
      </c>
    </row>
    <row r="2363" spans="1:59" x14ac:dyDescent="0.3">
      <c r="A2363">
        <v>2068</v>
      </c>
      <c r="B2363" t="s">
        <v>7756</v>
      </c>
      <c r="C2363">
        <v>8512287</v>
      </c>
      <c r="Q2363" t="s">
        <v>3712</v>
      </c>
      <c r="R2363" t="s">
        <v>3712</v>
      </c>
      <c r="S2363" t="s">
        <v>135</v>
      </c>
      <c r="T2363" t="s">
        <v>52</v>
      </c>
      <c r="V2363" s="9" t="s">
        <v>4202</v>
      </c>
      <c r="AA2363" s="6" t="s">
        <v>9289</v>
      </c>
      <c r="AB2363">
        <v>4</v>
      </c>
      <c r="AC2363">
        <v>4</v>
      </c>
      <c r="AE2363" t="s">
        <v>8054</v>
      </c>
      <c r="AH2363" t="s">
        <v>8057</v>
      </c>
      <c r="AI2363" t="s">
        <v>8119</v>
      </c>
      <c r="AK2363" t="s">
        <v>8052</v>
      </c>
      <c r="AL2363" t="s">
        <v>2713</v>
      </c>
      <c r="AM2363" t="s">
        <v>2713</v>
      </c>
      <c r="AO2363">
        <v>30</v>
      </c>
      <c r="AP2363">
        <v>4</v>
      </c>
      <c r="AZ2363" t="s">
        <v>8817</v>
      </c>
    </row>
    <row r="2364" spans="1:59" x14ac:dyDescent="0.3">
      <c r="A2364">
        <v>2069</v>
      </c>
      <c r="B2364" t="s">
        <v>7757</v>
      </c>
      <c r="C2364">
        <v>8460195</v>
      </c>
      <c r="Q2364" t="s">
        <v>3713</v>
      </c>
      <c r="R2364" t="s">
        <v>3713</v>
      </c>
      <c r="S2364" t="s">
        <v>135</v>
      </c>
      <c r="T2364" t="s">
        <v>52</v>
      </c>
      <c r="V2364" s="9" t="s">
        <v>4202</v>
      </c>
      <c r="AA2364" s="6" t="s">
        <v>9290</v>
      </c>
      <c r="AB2364">
        <v>8</v>
      </c>
      <c r="AC2364">
        <v>8</v>
      </c>
      <c r="AE2364" t="s">
        <v>8054</v>
      </c>
      <c r="AH2364" t="s">
        <v>8057</v>
      </c>
      <c r="AI2364" t="s">
        <v>8272</v>
      </c>
      <c r="AK2364" t="s">
        <v>8052</v>
      </c>
      <c r="AL2364" t="s">
        <v>686</v>
      </c>
      <c r="AM2364" t="s">
        <v>686</v>
      </c>
      <c r="AO2364">
        <v>91</v>
      </c>
      <c r="AP2364">
        <v>5</v>
      </c>
      <c r="AS2364" t="s">
        <v>7271</v>
      </c>
      <c r="AT2364">
        <v>43718717</v>
      </c>
      <c r="AU2364">
        <v>677613</v>
      </c>
      <c r="AV2364" s="11">
        <v>1306050</v>
      </c>
      <c r="AZ2364" t="s">
        <v>8818</v>
      </c>
    </row>
    <row r="2365" spans="1:59" x14ac:dyDescent="0.3">
      <c r="A2365">
        <v>2070</v>
      </c>
      <c r="C2365">
        <v>8460194</v>
      </c>
      <c r="Q2365" t="s">
        <v>3714</v>
      </c>
      <c r="R2365" t="s">
        <v>3714</v>
      </c>
      <c r="S2365" t="s">
        <v>135</v>
      </c>
      <c r="T2365" t="s">
        <v>52</v>
      </c>
      <c r="V2365" s="9" t="s">
        <v>4202</v>
      </c>
      <c r="AA2365" s="6" t="s">
        <v>9291</v>
      </c>
      <c r="AB2365">
        <v>7</v>
      </c>
      <c r="AC2365">
        <v>7</v>
      </c>
      <c r="AE2365" t="s">
        <v>8054</v>
      </c>
      <c r="AH2365" t="s">
        <v>8057</v>
      </c>
      <c r="AK2365" t="s">
        <v>8052</v>
      </c>
      <c r="AL2365" t="s">
        <v>686</v>
      </c>
      <c r="AM2365" t="s">
        <v>686</v>
      </c>
      <c r="AO2365">
        <v>91</v>
      </c>
      <c r="AP2365">
        <v>5</v>
      </c>
      <c r="AS2365" t="s">
        <v>7271</v>
      </c>
      <c r="AT2365">
        <v>43718717</v>
      </c>
      <c r="AU2365">
        <v>677613</v>
      </c>
      <c r="AV2365" s="11">
        <v>1306050</v>
      </c>
      <c r="AZ2365" t="s">
        <v>8819</v>
      </c>
    </row>
    <row r="2366" spans="1:59" x14ac:dyDescent="0.3">
      <c r="A2366">
        <v>2071</v>
      </c>
      <c r="C2366">
        <v>8388984</v>
      </c>
      <c r="Q2366" t="s">
        <v>7026</v>
      </c>
      <c r="R2366" t="s">
        <v>7020</v>
      </c>
      <c r="S2366" t="s">
        <v>7012</v>
      </c>
      <c r="T2366" t="s">
        <v>52</v>
      </c>
      <c r="V2366" s="9" t="s">
        <v>4202</v>
      </c>
      <c r="AA2366" s="6" t="s">
        <v>7021</v>
      </c>
      <c r="AB2366">
        <v>8</v>
      </c>
      <c r="AC2366">
        <v>8</v>
      </c>
      <c r="AE2366" t="s">
        <v>8168</v>
      </c>
      <c r="AF2366" t="s">
        <v>8292</v>
      </c>
      <c r="AH2366" t="s">
        <v>8057</v>
      </c>
      <c r="AL2366" t="s">
        <v>7016</v>
      </c>
      <c r="AM2366" t="s">
        <v>7017</v>
      </c>
      <c r="AO2366">
        <v>27</v>
      </c>
      <c r="AP2366">
        <v>2</v>
      </c>
      <c r="AZ2366" t="s">
        <v>7022</v>
      </c>
    </row>
    <row r="2367" spans="1:59" x14ac:dyDescent="0.3">
      <c r="A2367">
        <v>2073</v>
      </c>
      <c r="B2367" t="s">
        <v>7759</v>
      </c>
      <c r="C2367">
        <v>8476334</v>
      </c>
      <c r="Q2367" t="s">
        <v>3716</v>
      </c>
      <c r="R2367" t="s">
        <v>3716</v>
      </c>
      <c r="S2367" t="s">
        <v>135</v>
      </c>
      <c r="T2367" t="s">
        <v>52</v>
      </c>
      <c r="V2367" s="9" t="s">
        <v>4202</v>
      </c>
      <c r="AA2367" s="6" t="s">
        <v>9293</v>
      </c>
      <c r="AB2367">
        <v>11</v>
      </c>
      <c r="AC2367">
        <v>11</v>
      </c>
      <c r="AE2367" t="s">
        <v>164</v>
      </c>
      <c r="AF2367" t="s">
        <v>8054</v>
      </c>
      <c r="AH2367" t="s">
        <v>8057</v>
      </c>
      <c r="AK2367" t="s">
        <v>8123</v>
      </c>
      <c r="AL2367" t="s">
        <v>2084</v>
      </c>
      <c r="AM2367" t="s">
        <v>2084</v>
      </c>
      <c r="AO2367">
        <v>22</v>
      </c>
      <c r="AP2367">
        <v>2</v>
      </c>
      <c r="AS2367" t="s">
        <v>7309</v>
      </c>
      <c r="AT2367">
        <v>38435996</v>
      </c>
      <c r="AU2367">
        <v>640644</v>
      </c>
      <c r="AV2367" s="11">
        <v>1273516</v>
      </c>
      <c r="AZ2367" t="s">
        <v>8820</v>
      </c>
      <c r="BF2367" t="s">
        <v>10456</v>
      </c>
      <c r="BG2367" t="s">
        <v>10455</v>
      </c>
    </row>
    <row r="2368" spans="1:59" x14ac:dyDescent="0.3">
      <c r="A2368">
        <v>2074</v>
      </c>
      <c r="C2368">
        <v>8446724</v>
      </c>
      <c r="Q2368" t="s">
        <v>3717</v>
      </c>
      <c r="R2368" t="s">
        <v>3717</v>
      </c>
      <c r="S2368" t="s">
        <v>135</v>
      </c>
      <c r="T2368" t="s">
        <v>52</v>
      </c>
      <c r="V2368" s="9" t="s">
        <v>4202</v>
      </c>
      <c r="AA2368" s="6" t="s">
        <v>9294</v>
      </c>
      <c r="AB2368">
        <v>9</v>
      </c>
      <c r="AC2368">
        <v>9</v>
      </c>
      <c r="AE2368" t="s">
        <v>8054</v>
      </c>
      <c r="AK2368" t="s">
        <v>8051</v>
      </c>
      <c r="AL2368" t="s">
        <v>686</v>
      </c>
      <c r="AM2368" t="s">
        <v>686</v>
      </c>
      <c r="AO2368">
        <v>91</v>
      </c>
      <c r="AP2368">
        <v>4</v>
      </c>
      <c r="AS2368" t="s">
        <v>7271</v>
      </c>
      <c r="AT2368">
        <v>43718717</v>
      </c>
      <c r="AU2368">
        <v>677613</v>
      </c>
      <c r="AV2368" s="11">
        <v>1306050</v>
      </c>
      <c r="AZ2368" t="s">
        <v>8821</v>
      </c>
    </row>
    <row r="2369" spans="1:59" x14ac:dyDescent="0.3">
      <c r="A2369">
        <v>2075</v>
      </c>
      <c r="B2369" t="s">
        <v>7760</v>
      </c>
      <c r="C2369">
        <v>8096973</v>
      </c>
      <c r="Q2369" t="s">
        <v>3718</v>
      </c>
      <c r="R2369" t="s">
        <v>3718</v>
      </c>
      <c r="S2369" t="s">
        <v>135</v>
      </c>
      <c r="T2369" t="s">
        <v>52</v>
      </c>
      <c r="V2369" s="9" t="s">
        <v>4202</v>
      </c>
      <c r="AA2369" s="6" t="s">
        <v>9295</v>
      </c>
      <c r="AB2369">
        <v>2</v>
      </c>
      <c r="AC2369">
        <v>2</v>
      </c>
      <c r="AE2369" t="s">
        <v>8053</v>
      </c>
      <c r="AH2369" t="s">
        <v>1174</v>
      </c>
      <c r="AL2369" t="s">
        <v>156</v>
      </c>
      <c r="AM2369" t="s">
        <v>156</v>
      </c>
      <c r="AO2369">
        <v>341</v>
      </c>
      <c r="AP2369">
        <v>8852</v>
      </c>
      <c r="AZ2369" t="s">
        <v>8822</v>
      </c>
    </row>
    <row r="2370" spans="1:59" x14ac:dyDescent="0.3">
      <c r="A2370">
        <v>2076</v>
      </c>
      <c r="B2370" t="s">
        <v>7761</v>
      </c>
      <c r="C2370">
        <v>8326458</v>
      </c>
      <c r="Q2370" t="s">
        <v>3719</v>
      </c>
      <c r="R2370" t="s">
        <v>3719</v>
      </c>
      <c r="S2370" t="s">
        <v>135</v>
      </c>
      <c r="T2370" t="s">
        <v>52</v>
      </c>
      <c r="V2370" s="9" t="s">
        <v>4203</v>
      </c>
      <c r="AA2370" s="6" t="s">
        <v>9277</v>
      </c>
      <c r="AB2370">
        <v>7</v>
      </c>
      <c r="AC2370">
        <v>7</v>
      </c>
      <c r="AE2370" t="s">
        <v>2462</v>
      </c>
      <c r="AH2370" t="s">
        <v>8057</v>
      </c>
      <c r="AK2370" t="s">
        <v>8052</v>
      </c>
      <c r="AL2370" t="s">
        <v>5305</v>
      </c>
      <c r="AM2370" t="s">
        <v>5305</v>
      </c>
      <c r="AO2370">
        <v>170</v>
      </c>
      <c r="AP2370">
        <v>1</v>
      </c>
      <c r="AZ2370" t="s">
        <v>8823</v>
      </c>
    </row>
    <row r="2371" spans="1:59" x14ac:dyDescent="0.3">
      <c r="A2371">
        <v>2077</v>
      </c>
      <c r="C2371">
        <v>8211433</v>
      </c>
      <c r="Q2371" t="s">
        <v>3720</v>
      </c>
      <c r="R2371" t="s">
        <v>3720</v>
      </c>
      <c r="S2371" t="s">
        <v>135</v>
      </c>
      <c r="T2371" t="s">
        <v>52</v>
      </c>
      <c r="V2371" s="9" t="s">
        <v>4203</v>
      </c>
      <c r="AA2371" s="6" t="s">
        <v>2771</v>
      </c>
      <c r="AB2371">
        <v>3</v>
      </c>
      <c r="AC2371">
        <v>3</v>
      </c>
      <c r="AE2371" t="s">
        <v>8054</v>
      </c>
      <c r="AH2371" t="s">
        <v>8111</v>
      </c>
      <c r="AL2371" t="s">
        <v>1290</v>
      </c>
      <c r="AM2371" t="s">
        <v>1290</v>
      </c>
      <c r="AO2371">
        <v>83</v>
      </c>
      <c r="AP2371">
        <v>5</v>
      </c>
      <c r="AS2371" t="s">
        <v>7306</v>
      </c>
      <c r="AT2371">
        <v>753432477</v>
      </c>
      <c r="AV2371" s="11">
        <v>404520</v>
      </c>
      <c r="AZ2371" t="s">
        <v>8824</v>
      </c>
    </row>
    <row r="2372" spans="1:59" x14ac:dyDescent="0.3">
      <c r="A2372">
        <v>2078</v>
      </c>
      <c r="B2372" t="s">
        <v>7762</v>
      </c>
      <c r="C2372">
        <v>8149122</v>
      </c>
      <c r="Q2372" t="s">
        <v>3512</v>
      </c>
      <c r="R2372" t="s">
        <v>3512</v>
      </c>
      <c r="S2372" t="s">
        <v>135</v>
      </c>
      <c r="T2372" t="s">
        <v>52</v>
      </c>
      <c r="V2372" s="9" t="s">
        <v>4203</v>
      </c>
      <c r="Z2372" s="9" t="s">
        <v>4155</v>
      </c>
      <c r="AA2372" s="6" t="s">
        <v>9296</v>
      </c>
      <c r="AB2372">
        <v>5</v>
      </c>
      <c r="AC2372">
        <v>5</v>
      </c>
      <c r="AE2372" t="s">
        <v>8054</v>
      </c>
      <c r="AH2372" t="s">
        <v>8111</v>
      </c>
      <c r="AL2372" t="s">
        <v>1607</v>
      </c>
      <c r="AM2372" t="s">
        <v>1607</v>
      </c>
      <c r="AO2372">
        <v>162</v>
      </c>
      <c r="AP2372">
        <v>5</v>
      </c>
      <c r="AS2372" t="s">
        <v>7322</v>
      </c>
      <c r="AT2372">
        <v>1537306</v>
      </c>
      <c r="AV2372" s="11">
        <v>342367</v>
      </c>
      <c r="AZ2372" t="s">
        <v>8825</v>
      </c>
    </row>
    <row r="2373" spans="1:59" x14ac:dyDescent="0.3">
      <c r="A2373">
        <v>2079</v>
      </c>
      <c r="Q2373" t="s">
        <v>3721</v>
      </c>
      <c r="R2373" t="s">
        <v>3721</v>
      </c>
      <c r="S2373" t="s">
        <v>135</v>
      </c>
      <c r="T2373" t="s">
        <v>138</v>
      </c>
      <c r="V2373" s="9" t="s">
        <v>4204</v>
      </c>
      <c r="AA2373" s="6" t="s">
        <v>1442</v>
      </c>
      <c r="AB2373">
        <v>1</v>
      </c>
      <c r="AC2373">
        <v>1</v>
      </c>
      <c r="AL2373" t="s">
        <v>5152</v>
      </c>
      <c r="AM2373" t="s">
        <v>5152</v>
      </c>
    </row>
    <row r="2374" spans="1:59" x14ac:dyDescent="0.3">
      <c r="A2374">
        <v>2080</v>
      </c>
      <c r="Q2374" t="s">
        <v>11423</v>
      </c>
      <c r="R2374" t="s">
        <v>11423</v>
      </c>
      <c r="S2374" t="s">
        <v>135</v>
      </c>
      <c r="T2374" t="s">
        <v>138</v>
      </c>
      <c r="V2374" s="9" t="s">
        <v>11424</v>
      </c>
      <c r="AA2374" s="6" t="s">
        <v>11425</v>
      </c>
      <c r="AB2374">
        <v>2</v>
      </c>
      <c r="AC2374">
        <v>2</v>
      </c>
      <c r="AH2374" t="s">
        <v>8082</v>
      </c>
      <c r="AL2374" t="s">
        <v>11426</v>
      </c>
      <c r="AM2374" t="s">
        <v>11426</v>
      </c>
      <c r="AZ2374" t="s">
        <v>11427</v>
      </c>
    </row>
    <row r="2375" spans="1:59" x14ac:dyDescent="0.3">
      <c r="A2375">
        <v>2085</v>
      </c>
      <c r="B2375" t="s">
        <v>7765</v>
      </c>
      <c r="C2375">
        <v>8494492</v>
      </c>
      <c r="Q2375" t="s">
        <v>3724</v>
      </c>
      <c r="R2375" t="s">
        <v>3724</v>
      </c>
      <c r="S2375" t="s">
        <v>135</v>
      </c>
      <c r="T2375" t="s">
        <v>52</v>
      </c>
      <c r="V2375" s="9" t="s">
        <v>4205</v>
      </c>
      <c r="AA2375" s="6" t="s">
        <v>9299</v>
      </c>
      <c r="AB2375">
        <v>12</v>
      </c>
      <c r="AC2375">
        <v>12</v>
      </c>
      <c r="AE2375" t="s">
        <v>82</v>
      </c>
      <c r="AF2375" t="s">
        <v>8212</v>
      </c>
      <c r="AH2375" t="s">
        <v>8057</v>
      </c>
      <c r="AL2375" t="s">
        <v>2084</v>
      </c>
      <c r="AM2375" t="s">
        <v>2084</v>
      </c>
      <c r="AO2375">
        <v>22</v>
      </c>
      <c r="AP2375">
        <v>3</v>
      </c>
      <c r="AS2375" t="s">
        <v>7309</v>
      </c>
      <c r="AT2375">
        <v>38435996</v>
      </c>
      <c r="AU2375">
        <v>640644</v>
      </c>
      <c r="AV2375" s="11">
        <v>1273516</v>
      </c>
      <c r="AZ2375" t="s">
        <v>8826</v>
      </c>
      <c r="BF2375" t="s">
        <v>10456</v>
      </c>
      <c r="BG2375" t="s">
        <v>10455</v>
      </c>
    </row>
    <row r="2376" spans="1:59" x14ac:dyDescent="0.3">
      <c r="A2376">
        <v>2086</v>
      </c>
      <c r="B2376" t="s">
        <v>7766</v>
      </c>
      <c r="C2376">
        <v>8497542</v>
      </c>
      <c r="Q2376" t="s">
        <v>3725</v>
      </c>
      <c r="R2376" t="s">
        <v>3725</v>
      </c>
      <c r="S2376" t="s">
        <v>135</v>
      </c>
      <c r="T2376" t="s">
        <v>52</v>
      </c>
      <c r="V2376" s="9" t="s">
        <v>4205</v>
      </c>
      <c r="AA2376" s="6" t="s">
        <v>9300</v>
      </c>
      <c r="AB2376">
        <v>1</v>
      </c>
      <c r="AC2376">
        <v>1</v>
      </c>
      <c r="AE2376" t="s">
        <v>8054</v>
      </c>
      <c r="AL2376" t="s">
        <v>686</v>
      </c>
      <c r="AM2376" t="s">
        <v>686</v>
      </c>
      <c r="AO2376">
        <v>91</v>
      </c>
      <c r="AP2376">
        <v>7</v>
      </c>
      <c r="AS2376" t="s">
        <v>7271</v>
      </c>
      <c r="AT2376">
        <v>43718717</v>
      </c>
      <c r="AU2376">
        <v>677613</v>
      </c>
      <c r="AV2376" s="11">
        <v>1306050</v>
      </c>
      <c r="AZ2376" t="s">
        <v>5815</v>
      </c>
    </row>
    <row r="2377" spans="1:59" x14ac:dyDescent="0.3">
      <c r="A2377">
        <v>2087</v>
      </c>
      <c r="B2377" t="s">
        <v>7767</v>
      </c>
      <c r="C2377">
        <v>8501789</v>
      </c>
      <c r="Q2377" t="s">
        <v>3726</v>
      </c>
      <c r="R2377" t="s">
        <v>3726</v>
      </c>
      <c r="S2377" t="s">
        <v>135</v>
      </c>
      <c r="T2377" t="s">
        <v>52</v>
      </c>
      <c r="V2377" s="9" t="s">
        <v>4205</v>
      </c>
      <c r="AA2377" s="6" t="s">
        <v>9301</v>
      </c>
      <c r="AB2377">
        <v>6</v>
      </c>
      <c r="AC2377">
        <v>6</v>
      </c>
      <c r="AE2377" t="s">
        <v>8054</v>
      </c>
      <c r="AH2377" t="s">
        <v>8057</v>
      </c>
      <c r="AK2377" t="s">
        <v>8052</v>
      </c>
      <c r="AL2377" t="s">
        <v>5154</v>
      </c>
      <c r="AM2377" t="s">
        <v>5154</v>
      </c>
      <c r="AO2377">
        <v>149</v>
      </c>
      <c r="AP2377">
        <v>6</v>
      </c>
      <c r="AZ2377" t="s">
        <v>8827</v>
      </c>
    </row>
    <row r="2378" spans="1:59" x14ac:dyDescent="0.3">
      <c r="A2378">
        <v>2088</v>
      </c>
      <c r="B2378" t="s">
        <v>7768</v>
      </c>
      <c r="C2378">
        <v>8497531</v>
      </c>
      <c r="Q2378" t="s">
        <v>3728</v>
      </c>
      <c r="R2378" t="s">
        <v>3728</v>
      </c>
      <c r="S2378" t="s">
        <v>135</v>
      </c>
      <c r="T2378" t="s">
        <v>52</v>
      </c>
      <c r="V2378" s="9" t="s">
        <v>4205</v>
      </c>
      <c r="AA2378" s="6" t="s">
        <v>9302</v>
      </c>
      <c r="AB2378">
        <v>5</v>
      </c>
      <c r="AC2378">
        <v>5</v>
      </c>
      <c r="AE2378" t="s">
        <v>8054</v>
      </c>
      <c r="AH2378" t="s">
        <v>8057</v>
      </c>
      <c r="AI2378" t="s">
        <v>8119</v>
      </c>
      <c r="AK2378" t="s">
        <v>8052</v>
      </c>
      <c r="AL2378" t="s">
        <v>686</v>
      </c>
      <c r="AM2378" t="s">
        <v>686</v>
      </c>
      <c r="AO2378">
        <v>91</v>
      </c>
      <c r="AP2378">
        <v>7</v>
      </c>
      <c r="AS2378" t="s">
        <v>7271</v>
      </c>
      <c r="AT2378">
        <v>43718717</v>
      </c>
      <c r="AU2378">
        <v>677613</v>
      </c>
      <c r="AV2378" s="11">
        <v>1306050</v>
      </c>
      <c r="AZ2378" t="s">
        <v>8828</v>
      </c>
    </row>
    <row r="2379" spans="1:59" x14ac:dyDescent="0.3">
      <c r="A2379">
        <v>2089</v>
      </c>
      <c r="B2379" t="s">
        <v>7769</v>
      </c>
      <c r="C2379">
        <v>8497532</v>
      </c>
      <c r="Q2379" t="s">
        <v>3727</v>
      </c>
      <c r="R2379" t="s">
        <v>3727</v>
      </c>
      <c r="S2379" t="s">
        <v>135</v>
      </c>
      <c r="T2379" t="s">
        <v>52</v>
      </c>
      <c r="V2379" s="9" t="s">
        <v>4205</v>
      </c>
      <c r="AA2379" s="6" t="s">
        <v>9303</v>
      </c>
      <c r="AB2379">
        <v>8</v>
      </c>
      <c r="AC2379">
        <v>8</v>
      </c>
      <c r="AE2379" t="s">
        <v>8054</v>
      </c>
      <c r="AH2379" t="s">
        <v>8057</v>
      </c>
      <c r="AI2379" t="s">
        <v>5945</v>
      </c>
      <c r="AL2379" t="s">
        <v>686</v>
      </c>
      <c r="AM2379" t="s">
        <v>686</v>
      </c>
      <c r="AO2379">
        <v>91</v>
      </c>
      <c r="AP2379">
        <v>7</v>
      </c>
      <c r="AS2379" t="s">
        <v>7271</v>
      </c>
      <c r="AT2379">
        <v>43718717</v>
      </c>
      <c r="AU2379">
        <v>677613</v>
      </c>
      <c r="AV2379" s="11">
        <v>1306050</v>
      </c>
      <c r="AZ2379" t="s">
        <v>8829</v>
      </c>
    </row>
    <row r="2380" spans="1:59" x14ac:dyDescent="0.3">
      <c r="A2380">
        <v>2090</v>
      </c>
      <c r="C2380">
        <v>8361413</v>
      </c>
      <c r="Q2380" t="s">
        <v>7025</v>
      </c>
      <c r="R2380" t="s">
        <v>7019</v>
      </c>
      <c r="S2380" t="s">
        <v>7012</v>
      </c>
      <c r="T2380" t="s">
        <v>52</v>
      </c>
      <c r="V2380" s="9" t="s">
        <v>4206</v>
      </c>
      <c r="AA2380" s="6" t="s">
        <v>7023</v>
      </c>
      <c r="AB2380">
        <v>8</v>
      </c>
      <c r="AC2380">
        <v>8</v>
      </c>
      <c r="AE2380" t="s">
        <v>8292</v>
      </c>
      <c r="AF2380" t="s">
        <v>8168</v>
      </c>
      <c r="AH2380" t="s">
        <v>8057</v>
      </c>
      <c r="AL2380" t="s">
        <v>7016</v>
      </c>
      <c r="AM2380" t="s">
        <v>7017</v>
      </c>
      <c r="AO2380">
        <v>27</v>
      </c>
      <c r="AP2380">
        <v>3</v>
      </c>
      <c r="AZ2380" t="s">
        <v>7024</v>
      </c>
    </row>
    <row r="2381" spans="1:59" x14ac:dyDescent="0.3">
      <c r="A2381">
        <v>2091</v>
      </c>
      <c r="B2381" t="s">
        <v>5484</v>
      </c>
      <c r="E2381">
        <v>605387</v>
      </c>
      <c r="Q2381" t="s">
        <v>5485</v>
      </c>
      <c r="R2381" t="s">
        <v>5485</v>
      </c>
      <c r="S2381" t="s">
        <v>135</v>
      </c>
      <c r="T2381" t="s">
        <v>52</v>
      </c>
      <c r="V2381" s="9" t="s">
        <v>4206</v>
      </c>
      <c r="AA2381" s="6" t="s">
        <v>5486</v>
      </c>
      <c r="AB2381">
        <v>28</v>
      </c>
      <c r="AC2381">
        <v>28</v>
      </c>
      <c r="AE2381" t="s">
        <v>8169</v>
      </c>
      <c r="AF2381" t="s">
        <v>12306</v>
      </c>
      <c r="AH2381" t="s">
        <v>1174</v>
      </c>
      <c r="AL2381" t="s">
        <v>5487</v>
      </c>
      <c r="AM2381" t="s">
        <v>5487</v>
      </c>
      <c r="AO2381">
        <v>113</v>
      </c>
      <c r="AP2381">
        <v>3</v>
      </c>
      <c r="AZ2381" t="s">
        <v>5488</v>
      </c>
    </row>
    <row r="2382" spans="1:59" x14ac:dyDescent="0.3">
      <c r="A2382">
        <v>2093</v>
      </c>
      <c r="C2382">
        <v>8516394</v>
      </c>
      <c r="Q2382" t="s">
        <v>3730</v>
      </c>
      <c r="R2382" t="s">
        <v>3730</v>
      </c>
      <c r="S2382" t="s">
        <v>135</v>
      </c>
      <c r="T2382" t="s">
        <v>52</v>
      </c>
      <c r="V2382" s="9" t="s">
        <v>4206</v>
      </c>
      <c r="AA2382" s="6" t="s">
        <v>9305</v>
      </c>
      <c r="AB2382">
        <v>5</v>
      </c>
      <c r="AC2382">
        <v>5</v>
      </c>
      <c r="AE2382" t="s">
        <v>8054</v>
      </c>
      <c r="AI2382" t="s">
        <v>8119</v>
      </c>
      <c r="AL2382" t="s">
        <v>686</v>
      </c>
      <c r="AM2382" t="s">
        <v>686</v>
      </c>
      <c r="AO2382">
        <v>92</v>
      </c>
      <c r="AP2382">
        <v>1</v>
      </c>
      <c r="AS2382" t="s">
        <v>7271</v>
      </c>
      <c r="AT2382">
        <v>43718717</v>
      </c>
      <c r="AU2382">
        <v>677613</v>
      </c>
      <c r="AV2382" s="11">
        <v>1306050</v>
      </c>
      <c r="AZ2382" t="s">
        <v>8831</v>
      </c>
    </row>
    <row r="2383" spans="1:59" x14ac:dyDescent="0.3">
      <c r="A2383">
        <v>2094</v>
      </c>
      <c r="B2383" t="s">
        <v>7771</v>
      </c>
      <c r="C2383">
        <v>8516386</v>
      </c>
      <c r="Q2383" t="s">
        <v>3731</v>
      </c>
      <c r="R2383" t="s">
        <v>3731</v>
      </c>
      <c r="S2383" t="s">
        <v>135</v>
      </c>
      <c r="T2383" t="s">
        <v>52</v>
      </c>
      <c r="V2383" s="9" t="s">
        <v>4206</v>
      </c>
      <c r="AA2383" s="6" t="s">
        <v>9307</v>
      </c>
      <c r="AB2383">
        <v>7</v>
      </c>
      <c r="AC2383">
        <v>7</v>
      </c>
      <c r="AE2383" t="s">
        <v>8054</v>
      </c>
      <c r="AH2383" t="s">
        <v>8057</v>
      </c>
      <c r="AK2383" t="s">
        <v>8052</v>
      </c>
      <c r="AL2383" t="s">
        <v>686</v>
      </c>
      <c r="AM2383" t="s">
        <v>686</v>
      </c>
      <c r="AO2383">
        <v>92</v>
      </c>
      <c r="AP2383">
        <v>1</v>
      </c>
      <c r="AS2383" t="s">
        <v>7271</v>
      </c>
      <c r="AT2383">
        <v>43718717</v>
      </c>
      <c r="AU2383">
        <v>677613</v>
      </c>
      <c r="AV2383" s="11">
        <v>1306050</v>
      </c>
      <c r="AZ2383" t="s">
        <v>8832</v>
      </c>
    </row>
    <row r="2384" spans="1:59" x14ac:dyDescent="0.3">
      <c r="A2384">
        <v>2095</v>
      </c>
      <c r="B2384" t="s">
        <v>7772</v>
      </c>
      <c r="C2384">
        <v>8298422</v>
      </c>
      <c r="Q2384" t="s">
        <v>3732</v>
      </c>
      <c r="R2384" t="s">
        <v>3732</v>
      </c>
      <c r="S2384" t="s">
        <v>135</v>
      </c>
      <c r="T2384" t="s">
        <v>52</v>
      </c>
      <c r="V2384" s="9" t="s">
        <v>4206</v>
      </c>
      <c r="AA2384" s="6" t="s">
        <v>9308</v>
      </c>
      <c r="AB2384">
        <v>3</v>
      </c>
      <c r="AC2384">
        <v>3</v>
      </c>
      <c r="AE2384" t="s">
        <v>8062</v>
      </c>
      <c r="AF2384" t="s">
        <v>8211</v>
      </c>
      <c r="AL2384" t="s">
        <v>5307</v>
      </c>
      <c r="AM2384" t="s">
        <v>5307</v>
      </c>
      <c r="AO2384">
        <v>29</v>
      </c>
      <c r="AP2384">
        <v>3</v>
      </c>
      <c r="AZ2384" t="s">
        <v>8833</v>
      </c>
    </row>
    <row r="2385" spans="1:59" x14ac:dyDescent="0.3">
      <c r="A2385">
        <v>2096</v>
      </c>
      <c r="Q2385" t="s">
        <v>3733</v>
      </c>
      <c r="R2385" t="s">
        <v>3733</v>
      </c>
      <c r="S2385" t="s">
        <v>135</v>
      </c>
      <c r="T2385" t="s">
        <v>138</v>
      </c>
      <c r="V2385" s="9" t="s">
        <v>4207</v>
      </c>
      <c r="AA2385" s="6" t="s">
        <v>1766</v>
      </c>
      <c r="AB2385">
        <v>1</v>
      </c>
      <c r="AC2385">
        <v>1</v>
      </c>
      <c r="AL2385" t="s">
        <v>5153</v>
      </c>
      <c r="AM2385" t="s">
        <v>5153</v>
      </c>
      <c r="AZ2385" t="s">
        <v>8834</v>
      </c>
    </row>
    <row r="2386" spans="1:59" x14ac:dyDescent="0.3">
      <c r="A2386">
        <v>2097</v>
      </c>
      <c r="Q2386" t="s">
        <v>3734</v>
      </c>
      <c r="R2386" t="s">
        <v>3734</v>
      </c>
      <c r="S2386" t="s">
        <v>135</v>
      </c>
      <c r="T2386" t="s">
        <v>138</v>
      </c>
      <c r="V2386" s="9" t="s">
        <v>4208</v>
      </c>
      <c r="AA2386" s="6" t="s">
        <v>1766</v>
      </c>
      <c r="AB2386">
        <v>1</v>
      </c>
      <c r="AC2386">
        <v>1</v>
      </c>
      <c r="AL2386" t="s">
        <v>5308</v>
      </c>
      <c r="AM2386" t="s">
        <v>5308</v>
      </c>
    </row>
    <row r="2387" spans="1:59" x14ac:dyDescent="0.3">
      <c r="A2387">
        <v>2098</v>
      </c>
      <c r="Q2387" t="s">
        <v>3735</v>
      </c>
      <c r="R2387" t="s">
        <v>3735</v>
      </c>
      <c r="S2387" t="s">
        <v>135</v>
      </c>
      <c r="T2387" t="s">
        <v>138</v>
      </c>
      <c r="V2387" s="9" t="s">
        <v>4209</v>
      </c>
      <c r="AA2387" s="6" t="s">
        <v>1766</v>
      </c>
      <c r="AB2387">
        <v>1</v>
      </c>
      <c r="AC2387">
        <v>1</v>
      </c>
      <c r="AL2387" t="s">
        <v>1171</v>
      </c>
      <c r="AM2387" t="s">
        <v>1171</v>
      </c>
    </row>
    <row r="2388" spans="1:59" x14ac:dyDescent="0.3">
      <c r="A2388">
        <v>2100</v>
      </c>
      <c r="C2388">
        <v>8337278</v>
      </c>
      <c r="Q2388" t="s">
        <v>3737</v>
      </c>
      <c r="R2388" t="s">
        <v>3737</v>
      </c>
      <c r="S2388" t="s">
        <v>135</v>
      </c>
      <c r="T2388" t="s">
        <v>52</v>
      </c>
      <c r="V2388" s="9" t="s">
        <v>4210</v>
      </c>
      <c r="AA2388" s="6" t="s">
        <v>9310</v>
      </c>
      <c r="AB2388">
        <v>8</v>
      </c>
      <c r="AC2388">
        <v>8</v>
      </c>
      <c r="AE2388" t="s">
        <v>8054</v>
      </c>
      <c r="AL2388" t="s">
        <v>686</v>
      </c>
      <c r="AM2388" t="s">
        <v>686</v>
      </c>
      <c r="AO2388">
        <v>92</v>
      </c>
      <c r="AP2388">
        <v>2</v>
      </c>
      <c r="AS2388" t="s">
        <v>7271</v>
      </c>
      <c r="AT2388">
        <v>43718717</v>
      </c>
      <c r="AU2388">
        <v>677613</v>
      </c>
      <c r="AV2388" s="11">
        <v>1306050</v>
      </c>
      <c r="AZ2388" t="s">
        <v>8836</v>
      </c>
    </row>
    <row r="2389" spans="1:59" x14ac:dyDescent="0.3">
      <c r="A2389">
        <v>2101</v>
      </c>
      <c r="B2389" t="s">
        <v>7773</v>
      </c>
      <c r="C2389">
        <v>8375855</v>
      </c>
      <c r="Q2389" t="s">
        <v>3738</v>
      </c>
      <c r="R2389" t="s">
        <v>3738</v>
      </c>
      <c r="S2389" t="s">
        <v>135</v>
      </c>
      <c r="T2389" t="s">
        <v>52</v>
      </c>
      <c r="V2389" s="9" t="s">
        <v>4210</v>
      </c>
      <c r="Y2389" s="9" t="s">
        <v>4211</v>
      </c>
      <c r="Z2389" s="9" t="s">
        <v>4212</v>
      </c>
      <c r="AA2389" s="6" t="s">
        <v>9311</v>
      </c>
      <c r="AB2389">
        <v>4</v>
      </c>
      <c r="AC2389">
        <v>4</v>
      </c>
      <c r="AE2389" t="s">
        <v>8293</v>
      </c>
      <c r="AL2389" t="s">
        <v>5310</v>
      </c>
      <c r="AM2389" t="s">
        <v>5310</v>
      </c>
      <c r="AO2389">
        <v>24</v>
      </c>
      <c r="AP2389">
        <v>8</v>
      </c>
      <c r="AZ2389" t="s">
        <v>8837</v>
      </c>
    </row>
    <row r="2390" spans="1:59" x14ac:dyDescent="0.3">
      <c r="A2390">
        <v>2102</v>
      </c>
      <c r="Q2390" t="s">
        <v>3739</v>
      </c>
      <c r="R2390" t="s">
        <v>3739</v>
      </c>
      <c r="S2390" t="s">
        <v>135</v>
      </c>
      <c r="T2390" t="s">
        <v>138</v>
      </c>
      <c r="V2390" s="9" t="s">
        <v>4213</v>
      </c>
      <c r="AB2390">
        <v>1</v>
      </c>
      <c r="AC2390">
        <v>1</v>
      </c>
      <c r="AL2390" t="s">
        <v>5153</v>
      </c>
      <c r="AM2390" t="s">
        <v>5153</v>
      </c>
    </row>
    <row r="2391" spans="1:59" x14ac:dyDescent="0.3">
      <c r="A2391">
        <v>2103</v>
      </c>
      <c r="Q2391" t="s">
        <v>6339</v>
      </c>
      <c r="R2391" t="s">
        <v>6339</v>
      </c>
      <c r="S2391" t="s">
        <v>135</v>
      </c>
      <c r="T2391" t="s">
        <v>52</v>
      </c>
      <c r="V2391" s="9" t="s">
        <v>4214</v>
      </c>
      <c r="AA2391" s="6" t="s">
        <v>6206</v>
      </c>
      <c r="AB2391">
        <v>2</v>
      </c>
      <c r="AC2391">
        <v>2</v>
      </c>
      <c r="AL2391" t="s">
        <v>6142</v>
      </c>
      <c r="AM2391" t="s">
        <v>6142</v>
      </c>
      <c r="AO2391">
        <v>1</v>
      </c>
      <c r="AP2391">
        <v>6</v>
      </c>
      <c r="AS2391" t="s">
        <v>7310</v>
      </c>
      <c r="AT2391">
        <v>1117872832</v>
      </c>
      <c r="AU2391">
        <v>4057166</v>
      </c>
      <c r="AY2391" t="s">
        <v>12514</v>
      </c>
      <c r="AZ2391" t="s">
        <v>6317</v>
      </c>
      <c r="BF2391" t="s">
        <v>6144</v>
      </c>
      <c r="BG2391" t="s">
        <v>10855</v>
      </c>
    </row>
    <row r="2392" spans="1:59" x14ac:dyDescent="0.3">
      <c r="A2392">
        <v>2104</v>
      </c>
      <c r="Q2392" t="s">
        <v>6205</v>
      </c>
      <c r="R2392" t="s">
        <v>6205</v>
      </c>
      <c r="S2392" t="s">
        <v>135</v>
      </c>
      <c r="T2392" t="s">
        <v>52</v>
      </c>
      <c r="V2392" s="9" t="s">
        <v>4214</v>
      </c>
      <c r="AA2392" s="6" t="s">
        <v>6294</v>
      </c>
      <c r="AB2392">
        <v>2</v>
      </c>
      <c r="AC2392">
        <v>2</v>
      </c>
      <c r="AL2392" t="s">
        <v>6142</v>
      </c>
      <c r="AM2392" t="s">
        <v>6142</v>
      </c>
      <c r="AO2392">
        <v>1</v>
      </c>
      <c r="AP2392">
        <v>6</v>
      </c>
      <c r="AS2392" t="s">
        <v>7310</v>
      </c>
      <c r="AT2392">
        <v>1117872832</v>
      </c>
      <c r="AU2392">
        <v>4057166</v>
      </c>
      <c r="AY2392" t="s">
        <v>12514</v>
      </c>
      <c r="AZ2392" t="s">
        <v>6342</v>
      </c>
      <c r="BF2392" t="s">
        <v>6144</v>
      </c>
      <c r="BG2392" t="s">
        <v>10855</v>
      </c>
    </row>
    <row r="2393" spans="1:59" x14ac:dyDescent="0.3">
      <c r="A2393">
        <v>2106</v>
      </c>
      <c r="Q2393" t="s">
        <v>6343</v>
      </c>
      <c r="R2393" t="s">
        <v>6343</v>
      </c>
      <c r="S2393" t="s">
        <v>135</v>
      </c>
      <c r="T2393" t="s">
        <v>52</v>
      </c>
      <c r="V2393" s="9" t="s">
        <v>4214</v>
      </c>
      <c r="AA2393" s="6" t="s">
        <v>211</v>
      </c>
      <c r="AB2393">
        <v>1</v>
      </c>
      <c r="AC2393">
        <v>1</v>
      </c>
      <c r="AL2393" t="s">
        <v>6142</v>
      </c>
      <c r="AM2393" t="s">
        <v>6142</v>
      </c>
      <c r="AO2393">
        <v>1</v>
      </c>
      <c r="AP2393">
        <v>6</v>
      </c>
      <c r="AS2393" t="s">
        <v>7310</v>
      </c>
      <c r="AT2393">
        <v>1117872832</v>
      </c>
      <c r="AU2393">
        <v>4057166</v>
      </c>
      <c r="AY2393" t="s">
        <v>12514</v>
      </c>
      <c r="AZ2393" t="s">
        <v>6346</v>
      </c>
      <c r="BF2393" t="s">
        <v>6144</v>
      </c>
      <c r="BG2393" t="s">
        <v>10855</v>
      </c>
    </row>
    <row r="2394" spans="1:59" x14ac:dyDescent="0.3">
      <c r="A2394">
        <v>2107</v>
      </c>
      <c r="Q2394" t="s">
        <v>6344</v>
      </c>
      <c r="R2394" t="s">
        <v>6344</v>
      </c>
      <c r="S2394" t="s">
        <v>135</v>
      </c>
      <c r="T2394" t="s">
        <v>52</v>
      </c>
      <c r="V2394" s="9" t="s">
        <v>4214</v>
      </c>
      <c r="AA2394" s="6" t="s">
        <v>211</v>
      </c>
      <c r="AB2394">
        <v>1</v>
      </c>
      <c r="AC2394">
        <v>1</v>
      </c>
      <c r="AL2394" t="s">
        <v>6142</v>
      </c>
      <c r="AM2394" t="s">
        <v>6142</v>
      </c>
      <c r="AO2394">
        <v>1</v>
      </c>
      <c r="AP2394">
        <v>6</v>
      </c>
      <c r="AS2394" t="s">
        <v>7310</v>
      </c>
      <c r="AT2394">
        <v>1117872832</v>
      </c>
      <c r="AU2394">
        <v>4057166</v>
      </c>
      <c r="AY2394" t="s">
        <v>12514</v>
      </c>
      <c r="AZ2394" t="s">
        <v>6347</v>
      </c>
      <c r="BF2394" t="s">
        <v>6144</v>
      </c>
      <c r="BG2394" t="s">
        <v>10855</v>
      </c>
    </row>
    <row r="2395" spans="1:59" x14ac:dyDescent="0.3">
      <c r="A2395">
        <v>2108</v>
      </c>
      <c r="Q2395" t="s">
        <v>6345</v>
      </c>
      <c r="R2395" t="s">
        <v>6345</v>
      </c>
      <c r="S2395" t="s">
        <v>135</v>
      </c>
      <c r="T2395" t="s">
        <v>52</v>
      </c>
      <c r="V2395" s="9" t="s">
        <v>4214</v>
      </c>
      <c r="AA2395" s="6" t="s">
        <v>211</v>
      </c>
      <c r="AB2395">
        <v>1</v>
      </c>
      <c r="AC2395">
        <v>1</v>
      </c>
      <c r="AL2395" t="s">
        <v>6142</v>
      </c>
      <c r="AM2395" t="s">
        <v>6142</v>
      </c>
      <c r="AO2395">
        <v>1</v>
      </c>
      <c r="AP2395">
        <v>6</v>
      </c>
      <c r="AS2395" t="s">
        <v>7310</v>
      </c>
      <c r="AT2395">
        <v>1117872832</v>
      </c>
      <c r="AU2395">
        <v>4057166</v>
      </c>
      <c r="AY2395" t="s">
        <v>12514</v>
      </c>
      <c r="AZ2395" t="s">
        <v>6190</v>
      </c>
      <c r="BF2395" t="s">
        <v>6144</v>
      </c>
      <c r="BG2395" t="s">
        <v>10855</v>
      </c>
    </row>
    <row r="2396" spans="1:59" x14ac:dyDescent="0.3">
      <c r="A2396">
        <v>2109</v>
      </c>
      <c r="Q2396" t="s">
        <v>6348</v>
      </c>
      <c r="R2396" t="s">
        <v>6348</v>
      </c>
      <c r="S2396" t="s">
        <v>135</v>
      </c>
      <c r="T2396" t="s">
        <v>52</v>
      </c>
      <c r="V2396" s="9" t="s">
        <v>4214</v>
      </c>
      <c r="AA2396" s="6" t="s">
        <v>6350</v>
      </c>
      <c r="AB2396">
        <v>2</v>
      </c>
      <c r="AC2396">
        <v>2</v>
      </c>
      <c r="AL2396" t="s">
        <v>6142</v>
      </c>
      <c r="AM2396" t="s">
        <v>6142</v>
      </c>
      <c r="AO2396">
        <v>1</v>
      </c>
      <c r="AP2396">
        <v>6</v>
      </c>
      <c r="AS2396" t="s">
        <v>7310</v>
      </c>
      <c r="AT2396">
        <v>1117872832</v>
      </c>
      <c r="AU2396">
        <v>4057166</v>
      </c>
      <c r="AY2396" t="s">
        <v>12514</v>
      </c>
      <c r="AZ2396" t="s">
        <v>6349</v>
      </c>
      <c r="BF2396" t="s">
        <v>6144</v>
      </c>
      <c r="BG2396" t="s">
        <v>10855</v>
      </c>
    </row>
    <row r="2397" spans="1:59" x14ac:dyDescent="0.3">
      <c r="A2397">
        <v>2110</v>
      </c>
      <c r="Q2397" t="s">
        <v>6352</v>
      </c>
      <c r="R2397" t="s">
        <v>6352</v>
      </c>
      <c r="S2397" t="s">
        <v>135</v>
      </c>
      <c r="T2397" t="s">
        <v>52</v>
      </c>
      <c r="V2397" s="9" t="s">
        <v>4214</v>
      </c>
      <c r="AA2397" s="6" t="s">
        <v>6244</v>
      </c>
      <c r="AB2397">
        <v>4</v>
      </c>
      <c r="AC2397">
        <v>4</v>
      </c>
      <c r="AL2397" t="s">
        <v>6142</v>
      </c>
      <c r="AM2397" t="s">
        <v>6142</v>
      </c>
      <c r="AO2397">
        <v>1</v>
      </c>
      <c r="AP2397">
        <v>6</v>
      </c>
      <c r="AS2397" t="s">
        <v>7310</v>
      </c>
      <c r="AT2397">
        <v>1117872832</v>
      </c>
      <c r="AU2397">
        <v>4057166</v>
      </c>
      <c r="AY2397" t="s">
        <v>12514</v>
      </c>
      <c r="AZ2397" t="s">
        <v>6351</v>
      </c>
      <c r="BF2397" t="s">
        <v>6144</v>
      </c>
      <c r="BG2397" t="s">
        <v>10855</v>
      </c>
    </row>
    <row r="2398" spans="1:59" x14ac:dyDescent="0.3">
      <c r="A2398">
        <v>2112</v>
      </c>
      <c r="Q2398" t="s">
        <v>6355</v>
      </c>
      <c r="R2398" t="s">
        <v>6355</v>
      </c>
      <c r="S2398" t="s">
        <v>135</v>
      </c>
      <c r="T2398" t="s">
        <v>52</v>
      </c>
      <c r="V2398" s="9" t="s">
        <v>4214</v>
      </c>
      <c r="AA2398" s="6" t="s">
        <v>6169</v>
      </c>
      <c r="AB2398">
        <v>2</v>
      </c>
      <c r="AC2398">
        <v>2</v>
      </c>
      <c r="AH2398" t="s">
        <v>12645</v>
      </c>
      <c r="AL2398" t="s">
        <v>6142</v>
      </c>
      <c r="AM2398" t="s">
        <v>6142</v>
      </c>
      <c r="AO2398">
        <v>1</v>
      </c>
      <c r="AP2398">
        <v>6</v>
      </c>
      <c r="AS2398" t="s">
        <v>7310</v>
      </c>
      <c r="AT2398">
        <v>1117872832</v>
      </c>
      <c r="AU2398">
        <v>4057166</v>
      </c>
      <c r="AY2398" t="s">
        <v>12514</v>
      </c>
      <c r="AZ2398" t="s">
        <v>6356</v>
      </c>
      <c r="BF2398" t="s">
        <v>6144</v>
      </c>
      <c r="BG2398" t="s">
        <v>10855</v>
      </c>
    </row>
    <row r="2399" spans="1:59" x14ac:dyDescent="0.3">
      <c r="A2399">
        <v>2113</v>
      </c>
      <c r="Q2399" t="s">
        <v>6357</v>
      </c>
      <c r="R2399" t="s">
        <v>6357</v>
      </c>
      <c r="S2399" t="s">
        <v>135</v>
      </c>
      <c r="T2399" t="s">
        <v>52</v>
      </c>
      <c r="V2399" s="9" t="s">
        <v>4214</v>
      </c>
      <c r="AA2399" s="6" t="s">
        <v>6359</v>
      </c>
      <c r="AB2399">
        <v>5</v>
      </c>
      <c r="AC2399">
        <v>5</v>
      </c>
      <c r="AL2399" t="s">
        <v>6142</v>
      </c>
      <c r="AM2399" t="s">
        <v>6142</v>
      </c>
      <c r="AO2399">
        <v>1</v>
      </c>
      <c r="AP2399">
        <v>6</v>
      </c>
      <c r="AS2399" t="s">
        <v>7310</v>
      </c>
      <c r="AT2399">
        <v>1117872832</v>
      </c>
      <c r="AU2399">
        <v>4057166</v>
      </c>
      <c r="AY2399" t="s">
        <v>12514</v>
      </c>
      <c r="AZ2399" t="s">
        <v>6358</v>
      </c>
      <c r="BF2399" t="s">
        <v>6144</v>
      </c>
      <c r="BG2399" t="s">
        <v>10855</v>
      </c>
    </row>
    <row r="2400" spans="1:59" x14ac:dyDescent="0.3">
      <c r="A2400">
        <v>2114</v>
      </c>
      <c r="Q2400" t="s">
        <v>6360</v>
      </c>
      <c r="R2400" t="s">
        <v>6360</v>
      </c>
      <c r="S2400" t="s">
        <v>135</v>
      </c>
      <c r="T2400" t="s">
        <v>52</v>
      </c>
      <c r="V2400" s="9" t="s">
        <v>4214</v>
      </c>
      <c r="AA2400" s="6" t="s">
        <v>6217</v>
      </c>
      <c r="AB2400">
        <v>2</v>
      </c>
      <c r="AC2400">
        <v>2</v>
      </c>
      <c r="AL2400" t="s">
        <v>6142</v>
      </c>
      <c r="AM2400" t="s">
        <v>6142</v>
      </c>
      <c r="AO2400">
        <v>1</v>
      </c>
      <c r="AP2400">
        <v>6</v>
      </c>
      <c r="AS2400" t="s">
        <v>7310</v>
      </c>
      <c r="AT2400">
        <v>1117872832</v>
      </c>
      <c r="AU2400">
        <v>4057166</v>
      </c>
      <c r="AY2400" t="s">
        <v>12514</v>
      </c>
      <c r="AZ2400" t="s">
        <v>6328</v>
      </c>
      <c r="BF2400" t="s">
        <v>6144</v>
      </c>
      <c r="BG2400" t="s">
        <v>10855</v>
      </c>
    </row>
    <row r="2401" spans="1:59" x14ac:dyDescent="0.3">
      <c r="A2401">
        <v>2115</v>
      </c>
      <c r="Q2401" t="s">
        <v>6362</v>
      </c>
      <c r="R2401" t="s">
        <v>6362</v>
      </c>
      <c r="S2401" t="s">
        <v>135</v>
      </c>
      <c r="T2401" t="s">
        <v>52</v>
      </c>
      <c r="V2401" s="9" t="s">
        <v>4214</v>
      </c>
      <c r="AA2401" s="6" t="s">
        <v>6363</v>
      </c>
      <c r="AB2401">
        <v>3</v>
      </c>
      <c r="AC2401">
        <v>3</v>
      </c>
      <c r="AL2401" t="s">
        <v>6142</v>
      </c>
      <c r="AM2401" t="s">
        <v>6142</v>
      </c>
      <c r="AO2401">
        <v>1</v>
      </c>
      <c r="AP2401">
        <v>6</v>
      </c>
      <c r="AS2401" t="s">
        <v>7310</v>
      </c>
      <c r="AT2401">
        <v>1117872832</v>
      </c>
      <c r="AU2401">
        <v>4057166</v>
      </c>
      <c r="AY2401" t="s">
        <v>12514</v>
      </c>
      <c r="AZ2401" t="s">
        <v>6361</v>
      </c>
      <c r="BF2401" t="s">
        <v>6144</v>
      </c>
      <c r="BG2401" t="s">
        <v>10855</v>
      </c>
    </row>
    <row r="2402" spans="1:59" x14ac:dyDescent="0.3">
      <c r="A2402">
        <v>2116</v>
      </c>
      <c r="Q2402" t="s">
        <v>6364</v>
      </c>
      <c r="R2402" t="s">
        <v>6364</v>
      </c>
      <c r="S2402" t="s">
        <v>135</v>
      </c>
      <c r="T2402" t="s">
        <v>52</v>
      </c>
      <c r="V2402" s="9" t="s">
        <v>4214</v>
      </c>
      <c r="AA2402" s="6" t="s">
        <v>6365</v>
      </c>
      <c r="AB2402">
        <v>4</v>
      </c>
      <c r="AC2402">
        <v>4</v>
      </c>
      <c r="AH2402" t="s">
        <v>8109</v>
      </c>
      <c r="AL2402" t="s">
        <v>6142</v>
      </c>
      <c r="AM2402" t="s">
        <v>6142</v>
      </c>
      <c r="AO2402">
        <v>1</v>
      </c>
      <c r="AP2402">
        <v>6</v>
      </c>
      <c r="AS2402" t="s">
        <v>7310</v>
      </c>
      <c r="AT2402">
        <v>1117872832</v>
      </c>
      <c r="AU2402">
        <v>4057166</v>
      </c>
      <c r="AY2402" t="s">
        <v>12514</v>
      </c>
      <c r="AZ2402" t="s">
        <v>6323</v>
      </c>
      <c r="BF2402" t="s">
        <v>6144</v>
      </c>
      <c r="BG2402" t="s">
        <v>10855</v>
      </c>
    </row>
    <row r="2403" spans="1:59" x14ac:dyDescent="0.3">
      <c r="A2403">
        <v>2117</v>
      </c>
      <c r="Q2403" t="s">
        <v>6366</v>
      </c>
      <c r="R2403" t="s">
        <v>6366</v>
      </c>
      <c r="S2403" t="s">
        <v>135</v>
      </c>
      <c r="T2403" t="s">
        <v>52</v>
      </c>
      <c r="V2403" s="9" t="s">
        <v>4214</v>
      </c>
      <c r="AA2403" s="6" t="s">
        <v>2976</v>
      </c>
      <c r="AB2403">
        <v>8</v>
      </c>
      <c r="AC2403">
        <v>8</v>
      </c>
      <c r="AE2403" t="s">
        <v>12646</v>
      </c>
      <c r="AH2403" t="s">
        <v>1174</v>
      </c>
      <c r="AL2403" t="s">
        <v>6142</v>
      </c>
      <c r="AM2403" t="s">
        <v>6142</v>
      </c>
      <c r="AO2403">
        <v>1</v>
      </c>
      <c r="AP2403">
        <v>6</v>
      </c>
      <c r="AS2403" t="s">
        <v>7310</v>
      </c>
      <c r="AT2403">
        <v>1117872832</v>
      </c>
      <c r="AU2403">
        <v>4057166</v>
      </c>
      <c r="AY2403" t="s">
        <v>12514</v>
      </c>
      <c r="AZ2403" t="s">
        <v>6144</v>
      </c>
      <c r="BF2403" t="s">
        <v>6144</v>
      </c>
      <c r="BG2403" t="s">
        <v>10855</v>
      </c>
    </row>
    <row r="2404" spans="1:59" x14ac:dyDescent="0.3">
      <c r="A2404">
        <v>2120</v>
      </c>
      <c r="B2404" t="s">
        <v>7774</v>
      </c>
      <c r="C2404">
        <v>8245926</v>
      </c>
      <c r="Q2404" t="s">
        <v>3740</v>
      </c>
      <c r="R2404" t="s">
        <v>3740</v>
      </c>
      <c r="S2404" t="s">
        <v>135</v>
      </c>
      <c r="T2404" t="s">
        <v>52</v>
      </c>
      <c r="V2404" s="9" t="s">
        <v>4214</v>
      </c>
      <c r="AA2404" s="6" t="s">
        <v>9312</v>
      </c>
      <c r="AB2404">
        <v>6</v>
      </c>
      <c r="AC2404">
        <v>6</v>
      </c>
      <c r="AE2404" t="s">
        <v>164</v>
      </c>
      <c r="AH2404" t="s">
        <v>8152</v>
      </c>
      <c r="AL2404" t="s">
        <v>347</v>
      </c>
      <c r="AM2404" t="s">
        <v>347</v>
      </c>
      <c r="AO2404">
        <v>181</v>
      </c>
      <c r="AP2404">
        <v>9</v>
      </c>
      <c r="AS2404" t="s">
        <v>7244</v>
      </c>
      <c r="AT2404">
        <v>1754691</v>
      </c>
      <c r="AU2404">
        <v>6707054</v>
      </c>
      <c r="AV2404" s="11">
        <v>375402</v>
      </c>
      <c r="AZ2404" t="s">
        <v>8838</v>
      </c>
    </row>
    <row r="2405" spans="1:59" x14ac:dyDescent="0.3">
      <c r="A2405">
        <v>2121</v>
      </c>
      <c r="B2405" t="s">
        <v>7775</v>
      </c>
      <c r="C2405">
        <v>8239421</v>
      </c>
      <c r="Q2405" t="s">
        <v>3741</v>
      </c>
      <c r="R2405" t="s">
        <v>3741</v>
      </c>
      <c r="S2405" t="s">
        <v>135</v>
      </c>
      <c r="T2405" t="s">
        <v>52</v>
      </c>
      <c r="V2405" s="9" t="s">
        <v>4214</v>
      </c>
      <c r="AA2405" s="6" t="s">
        <v>9313</v>
      </c>
      <c r="AB2405">
        <v>6</v>
      </c>
      <c r="AC2405">
        <v>6</v>
      </c>
      <c r="AE2405" t="s">
        <v>8054</v>
      </c>
      <c r="AH2405" t="s">
        <v>8057</v>
      </c>
      <c r="AK2405" t="s">
        <v>8052</v>
      </c>
      <c r="AL2405" t="s">
        <v>2713</v>
      </c>
      <c r="AM2405" t="s">
        <v>2713</v>
      </c>
      <c r="AO2405">
        <v>31</v>
      </c>
      <c r="AP2405">
        <v>3</v>
      </c>
      <c r="AZ2405" t="s">
        <v>8839</v>
      </c>
    </row>
    <row r="2406" spans="1:59" x14ac:dyDescent="0.3">
      <c r="A2406">
        <v>2122</v>
      </c>
      <c r="M2406" t="s">
        <v>10359</v>
      </c>
      <c r="Q2406" t="s">
        <v>10360</v>
      </c>
      <c r="R2406" t="s">
        <v>10360</v>
      </c>
      <c r="S2406" t="s">
        <v>135</v>
      </c>
      <c r="T2406" t="s">
        <v>9998</v>
      </c>
      <c r="V2406" s="9" t="s">
        <v>10361</v>
      </c>
      <c r="AD2406" s="9" t="s">
        <v>10362</v>
      </c>
      <c r="AK2406" t="s">
        <v>8051</v>
      </c>
    </row>
    <row r="2407" spans="1:59" x14ac:dyDescent="0.3">
      <c r="A2407">
        <v>2124</v>
      </c>
      <c r="E2407">
        <v>25775846</v>
      </c>
      <c r="Q2407" t="s">
        <v>5558</v>
      </c>
      <c r="R2407" t="s">
        <v>5558</v>
      </c>
      <c r="S2407" t="s">
        <v>135</v>
      </c>
      <c r="T2407" t="s">
        <v>52</v>
      </c>
      <c r="V2407" s="9" t="s">
        <v>4215</v>
      </c>
      <c r="AA2407" s="6" t="s">
        <v>5559</v>
      </c>
      <c r="AB2407">
        <v>2</v>
      </c>
      <c r="AC2407">
        <v>2</v>
      </c>
      <c r="AH2407" t="s">
        <v>12647</v>
      </c>
      <c r="AK2407" t="s">
        <v>8051</v>
      </c>
      <c r="AL2407" t="s">
        <v>5531</v>
      </c>
      <c r="AM2407" t="s">
        <v>5531</v>
      </c>
      <c r="AO2407">
        <v>23</v>
      </c>
      <c r="AP2407">
        <v>9</v>
      </c>
      <c r="AS2407" t="s">
        <v>7313</v>
      </c>
      <c r="AT2407">
        <v>818922538</v>
      </c>
      <c r="AV2407" s="11">
        <v>101088275</v>
      </c>
      <c r="AZ2407" t="s">
        <v>5560</v>
      </c>
    </row>
    <row r="2408" spans="1:59" x14ac:dyDescent="0.3">
      <c r="A2408">
        <v>2125</v>
      </c>
      <c r="B2408" t="s">
        <v>7776</v>
      </c>
      <c r="C2408">
        <v>8261307</v>
      </c>
      <c r="Q2408" t="s">
        <v>3742</v>
      </c>
      <c r="R2408" t="s">
        <v>3742</v>
      </c>
      <c r="S2408" t="s">
        <v>135</v>
      </c>
      <c r="T2408" t="s">
        <v>52</v>
      </c>
      <c r="V2408" s="9" t="s">
        <v>4215</v>
      </c>
      <c r="AA2408" s="6" t="s">
        <v>9314</v>
      </c>
      <c r="AB2408">
        <v>3</v>
      </c>
      <c r="AC2408">
        <v>3</v>
      </c>
      <c r="AE2408" t="s">
        <v>2232</v>
      </c>
      <c r="AH2408" t="s">
        <v>1174</v>
      </c>
      <c r="AL2408" t="s">
        <v>5287</v>
      </c>
      <c r="AM2408" t="s">
        <v>5287</v>
      </c>
      <c r="AO2408">
        <v>72</v>
      </c>
      <c r="AP2408">
        <v>4</v>
      </c>
      <c r="AZ2408" t="s">
        <v>8840</v>
      </c>
    </row>
    <row r="2409" spans="1:59" x14ac:dyDescent="0.3">
      <c r="A2409">
        <v>2126</v>
      </c>
      <c r="B2409" t="s">
        <v>7777</v>
      </c>
      <c r="C2409">
        <v>8212451</v>
      </c>
      <c r="Q2409" t="s">
        <v>3743</v>
      </c>
      <c r="R2409" t="s">
        <v>3743</v>
      </c>
      <c r="S2409" t="s">
        <v>135</v>
      </c>
      <c r="T2409" t="s">
        <v>52</v>
      </c>
      <c r="V2409" s="9" t="s">
        <v>4215</v>
      </c>
      <c r="AA2409" s="6" t="s">
        <v>9315</v>
      </c>
      <c r="AB2409">
        <v>3</v>
      </c>
      <c r="AC2409">
        <v>3</v>
      </c>
      <c r="AE2409" t="s">
        <v>8054</v>
      </c>
      <c r="AF2409" t="s">
        <v>2232</v>
      </c>
      <c r="AH2409" t="s">
        <v>8058</v>
      </c>
      <c r="AL2409" t="s">
        <v>2232</v>
      </c>
      <c r="AM2409" t="s">
        <v>2232</v>
      </c>
      <c r="AO2409">
        <v>42</v>
      </c>
      <c r="AP2409">
        <v>4</v>
      </c>
      <c r="AZ2409" t="s">
        <v>8841</v>
      </c>
    </row>
    <row r="2410" spans="1:59" x14ac:dyDescent="0.3">
      <c r="A2410">
        <v>2128</v>
      </c>
      <c r="B2410" t="s">
        <v>7779</v>
      </c>
      <c r="C2410">
        <v>8239440</v>
      </c>
      <c r="Q2410" t="s">
        <v>3745</v>
      </c>
      <c r="R2410" t="s">
        <v>3745</v>
      </c>
      <c r="S2410" t="s">
        <v>135</v>
      </c>
      <c r="T2410" t="s">
        <v>52</v>
      </c>
      <c r="V2410" s="9" t="s">
        <v>4215</v>
      </c>
      <c r="AA2410" s="6" t="s">
        <v>9317</v>
      </c>
      <c r="AB2410">
        <v>5</v>
      </c>
      <c r="AC2410">
        <v>5</v>
      </c>
      <c r="AE2410" t="s">
        <v>8054</v>
      </c>
      <c r="AH2410" t="s">
        <v>8057</v>
      </c>
      <c r="AI2410" t="s">
        <v>8272</v>
      </c>
      <c r="AK2410" t="s">
        <v>8052</v>
      </c>
      <c r="AL2410" t="s">
        <v>2713</v>
      </c>
      <c r="AM2410" t="s">
        <v>2713</v>
      </c>
      <c r="AO2410">
        <v>31</v>
      </c>
      <c r="AP2410">
        <v>4</v>
      </c>
      <c r="AZ2410" t="s">
        <v>8843</v>
      </c>
    </row>
    <row r="2411" spans="1:59" x14ac:dyDescent="0.3">
      <c r="A2411">
        <v>2130</v>
      </c>
      <c r="E2411">
        <v>20834574</v>
      </c>
      <c r="Q2411" t="s">
        <v>5561</v>
      </c>
      <c r="R2411" t="s">
        <v>5561</v>
      </c>
      <c r="S2411" t="s">
        <v>135</v>
      </c>
      <c r="T2411" t="s">
        <v>52</v>
      </c>
      <c r="V2411" s="9" t="s">
        <v>4216</v>
      </c>
      <c r="AA2411" s="6" t="s">
        <v>5563</v>
      </c>
      <c r="AB2411">
        <v>2</v>
      </c>
      <c r="AC2411">
        <v>2</v>
      </c>
      <c r="AE2411" t="s">
        <v>8054</v>
      </c>
      <c r="AL2411" t="s">
        <v>5531</v>
      </c>
      <c r="AM2411" t="s">
        <v>5531</v>
      </c>
      <c r="AO2411">
        <v>23</v>
      </c>
      <c r="AP2411">
        <v>10</v>
      </c>
      <c r="AS2411" t="s">
        <v>7313</v>
      </c>
      <c r="AT2411">
        <v>818922538</v>
      </c>
      <c r="AV2411" s="11">
        <v>101088275</v>
      </c>
      <c r="AZ2411" t="s">
        <v>5564</v>
      </c>
    </row>
    <row r="2412" spans="1:59" x14ac:dyDescent="0.3">
      <c r="A2412">
        <v>2131</v>
      </c>
      <c r="E2412">
        <v>20834586</v>
      </c>
      <c r="Q2412" t="s">
        <v>5562</v>
      </c>
      <c r="R2412" t="s">
        <v>5562</v>
      </c>
      <c r="S2412" t="s">
        <v>135</v>
      </c>
      <c r="T2412" t="s">
        <v>52</v>
      </c>
      <c r="V2412" s="9" t="s">
        <v>4216</v>
      </c>
      <c r="AA2412" s="6" t="s">
        <v>817</v>
      </c>
      <c r="AB2412">
        <v>1</v>
      </c>
      <c r="AC2412">
        <v>1</v>
      </c>
      <c r="AH2412" t="s">
        <v>8215</v>
      </c>
      <c r="AK2412" t="s">
        <v>8051</v>
      </c>
      <c r="AL2412" t="s">
        <v>5531</v>
      </c>
      <c r="AM2412" t="s">
        <v>5531</v>
      </c>
      <c r="AO2412">
        <v>23</v>
      </c>
      <c r="AP2412">
        <v>10</v>
      </c>
      <c r="AS2412" t="s">
        <v>7313</v>
      </c>
      <c r="AT2412">
        <v>818922538</v>
      </c>
      <c r="AV2412" s="11">
        <v>101088275</v>
      </c>
      <c r="AZ2412" t="s">
        <v>5565</v>
      </c>
    </row>
    <row r="2413" spans="1:59" x14ac:dyDescent="0.3">
      <c r="A2413">
        <v>2132</v>
      </c>
      <c r="B2413" t="s">
        <v>7780</v>
      </c>
      <c r="C2413">
        <v>8296575</v>
      </c>
      <c r="Q2413" t="s">
        <v>3746</v>
      </c>
      <c r="R2413" t="s">
        <v>3746</v>
      </c>
      <c r="S2413" t="s">
        <v>135</v>
      </c>
      <c r="T2413" t="s">
        <v>52</v>
      </c>
      <c r="V2413" s="9" t="s">
        <v>4216</v>
      </c>
      <c r="AA2413" s="6" t="s">
        <v>9318</v>
      </c>
      <c r="AB2413">
        <v>6</v>
      </c>
      <c r="AC2413">
        <v>6</v>
      </c>
      <c r="AE2413" t="s">
        <v>8055</v>
      </c>
      <c r="AF2413" t="s">
        <v>82</v>
      </c>
      <c r="AH2413" t="s">
        <v>8057</v>
      </c>
      <c r="AL2413" t="s">
        <v>1255</v>
      </c>
      <c r="AM2413" t="s">
        <v>1255</v>
      </c>
      <c r="AO2413">
        <v>88</v>
      </c>
      <c r="AP2413">
        <v>5</v>
      </c>
      <c r="AS2413" t="s">
        <v>7304</v>
      </c>
      <c r="AT2413">
        <v>825431</v>
      </c>
      <c r="AV2413" s="11">
        <v>370364</v>
      </c>
      <c r="AZ2413" t="s">
        <v>8844</v>
      </c>
    </row>
    <row r="2414" spans="1:59" x14ac:dyDescent="0.3">
      <c r="A2414">
        <v>2133</v>
      </c>
      <c r="Q2414" t="s">
        <v>3747</v>
      </c>
      <c r="R2414" t="s">
        <v>3747</v>
      </c>
      <c r="S2414" t="s">
        <v>135</v>
      </c>
      <c r="T2414" t="s">
        <v>52</v>
      </c>
      <c r="V2414" s="9" t="s">
        <v>4216</v>
      </c>
      <c r="AA2414" s="6" t="s">
        <v>9321</v>
      </c>
      <c r="AB2414">
        <v>1</v>
      </c>
      <c r="AC2414">
        <v>1</v>
      </c>
      <c r="AE2414" t="s">
        <v>8054</v>
      </c>
      <c r="AH2414" t="s">
        <v>1174</v>
      </c>
      <c r="AL2414" t="s">
        <v>686</v>
      </c>
      <c r="AM2414" t="s">
        <v>686</v>
      </c>
      <c r="AO2414">
        <v>92</v>
      </c>
      <c r="AP2414">
        <v>6</v>
      </c>
      <c r="AS2414" t="s">
        <v>7271</v>
      </c>
      <c r="AT2414">
        <v>43718717</v>
      </c>
      <c r="AU2414">
        <v>677613</v>
      </c>
      <c r="AV2414" s="11">
        <v>1306050</v>
      </c>
      <c r="AZ2414" t="s">
        <v>8845</v>
      </c>
    </row>
    <row r="2415" spans="1:59" x14ac:dyDescent="0.3">
      <c r="A2415">
        <v>2134</v>
      </c>
      <c r="B2415" t="s">
        <v>7781</v>
      </c>
      <c r="C2415">
        <v>8238185</v>
      </c>
      <c r="Q2415" t="s">
        <v>3748</v>
      </c>
      <c r="R2415" t="s">
        <v>3748</v>
      </c>
      <c r="S2415" t="s">
        <v>135</v>
      </c>
      <c r="T2415" t="s">
        <v>52</v>
      </c>
      <c r="V2415" s="9" t="s">
        <v>4216</v>
      </c>
      <c r="AA2415" s="6" t="s">
        <v>9319</v>
      </c>
      <c r="AB2415">
        <v>5</v>
      </c>
      <c r="AC2415">
        <v>5</v>
      </c>
      <c r="AE2415" t="s">
        <v>8055</v>
      </c>
      <c r="AF2415" t="s">
        <v>164</v>
      </c>
      <c r="AG2415" t="s">
        <v>8054</v>
      </c>
      <c r="AL2415" t="s">
        <v>1600</v>
      </c>
      <c r="AM2415" t="s">
        <v>1600</v>
      </c>
      <c r="AO2415">
        <v>169</v>
      </c>
      <c r="AP2415">
        <v>5</v>
      </c>
      <c r="AZ2415" t="s">
        <v>8846</v>
      </c>
    </row>
    <row r="2416" spans="1:59" x14ac:dyDescent="0.3">
      <c r="A2416">
        <v>2135</v>
      </c>
      <c r="C2416">
        <v>8033781</v>
      </c>
      <c r="Q2416" t="s">
        <v>3749</v>
      </c>
      <c r="R2416" t="s">
        <v>3749</v>
      </c>
      <c r="S2416" t="s">
        <v>135</v>
      </c>
      <c r="T2416" t="s">
        <v>52</v>
      </c>
      <c r="V2416" s="9" t="s">
        <v>4216</v>
      </c>
      <c r="AA2416" s="6" t="s">
        <v>9320</v>
      </c>
      <c r="AB2416">
        <v>2</v>
      </c>
      <c r="AC2416">
        <v>2</v>
      </c>
      <c r="AE2416" t="s">
        <v>8054</v>
      </c>
      <c r="AH2416" t="s">
        <v>8150</v>
      </c>
      <c r="AL2416" t="s">
        <v>5311</v>
      </c>
      <c r="AM2416" t="s">
        <v>5311</v>
      </c>
      <c r="AO2416">
        <v>70</v>
      </c>
      <c r="AP2416">
        <v>11</v>
      </c>
      <c r="AZ2416" t="s">
        <v>8847</v>
      </c>
    </row>
    <row r="2417" spans="1:59" x14ac:dyDescent="0.3">
      <c r="A2417">
        <v>2136</v>
      </c>
      <c r="B2417" t="s">
        <v>11598</v>
      </c>
      <c r="C2417">
        <v>8295110</v>
      </c>
      <c r="Q2417" t="s">
        <v>11599</v>
      </c>
      <c r="R2417" t="s">
        <v>11599</v>
      </c>
      <c r="S2417" t="s">
        <v>135</v>
      </c>
      <c r="T2417" t="s">
        <v>52</v>
      </c>
      <c r="V2417" s="9" t="s">
        <v>4217</v>
      </c>
      <c r="Z2417" s="9" t="s">
        <v>3084</v>
      </c>
      <c r="AA2417" s="6" t="s">
        <v>11600</v>
      </c>
      <c r="AB2417">
        <v>14</v>
      </c>
      <c r="AC2417">
        <v>14</v>
      </c>
      <c r="AE2417" t="s">
        <v>8055</v>
      </c>
      <c r="AF2417" t="s">
        <v>8226</v>
      </c>
      <c r="AH2417" t="s">
        <v>12648</v>
      </c>
      <c r="AK2417" t="s">
        <v>8175</v>
      </c>
      <c r="AL2417" t="s">
        <v>3011</v>
      </c>
      <c r="AM2417" t="s">
        <v>3011</v>
      </c>
      <c r="AO2417">
        <v>61</v>
      </c>
      <c r="AP2417">
        <v>3</v>
      </c>
      <c r="AZ2417" t="s">
        <v>11601</v>
      </c>
    </row>
    <row r="2418" spans="1:59" x14ac:dyDescent="0.3">
      <c r="A2418">
        <v>2137</v>
      </c>
      <c r="C2418">
        <v>8248407</v>
      </c>
      <c r="Q2418" t="s">
        <v>5807</v>
      </c>
      <c r="R2418" t="s">
        <v>5807</v>
      </c>
      <c r="S2418" t="s">
        <v>135</v>
      </c>
      <c r="T2418" t="s">
        <v>52</v>
      </c>
      <c r="V2418" s="9" t="s">
        <v>4217</v>
      </c>
      <c r="AA2418" s="6" t="s">
        <v>5808</v>
      </c>
      <c r="AB2418">
        <v>10</v>
      </c>
      <c r="AC2418">
        <v>10</v>
      </c>
      <c r="AE2418" t="s">
        <v>8054</v>
      </c>
      <c r="AL2418" t="s">
        <v>686</v>
      </c>
      <c r="AM2418" t="s">
        <v>686</v>
      </c>
      <c r="AO2418">
        <v>92</v>
      </c>
      <c r="AP2418">
        <v>7</v>
      </c>
      <c r="AS2418" t="s">
        <v>7271</v>
      </c>
      <c r="AT2418">
        <v>43718717</v>
      </c>
      <c r="AU2418">
        <v>677613</v>
      </c>
      <c r="AV2418" s="11">
        <v>1306050</v>
      </c>
      <c r="AZ2418" t="s">
        <v>8848</v>
      </c>
    </row>
    <row r="2419" spans="1:59" x14ac:dyDescent="0.3">
      <c r="A2419">
        <v>2139</v>
      </c>
      <c r="B2419" t="s">
        <v>7783</v>
      </c>
      <c r="C2419">
        <v>8230511</v>
      </c>
      <c r="Q2419" t="s">
        <v>3751</v>
      </c>
      <c r="R2419" t="s">
        <v>3751</v>
      </c>
      <c r="S2419" t="s">
        <v>135</v>
      </c>
      <c r="T2419" t="s">
        <v>52</v>
      </c>
      <c r="V2419" s="9" t="s">
        <v>4217</v>
      </c>
      <c r="AA2419" s="6" t="s">
        <v>9323</v>
      </c>
      <c r="AB2419">
        <v>4</v>
      </c>
      <c r="AC2419">
        <v>4</v>
      </c>
      <c r="AE2419" t="s">
        <v>2232</v>
      </c>
      <c r="AL2419" t="s">
        <v>5154</v>
      </c>
      <c r="AM2419" t="s">
        <v>5154</v>
      </c>
      <c r="AO2419">
        <v>150</v>
      </c>
      <c r="AP2419">
        <v>6</v>
      </c>
      <c r="AZ2419" t="s">
        <v>8849</v>
      </c>
    </row>
    <row r="2420" spans="1:59" x14ac:dyDescent="0.3">
      <c r="A2420">
        <v>2140</v>
      </c>
      <c r="C2420">
        <v>8153723</v>
      </c>
      <c r="Q2420" t="s">
        <v>3752</v>
      </c>
      <c r="R2420" t="s">
        <v>3752</v>
      </c>
      <c r="S2420" t="s">
        <v>135</v>
      </c>
      <c r="T2420" t="s">
        <v>52</v>
      </c>
      <c r="V2420" s="9" t="s">
        <v>4217</v>
      </c>
      <c r="AA2420" s="6" t="s">
        <v>9324</v>
      </c>
      <c r="AB2420">
        <v>4</v>
      </c>
      <c r="AC2420">
        <v>4</v>
      </c>
      <c r="AE2420" t="s">
        <v>82</v>
      </c>
      <c r="AF2420" t="s">
        <v>8054</v>
      </c>
      <c r="AH2420" t="s">
        <v>8064</v>
      </c>
      <c r="AL2420" t="s">
        <v>5181</v>
      </c>
      <c r="AM2420" t="s">
        <v>5181</v>
      </c>
      <c r="AO2420">
        <v>34</v>
      </c>
      <c r="AP2420">
        <v>6</v>
      </c>
      <c r="AZ2420" t="s">
        <v>8850</v>
      </c>
    </row>
    <row r="2421" spans="1:59" x14ac:dyDescent="0.3">
      <c r="A2421">
        <v>2142</v>
      </c>
      <c r="C2421">
        <v>8308126</v>
      </c>
      <c r="D2421" t="s">
        <v>7784</v>
      </c>
      <c r="Q2421" t="s">
        <v>3754</v>
      </c>
      <c r="R2421" t="s">
        <v>3754</v>
      </c>
      <c r="S2421" t="s">
        <v>135</v>
      </c>
      <c r="T2421" t="s">
        <v>52</v>
      </c>
      <c r="V2421" s="9" t="s">
        <v>4217</v>
      </c>
      <c r="AA2421" s="6" t="s">
        <v>9326</v>
      </c>
      <c r="AB2421">
        <v>3</v>
      </c>
      <c r="AC2421">
        <v>3</v>
      </c>
      <c r="AE2421" t="s">
        <v>8292</v>
      </c>
      <c r="AF2421" t="s">
        <v>8208</v>
      </c>
      <c r="AL2421" t="s">
        <v>5312</v>
      </c>
      <c r="AM2421" t="s">
        <v>5312</v>
      </c>
      <c r="AO2421">
        <v>31</v>
      </c>
      <c r="AP2421">
        <v>12</v>
      </c>
      <c r="AZ2421" t="s">
        <v>8852</v>
      </c>
    </row>
    <row r="2422" spans="1:59" x14ac:dyDescent="0.3">
      <c r="A2422">
        <v>2143</v>
      </c>
      <c r="C2422">
        <v>8153713</v>
      </c>
      <c r="Q2422" t="s">
        <v>3755</v>
      </c>
      <c r="R2422" t="s">
        <v>3755</v>
      </c>
      <c r="S2422" t="s">
        <v>135</v>
      </c>
      <c r="T2422" t="s">
        <v>52</v>
      </c>
      <c r="V2422" s="9" t="s">
        <v>4217</v>
      </c>
      <c r="AA2422" s="6" t="s">
        <v>9327</v>
      </c>
      <c r="AB2422">
        <v>3</v>
      </c>
      <c r="AC2422">
        <v>3</v>
      </c>
      <c r="AE2422" t="s">
        <v>8054</v>
      </c>
      <c r="AH2422" t="s">
        <v>8149</v>
      </c>
      <c r="AL2422" t="s">
        <v>5181</v>
      </c>
      <c r="AM2422" t="s">
        <v>5181</v>
      </c>
      <c r="AO2422">
        <v>34</v>
      </c>
      <c r="AP2422">
        <v>6</v>
      </c>
      <c r="AZ2422" t="s">
        <v>8708</v>
      </c>
    </row>
    <row r="2423" spans="1:59" x14ac:dyDescent="0.3">
      <c r="A2423">
        <v>2144</v>
      </c>
      <c r="Q2423" t="s">
        <v>3756</v>
      </c>
      <c r="R2423" t="s">
        <v>3756</v>
      </c>
      <c r="S2423" t="s">
        <v>135</v>
      </c>
      <c r="T2423" t="s">
        <v>138</v>
      </c>
      <c r="V2423" s="9" t="s">
        <v>4218</v>
      </c>
      <c r="AA2423" s="6" t="s">
        <v>252</v>
      </c>
      <c r="AB2423">
        <v>1</v>
      </c>
      <c r="AC2423">
        <v>1</v>
      </c>
      <c r="AH2423" t="s">
        <v>8057</v>
      </c>
      <c r="AL2423" t="s">
        <v>5178</v>
      </c>
      <c r="AM2423" t="s">
        <v>5178</v>
      </c>
    </row>
    <row r="2424" spans="1:59" x14ac:dyDescent="0.3">
      <c r="A2424">
        <v>2145</v>
      </c>
      <c r="M2424" t="s">
        <v>10371</v>
      </c>
      <c r="Q2424" t="s">
        <v>10372</v>
      </c>
      <c r="R2424" t="s">
        <v>10372</v>
      </c>
      <c r="S2424" t="s">
        <v>135</v>
      </c>
      <c r="T2424" t="s">
        <v>10005</v>
      </c>
      <c r="V2424" s="9" t="s">
        <v>10373</v>
      </c>
      <c r="AD2424" s="9" t="s">
        <v>9955</v>
      </c>
      <c r="AL2424" t="s">
        <v>10374</v>
      </c>
      <c r="AM2424" t="s">
        <v>10374</v>
      </c>
      <c r="AO2424">
        <v>1</v>
      </c>
      <c r="AP2424">
        <v>2</v>
      </c>
    </row>
    <row r="2425" spans="1:59" x14ac:dyDescent="0.3">
      <c r="A2425">
        <v>2146</v>
      </c>
      <c r="N2425" t="s">
        <v>11196</v>
      </c>
      <c r="Q2425" t="s">
        <v>11195</v>
      </c>
      <c r="R2425" t="s">
        <v>11195</v>
      </c>
      <c r="S2425" t="s">
        <v>135</v>
      </c>
      <c r="T2425" t="s">
        <v>1281</v>
      </c>
      <c r="V2425" s="9" t="s">
        <v>4219</v>
      </c>
      <c r="AH2425" t="s">
        <v>11194</v>
      </c>
      <c r="AL2425" t="s">
        <v>11193</v>
      </c>
      <c r="AM2425" t="s">
        <v>11193</v>
      </c>
      <c r="AZ2425" t="s">
        <v>11176</v>
      </c>
    </row>
    <row r="2426" spans="1:59" x14ac:dyDescent="0.3">
      <c r="A2426">
        <v>2147</v>
      </c>
      <c r="I2426">
        <v>32338695</v>
      </c>
      <c r="O2426" s="9" t="s">
        <v>11008</v>
      </c>
      <c r="P2426" s="9" t="s">
        <v>11007</v>
      </c>
      <c r="Q2426" t="s">
        <v>11005</v>
      </c>
      <c r="R2426" t="s">
        <v>11006</v>
      </c>
      <c r="S2426" t="s">
        <v>65</v>
      </c>
      <c r="T2426" t="s">
        <v>13</v>
      </c>
      <c r="V2426" s="9" t="s">
        <v>4219</v>
      </c>
      <c r="AB2426">
        <v>375</v>
      </c>
      <c r="AC2426">
        <v>375</v>
      </c>
      <c r="AZ2426" t="s">
        <v>11009</v>
      </c>
    </row>
    <row r="2427" spans="1:59" x14ac:dyDescent="0.3">
      <c r="A2427">
        <v>2148</v>
      </c>
      <c r="I2427">
        <v>36816936</v>
      </c>
      <c r="O2427" s="9" t="s">
        <v>10981</v>
      </c>
      <c r="P2427" s="9" t="s">
        <v>10980</v>
      </c>
      <c r="Q2427" t="s">
        <v>10982</v>
      </c>
      <c r="R2427" t="s">
        <v>10983</v>
      </c>
      <c r="S2427" t="s">
        <v>65</v>
      </c>
      <c r="T2427" t="s">
        <v>13</v>
      </c>
      <c r="V2427" s="9" t="s">
        <v>4219</v>
      </c>
      <c r="AB2427">
        <v>164</v>
      </c>
      <c r="AC2427">
        <v>164</v>
      </c>
      <c r="AZ2427" t="s">
        <v>10984</v>
      </c>
    </row>
    <row r="2428" spans="1:59" x14ac:dyDescent="0.3">
      <c r="A2428">
        <v>2149</v>
      </c>
      <c r="I2428">
        <v>757699724</v>
      </c>
      <c r="O2428" s="9" t="s">
        <v>10670</v>
      </c>
      <c r="P2428" s="9" t="s">
        <v>10669</v>
      </c>
      <c r="Q2428" t="s">
        <v>10668</v>
      </c>
      <c r="R2428" t="s">
        <v>10668</v>
      </c>
      <c r="S2428" t="s">
        <v>135</v>
      </c>
      <c r="T2428" t="s">
        <v>13</v>
      </c>
      <c r="V2428" s="9" t="s">
        <v>4219</v>
      </c>
      <c r="AB2428">
        <v>190</v>
      </c>
      <c r="AC2428">
        <v>190</v>
      </c>
      <c r="AH2428" t="s">
        <v>8082</v>
      </c>
      <c r="AZ2428" t="s">
        <v>10671</v>
      </c>
      <c r="BF2428" t="s">
        <v>10672</v>
      </c>
      <c r="BG2428" t="s">
        <v>10673</v>
      </c>
    </row>
    <row r="2429" spans="1:59" x14ac:dyDescent="0.3">
      <c r="A2429">
        <v>2150</v>
      </c>
      <c r="I2429">
        <v>34148746</v>
      </c>
      <c r="Q2429" t="s">
        <v>10649</v>
      </c>
      <c r="R2429" t="s">
        <v>10649</v>
      </c>
      <c r="S2429" t="s">
        <v>135</v>
      </c>
      <c r="T2429" t="s">
        <v>464</v>
      </c>
      <c r="V2429" s="9" t="s">
        <v>4219</v>
      </c>
      <c r="AD2429" s="9" t="s">
        <v>10276</v>
      </c>
      <c r="AH2429" t="s">
        <v>8057</v>
      </c>
    </row>
    <row r="2430" spans="1:59" x14ac:dyDescent="0.3">
      <c r="A2430">
        <v>2151</v>
      </c>
      <c r="Q2430" t="s">
        <v>11112</v>
      </c>
      <c r="R2430" t="s">
        <v>11113</v>
      </c>
      <c r="S2430" t="s">
        <v>65</v>
      </c>
      <c r="T2430" t="s">
        <v>52</v>
      </c>
      <c r="V2430" s="9" t="s">
        <v>4219</v>
      </c>
      <c r="AA2430" s="6" t="s">
        <v>11114</v>
      </c>
      <c r="AB2430">
        <v>5</v>
      </c>
      <c r="AC2430">
        <v>5</v>
      </c>
      <c r="AE2430" t="s">
        <v>8053</v>
      </c>
      <c r="AH2430" t="s">
        <v>1398</v>
      </c>
      <c r="AL2430" t="s">
        <v>11115</v>
      </c>
      <c r="AM2430" t="s">
        <v>11115</v>
      </c>
      <c r="AO2430">
        <v>105</v>
      </c>
      <c r="AZ2430" t="s">
        <v>11027</v>
      </c>
    </row>
    <row r="2431" spans="1:59" x14ac:dyDescent="0.3">
      <c r="A2431">
        <v>2153</v>
      </c>
      <c r="Q2431" t="s">
        <v>10737</v>
      </c>
      <c r="R2431" t="s">
        <v>10737</v>
      </c>
      <c r="S2431" t="s">
        <v>135</v>
      </c>
      <c r="T2431" t="s">
        <v>52</v>
      </c>
      <c r="V2431" s="9" t="s">
        <v>4219</v>
      </c>
      <c r="AA2431" s="6" t="s">
        <v>10738</v>
      </c>
      <c r="AB2431">
        <v>6</v>
      </c>
      <c r="AC2431">
        <v>6</v>
      </c>
      <c r="AE2431" t="s">
        <v>8055</v>
      </c>
      <c r="AH2431" t="s">
        <v>8057</v>
      </c>
      <c r="AK2431" t="s">
        <v>8051</v>
      </c>
      <c r="AL2431" t="s">
        <v>10739</v>
      </c>
      <c r="AM2431" t="s">
        <v>10739</v>
      </c>
      <c r="AO2431">
        <v>1</v>
      </c>
      <c r="AP2431">
        <v>1</v>
      </c>
      <c r="AZ2431" t="s">
        <v>10740</v>
      </c>
    </row>
    <row r="2432" spans="1:59" x14ac:dyDescent="0.3">
      <c r="A2432">
        <v>2154</v>
      </c>
      <c r="Q2432" t="s">
        <v>10568</v>
      </c>
      <c r="R2432" t="s">
        <v>10568</v>
      </c>
      <c r="S2432" t="s">
        <v>135</v>
      </c>
      <c r="T2432" t="s">
        <v>52</v>
      </c>
      <c r="V2432" s="9" t="s">
        <v>4219</v>
      </c>
      <c r="AA2432" s="6" t="s">
        <v>10571</v>
      </c>
      <c r="AB2432">
        <v>18</v>
      </c>
      <c r="AC2432">
        <v>18</v>
      </c>
      <c r="AE2432" t="s">
        <v>12456</v>
      </c>
      <c r="AH2432" t="s">
        <v>8082</v>
      </c>
      <c r="AK2432" t="s">
        <v>8051</v>
      </c>
      <c r="AL2432" t="s">
        <v>10569</v>
      </c>
      <c r="AM2432" t="s">
        <v>10569</v>
      </c>
      <c r="AO2432">
        <v>2</v>
      </c>
      <c r="AP2432">
        <v>1</v>
      </c>
      <c r="AZ2432" t="s">
        <v>8770</v>
      </c>
      <c r="BF2432" t="s">
        <v>10570</v>
      </c>
    </row>
    <row r="2433" spans="1:59" x14ac:dyDescent="0.3">
      <c r="A2433">
        <v>2155</v>
      </c>
      <c r="I2433">
        <v>27975809</v>
      </c>
      <c r="O2433" s="9" t="s">
        <v>9966</v>
      </c>
      <c r="P2433" s="9" t="s">
        <v>9967</v>
      </c>
      <c r="Q2433" t="s">
        <v>9968</v>
      </c>
      <c r="R2433" t="s">
        <v>9968</v>
      </c>
      <c r="S2433" t="s">
        <v>135</v>
      </c>
      <c r="T2433" t="s">
        <v>13</v>
      </c>
      <c r="V2433" s="9" t="s">
        <v>4219</v>
      </c>
      <c r="AB2433">
        <v>388</v>
      </c>
      <c r="AC2433">
        <v>388</v>
      </c>
    </row>
    <row r="2434" spans="1:59" x14ac:dyDescent="0.3">
      <c r="A2434">
        <v>2156</v>
      </c>
      <c r="E2434">
        <v>20834624</v>
      </c>
      <c r="Q2434" t="s">
        <v>5566</v>
      </c>
      <c r="R2434" t="s">
        <v>5566</v>
      </c>
      <c r="S2434" t="s">
        <v>135</v>
      </c>
      <c r="T2434" t="s">
        <v>52</v>
      </c>
      <c r="V2434" s="9" t="s">
        <v>4219</v>
      </c>
      <c r="AA2434" s="6" t="s">
        <v>781</v>
      </c>
      <c r="AB2434">
        <v>1</v>
      </c>
      <c r="AC2434">
        <v>1</v>
      </c>
      <c r="AH2434" t="s">
        <v>12647</v>
      </c>
      <c r="AK2434" t="s">
        <v>8175</v>
      </c>
      <c r="AL2434" t="s">
        <v>5531</v>
      </c>
      <c r="AM2434" t="s">
        <v>5531</v>
      </c>
      <c r="AO2434">
        <v>24</v>
      </c>
      <c r="AP2434">
        <v>1</v>
      </c>
      <c r="AS2434" t="s">
        <v>7313</v>
      </c>
      <c r="AT2434">
        <v>818922538</v>
      </c>
      <c r="AV2434" s="11">
        <v>101088275</v>
      </c>
      <c r="AZ2434" t="s">
        <v>5567</v>
      </c>
    </row>
    <row r="2435" spans="1:59" x14ac:dyDescent="0.3">
      <c r="A2435">
        <v>2157</v>
      </c>
      <c r="I2435">
        <v>636049626</v>
      </c>
      <c r="O2435" s="9" t="s">
        <v>4713</v>
      </c>
      <c r="P2435" s="9" t="s">
        <v>4712</v>
      </c>
      <c r="Q2435" t="s">
        <v>4711</v>
      </c>
      <c r="R2435" t="s">
        <v>4711</v>
      </c>
      <c r="S2435" t="s">
        <v>135</v>
      </c>
      <c r="T2435" t="s">
        <v>13</v>
      </c>
      <c r="V2435" s="9" t="s">
        <v>4219</v>
      </c>
      <c r="AB2435">
        <v>159</v>
      </c>
      <c r="AC2435">
        <v>159</v>
      </c>
      <c r="AZ2435" t="s">
        <v>4714</v>
      </c>
      <c r="BF2435" t="s">
        <v>4715</v>
      </c>
    </row>
    <row r="2436" spans="1:59" x14ac:dyDescent="0.3">
      <c r="A2436">
        <v>2158</v>
      </c>
      <c r="K2436" t="s">
        <v>7786</v>
      </c>
      <c r="P2436" s="9" t="s">
        <v>7785</v>
      </c>
      <c r="Q2436" t="s">
        <v>3757</v>
      </c>
      <c r="R2436" t="s">
        <v>3757</v>
      </c>
      <c r="S2436" t="s">
        <v>135</v>
      </c>
      <c r="T2436" t="s">
        <v>13</v>
      </c>
      <c r="V2436" s="9" t="s">
        <v>4219</v>
      </c>
      <c r="AB2436">
        <v>253</v>
      </c>
      <c r="AC2436">
        <v>253</v>
      </c>
      <c r="AZ2436" t="s">
        <v>4710</v>
      </c>
    </row>
    <row r="2437" spans="1:59" x14ac:dyDescent="0.3">
      <c r="A2437">
        <v>2159</v>
      </c>
      <c r="Q2437" t="s">
        <v>10490</v>
      </c>
      <c r="R2437" t="s">
        <v>3769</v>
      </c>
      <c r="S2437" t="s">
        <v>65</v>
      </c>
      <c r="T2437" t="s">
        <v>52</v>
      </c>
      <c r="V2437" s="9" t="s">
        <v>4219</v>
      </c>
      <c r="AA2437" s="6" t="s">
        <v>9328</v>
      </c>
      <c r="AB2437">
        <v>16</v>
      </c>
      <c r="AC2437">
        <v>16</v>
      </c>
      <c r="AH2437" t="s">
        <v>8135</v>
      </c>
      <c r="AL2437" t="s">
        <v>5313</v>
      </c>
      <c r="AM2437" t="s">
        <v>5314</v>
      </c>
      <c r="AO2437">
        <v>55</v>
      </c>
      <c r="AZ2437" t="s">
        <v>8853</v>
      </c>
    </row>
    <row r="2438" spans="1:59" x14ac:dyDescent="0.3">
      <c r="A2438">
        <v>2160</v>
      </c>
      <c r="I2438">
        <v>35673258</v>
      </c>
      <c r="O2438" s="9" t="s">
        <v>9329</v>
      </c>
      <c r="P2438" s="9" t="s">
        <v>7787</v>
      </c>
      <c r="Q2438" t="s">
        <v>3758</v>
      </c>
      <c r="R2438" t="s">
        <v>3770</v>
      </c>
      <c r="S2438" t="s">
        <v>65</v>
      </c>
      <c r="T2438" t="s">
        <v>13</v>
      </c>
      <c r="V2438" s="9" t="s">
        <v>4219</v>
      </c>
      <c r="AB2438">
        <v>156</v>
      </c>
      <c r="AC2438">
        <v>156</v>
      </c>
      <c r="AE2438" t="s">
        <v>8053</v>
      </c>
      <c r="AH2438" t="s">
        <v>1174</v>
      </c>
      <c r="AZ2438" t="s">
        <v>8854</v>
      </c>
      <c r="BF2438" t="s">
        <v>8750</v>
      </c>
    </row>
    <row r="2439" spans="1:59" x14ac:dyDescent="0.3">
      <c r="A2439">
        <v>2161</v>
      </c>
      <c r="I2439">
        <v>246547352</v>
      </c>
      <c r="O2439" s="9" t="s">
        <v>9330</v>
      </c>
      <c r="P2439" s="9" t="s">
        <v>7788</v>
      </c>
      <c r="Q2439" t="s">
        <v>3759</v>
      </c>
      <c r="R2439" t="s">
        <v>3759</v>
      </c>
      <c r="S2439" t="s">
        <v>135</v>
      </c>
      <c r="T2439" t="s">
        <v>13</v>
      </c>
      <c r="V2439" s="9" t="s">
        <v>4219</v>
      </c>
      <c r="AB2439">
        <v>653</v>
      </c>
      <c r="AC2439">
        <v>653</v>
      </c>
      <c r="AH2439" t="s">
        <v>8106</v>
      </c>
      <c r="AZ2439" t="s">
        <v>6144</v>
      </c>
      <c r="BF2439" t="s">
        <v>8855</v>
      </c>
    </row>
    <row r="2440" spans="1:59" x14ac:dyDescent="0.3">
      <c r="A2440">
        <v>2162</v>
      </c>
      <c r="B2440" t="s">
        <v>7789</v>
      </c>
      <c r="C2440">
        <v>7934804</v>
      </c>
      <c r="Q2440" t="s">
        <v>3760</v>
      </c>
      <c r="R2440" t="s">
        <v>3760</v>
      </c>
      <c r="S2440" t="s">
        <v>135</v>
      </c>
      <c r="T2440" t="s">
        <v>52</v>
      </c>
      <c r="V2440" s="9" t="s">
        <v>4219</v>
      </c>
      <c r="AA2440" s="6" t="s">
        <v>9331</v>
      </c>
      <c r="AB2440">
        <v>4</v>
      </c>
      <c r="AC2440">
        <v>4</v>
      </c>
      <c r="AE2440" t="s">
        <v>8054</v>
      </c>
      <c r="AH2440" t="s">
        <v>8057</v>
      </c>
      <c r="AI2440" t="s">
        <v>8119</v>
      </c>
      <c r="AK2440" t="s">
        <v>8052</v>
      </c>
      <c r="AL2440" t="s">
        <v>5301</v>
      </c>
      <c r="AM2440" t="s">
        <v>5301</v>
      </c>
      <c r="AO2440">
        <v>15</v>
      </c>
      <c r="AP2440">
        <v>5</v>
      </c>
      <c r="AZ2440" t="s">
        <v>8856</v>
      </c>
    </row>
    <row r="2441" spans="1:59" x14ac:dyDescent="0.3">
      <c r="A2441">
        <v>2163</v>
      </c>
      <c r="C2441">
        <v>7718924</v>
      </c>
      <c r="Q2441" t="s">
        <v>2825</v>
      </c>
      <c r="R2441" t="s">
        <v>2825</v>
      </c>
      <c r="S2441" t="s">
        <v>135</v>
      </c>
      <c r="T2441" t="s">
        <v>52</v>
      </c>
      <c r="V2441" s="9" t="s">
        <v>4219</v>
      </c>
      <c r="AA2441" s="6" t="s">
        <v>9332</v>
      </c>
      <c r="AB2441">
        <v>7</v>
      </c>
      <c r="AC2441">
        <v>7</v>
      </c>
      <c r="AE2441" t="s">
        <v>8053</v>
      </c>
      <c r="AH2441" t="s">
        <v>1174</v>
      </c>
      <c r="AL2441" t="s">
        <v>2840</v>
      </c>
      <c r="AM2441" t="s">
        <v>2840</v>
      </c>
      <c r="AO2441">
        <v>22</v>
      </c>
      <c r="AP2441">
        <v>4</v>
      </c>
      <c r="AZ2441" t="s">
        <v>8857</v>
      </c>
    </row>
    <row r="2442" spans="1:59" x14ac:dyDescent="0.3">
      <c r="A2442">
        <v>2165</v>
      </c>
      <c r="C2442">
        <v>10569866</v>
      </c>
      <c r="Q2442" t="s">
        <v>3762</v>
      </c>
      <c r="R2442" t="s">
        <v>3762</v>
      </c>
      <c r="S2442" t="s">
        <v>135</v>
      </c>
      <c r="T2442" t="s">
        <v>52</v>
      </c>
      <c r="V2442" s="9" t="s">
        <v>4219</v>
      </c>
      <c r="AA2442" s="6" t="s">
        <v>9334</v>
      </c>
      <c r="AB2442">
        <v>23</v>
      </c>
      <c r="AC2442">
        <v>23</v>
      </c>
      <c r="AE2442" t="s">
        <v>8053</v>
      </c>
      <c r="AF2442" t="s">
        <v>8054</v>
      </c>
      <c r="AH2442" t="s">
        <v>8057</v>
      </c>
      <c r="AL2442" t="s">
        <v>5315</v>
      </c>
      <c r="AM2442" t="s">
        <v>5315</v>
      </c>
      <c r="AO2442">
        <v>2</v>
      </c>
      <c r="AZ2442" t="s">
        <v>8858</v>
      </c>
    </row>
    <row r="2443" spans="1:59" x14ac:dyDescent="0.3">
      <c r="A2443">
        <v>2166</v>
      </c>
      <c r="K2443" t="s">
        <v>7791</v>
      </c>
      <c r="Q2443" t="s">
        <v>3763</v>
      </c>
      <c r="R2443" t="s">
        <v>3763</v>
      </c>
      <c r="S2443" t="s">
        <v>135</v>
      </c>
      <c r="T2443" t="s">
        <v>13</v>
      </c>
      <c r="V2443" s="9" t="s">
        <v>4219</v>
      </c>
      <c r="AB2443">
        <v>183</v>
      </c>
      <c r="AC2443">
        <v>183</v>
      </c>
      <c r="AE2443" t="s">
        <v>8053</v>
      </c>
      <c r="AH2443" t="s">
        <v>8092</v>
      </c>
      <c r="AZ2443" t="s">
        <v>8859</v>
      </c>
      <c r="BF2443" t="s">
        <v>8860</v>
      </c>
    </row>
    <row r="2444" spans="1:59" x14ac:dyDescent="0.3">
      <c r="A2444">
        <v>2167</v>
      </c>
      <c r="I2444">
        <v>946561724</v>
      </c>
      <c r="O2444" s="9" t="s">
        <v>9336</v>
      </c>
      <c r="P2444" s="9" t="s">
        <v>9335</v>
      </c>
      <c r="Q2444" t="s">
        <v>3764</v>
      </c>
      <c r="R2444" t="s">
        <v>3768</v>
      </c>
      <c r="S2444" t="s">
        <v>65</v>
      </c>
      <c r="T2444" t="s">
        <v>13</v>
      </c>
      <c r="V2444" s="9" t="s">
        <v>4219</v>
      </c>
      <c r="AB2444">
        <v>297</v>
      </c>
      <c r="AC2444">
        <v>297</v>
      </c>
      <c r="AH2444" t="s">
        <v>8057</v>
      </c>
      <c r="AZ2444" t="s">
        <v>8861</v>
      </c>
      <c r="BF2444" t="s">
        <v>8862</v>
      </c>
    </row>
    <row r="2445" spans="1:59" x14ac:dyDescent="0.3">
      <c r="A2445">
        <v>2168</v>
      </c>
      <c r="K2445" t="s">
        <v>7793</v>
      </c>
      <c r="P2445" s="9" t="s">
        <v>7792</v>
      </c>
      <c r="Q2445" t="s">
        <v>3765</v>
      </c>
      <c r="R2445" t="s">
        <v>3765</v>
      </c>
      <c r="S2445" t="s">
        <v>135</v>
      </c>
      <c r="T2445" t="s">
        <v>13</v>
      </c>
      <c r="V2445" s="9" t="s">
        <v>4219</v>
      </c>
      <c r="AB2445">
        <v>220</v>
      </c>
      <c r="AC2445">
        <v>220</v>
      </c>
      <c r="AH2445" t="s">
        <v>8148</v>
      </c>
      <c r="AK2445" t="s">
        <v>8051</v>
      </c>
      <c r="AQ2445">
        <v>2</v>
      </c>
      <c r="AZ2445" t="s">
        <v>2582</v>
      </c>
      <c r="BF2445" t="s">
        <v>8863</v>
      </c>
    </row>
    <row r="2446" spans="1:59" x14ac:dyDescent="0.3">
      <c r="A2446">
        <v>2169</v>
      </c>
      <c r="Q2446" t="s">
        <v>12692</v>
      </c>
      <c r="R2446" t="s">
        <v>12692</v>
      </c>
      <c r="S2446" t="s">
        <v>135</v>
      </c>
      <c r="T2446" t="s">
        <v>2176</v>
      </c>
      <c r="V2446" s="9" t="s">
        <v>4219</v>
      </c>
      <c r="AH2446" t="s">
        <v>12647</v>
      </c>
      <c r="AK2446" t="s">
        <v>8051</v>
      </c>
      <c r="AL2446" t="s">
        <v>12693</v>
      </c>
      <c r="AM2446" t="s">
        <v>12693</v>
      </c>
      <c r="AT2446">
        <v>28222602</v>
      </c>
      <c r="AZ2446" t="s">
        <v>6212</v>
      </c>
      <c r="BD2446" t="s">
        <v>12695</v>
      </c>
      <c r="BF2446" t="s">
        <v>12694</v>
      </c>
      <c r="BG2446" t="s">
        <v>10455</v>
      </c>
    </row>
    <row r="2447" spans="1:59" x14ac:dyDescent="0.3">
      <c r="A2447">
        <v>2170</v>
      </c>
      <c r="B2447" t="s">
        <v>7794</v>
      </c>
      <c r="Q2447" t="s">
        <v>3766</v>
      </c>
      <c r="R2447" t="s">
        <v>3766</v>
      </c>
      <c r="S2447" t="s">
        <v>135</v>
      </c>
      <c r="T2447" t="s">
        <v>52</v>
      </c>
      <c r="V2447" s="9" t="s">
        <v>4219</v>
      </c>
      <c r="AA2447" s="6" t="s">
        <v>9337</v>
      </c>
      <c r="AB2447">
        <v>18</v>
      </c>
      <c r="AC2447">
        <v>18</v>
      </c>
      <c r="AE2447" t="s">
        <v>12306</v>
      </c>
      <c r="AH2447" t="s">
        <v>12650</v>
      </c>
      <c r="AK2447" t="s">
        <v>8123</v>
      </c>
      <c r="AL2447" t="s">
        <v>5316</v>
      </c>
      <c r="AM2447" t="s">
        <v>5316</v>
      </c>
      <c r="AO2447">
        <v>1</v>
      </c>
      <c r="AP2447">
        <v>3</v>
      </c>
      <c r="AS2447" t="s">
        <v>7312</v>
      </c>
      <c r="AT2447">
        <v>165839527</v>
      </c>
      <c r="AV2447" s="11">
        <v>9887086</v>
      </c>
      <c r="AZ2447" t="s">
        <v>8864</v>
      </c>
    </row>
    <row r="2448" spans="1:59" x14ac:dyDescent="0.3">
      <c r="A2448">
        <v>2171</v>
      </c>
      <c r="C2448">
        <v>7610758</v>
      </c>
      <c r="Q2448" t="s">
        <v>3767</v>
      </c>
      <c r="R2448" t="s">
        <v>3767</v>
      </c>
      <c r="S2448" t="s">
        <v>135</v>
      </c>
      <c r="T2448" t="s">
        <v>52</v>
      </c>
      <c r="V2448" s="9" t="s">
        <v>4219</v>
      </c>
      <c r="AA2448" s="6" t="s">
        <v>6812</v>
      </c>
      <c r="AB2448">
        <v>5</v>
      </c>
      <c r="AC2448">
        <v>5</v>
      </c>
      <c r="AE2448" t="s">
        <v>8054</v>
      </c>
      <c r="AH2448" t="s">
        <v>8057</v>
      </c>
      <c r="AI2448" t="s">
        <v>8119</v>
      </c>
      <c r="AK2448" t="s">
        <v>8052</v>
      </c>
      <c r="AL2448" t="s">
        <v>1586</v>
      </c>
      <c r="AM2448" t="s">
        <v>1586</v>
      </c>
      <c r="AO2448">
        <v>36</v>
      </c>
      <c r="AP2448">
        <v>4</v>
      </c>
      <c r="AZ2448" t="s">
        <v>8865</v>
      </c>
    </row>
    <row r="2449" spans="1:59" x14ac:dyDescent="0.3">
      <c r="A2449">
        <v>2172</v>
      </c>
      <c r="B2449" t="s">
        <v>11589</v>
      </c>
      <c r="C2449">
        <v>8163771</v>
      </c>
      <c r="Q2449" t="s">
        <v>11590</v>
      </c>
      <c r="R2449" t="s">
        <v>11590</v>
      </c>
      <c r="S2449" t="s">
        <v>135</v>
      </c>
      <c r="T2449" t="s">
        <v>52</v>
      </c>
      <c r="V2449" s="9" t="s">
        <v>4220</v>
      </c>
      <c r="AA2449" s="6" t="s">
        <v>11591</v>
      </c>
      <c r="AB2449">
        <v>13</v>
      </c>
      <c r="AC2449">
        <v>13</v>
      </c>
      <c r="AE2449" t="s">
        <v>8055</v>
      </c>
      <c r="AF2449" t="s">
        <v>8226</v>
      </c>
      <c r="AH2449" t="s">
        <v>8108</v>
      </c>
      <c r="AK2449" t="s">
        <v>8051</v>
      </c>
      <c r="AL2449" t="s">
        <v>5379</v>
      </c>
      <c r="AM2449" t="s">
        <v>5379</v>
      </c>
      <c r="AO2449">
        <v>22</v>
      </c>
      <c r="AP2449">
        <v>1</v>
      </c>
      <c r="AZ2449" t="s">
        <v>11592</v>
      </c>
    </row>
    <row r="2450" spans="1:59" x14ac:dyDescent="0.3">
      <c r="A2450">
        <v>2173</v>
      </c>
      <c r="C2450">
        <v>8310028</v>
      </c>
      <c r="Q2450" t="s">
        <v>11585</v>
      </c>
      <c r="R2450" t="s">
        <v>11585</v>
      </c>
      <c r="S2450" t="s">
        <v>135</v>
      </c>
      <c r="T2450" t="s">
        <v>52</v>
      </c>
      <c r="V2450" s="9" t="s">
        <v>4220</v>
      </c>
      <c r="AA2450" s="6" t="s">
        <v>11586</v>
      </c>
      <c r="AB2450">
        <v>7</v>
      </c>
      <c r="AC2450">
        <v>7</v>
      </c>
      <c r="AE2450" t="s">
        <v>8054</v>
      </c>
      <c r="AH2450" t="s">
        <v>8057</v>
      </c>
      <c r="AI2450" t="s">
        <v>11587</v>
      </c>
      <c r="AK2450" t="s">
        <v>8051</v>
      </c>
      <c r="AL2450" t="s">
        <v>686</v>
      </c>
      <c r="AM2450" t="s">
        <v>686</v>
      </c>
      <c r="AO2450">
        <v>93</v>
      </c>
      <c r="AP2450">
        <v>2</v>
      </c>
      <c r="AZ2450" t="s">
        <v>11588</v>
      </c>
    </row>
    <row r="2451" spans="1:59" x14ac:dyDescent="0.3">
      <c r="A2451">
        <v>2174</v>
      </c>
      <c r="C2451">
        <v>7864570</v>
      </c>
      <c r="Q2451" t="s">
        <v>7034</v>
      </c>
      <c r="R2451" t="s">
        <v>7035</v>
      </c>
      <c r="S2451" t="s">
        <v>65</v>
      </c>
      <c r="T2451" t="s">
        <v>52</v>
      </c>
      <c r="V2451" s="9" t="s">
        <v>4220</v>
      </c>
      <c r="AA2451" s="6" t="s">
        <v>7036</v>
      </c>
      <c r="AB2451">
        <v>13</v>
      </c>
      <c r="AC2451">
        <v>13</v>
      </c>
      <c r="AE2451" t="s">
        <v>8054</v>
      </c>
      <c r="AH2451" t="s">
        <v>1174</v>
      </c>
      <c r="AK2451" t="s">
        <v>8175</v>
      </c>
      <c r="AL2451" t="s">
        <v>7037</v>
      </c>
      <c r="AM2451" t="s">
        <v>7038</v>
      </c>
      <c r="AO2451">
        <v>39</v>
      </c>
      <c r="AP2451">
        <v>1</v>
      </c>
      <c r="AZ2451" t="s">
        <v>7039</v>
      </c>
    </row>
    <row r="2452" spans="1:59" x14ac:dyDescent="0.3">
      <c r="A2452">
        <v>2175</v>
      </c>
      <c r="B2452" t="s">
        <v>7795</v>
      </c>
      <c r="C2452">
        <v>8131033</v>
      </c>
      <c r="Q2452" t="s">
        <v>3771</v>
      </c>
      <c r="R2452" t="s">
        <v>3771</v>
      </c>
      <c r="S2452" t="s">
        <v>135</v>
      </c>
      <c r="T2452" t="s">
        <v>52</v>
      </c>
      <c r="V2452" s="9" t="s">
        <v>4220</v>
      </c>
      <c r="AA2452" s="6" t="s">
        <v>9338</v>
      </c>
      <c r="AB2452">
        <v>1</v>
      </c>
      <c r="AC2452">
        <v>1</v>
      </c>
      <c r="AE2452" t="s">
        <v>8062</v>
      </c>
      <c r="AF2452" t="s">
        <v>2232</v>
      </c>
      <c r="AH2452" t="s">
        <v>8057</v>
      </c>
      <c r="AK2452" t="s">
        <v>8051</v>
      </c>
      <c r="AL2452" t="s">
        <v>5287</v>
      </c>
      <c r="AM2452" t="s">
        <v>5287</v>
      </c>
      <c r="AO2452">
        <v>73</v>
      </c>
      <c r="AP2452">
        <v>2</v>
      </c>
      <c r="AZ2452" t="s">
        <v>8866</v>
      </c>
    </row>
    <row r="2453" spans="1:59" x14ac:dyDescent="0.3">
      <c r="A2453">
        <v>2177</v>
      </c>
      <c r="B2453" t="s">
        <v>11581</v>
      </c>
      <c r="C2453">
        <v>8134994</v>
      </c>
      <c r="Q2453" t="s">
        <v>11580</v>
      </c>
      <c r="R2453" t="s">
        <v>11580</v>
      </c>
      <c r="S2453" t="s">
        <v>135</v>
      </c>
      <c r="T2453" t="s">
        <v>52</v>
      </c>
      <c r="V2453" s="9" t="s">
        <v>4221</v>
      </c>
      <c r="W2453" s="4">
        <v>34256</v>
      </c>
      <c r="Y2453" s="9" t="s">
        <v>11584</v>
      </c>
      <c r="AA2453" s="6" t="s">
        <v>11582</v>
      </c>
      <c r="AB2453">
        <v>3</v>
      </c>
      <c r="AC2453">
        <v>3</v>
      </c>
      <c r="AE2453" t="s">
        <v>8054</v>
      </c>
      <c r="AH2453" t="s">
        <v>8058</v>
      </c>
      <c r="AK2453" t="s">
        <v>8051</v>
      </c>
      <c r="AL2453" t="s">
        <v>2232</v>
      </c>
      <c r="AM2453" t="s">
        <v>2232</v>
      </c>
      <c r="AO2453">
        <v>43</v>
      </c>
      <c r="AP2453">
        <v>3</v>
      </c>
      <c r="AZ2453" t="s">
        <v>11583</v>
      </c>
    </row>
    <row r="2454" spans="1:59" x14ac:dyDescent="0.3">
      <c r="A2454">
        <v>2178</v>
      </c>
      <c r="C2454">
        <v>8204166</v>
      </c>
      <c r="Q2454" t="s">
        <v>5809</v>
      </c>
      <c r="R2454" t="s">
        <v>5809</v>
      </c>
      <c r="S2454" t="s">
        <v>135</v>
      </c>
      <c r="T2454" t="s">
        <v>52</v>
      </c>
      <c r="V2454" s="9" t="s">
        <v>4221</v>
      </c>
      <c r="AA2454" s="6" t="s">
        <v>5810</v>
      </c>
      <c r="AB2454">
        <v>3</v>
      </c>
      <c r="AC2454">
        <v>3</v>
      </c>
      <c r="AE2454" t="s">
        <v>8054</v>
      </c>
      <c r="AH2454" t="s">
        <v>8057</v>
      </c>
      <c r="AI2454" t="s">
        <v>8154</v>
      </c>
      <c r="AK2454" t="s">
        <v>8051</v>
      </c>
      <c r="AL2454" t="s">
        <v>686</v>
      </c>
      <c r="AM2454" t="s">
        <v>686</v>
      </c>
      <c r="AO2454">
        <v>93</v>
      </c>
      <c r="AP2454">
        <v>3</v>
      </c>
      <c r="AS2454" t="s">
        <v>7271</v>
      </c>
      <c r="AT2454">
        <v>43718717</v>
      </c>
      <c r="AU2454">
        <v>677613</v>
      </c>
      <c r="AV2454" s="11">
        <v>1306050</v>
      </c>
      <c r="AZ2454" t="s">
        <v>5811</v>
      </c>
    </row>
    <row r="2455" spans="1:59" x14ac:dyDescent="0.3">
      <c r="A2455">
        <v>2180</v>
      </c>
      <c r="Q2455" t="s">
        <v>6373</v>
      </c>
      <c r="R2455" t="s">
        <v>6373</v>
      </c>
      <c r="S2455" t="s">
        <v>135</v>
      </c>
      <c r="T2455" t="s">
        <v>52</v>
      </c>
      <c r="V2455" s="9" t="s">
        <v>4221</v>
      </c>
      <c r="AA2455" s="6" t="s">
        <v>251</v>
      </c>
      <c r="AB2455">
        <v>1</v>
      </c>
      <c r="AC2455">
        <v>1</v>
      </c>
      <c r="AL2455" t="s">
        <v>6142</v>
      </c>
      <c r="AM2455" t="s">
        <v>6142</v>
      </c>
      <c r="AO2455">
        <v>1</v>
      </c>
      <c r="AP2455">
        <v>7</v>
      </c>
      <c r="AS2455" t="s">
        <v>7310</v>
      </c>
      <c r="AT2455">
        <v>1117872832</v>
      </c>
      <c r="AU2455">
        <v>4057166</v>
      </c>
      <c r="AY2455" t="s">
        <v>12513</v>
      </c>
      <c r="BF2455" t="s">
        <v>6144</v>
      </c>
      <c r="BG2455" t="s">
        <v>10855</v>
      </c>
    </row>
    <row r="2456" spans="1:59" x14ac:dyDescent="0.3">
      <c r="A2456">
        <v>2181</v>
      </c>
      <c r="Q2456" t="s">
        <v>6374</v>
      </c>
      <c r="R2456" t="s">
        <v>6374</v>
      </c>
      <c r="S2456" t="s">
        <v>135</v>
      </c>
      <c r="T2456" t="s">
        <v>52</v>
      </c>
      <c r="V2456" s="9" t="s">
        <v>4221</v>
      </c>
      <c r="AA2456" s="6" t="s">
        <v>332</v>
      </c>
      <c r="AB2456">
        <v>1</v>
      </c>
      <c r="AC2456">
        <v>1</v>
      </c>
      <c r="AL2456" t="s">
        <v>6142</v>
      </c>
      <c r="AM2456" t="s">
        <v>6142</v>
      </c>
      <c r="AO2456">
        <v>1</v>
      </c>
      <c r="AP2456">
        <v>7</v>
      </c>
      <c r="AS2456" t="s">
        <v>7310</v>
      </c>
      <c r="AT2456">
        <v>1117872832</v>
      </c>
      <c r="AU2456">
        <v>4057166</v>
      </c>
      <c r="AY2456" t="s">
        <v>12513</v>
      </c>
      <c r="AZ2456" t="s">
        <v>6375</v>
      </c>
      <c r="BF2456" t="s">
        <v>6144</v>
      </c>
      <c r="BG2456" t="s">
        <v>10855</v>
      </c>
    </row>
    <row r="2457" spans="1:59" x14ac:dyDescent="0.3">
      <c r="A2457">
        <v>2182</v>
      </c>
      <c r="Q2457" t="s">
        <v>6205</v>
      </c>
      <c r="R2457" t="s">
        <v>6205</v>
      </c>
      <c r="S2457" t="s">
        <v>135</v>
      </c>
      <c r="T2457" t="s">
        <v>52</v>
      </c>
      <c r="V2457" s="9" t="s">
        <v>4221</v>
      </c>
      <c r="AA2457" s="6" t="s">
        <v>6380</v>
      </c>
      <c r="AB2457">
        <v>2</v>
      </c>
      <c r="AC2457">
        <v>2</v>
      </c>
      <c r="AL2457" t="s">
        <v>6142</v>
      </c>
      <c r="AM2457" t="s">
        <v>6142</v>
      </c>
      <c r="AO2457">
        <v>1</v>
      </c>
      <c r="AP2457">
        <v>7</v>
      </c>
      <c r="AS2457" t="s">
        <v>7310</v>
      </c>
      <c r="AT2457">
        <v>1117872832</v>
      </c>
      <c r="AU2457">
        <v>4057166</v>
      </c>
      <c r="AY2457" t="s">
        <v>12513</v>
      </c>
      <c r="AZ2457" t="s">
        <v>6377</v>
      </c>
      <c r="BF2457" t="s">
        <v>6144</v>
      </c>
      <c r="BG2457" t="s">
        <v>10855</v>
      </c>
    </row>
    <row r="2458" spans="1:59" x14ac:dyDescent="0.3">
      <c r="A2458">
        <v>2183</v>
      </c>
      <c r="Q2458" t="s">
        <v>6376</v>
      </c>
      <c r="R2458" t="s">
        <v>6376</v>
      </c>
      <c r="S2458" t="s">
        <v>135</v>
      </c>
      <c r="T2458" t="s">
        <v>52</v>
      </c>
      <c r="V2458" s="9" t="s">
        <v>4221</v>
      </c>
      <c r="AA2458" s="6" t="s">
        <v>331</v>
      </c>
      <c r="AB2458">
        <v>1</v>
      </c>
      <c r="AC2458">
        <v>1</v>
      </c>
      <c r="AE2458" t="s">
        <v>562</v>
      </c>
      <c r="AH2458" t="s">
        <v>8057</v>
      </c>
      <c r="AL2458" t="s">
        <v>6142</v>
      </c>
      <c r="AM2458" t="s">
        <v>6142</v>
      </c>
      <c r="AO2458">
        <v>1</v>
      </c>
      <c r="AP2458">
        <v>7</v>
      </c>
      <c r="AS2458" t="s">
        <v>7310</v>
      </c>
      <c r="AT2458">
        <v>1117872832</v>
      </c>
      <c r="AU2458">
        <v>4057166</v>
      </c>
      <c r="AY2458" t="s">
        <v>12513</v>
      </c>
      <c r="BF2458" t="s">
        <v>6144</v>
      </c>
      <c r="BG2458" t="s">
        <v>10855</v>
      </c>
    </row>
    <row r="2459" spans="1:59" x14ac:dyDescent="0.3">
      <c r="A2459">
        <v>2185</v>
      </c>
      <c r="Q2459" t="s">
        <v>6382</v>
      </c>
      <c r="R2459" t="s">
        <v>6382</v>
      </c>
      <c r="S2459" t="s">
        <v>135</v>
      </c>
      <c r="T2459" t="s">
        <v>52</v>
      </c>
      <c r="V2459" s="9" t="s">
        <v>4221</v>
      </c>
      <c r="AA2459" s="6" t="s">
        <v>211</v>
      </c>
      <c r="AB2459">
        <v>1</v>
      </c>
      <c r="AC2459">
        <v>1</v>
      </c>
      <c r="AL2459" t="s">
        <v>6142</v>
      </c>
      <c r="AM2459" t="s">
        <v>6142</v>
      </c>
      <c r="AO2459">
        <v>1</v>
      </c>
      <c r="AP2459">
        <v>7</v>
      </c>
      <c r="AS2459" t="s">
        <v>7310</v>
      </c>
      <c r="AT2459">
        <v>1117872832</v>
      </c>
      <c r="AU2459">
        <v>4057166</v>
      </c>
      <c r="AY2459" t="s">
        <v>12513</v>
      </c>
      <c r="AZ2459" t="s">
        <v>6381</v>
      </c>
      <c r="BF2459" t="s">
        <v>6144</v>
      </c>
      <c r="BG2459" t="s">
        <v>10855</v>
      </c>
    </row>
    <row r="2460" spans="1:59" x14ac:dyDescent="0.3">
      <c r="A2460">
        <v>2188</v>
      </c>
      <c r="Q2460" t="s">
        <v>6387</v>
      </c>
      <c r="R2460" t="s">
        <v>6387</v>
      </c>
      <c r="S2460" t="s">
        <v>135</v>
      </c>
      <c r="T2460" t="s">
        <v>52</v>
      </c>
      <c r="V2460" s="9" t="s">
        <v>4221</v>
      </c>
      <c r="AA2460" s="6" t="s">
        <v>6388</v>
      </c>
      <c r="AB2460">
        <v>7</v>
      </c>
      <c r="AC2460">
        <v>7</v>
      </c>
      <c r="AE2460" t="s">
        <v>8276</v>
      </c>
      <c r="AL2460" t="s">
        <v>6142</v>
      </c>
      <c r="AM2460" t="s">
        <v>6142</v>
      </c>
      <c r="AO2460">
        <v>1</v>
      </c>
      <c r="AP2460">
        <v>7</v>
      </c>
      <c r="AS2460" t="s">
        <v>7310</v>
      </c>
      <c r="AT2460">
        <v>1117872832</v>
      </c>
      <c r="AU2460">
        <v>4057166</v>
      </c>
      <c r="AY2460" t="s">
        <v>12513</v>
      </c>
      <c r="AZ2460" t="s">
        <v>6315</v>
      </c>
      <c r="BF2460" t="s">
        <v>6144</v>
      </c>
      <c r="BG2460" t="s">
        <v>10855</v>
      </c>
    </row>
    <row r="2461" spans="1:59" x14ac:dyDescent="0.3">
      <c r="A2461">
        <v>2189</v>
      </c>
      <c r="Q2461" t="s">
        <v>6389</v>
      </c>
      <c r="R2461" t="s">
        <v>6389</v>
      </c>
      <c r="S2461" t="s">
        <v>135</v>
      </c>
      <c r="T2461" t="s">
        <v>52</v>
      </c>
      <c r="V2461" s="9" t="s">
        <v>4221</v>
      </c>
      <c r="AA2461" s="6" t="s">
        <v>896</v>
      </c>
      <c r="AB2461">
        <v>1</v>
      </c>
      <c r="AC2461">
        <v>1</v>
      </c>
      <c r="AL2461" t="s">
        <v>6142</v>
      </c>
      <c r="AM2461" t="s">
        <v>6142</v>
      </c>
      <c r="AO2461">
        <v>1</v>
      </c>
      <c r="AP2461">
        <v>7</v>
      </c>
      <c r="AS2461" t="s">
        <v>7310</v>
      </c>
      <c r="AT2461">
        <v>1117872832</v>
      </c>
      <c r="AU2461">
        <v>4057166</v>
      </c>
      <c r="AY2461" t="s">
        <v>12513</v>
      </c>
      <c r="AZ2461" t="s">
        <v>6333</v>
      </c>
      <c r="BF2461" t="s">
        <v>6144</v>
      </c>
      <c r="BG2461" t="s">
        <v>10855</v>
      </c>
    </row>
    <row r="2462" spans="1:59" x14ac:dyDescent="0.3">
      <c r="A2462">
        <v>2190</v>
      </c>
      <c r="Q2462" t="s">
        <v>6391</v>
      </c>
      <c r="R2462" t="s">
        <v>6391</v>
      </c>
      <c r="S2462" t="s">
        <v>135</v>
      </c>
      <c r="T2462" t="s">
        <v>52</v>
      </c>
      <c r="V2462" s="9" t="s">
        <v>4221</v>
      </c>
      <c r="AA2462" s="6" t="s">
        <v>6392</v>
      </c>
      <c r="AB2462">
        <v>6</v>
      </c>
      <c r="AC2462">
        <v>6</v>
      </c>
      <c r="AL2462" t="s">
        <v>6142</v>
      </c>
      <c r="AM2462" t="s">
        <v>6142</v>
      </c>
      <c r="AO2462">
        <v>1</v>
      </c>
      <c r="AP2462">
        <v>7</v>
      </c>
      <c r="AS2462" t="s">
        <v>7310</v>
      </c>
      <c r="AT2462">
        <v>1117872832</v>
      </c>
      <c r="AU2462">
        <v>4057166</v>
      </c>
      <c r="AY2462" t="s">
        <v>12513</v>
      </c>
      <c r="AZ2462" t="s">
        <v>6390</v>
      </c>
      <c r="BF2462" t="s">
        <v>6144</v>
      </c>
      <c r="BG2462" t="s">
        <v>10855</v>
      </c>
    </row>
    <row r="2463" spans="1:59" x14ac:dyDescent="0.3">
      <c r="A2463">
        <v>2191</v>
      </c>
      <c r="Q2463" t="s">
        <v>6394</v>
      </c>
      <c r="R2463" t="s">
        <v>6394</v>
      </c>
      <c r="S2463" t="s">
        <v>135</v>
      </c>
      <c r="T2463" t="s">
        <v>52</v>
      </c>
      <c r="V2463" s="9" t="s">
        <v>4221</v>
      </c>
      <c r="AA2463" s="6" t="s">
        <v>6395</v>
      </c>
      <c r="AB2463">
        <v>3</v>
      </c>
      <c r="AC2463">
        <v>3</v>
      </c>
      <c r="AL2463" t="s">
        <v>6142</v>
      </c>
      <c r="AM2463" t="s">
        <v>6142</v>
      </c>
      <c r="AO2463">
        <v>1</v>
      </c>
      <c r="AP2463">
        <v>7</v>
      </c>
      <c r="AS2463" t="s">
        <v>7310</v>
      </c>
      <c r="AT2463">
        <v>1117872832</v>
      </c>
      <c r="AU2463">
        <v>4057166</v>
      </c>
      <c r="AY2463" t="s">
        <v>12513</v>
      </c>
      <c r="AZ2463" t="s">
        <v>6393</v>
      </c>
      <c r="BF2463" t="s">
        <v>6144</v>
      </c>
      <c r="BG2463" t="s">
        <v>10855</v>
      </c>
    </row>
    <row r="2464" spans="1:59" x14ac:dyDescent="0.3">
      <c r="A2464">
        <v>2192</v>
      </c>
      <c r="Q2464" t="s">
        <v>6396</v>
      </c>
      <c r="R2464" t="s">
        <v>6396</v>
      </c>
      <c r="S2464" t="s">
        <v>135</v>
      </c>
      <c r="T2464" t="s">
        <v>52</v>
      </c>
      <c r="V2464" s="9" t="s">
        <v>4221</v>
      </c>
      <c r="AA2464" s="6" t="s">
        <v>6397</v>
      </c>
      <c r="AB2464">
        <v>4</v>
      </c>
      <c r="AC2464">
        <v>4</v>
      </c>
      <c r="AL2464" t="s">
        <v>6142</v>
      </c>
      <c r="AM2464" t="s">
        <v>6142</v>
      </c>
      <c r="AO2464">
        <v>1</v>
      </c>
      <c r="AP2464">
        <v>7</v>
      </c>
      <c r="AS2464" t="s">
        <v>7310</v>
      </c>
      <c r="AT2464">
        <v>1117872832</v>
      </c>
      <c r="AU2464">
        <v>4057166</v>
      </c>
      <c r="AY2464" t="s">
        <v>12513</v>
      </c>
      <c r="AZ2464" t="s">
        <v>1119</v>
      </c>
      <c r="BF2464" t="s">
        <v>6144</v>
      </c>
      <c r="BG2464" t="s">
        <v>10855</v>
      </c>
    </row>
    <row r="2465" spans="1:59" x14ac:dyDescent="0.3">
      <c r="A2465">
        <v>2194</v>
      </c>
      <c r="Q2465" t="s">
        <v>6400</v>
      </c>
      <c r="R2465" t="s">
        <v>6400</v>
      </c>
      <c r="S2465" t="s">
        <v>135</v>
      </c>
      <c r="T2465" t="s">
        <v>52</v>
      </c>
      <c r="V2465" s="9" t="s">
        <v>4221</v>
      </c>
      <c r="AA2465" s="6" t="s">
        <v>6365</v>
      </c>
      <c r="AB2465">
        <v>4</v>
      </c>
      <c r="AC2465">
        <v>4</v>
      </c>
      <c r="AL2465" t="s">
        <v>6142</v>
      </c>
      <c r="AM2465" t="s">
        <v>6142</v>
      </c>
      <c r="AO2465">
        <v>1</v>
      </c>
      <c r="AP2465">
        <v>7</v>
      </c>
      <c r="AS2465" t="s">
        <v>7310</v>
      </c>
      <c r="AT2465">
        <v>1117872832</v>
      </c>
      <c r="AU2465">
        <v>4057166</v>
      </c>
      <c r="AY2465" t="s">
        <v>12513</v>
      </c>
      <c r="AZ2465" t="s">
        <v>6144</v>
      </c>
      <c r="BF2465" t="s">
        <v>6144</v>
      </c>
      <c r="BG2465" t="s">
        <v>10855</v>
      </c>
    </row>
    <row r="2466" spans="1:59" x14ac:dyDescent="0.3">
      <c r="A2466">
        <v>2195</v>
      </c>
      <c r="Q2466" t="s">
        <v>6402</v>
      </c>
      <c r="R2466" t="s">
        <v>6402</v>
      </c>
      <c r="S2466" t="s">
        <v>135</v>
      </c>
      <c r="T2466" t="s">
        <v>52</v>
      </c>
      <c r="V2466" s="9" t="s">
        <v>4221</v>
      </c>
      <c r="AA2466" s="6" t="s">
        <v>895</v>
      </c>
      <c r="AB2466">
        <v>1</v>
      </c>
      <c r="AC2466">
        <v>1</v>
      </c>
      <c r="AL2466" t="s">
        <v>6142</v>
      </c>
      <c r="AM2466" t="s">
        <v>6142</v>
      </c>
      <c r="AO2466">
        <v>1</v>
      </c>
      <c r="AP2466">
        <v>7</v>
      </c>
      <c r="AS2466" t="s">
        <v>7310</v>
      </c>
      <c r="AT2466">
        <v>1117872832</v>
      </c>
      <c r="AU2466">
        <v>4057166</v>
      </c>
      <c r="AY2466" t="s">
        <v>12513</v>
      </c>
      <c r="AZ2466" t="s">
        <v>6401</v>
      </c>
      <c r="BF2466" t="s">
        <v>6144</v>
      </c>
      <c r="BG2466" t="s">
        <v>10855</v>
      </c>
    </row>
    <row r="2467" spans="1:59" x14ac:dyDescent="0.3">
      <c r="A2467">
        <v>2198</v>
      </c>
      <c r="Q2467" t="s">
        <v>6408</v>
      </c>
      <c r="R2467" t="s">
        <v>6408</v>
      </c>
      <c r="S2467" t="s">
        <v>135</v>
      </c>
      <c r="T2467" t="s">
        <v>52</v>
      </c>
      <c r="V2467" s="9" t="s">
        <v>4221</v>
      </c>
      <c r="AA2467" s="6" t="s">
        <v>6324</v>
      </c>
      <c r="AB2467">
        <v>2</v>
      </c>
      <c r="AC2467">
        <v>2</v>
      </c>
      <c r="AE2467" t="s">
        <v>2462</v>
      </c>
      <c r="AF2467" t="s">
        <v>8217</v>
      </c>
      <c r="AL2467" t="s">
        <v>6142</v>
      </c>
      <c r="AM2467" t="s">
        <v>6142</v>
      </c>
      <c r="AO2467">
        <v>1</v>
      </c>
      <c r="AP2467">
        <v>7</v>
      </c>
      <c r="AS2467" t="s">
        <v>7310</v>
      </c>
      <c r="AT2467">
        <v>1117872832</v>
      </c>
      <c r="AU2467">
        <v>4057166</v>
      </c>
      <c r="AY2467" t="s">
        <v>12513</v>
      </c>
      <c r="AZ2467" t="s">
        <v>6407</v>
      </c>
      <c r="BF2467" t="s">
        <v>6144</v>
      </c>
      <c r="BG2467" t="s">
        <v>10855</v>
      </c>
    </row>
    <row r="2468" spans="1:59" x14ac:dyDescent="0.3">
      <c r="A2468">
        <v>2201</v>
      </c>
      <c r="B2468" t="s">
        <v>7797</v>
      </c>
      <c r="C2468">
        <v>8018022</v>
      </c>
      <c r="Q2468" t="s">
        <v>3773</v>
      </c>
      <c r="R2468" t="s">
        <v>3773</v>
      </c>
      <c r="S2468" t="s">
        <v>135</v>
      </c>
      <c r="T2468" t="s">
        <v>52</v>
      </c>
      <c r="V2468" s="9" t="s">
        <v>4222</v>
      </c>
      <c r="AA2468" s="6" t="s">
        <v>9340</v>
      </c>
      <c r="AB2468">
        <v>17</v>
      </c>
      <c r="AC2468">
        <v>17</v>
      </c>
      <c r="AE2468" t="s">
        <v>8055</v>
      </c>
      <c r="AH2468" t="s">
        <v>12651</v>
      </c>
      <c r="AK2468" t="s">
        <v>8051</v>
      </c>
      <c r="AL2468" t="s">
        <v>2084</v>
      </c>
      <c r="AM2468" t="s">
        <v>2084</v>
      </c>
      <c r="AO2468">
        <v>23</v>
      </c>
      <c r="AP2468">
        <v>2</v>
      </c>
      <c r="AS2468" t="s">
        <v>7309</v>
      </c>
      <c r="AT2468">
        <v>38435996</v>
      </c>
      <c r="AU2468">
        <v>640644</v>
      </c>
      <c r="AV2468" s="11">
        <v>1273516</v>
      </c>
      <c r="AZ2468" t="s">
        <v>8868</v>
      </c>
    </row>
    <row r="2469" spans="1:59" x14ac:dyDescent="0.3">
      <c r="A2469">
        <v>2202</v>
      </c>
      <c r="B2469" t="s">
        <v>7798</v>
      </c>
      <c r="C2469">
        <v>7516317</v>
      </c>
      <c r="Q2469" t="s">
        <v>3774</v>
      </c>
      <c r="R2469" t="s">
        <v>3774</v>
      </c>
      <c r="S2469" t="s">
        <v>135</v>
      </c>
      <c r="T2469" t="s">
        <v>52</v>
      </c>
      <c r="V2469" s="9" t="s">
        <v>4222</v>
      </c>
      <c r="AA2469" s="6" t="s">
        <v>9341</v>
      </c>
      <c r="AB2469">
        <v>6</v>
      </c>
      <c r="AC2469">
        <v>6</v>
      </c>
      <c r="AE2469" t="s">
        <v>2462</v>
      </c>
      <c r="AH2469" t="s">
        <v>8057</v>
      </c>
      <c r="AK2469" t="s">
        <v>8052</v>
      </c>
      <c r="AL2469" t="s">
        <v>5318</v>
      </c>
      <c r="AM2469" t="s">
        <v>5318</v>
      </c>
      <c r="AO2469">
        <v>13</v>
      </c>
      <c r="AP2469">
        <v>2</v>
      </c>
      <c r="AZ2469" t="s">
        <v>8869</v>
      </c>
    </row>
    <row r="2470" spans="1:59" x14ac:dyDescent="0.3">
      <c r="A2470">
        <v>2203</v>
      </c>
      <c r="Q2470" t="s">
        <v>3775</v>
      </c>
      <c r="R2470" t="s">
        <v>3775</v>
      </c>
      <c r="S2470" t="s">
        <v>135</v>
      </c>
      <c r="T2470" t="s">
        <v>138</v>
      </c>
      <c r="V2470" s="9" t="s">
        <v>4223</v>
      </c>
      <c r="AA2470" s="6" t="s">
        <v>642</v>
      </c>
      <c r="AB2470">
        <v>1</v>
      </c>
      <c r="AC2470">
        <v>1</v>
      </c>
      <c r="AH2470" t="s">
        <v>8057</v>
      </c>
      <c r="AL2470" t="s">
        <v>1798</v>
      </c>
      <c r="AM2470" t="s">
        <v>1798</v>
      </c>
    </row>
    <row r="2471" spans="1:59" x14ac:dyDescent="0.3">
      <c r="A2471">
        <v>2204</v>
      </c>
      <c r="Q2471" t="s">
        <v>3776</v>
      </c>
      <c r="R2471" t="s">
        <v>3776</v>
      </c>
      <c r="S2471" t="s">
        <v>135</v>
      </c>
      <c r="T2471" t="s">
        <v>138</v>
      </c>
      <c r="V2471" s="9" t="s">
        <v>4224</v>
      </c>
      <c r="AA2471" s="6" t="s">
        <v>267</v>
      </c>
      <c r="AB2471">
        <v>1</v>
      </c>
      <c r="AC2471">
        <v>1</v>
      </c>
      <c r="AL2471" t="s">
        <v>5319</v>
      </c>
      <c r="AM2471" t="s">
        <v>5319</v>
      </c>
    </row>
    <row r="2472" spans="1:59" x14ac:dyDescent="0.3">
      <c r="A2472">
        <v>2205</v>
      </c>
      <c r="Q2472" t="s">
        <v>3777</v>
      </c>
      <c r="R2472" t="s">
        <v>3777</v>
      </c>
      <c r="S2472" t="s">
        <v>135</v>
      </c>
      <c r="T2472" t="s">
        <v>138</v>
      </c>
      <c r="V2472" s="9" t="s">
        <v>4225</v>
      </c>
      <c r="AA2472" s="6" t="s">
        <v>9342</v>
      </c>
      <c r="AB2472">
        <v>1</v>
      </c>
      <c r="AC2472">
        <v>1</v>
      </c>
      <c r="AL2472" t="s">
        <v>5152</v>
      </c>
      <c r="AM2472" t="s">
        <v>5152</v>
      </c>
    </row>
    <row r="2473" spans="1:59" x14ac:dyDescent="0.3">
      <c r="A2473">
        <v>2206</v>
      </c>
      <c r="I2473">
        <v>29953039</v>
      </c>
      <c r="O2473" s="9" t="s">
        <v>10955</v>
      </c>
      <c r="P2473" s="9" t="s">
        <v>10956</v>
      </c>
      <c r="Q2473" t="s">
        <v>10954</v>
      </c>
      <c r="R2473" t="s">
        <v>10954</v>
      </c>
      <c r="S2473" t="s">
        <v>135</v>
      </c>
      <c r="T2473" t="s">
        <v>13</v>
      </c>
      <c r="V2473" s="9" t="s">
        <v>4226</v>
      </c>
      <c r="AA2473" s="6" t="s">
        <v>10957</v>
      </c>
      <c r="AB2473">
        <v>886</v>
      </c>
      <c r="AC2473">
        <v>8</v>
      </c>
      <c r="AE2473" t="s">
        <v>82</v>
      </c>
      <c r="AF2473" t="s">
        <v>8055</v>
      </c>
      <c r="AG2473" t="s">
        <v>8248</v>
      </c>
      <c r="AH2473" t="s">
        <v>10958</v>
      </c>
      <c r="AR2473">
        <v>4</v>
      </c>
    </row>
    <row r="2474" spans="1:59" x14ac:dyDescent="0.3">
      <c r="A2474">
        <v>2207</v>
      </c>
      <c r="C2474">
        <v>8072997</v>
      </c>
      <c r="Q2474" t="s">
        <v>7065</v>
      </c>
      <c r="R2474" t="s">
        <v>7066</v>
      </c>
      <c r="S2474" t="s">
        <v>6998</v>
      </c>
      <c r="T2474" t="s">
        <v>52</v>
      </c>
      <c r="V2474" s="9" t="s">
        <v>4226</v>
      </c>
      <c r="AA2474" s="6" t="s">
        <v>7067</v>
      </c>
      <c r="AB2474">
        <v>2</v>
      </c>
      <c r="AC2474">
        <v>2</v>
      </c>
      <c r="AE2474" t="s">
        <v>2232</v>
      </c>
      <c r="AH2474" t="s">
        <v>1174</v>
      </c>
      <c r="AK2474" t="s">
        <v>8051</v>
      </c>
      <c r="AL2474" t="s">
        <v>7063</v>
      </c>
      <c r="AM2474" t="s">
        <v>7064</v>
      </c>
      <c r="AO2474">
        <v>40</v>
      </c>
      <c r="AP2474">
        <v>3</v>
      </c>
      <c r="AZ2474" t="s">
        <v>7068</v>
      </c>
    </row>
    <row r="2475" spans="1:59" x14ac:dyDescent="0.3">
      <c r="A2475">
        <v>2209</v>
      </c>
      <c r="C2475">
        <v>8029771</v>
      </c>
      <c r="Q2475" t="s">
        <v>3778</v>
      </c>
      <c r="R2475" t="s">
        <v>3778</v>
      </c>
      <c r="S2475" t="s">
        <v>135</v>
      </c>
      <c r="T2475" t="s">
        <v>52</v>
      </c>
      <c r="V2475" s="9" t="s">
        <v>4226</v>
      </c>
      <c r="AA2475" s="6" t="s">
        <v>9343</v>
      </c>
      <c r="AB2475">
        <v>5</v>
      </c>
      <c r="AC2475">
        <v>5</v>
      </c>
      <c r="AE2475" t="s">
        <v>82</v>
      </c>
      <c r="AF2475" t="s">
        <v>2462</v>
      </c>
      <c r="AG2475" t="s">
        <v>8054</v>
      </c>
      <c r="AH2475" t="s">
        <v>12652</v>
      </c>
      <c r="AL2475" t="s">
        <v>5320</v>
      </c>
      <c r="AM2475" t="s">
        <v>5320</v>
      </c>
      <c r="AO2475">
        <v>90</v>
      </c>
      <c r="AP2475">
        <v>5</v>
      </c>
      <c r="AZ2475" t="s">
        <v>8870</v>
      </c>
    </row>
    <row r="2476" spans="1:59" x14ac:dyDescent="0.3">
      <c r="A2476">
        <v>2210</v>
      </c>
      <c r="C2476">
        <v>8159383</v>
      </c>
      <c r="Q2476" t="s">
        <v>3779</v>
      </c>
      <c r="R2476" t="s">
        <v>3779</v>
      </c>
      <c r="S2476" t="s">
        <v>135</v>
      </c>
      <c r="T2476" t="s">
        <v>52</v>
      </c>
      <c r="V2476" s="9" t="s">
        <v>4226</v>
      </c>
      <c r="AA2476" s="6" t="s">
        <v>9344</v>
      </c>
      <c r="AB2476">
        <v>4</v>
      </c>
      <c r="AC2476">
        <v>4</v>
      </c>
      <c r="AE2476" t="s">
        <v>8208</v>
      </c>
      <c r="AL2476" t="s">
        <v>5321</v>
      </c>
      <c r="AM2476" t="s">
        <v>5321</v>
      </c>
      <c r="AO2476">
        <v>83</v>
      </c>
      <c r="AP2476">
        <v>5</v>
      </c>
      <c r="AQ2476">
        <v>2</v>
      </c>
      <c r="AZ2476" t="s">
        <v>8871</v>
      </c>
    </row>
    <row r="2477" spans="1:59" x14ac:dyDescent="0.3">
      <c r="A2477">
        <v>2211</v>
      </c>
      <c r="C2477">
        <v>8192565</v>
      </c>
      <c r="Q2477" t="s">
        <v>3780</v>
      </c>
      <c r="R2477" t="s">
        <v>3780</v>
      </c>
      <c r="S2477" t="s">
        <v>135</v>
      </c>
      <c r="T2477" t="s">
        <v>52</v>
      </c>
      <c r="V2477" s="9" t="s">
        <v>4226</v>
      </c>
      <c r="AA2477" s="6" t="s">
        <v>9345</v>
      </c>
      <c r="AB2477">
        <v>4</v>
      </c>
      <c r="AC2477">
        <v>4</v>
      </c>
      <c r="AE2477" t="s">
        <v>8062</v>
      </c>
      <c r="AF2477" t="s">
        <v>2462</v>
      </c>
      <c r="AK2477" t="s">
        <v>8051</v>
      </c>
      <c r="AL2477" t="s">
        <v>5322</v>
      </c>
      <c r="AM2477" t="s">
        <v>5322</v>
      </c>
      <c r="AO2477">
        <v>118</v>
      </c>
      <c r="AP2477">
        <v>6</v>
      </c>
      <c r="AZ2477" t="s">
        <v>8872</v>
      </c>
    </row>
    <row r="2478" spans="1:59" x14ac:dyDescent="0.3">
      <c r="A2478">
        <v>2212</v>
      </c>
      <c r="B2478" t="s">
        <v>7799</v>
      </c>
      <c r="C2478">
        <v>8013140</v>
      </c>
      <c r="Q2478" t="s">
        <v>3781</v>
      </c>
      <c r="R2478" t="s">
        <v>3781</v>
      </c>
      <c r="S2478" t="s">
        <v>135</v>
      </c>
      <c r="T2478" t="s">
        <v>52</v>
      </c>
      <c r="V2478" s="9" t="s">
        <v>4226</v>
      </c>
      <c r="AA2478" s="6" t="s">
        <v>9346</v>
      </c>
      <c r="AB2478">
        <v>7</v>
      </c>
      <c r="AC2478">
        <v>7</v>
      </c>
      <c r="AE2478" t="s">
        <v>2462</v>
      </c>
      <c r="AL2478" t="s">
        <v>3014</v>
      </c>
      <c r="AM2478" t="s">
        <v>3014</v>
      </c>
      <c r="AO2478">
        <v>40</v>
      </c>
      <c r="AP2478">
        <v>5</v>
      </c>
      <c r="AZ2478" t="s">
        <v>8873</v>
      </c>
    </row>
    <row r="2479" spans="1:59" x14ac:dyDescent="0.3">
      <c r="A2479">
        <v>2213</v>
      </c>
      <c r="Q2479" t="s">
        <v>11415</v>
      </c>
      <c r="R2479" t="s">
        <v>11415</v>
      </c>
      <c r="S2479" t="s">
        <v>135</v>
      </c>
      <c r="T2479" t="s">
        <v>138</v>
      </c>
      <c r="V2479" s="9" t="s">
        <v>11418</v>
      </c>
      <c r="AA2479" s="6" t="s">
        <v>142</v>
      </c>
      <c r="AB2479">
        <v>1</v>
      </c>
      <c r="AC2479">
        <v>1</v>
      </c>
      <c r="AH2479" t="s">
        <v>8082</v>
      </c>
      <c r="AL2479" t="s">
        <v>11416</v>
      </c>
      <c r="AM2479" t="s">
        <v>11416</v>
      </c>
      <c r="AZ2479" t="s">
        <v>11417</v>
      </c>
    </row>
    <row r="2480" spans="1:59" x14ac:dyDescent="0.3">
      <c r="A2480">
        <v>2215</v>
      </c>
      <c r="B2480" t="s">
        <v>5687</v>
      </c>
      <c r="E2480">
        <v>465166</v>
      </c>
      <c r="Q2480" t="s">
        <v>5688</v>
      </c>
      <c r="R2480" t="s">
        <v>5688</v>
      </c>
      <c r="S2480" t="s">
        <v>135</v>
      </c>
      <c r="T2480" t="s">
        <v>52</v>
      </c>
      <c r="V2480" s="9" t="s">
        <v>5689</v>
      </c>
      <c r="AA2480" s="6" t="s">
        <v>5690</v>
      </c>
      <c r="AB2480">
        <v>14</v>
      </c>
      <c r="AC2480">
        <v>14</v>
      </c>
      <c r="AE2480" t="s">
        <v>8276</v>
      </c>
      <c r="AL2480" t="s">
        <v>5691</v>
      </c>
      <c r="AM2480" t="s">
        <v>5691</v>
      </c>
      <c r="AO2480">
        <v>24</v>
      </c>
      <c r="AP2480" s="9" t="s">
        <v>5479</v>
      </c>
      <c r="AZ2480" t="s">
        <v>5692</v>
      </c>
    </row>
    <row r="2481" spans="1:52" x14ac:dyDescent="0.3">
      <c r="A2481">
        <v>2216</v>
      </c>
      <c r="Q2481" t="s">
        <v>3782</v>
      </c>
      <c r="R2481" t="s">
        <v>3782</v>
      </c>
      <c r="S2481" t="s">
        <v>135</v>
      </c>
      <c r="T2481" t="s">
        <v>138</v>
      </c>
      <c r="V2481" s="9" t="s">
        <v>4227</v>
      </c>
      <c r="AA2481" s="6" t="s">
        <v>9347</v>
      </c>
      <c r="AB2481">
        <v>1</v>
      </c>
      <c r="AC2481">
        <v>1</v>
      </c>
      <c r="AE2481" t="s">
        <v>562</v>
      </c>
      <c r="AL2481" t="s">
        <v>5152</v>
      </c>
      <c r="AM2481" t="s">
        <v>5152</v>
      </c>
      <c r="AZ2481" t="s">
        <v>8874</v>
      </c>
    </row>
    <row r="2482" spans="1:52" x14ac:dyDescent="0.3">
      <c r="A2482">
        <v>2217</v>
      </c>
      <c r="B2482" t="s">
        <v>7800</v>
      </c>
      <c r="C2482">
        <v>7974071</v>
      </c>
      <c r="Q2482" t="s">
        <v>3783</v>
      </c>
      <c r="R2482" t="s">
        <v>3783</v>
      </c>
      <c r="S2482" t="s">
        <v>135</v>
      </c>
      <c r="T2482" t="s">
        <v>52</v>
      </c>
      <c r="V2482" s="9" t="s">
        <v>4228</v>
      </c>
      <c r="AA2482" s="6" t="s">
        <v>9348</v>
      </c>
      <c r="AB2482">
        <v>2</v>
      </c>
      <c r="AC2482">
        <v>2</v>
      </c>
      <c r="AE2482" t="s">
        <v>8168</v>
      </c>
      <c r="AH2482" t="s">
        <v>8057</v>
      </c>
      <c r="AK2482" t="s">
        <v>8051</v>
      </c>
      <c r="AL2482" t="s">
        <v>5306</v>
      </c>
      <c r="AM2482" t="s">
        <v>5306</v>
      </c>
      <c r="AO2482">
        <v>21</v>
      </c>
      <c r="AP2482">
        <v>4</v>
      </c>
      <c r="AZ2482" t="s">
        <v>8875</v>
      </c>
    </row>
    <row r="2483" spans="1:52" x14ac:dyDescent="0.3">
      <c r="A2483">
        <v>2218</v>
      </c>
      <c r="B2483" t="s">
        <v>7801</v>
      </c>
      <c r="C2483">
        <v>8027240</v>
      </c>
      <c r="Q2483" t="s">
        <v>3784</v>
      </c>
      <c r="R2483" t="s">
        <v>3784</v>
      </c>
      <c r="S2483" t="s">
        <v>135</v>
      </c>
      <c r="T2483" t="s">
        <v>52</v>
      </c>
      <c r="V2483" s="9" t="s">
        <v>4228</v>
      </c>
      <c r="AA2483" s="6" t="s">
        <v>9349</v>
      </c>
      <c r="AB2483">
        <v>7</v>
      </c>
      <c r="AC2483">
        <v>7</v>
      </c>
      <c r="AE2483" t="s">
        <v>2462</v>
      </c>
      <c r="AL2483" t="s">
        <v>1278</v>
      </c>
      <c r="AM2483" t="s">
        <v>1278</v>
      </c>
      <c r="AO2483">
        <v>79</v>
      </c>
      <c r="AP2483">
        <v>1</v>
      </c>
      <c r="AS2483" t="s">
        <v>7305</v>
      </c>
      <c r="AT2483">
        <v>7747175</v>
      </c>
      <c r="AV2483" s="11">
        <v>375362</v>
      </c>
      <c r="AZ2483" t="s">
        <v>8876</v>
      </c>
    </row>
    <row r="2484" spans="1:52" x14ac:dyDescent="0.3">
      <c r="A2484">
        <v>2219</v>
      </c>
      <c r="B2484" t="s">
        <v>7802</v>
      </c>
      <c r="C2484">
        <v>7948155</v>
      </c>
      <c r="Q2484" t="s">
        <v>4230</v>
      </c>
      <c r="R2484" t="s">
        <v>4230</v>
      </c>
      <c r="S2484" t="s">
        <v>135</v>
      </c>
      <c r="T2484" t="s">
        <v>52</v>
      </c>
      <c r="V2484" s="9" t="s">
        <v>4228</v>
      </c>
      <c r="AA2484" s="6" t="s">
        <v>9306</v>
      </c>
      <c r="AB2484">
        <v>5</v>
      </c>
      <c r="AC2484">
        <v>5</v>
      </c>
      <c r="AE2484" t="s">
        <v>8168</v>
      </c>
      <c r="AF2484" t="s">
        <v>164</v>
      </c>
      <c r="AH2484" t="s">
        <v>8057</v>
      </c>
      <c r="AL2484" t="s">
        <v>5317</v>
      </c>
      <c r="AM2484" t="s">
        <v>5317</v>
      </c>
      <c r="AO2484">
        <v>5</v>
      </c>
      <c r="AP2484">
        <v>4</v>
      </c>
      <c r="AZ2484" t="s">
        <v>8579</v>
      </c>
    </row>
    <row r="2485" spans="1:52" x14ac:dyDescent="0.3">
      <c r="A2485">
        <v>2220</v>
      </c>
      <c r="B2485" t="s">
        <v>7044</v>
      </c>
      <c r="C2485">
        <v>7927109</v>
      </c>
      <c r="Q2485" t="s">
        <v>7048</v>
      </c>
      <c r="R2485" t="s">
        <v>7049</v>
      </c>
      <c r="S2485" t="s">
        <v>51</v>
      </c>
      <c r="T2485" t="s">
        <v>52</v>
      </c>
      <c r="V2485" s="9" t="s">
        <v>4229</v>
      </c>
      <c r="Z2485" s="9" t="s">
        <v>7047</v>
      </c>
      <c r="AA2485" s="6" t="s">
        <v>7045</v>
      </c>
      <c r="AB2485">
        <v>16</v>
      </c>
      <c r="AC2485">
        <v>16</v>
      </c>
      <c r="AE2485" t="s">
        <v>82</v>
      </c>
      <c r="AH2485" t="s">
        <v>8108</v>
      </c>
      <c r="AL2485" t="s">
        <v>6904</v>
      </c>
      <c r="AM2485" t="s">
        <v>6905</v>
      </c>
      <c r="AO2485">
        <v>62</v>
      </c>
      <c r="AP2485">
        <v>8</v>
      </c>
      <c r="AZ2485" t="s">
        <v>7046</v>
      </c>
    </row>
    <row r="2486" spans="1:52" x14ac:dyDescent="0.3">
      <c r="A2486">
        <v>2221</v>
      </c>
      <c r="B2486" t="s">
        <v>7803</v>
      </c>
      <c r="C2486">
        <v>8052149</v>
      </c>
      <c r="Q2486" t="s">
        <v>3785</v>
      </c>
      <c r="R2486" t="s">
        <v>3785</v>
      </c>
      <c r="S2486" t="s">
        <v>135</v>
      </c>
      <c r="T2486" t="s">
        <v>52</v>
      </c>
      <c r="V2486" s="9" t="s">
        <v>4229</v>
      </c>
      <c r="AA2486" s="6" t="s">
        <v>9350</v>
      </c>
      <c r="AB2486">
        <v>5</v>
      </c>
      <c r="AC2486">
        <v>5</v>
      </c>
      <c r="AE2486" t="s">
        <v>2462</v>
      </c>
      <c r="AL2486" t="s">
        <v>5323</v>
      </c>
      <c r="AM2486" t="s">
        <v>5323</v>
      </c>
      <c r="AO2486">
        <v>43</v>
      </c>
      <c r="AP2486">
        <v>8</v>
      </c>
      <c r="AZ2486" t="s">
        <v>8877</v>
      </c>
    </row>
    <row r="2487" spans="1:52" x14ac:dyDescent="0.3">
      <c r="A2487">
        <v>2224</v>
      </c>
      <c r="B2487" t="s">
        <v>5812</v>
      </c>
      <c r="C2487">
        <v>8047614</v>
      </c>
      <c r="Q2487" t="s">
        <v>5813</v>
      </c>
      <c r="R2487" t="s">
        <v>5813</v>
      </c>
      <c r="S2487" t="s">
        <v>135</v>
      </c>
      <c r="T2487" t="s">
        <v>52</v>
      </c>
      <c r="V2487" s="9" t="s">
        <v>4231</v>
      </c>
      <c r="AA2487" s="6" t="s">
        <v>5814</v>
      </c>
      <c r="AB2487">
        <v>2</v>
      </c>
      <c r="AC2487">
        <v>2</v>
      </c>
      <c r="AE2487" t="s">
        <v>8054</v>
      </c>
      <c r="AH2487" t="s">
        <v>8057</v>
      </c>
      <c r="AL2487" t="s">
        <v>686</v>
      </c>
      <c r="AM2487" t="s">
        <v>686</v>
      </c>
      <c r="AO2487">
        <v>94</v>
      </c>
      <c r="AP2487">
        <v>3</v>
      </c>
      <c r="AS2487" t="s">
        <v>7271</v>
      </c>
      <c r="AT2487">
        <v>43718717</v>
      </c>
      <c r="AU2487">
        <v>677613</v>
      </c>
      <c r="AV2487" s="11">
        <v>1306050</v>
      </c>
      <c r="AZ2487" t="s">
        <v>5815</v>
      </c>
    </row>
    <row r="2488" spans="1:52" x14ac:dyDescent="0.3">
      <c r="A2488">
        <v>2225</v>
      </c>
      <c r="B2488" t="s">
        <v>7804</v>
      </c>
      <c r="C2488">
        <v>7996589</v>
      </c>
      <c r="Q2488" t="s">
        <v>3786</v>
      </c>
      <c r="R2488" t="s">
        <v>3786</v>
      </c>
      <c r="S2488" t="s">
        <v>135</v>
      </c>
      <c r="T2488" t="s">
        <v>52</v>
      </c>
      <c r="V2488" s="9" t="s">
        <v>4231</v>
      </c>
      <c r="Z2488" s="9" t="s">
        <v>3085</v>
      </c>
      <c r="AA2488" s="6" t="s">
        <v>9351</v>
      </c>
      <c r="AB2488">
        <v>15</v>
      </c>
      <c r="AC2488">
        <v>15</v>
      </c>
      <c r="AE2488" t="s">
        <v>8226</v>
      </c>
      <c r="AH2488" t="s">
        <v>8108</v>
      </c>
      <c r="AL2488" t="s">
        <v>3013</v>
      </c>
      <c r="AM2488" t="s">
        <v>3013</v>
      </c>
      <c r="AO2488">
        <v>20</v>
      </c>
      <c r="AP2488">
        <v>3</v>
      </c>
      <c r="AZ2488" t="s">
        <v>1582</v>
      </c>
    </row>
    <row r="2489" spans="1:52" x14ac:dyDescent="0.3">
      <c r="A2489">
        <v>2227</v>
      </c>
      <c r="B2489" t="s">
        <v>7805</v>
      </c>
      <c r="C2489">
        <v>7994532</v>
      </c>
      <c r="Q2489" t="s">
        <v>3788</v>
      </c>
      <c r="R2489" t="s">
        <v>3788</v>
      </c>
      <c r="S2489" t="s">
        <v>135</v>
      </c>
      <c r="T2489" t="s">
        <v>52</v>
      </c>
      <c r="V2489" s="9" t="s">
        <v>4231</v>
      </c>
      <c r="Z2489" s="9" t="s">
        <v>4155</v>
      </c>
      <c r="AA2489" s="6" t="s">
        <v>9353</v>
      </c>
      <c r="AB2489">
        <v>3</v>
      </c>
      <c r="AC2489">
        <v>3</v>
      </c>
      <c r="AE2489" t="s">
        <v>8054</v>
      </c>
      <c r="AF2489" t="s">
        <v>82</v>
      </c>
      <c r="AH2489" t="s">
        <v>12455</v>
      </c>
      <c r="AL2489" t="s">
        <v>1607</v>
      </c>
      <c r="AM2489" t="s">
        <v>1607</v>
      </c>
      <c r="AO2489">
        <v>165</v>
      </c>
      <c r="AP2489">
        <v>3</v>
      </c>
      <c r="AS2489" t="s">
        <v>7322</v>
      </c>
      <c r="AT2489">
        <v>1537306</v>
      </c>
      <c r="AV2489" s="11">
        <v>342367</v>
      </c>
      <c r="AZ2489" t="s">
        <v>8879</v>
      </c>
    </row>
    <row r="2490" spans="1:52" x14ac:dyDescent="0.3">
      <c r="A2490">
        <v>2228</v>
      </c>
      <c r="B2490" t="s">
        <v>12359</v>
      </c>
      <c r="C2490">
        <v>7996515</v>
      </c>
      <c r="Q2490" t="s">
        <v>12360</v>
      </c>
      <c r="R2490" t="s">
        <v>12360</v>
      </c>
      <c r="S2490" t="s">
        <v>135</v>
      </c>
      <c r="T2490" t="s">
        <v>52</v>
      </c>
      <c r="V2490" s="9" t="s">
        <v>4231</v>
      </c>
      <c r="Y2490" s="9" t="s">
        <v>4219</v>
      </c>
      <c r="Z2490" s="9" t="s">
        <v>4274</v>
      </c>
      <c r="AA2490" s="6" t="s">
        <v>12361</v>
      </c>
      <c r="AB2490">
        <v>11</v>
      </c>
      <c r="AC2490">
        <v>11</v>
      </c>
      <c r="AE2490" t="s">
        <v>8054</v>
      </c>
      <c r="AH2490" t="s">
        <v>1174</v>
      </c>
      <c r="AI2490" t="s">
        <v>8119</v>
      </c>
      <c r="AK2490" t="s">
        <v>8052</v>
      </c>
      <c r="AL2490" t="s">
        <v>5358</v>
      </c>
      <c r="AM2490" t="s">
        <v>5358</v>
      </c>
      <c r="AO2490">
        <v>10</v>
      </c>
      <c r="AP2490">
        <v>5</v>
      </c>
      <c r="AZ2490" t="s">
        <v>12362</v>
      </c>
    </row>
    <row r="2491" spans="1:52" x14ac:dyDescent="0.3">
      <c r="A2491">
        <v>2229</v>
      </c>
      <c r="N2491" t="s">
        <v>11178</v>
      </c>
      <c r="Q2491" t="s">
        <v>11177</v>
      </c>
      <c r="R2491" t="s">
        <v>11177</v>
      </c>
      <c r="S2491" t="s">
        <v>135</v>
      </c>
      <c r="T2491" t="s">
        <v>1281</v>
      </c>
      <c r="V2491" s="9" t="s">
        <v>4231</v>
      </c>
      <c r="AE2491" t="s">
        <v>12456</v>
      </c>
      <c r="AH2491" t="s">
        <v>11180</v>
      </c>
      <c r="AL2491" t="s">
        <v>11179</v>
      </c>
      <c r="AM2491" t="s">
        <v>11179</v>
      </c>
      <c r="AZ2491" t="s">
        <v>11176</v>
      </c>
    </row>
    <row r="2492" spans="1:52" x14ac:dyDescent="0.3">
      <c r="A2492">
        <v>2230</v>
      </c>
      <c r="B2492" t="s">
        <v>7806</v>
      </c>
      <c r="C2492">
        <v>7810580</v>
      </c>
      <c r="Q2492" t="s">
        <v>3789</v>
      </c>
      <c r="R2492" t="s">
        <v>3789</v>
      </c>
      <c r="S2492" t="s">
        <v>135</v>
      </c>
      <c r="T2492" t="s">
        <v>52</v>
      </c>
      <c r="V2492" s="9" t="s">
        <v>4232</v>
      </c>
      <c r="AA2492" s="6" t="s">
        <v>9354</v>
      </c>
      <c r="AB2492">
        <v>15</v>
      </c>
      <c r="AC2492">
        <v>15</v>
      </c>
      <c r="AE2492" t="s">
        <v>8155</v>
      </c>
      <c r="AF2492" t="s">
        <v>164</v>
      </c>
      <c r="AG2492" t="s">
        <v>82</v>
      </c>
      <c r="AL2492" t="s">
        <v>5325</v>
      </c>
      <c r="AM2492" t="s">
        <v>5325</v>
      </c>
      <c r="AO2492">
        <v>54</v>
      </c>
      <c r="AP2492">
        <v>3</v>
      </c>
      <c r="AZ2492" t="s">
        <v>8880</v>
      </c>
    </row>
    <row r="2493" spans="1:52" x14ac:dyDescent="0.3">
      <c r="A2493">
        <v>2231</v>
      </c>
      <c r="E2493">
        <v>761000</v>
      </c>
      <c r="Q2493" t="s">
        <v>5594</v>
      </c>
      <c r="R2493" t="s">
        <v>5594</v>
      </c>
      <c r="S2493" t="s">
        <v>135</v>
      </c>
      <c r="T2493" t="s">
        <v>52</v>
      </c>
      <c r="V2493" s="9" t="s">
        <v>4233</v>
      </c>
      <c r="AA2493" s="6" t="s">
        <v>5595</v>
      </c>
      <c r="AB2493">
        <v>19</v>
      </c>
      <c r="AC2493">
        <v>19</v>
      </c>
      <c r="AE2493" t="s">
        <v>8053</v>
      </c>
      <c r="AH2493" t="s">
        <v>1174</v>
      </c>
      <c r="AL2493" t="s">
        <v>5596</v>
      </c>
      <c r="AM2493" t="s">
        <v>5596</v>
      </c>
      <c r="AO2493">
        <v>43</v>
      </c>
      <c r="AP2493">
        <v>4</v>
      </c>
      <c r="AZ2493" t="s">
        <v>5597</v>
      </c>
    </row>
    <row r="2494" spans="1:52" x14ac:dyDescent="0.3">
      <c r="A2494">
        <v>2233</v>
      </c>
      <c r="B2494" t="s">
        <v>7807</v>
      </c>
      <c r="C2494">
        <v>7845557</v>
      </c>
      <c r="Q2494" t="s">
        <v>3791</v>
      </c>
      <c r="R2494" t="s">
        <v>3791</v>
      </c>
      <c r="S2494" t="s">
        <v>135</v>
      </c>
      <c r="T2494" t="s">
        <v>52</v>
      </c>
      <c r="V2494" s="9" t="s">
        <v>4233</v>
      </c>
      <c r="W2494" s="4">
        <v>34072</v>
      </c>
      <c r="Y2494" s="9" t="s">
        <v>4235</v>
      </c>
      <c r="Z2494" s="9" t="s">
        <v>4236</v>
      </c>
      <c r="AA2494" s="6" t="s">
        <v>9355</v>
      </c>
      <c r="AB2494">
        <v>5</v>
      </c>
      <c r="AC2494">
        <v>5</v>
      </c>
      <c r="AE2494" t="s">
        <v>2462</v>
      </c>
      <c r="AF2494" t="s">
        <v>8140</v>
      </c>
      <c r="AH2494" t="s">
        <v>8057</v>
      </c>
      <c r="AK2494" t="s">
        <v>8052</v>
      </c>
      <c r="AL2494" t="s">
        <v>5326</v>
      </c>
      <c r="AM2494" t="s">
        <v>5326</v>
      </c>
      <c r="AO2494">
        <v>32</v>
      </c>
      <c r="AP2494">
        <v>10</v>
      </c>
      <c r="AZ2494" t="s">
        <v>8882</v>
      </c>
    </row>
    <row r="2495" spans="1:52" x14ac:dyDescent="0.3">
      <c r="A2495">
        <v>2237</v>
      </c>
      <c r="B2495" t="s">
        <v>7808</v>
      </c>
      <c r="C2495">
        <v>7959665</v>
      </c>
      <c r="Q2495" t="s">
        <v>3792</v>
      </c>
      <c r="R2495" t="s">
        <v>3792</v>
      </c>
      <c r="S2495" t="s">
        <v>135</v>
      </c>
      <c r="T2495" t="s">
        <v>52</v>
      </c>
      <c r="V2495" s="9" t="s">
        <v>4234</v>
      </c>
      <c r="Y2495" s="9" t="s">
        <v>4237</v>
      </c>
      <c r="Z2495" s="9" t="s">
        <v>4238</v>
      </c>
      <c r="AA2495" s="6" t="s">
        <v>9356</v>
      </c>
      <c r="AB2495">
        <v>7</v>
      </c>
      <c r="AC2495">
        <v>7</v>
      </c>
      <c r="AE2495" t="s">
        <v>2462</v>
      </c>
      <c r="AH2495" t="s">
        <v>8057</v>
      </c>
      <c r="AK2495" t="s">
        <v>8052</v>
      </c>
      <c r="AL2495" t="s">
        <v>5310</v>
      </c>
      <c r="AM2495" t="s">
        <v>5310</v>
      </c>
      <c r="AO2495">
        <v>25</v>
      </c>
      <c r="AP2495">
        <v>1</v>
      </c>
      <c r="AZ2495" t="s">
        <v>8883</v>
      </c>
    </row>
    <row r="2496" spans="1:52" x14ac:dyDescent="0.3">
      <c r="A2496">
        <v>2238</v>
      </c>
      <c r="M2496" t="s">
        <v>10363</v>
      </c>
      <c r="Q2496" t="s">
        <v>10364</v>
      </c>
      <c r="R2496" t="s">
        <v>10364</v>
      </c>
      <c r="S2496" t="s">
        <v>135</v>
      </c>
      <c r="T2496" t="s">
        <v>10005</v>
      </c>
      <c r="V2496" s="9" t="s">
        <v>10365</v>
      </c>
      <c r="AD2496" s="9" t="s">
        <v>10276</v>
      </c>
      <c r="AL2496" t="s">
        <v>10366</v>
      </c>
      <c r="AM2496" t="s">
        <v>10366</v>
      </c>
    </row>
    <row r="2497" spans="1:59" x14ac:dyDescent="0.3">
      <c r="A2497">
        <v>2239</v>
      </c>
      <c r="M2497" t="s">
        <v>10316</v>
      </c>
      <c r="Q2497" t="s">
        <v>10317</v>
      </c>
      <c r="R2497" t="s">
        <v>10317</v>
      </c>
      <c r="S2497" t="s">
        <v>135</v>
      </c>
      <c r="T2497" t="s">
        <v>10005</v>
      </c>
      <c r="V2497" s="9" t="s">
        <v>10318</v>
      </c>
      <c r="AD2497" s="9" t="s">
        <v>10319</v>
      </c>
      <c r="AK2497" t="s">
        <v>8051</v>
      </c>
      <c r="AL2497" t="s">
        <v>10320</v>
      </c>
      <c r="AM2497" t="s">
        <v>10320</v>
      </c>
      <c r="AO2497">
        <v>9</v>
      </c>
      <c r="AP2497">
        <v>10</v>
      </c>
    </row>
    <row r="2498" spans="1:59" x14ac:dyDescent="0.3">
      <c r="A2498">
        <v>2240</v>
      </c>
      <c r="M2498" t="s">
        <v>10293</v>
      </c>
      <c r="Q2498" t="s">
        <v>10294</v>
      </c>
      <c r="R2498" t="s">
        <v>10294</v>
      </c>
      <c r="S2498" t="s">
        <v>135</v>
      </c>
      <c r="T2498" t="s">
        <v>10005</v>
      </c>
      <c r="V2498" s="9" t="s">
        <v>10295</v>
      </c>
      <c r="AD2498" s="9" t="s">
        <v>10296</v>
      </c>
      <c r="AK2498" t="s">
        <v>8051</v>
      </c>
      <c r="AL2498" t="s">
        <v>10297</v>
      </c>
      <c r="AM2498" t="s">
        <v>10297</v>
      </c>
      <c r="AO2498">
        <v>1</v>
      </c>
      <c r="AP2498">
        <v>9</v>
      </c>
    </row>
    <row r="2499" spans="1:59" x14ac:dyDescent="0.3">
      <c r="A2499">
        <v>2242</v>
      </c>
      <c r="E2499">
        <v>20835014</v>
      </c>
      <c r="Q2499" t="s">
        <v>5570</v>
      </c>
      <c r="R2499" t="s">
        <v>5570</v>
      </c>
      <c r="S2499" t="s">
        <v>135</v>
      </c>
      <c r="T2499" t="s">
        <v>52</v>
      </c>
      <c r="V2499" s="9" t="s">
        <v>3794</v>
      </c>
      <c r="AA2499" s="6" t="s">
        <v>781</v>
      </c>
      <c r="AB2499">
        <v>1</v>
      </c>
      <c r="AC2499">
        <v>1</v>
      </c>
      <c r="AH2499" t="s">
        <v>8057</v>
      </c>
      <c r="AK2499" t="s">
        <v>8051</v>
      </c>
      <c r="AL2499" t="s">
        <v>5531</v>
      </c>
      <c r="AM2499" t="s">
        <v>5531</v>
      </c>
      <c r="AO2499">
        <v>24</v>
      </c>
      <c r="AP2499">
        <v>11</v>
      </c>
      <c r="AS2499" t="s">
        <v>7313</v>
      </c>
      <c r="AT2499">
        <v>818922538</v>
      </c>
      <c r="AV2499" s="11">
        <v>101088275</v>
      </c>
      <c r="AZ2499" t="s">
        <v>5573</v>
      </c>
    </row>
    <row r="2500" spans="1:59" x14ac:dyDescent="0.3">
      <c r="A2500">
        <v>2243</v>
      </c>
      <c r="E2500">
        <v>20835013</v>
      </c>
      <c r="Q2500" t="s">
        <v>5569</v>
      </c>
      <c r="R2500" t="s">
        <v>5569</v>
      </c>
      <c r="S2500" t="s">
        <v>135</v>
      </c>
      <c r="T2500" t="s">
        <v>52</v>
      </c>
      <c r="V2500" s="9" t="s">
        <v>3794</v>
      </c>
      <c r="AA2500" s="6" t="s">
        <v>5545</v>
      </c>
      <c r="AB2500">
        <v>2</v>
      </c>
      <c r="AC2500">
        <v>2</v>
      </c>
      <c r="AK2500" t="s">
        <v>8051</v>
      </c>
      <c r="AL2500" t="s">
        <v>5531</v>
      </c>
      <c r="AM2500" t="s">
        <v>5531</v>
      </c>
      <c r="AO2500">
        <v>24</v>
      </c>
      <c r="AP2500">
        <v>11</v>
      </c>
      <c r="AS2500" t="s">
        <v>7313</v>
      </c>
      <c r="AT2500">
        <v>818922538</v>
      </c>
      <c r="AV2500" s="11">
        <v>101088275</v>
      </c>
      <c r="AZ2500" t="s">
        <v>5574</v>
      </c>
    </row>
    <row r="2501" spans="1:59" x14ac:dyDescent="0.3">
      <c r="A2501">
        <v>2244</v>
      </c>
      <c r="B2501" t="s">
        <v>7809</v>
      </c>
      <c r="C2501">
        <v>7897678</v>
      </c>
      <c r="Q2501" t="s">
        <v>3793</v>
      </c>
      <c r="R2501" t="s">
        <v>3793</v>
      </c>
      <c r="S2501" t="s">
        <v>135</v>
      </c>
      <c r="T2501" t="s">
        <v>52</v>
      </c>
      <c r="V2501" s="9" t="s">
        <v>3794</v>
      </c>
      <c r="Z2501" s="9" t="s">
        <v>3085</v>
      </c>
      <c r="AA2501" s="6" t="s">
        <v>9357</v>
      </c>
      <c r="AB2501">
        <v>15</v>
      </c>
      <c r="AC2501">
        <v>15</v>
      </c>
      <c r="AE2501" t="s">
        <v>8055</v>
      </c>
      <c r="AH2501" t="s">
        <v>12458</v>
      </c>
      <c r="AK2501" t="s">
        <v>8175</v>
      </c>
      <c r="AL2501" t="s">
        <v>3013</v>
      </c>
      <c r="AM2501" t="s">
        <v>3013</v>
      </c>
      <c r="AO2501">
        <v>20</v>
      </c>
      <c r="AP2501">
        <v>4</v>
      </c>
      <c r="AZ2501" t="s">
        <v>8884</v>
      </c>
    </row>
    <row r="2502" spans="1:59" x14ac:dyDescent="0.3">
      <c r="A2502">
        <v>2245</v>
      </c>
      <c r="Q2502" t="s">
        <v>10611</v>
      </c>
      <c r="R2502" t="s">
        <v>10611</v>
      </c>
      <c r="S2502" t="s">
        <v>135</v>
      </c>
      <c r="T2502" t="s">
        <v>2176</v>
      </c>
      <c r="V2502" s="9" t="s">
        <v>4239</v>
      </c>
      <c r="AA2502" s="6" t="s">
        <v>10610</v>
      </c>
      <c r="AB2502">
        <v>29</v>
      </c>
      <c r="AC2502">
        <v>29</v>
      </c>
      <c r="AE2502" t="s">
        <v>10754</v>
      </c>
      <c r="AH2502" t="s">
        <v>8061</v>
      </c>
      <c r="AL2502" t="s">
        <v>10606</v>
      </c>
      <c r="AM2502" t="s">
        <v>10606</v>
      </c>
      <c r="AT2502">
        <v>34240228</v>
      </c>
      <c r="AW2502" t="s">
        <v>10607</v>
      </c>
      <c r="AZ2502" t="s">
        <v>6462</v>
      </c>
      <c r="BD2502" t="s">
        <v>10608</v>
      </c>
      <c r="BF2502" t="s">
        <v>10609</v>
      </c>
    </row>
    <row r="2503" spans="1:59" x14ac:dyDescent="0.3">
      <c r="A2503">
        <v>2246</v>
      </c>
      <c r="Q2503" t="s">
        <v>10772</v>
      </c>
      <c r="R2503" t="s">
        <v>10772</v>
      </c>
      <c r="S2503" t="s">
        <v>135</v>
      </c>
      <c r="T2503" t="s">
        <v>1281</v>
      </c>
      <c r="V2503" s="9" t="s">
        <v>4239</v>
      </c>
      <c r="AH2503" t="s">
        <v>8057</v>
      </c>
      <c r="AL2503" t="s">
        <v>10765</v>
      </c>
      <c r="AM2503" t="s">
        <v>10765</v>
      </c>
      <c r="AZ2503" t="s">
        <v>6442</v>
      </c>
    </row>
    <row r="2504" spans="1:59" x14ac:dyDescent="0.3">
      <c r="A2504">
        <v>2247</v>
      </c>
      <c r="Q2504" t="s">
        <v>10769</v>
      </c>
      <c r="R2504" t="s">
        <v>10769</v>
      </c>
      <c r="S2504" t="s">
        <v>135</v>
      </c>
      <c r="T2504" t="s">
        <v>1281</v>
      </c>
      <c r="V2504" s="9" t="s">
        <v>4239</v>
      </c>
      <c r="AE2504" t="s">
        <v>8239</v>
      </c>
      <c r="AF2504" t="s">
        <v>12456</v>
      </c>
      <c r="AG2504" t="s">
        <v>12306</v>
      </c>
      <c r="AL2504" t="s">
        <v>10770</v>
      </c>
      <c r="AM2504" t="s">
        <v>10770</v>
      </c>
      <c r="AZ2504" t="s">
        <v>10771</v>
      </c>
    </row>
    <row r="2505" spans="1:59" x14ac:dyDescent="0.3">
      <c r="A2505">
        <v>2248</v>
      </c>
      <c r="Q2505" t="s">
        <v>10763</v>
      </c>
      <c r="R2505" t="s">
        <v>10763</v>
      </c>
      <c r="S2505" t="s">
        <v>135</v>
      </c>
      <c r="T2505" t="s">
        <v>1281</v>
      </c>
      <c r="V2505" s="9" t="s">
        <v>4239</v>
      </c>
      <c r="AE2505" t="s">
        <v>10754</v>
      </c>
      <c r="AH2505" t="s">
        <v>10764</v>
      </c>
      <c r="AL2505" t="s">
        <v>10765</v>
      </c>
      <c r="AM2505" t="s">
        <v>10765</v>
      </c>
      <c r="AZ2505" t="s">
        <v>10766</v>
      </c>
    </row>
    <row r="2506" spans="1:59" x14ac:dyDescent="0.3">
      <c r="A2506">
        <v>2249</v>
      </c>
      <c r="Q2506" t="s">
        <v>11075</v>
      </c>
      <c r="R2506" t="s">
        <v>11076</v>
      </c>
      <c r="S2506" t="s">
        <v>65</v>
      </c>
      <c r="T2506" t="s">
        <v>52</v>
      </c>
      <c r="V2506" s="9" t="s">
        <v>4239</v>
      </c>
      <c r="AA2506" s="6" t="s">
        <v>11077</v>
      </c>
      <c r="AB2506">
        <v>22</v>
      </c>
      <c r="AC2506">
        <v>22</v>
      </c>
      <c r="AE2506" t="s">
        <v>82</v>
      </c>
      <c r="AH2506" t="s">
        <v>1174</v>
      </c>
      <c r="AK2506" t="s">
        <v>8052</v>
      </c>
      <c r="AL2506" t="s">
        <v>11087</v>
      </c>
      <c r="AM2506" t="s">
        <v>5245</v>
      </c>
      <c r="AO2506">
        <v>60</v>
      </c>
      <c r="AZ2506" t="s">
        <v>11068</v>
      </c>
    </row>
    <row r="2507" spans="1:59" x14ac:dyDescent="0.3">
      <c r="A2507">
        <v>2250</v>
      </c>
      <c r="C2507">
        <v>7709674</v>
      </c>
      <c r="Q2507" t="s">
        <v>10545</v>
      </c>
      <c r="R2507" t="s">
        <v>10546</v>
      </c>
      <c r="S2507" t="s">
        <v>51</v>
      </c>
      <c r="T2507" t="s">
        <v>52</v>
      </c>
      <c r="V2507" s="9" t="s">
        <v>4239</v>
      </c>
      <c r="AA2507" s="6" t="s">
        <v>5788</v>
      </c>
      <c r="AB2507">
        <v>6</v>
      </c>
      <c r="AC2507">
        <v>6</v>
      </c>
      <c r="AE2507" t="s">
        <v>2462</v>
      </c>
      <c r="AF2507" t="s">
        <v>8054</v>
      </c>
      <c r="AG2507" t="s">
        <v>8055</v>
      </c>
      <c r="AH2507" t="s">
        <v>12425</v>
      </c>
      <c r="AI2507" t="s">
        <v>12459</v>
      </c>
      <c r="AK2507" t="s">
        <v>8123</v>
      </c>
      <c r="AL2507" t="s">
        <v>6803</v>
      </c>
      <c r="AM2507" t="s">
        <v>6008</v>
      </c>
      <c r="AO2507">
        <v>117</v>
      </c>
      <c r="AP2507">
        <v>2</v>
      </c>
      <c r="AS2507" t="s">
        <v>7301</v>
      </c>
      <c r="AV2507" s="11" t="s">
        <v>7302</v>
      </c>
      <c r="AZ2507" t="s">
        <v>7006</v>
      </c>
    </row>
    <row r="2508" spans="1:59" x14ac:dyDescent="0.3">
      <c r="A2508">
        <v>2252</v>
      </c>
      <c r="I2508">
        <v>45854776</v>
      </c>
      <c r="Q2508" t="s">
        <v>10655</v>
      </c>
      <c r="R2508" t="s">
        <v>10655</v>
      </c>
      <c r="S2508" t="s">
        <v>135</v>
      </c>
      <c r="T2508" t="s">
        <v>464</v>
      </c>
      <c r="V2508" s="9" t="s">
        <v>4239</v>
      </c>
      <c r="AD2508" s="9" t="s">
        <v>10016</v>
      </c>
    </row>
    <row r="2509" spans="1:59" x14ac:dyDescent="0.3">
      <c r="A2509">
        <v>2253</v>
      </c>
      <c r="I2509">
        <v>575680634</v>
      </c>
      <c r="Q2509" t="s">
        <v>10367</v>
      </c>
      <c r="R2509" t="s">
        <v>10367</v>
      </c>
      <c r="S2509" t="s">
        <v>135</v>
      </c>
      <c r="T2509" t="s">
        <v>464</v>
      </c>
      <c r="V2509" s="9" t="s">
        <v>4239</v>
      </c>
      <c r="AD2509" s="9" t="s">
        <v>10368</v>
      </c>
    </row>
    <row r="2510" spans="1:59" x14ac:dyDescent="0.3">
      <c r="A2510">
        <v>2255</v>
      </c>
      <c r="M2510" t="s">
        <v>10435</v>
      </c>
      <c r="Q2510" t="s">
        <v>10436</v>
      </c>
      <c r="R2510" t="s">
        <v>10436</v>
      </c>
      <c r="S2510" t="s">
        <v>135</v>
      </c>
      <c r="T2510" t="s">
        <v>464</v>
      </c>
      <c r="V2510" s="9" t="s">
        <v>4239</v>
      </c>
      <c r="AD2510" s="9" t="s">
        <v>10437</v>
      </c>
    </row>
    <row r="2511" spans="1:59" x14ac:dyDescent="0.3">
      <c r="A2511">
        <v>2258</v>
      </c>
      <c r="Q2511" t="s">
        <v>6373</v>
      </c>
      <c r="R2511" t="s">
        <v>6373</v>
      </c>
      <c r="S2511" t="s">
        <v>135</v>
      </c>
      <c r="T2511" t="s">
        <v>52</v>
      </c>
      <c r="V2511" s="9" t="s">
        <v>4239</v>
      </c>
      <c r="AA2511" s="6" t="s">
        <v>251</v>
      </c>
      <c r="AB2511">
        <v>1</v>
      </c>
      <c r="AC2511">
        <v>1</v>
      </c>
      <c r="AL2511" t="s">
        <v>5332</v>
      </c>
      <c r="AM2511" t="s">
        <v>5332</v>
      </c>
      <c r="AO2511">
        <v>2</v>
      </c>
      <c r="AP2511">
        <v>1</v>
      </c>
      <c r="AS2511" t="s">
        <v>7311</v>
      </c>
      <c r="AT2511">
        <v>33996527</v>
      </c>
      <c r="AU2511">
        <v>3451090</v>
      </c>
      <c r="AY2511" t="s">
        <v>12512</v>
      </c>
      <c r="BF2511" t="s">
        <v>6144</v>
      </c>
      <c r="BG2511" t="s">
        <v>10855</v>
      </c>
    </row>
    <row r="2512" spans="1:59" x14ac:dyDescent="0.3">
      <c r="A2512">
        <v>2261</v>
      </c>
      <c r="Q2512" t="s">
        <v>6205</v>
      </c>
      <c r="R2512" t="s">
        <v>6205</v>
      </c>
      <c r="S2512" t="s">
        <v>135</v>
      </c>
      <c r="T2512" t="s">
        <v>52</v>
      </c>
      <c r="V2512" s="9" t="s">
        <v>4239</v>
      </c>
      <c r="AA2512" s="6" t="s">
        <v>6414</v>
      </c>
      <c r="AB2512">
        <v>4</v>
      </c>
      <c r="AC2512">
        <v>4</v>
      </c>
      <c r="AL2512" t="s">
        <v>5332</v>
      </c>
      <c r="AM2512" t="s">
        <v>5332</v>
      </c>
      <c r="AO2512">
        <v>2</v>
      </c>
      <c r="AP2512">
        <v>1</v>
      </c>
      <c r="AS2512" t="s">
        <v>7311</v>
      </c>
      <c r="AT2512">
        <v>33996527</v>
      </c>
      <c r="AU2512">
        <v>3451090</v>
      </c>
      <c r="AY2512" t="s">
        <v>12512</v>
      </c>
      <c r="AZ2512" t="s">
        <v>6436</v>
      </c>
      <c r="BF2512" t="s">
        <v>6144</v>
      </c>
      <c r="BG2512" t="s">
        <v>10855</v>
      </c>
    </row>
    <row r="2513" spans="1:59" x14ac:dyDescent="0.3">
      <c r="A2513">
        <v>2262</v>
      </c>
      <c r="Q2513" t="s">
        <v>6413</v>
      </c>
      <c r="R2513" t="s">
        <v>6413</v>
      </c>
      <c r="S2513" t="s">
        <v>135</v>
      </c>
      <c r="T2513" t="s">
        <v>52</v>
      </c>
      <c r="V2513" s="9" t="s">
        <v>4239</v>
      </c>
      <c r="AA2513" s="6" t="s">
        <v>331</v>
      </c>
      <c r="AB2513">
        <v>1</v>
      </c>
      <c r="AC2513">
        <v>1</v>
      </c>
      <c r="AK2513" t="s">
        <v>8051</v>
      </c>
      <c r="AL2513" t="s">
        <v>5332</v>
      </c>
      <c r="AM2513" t="s">
        <v>5332</v>
      </c>
      <c r="AO2513">
        <v>2</v>
      </c>
      <c r="AP2513">
        <v>1</v>
      </c>
      <c r="AS2513" t="s">
        <v>7311</v>
      </c>
      <c r="AT2513">
        <v>33996527</v>
      </c>
      <c r="AU2513">
        <v>3451090</v>
      </c>
      <c r="AY2513" t="s">
        <v>12512</v>
      </c>
      <c r="AZ2513" t="s">
        <v>6412</v>
      </c>
      <c r="BF2513" t="s">
        <v>6144</v>
      </c>
      <c r="BG2513" t="s">
        <v>10855</v>
      </c>
    </row>
    <row r="2514" spans="1:59" x14ac:dyDescent="0.3">
      <c r="A2514">
        <v>2263</v>
      </c>
      <c r="Q2514" t="s">
        <v>6415</v>
      </c>
      <c r="R2514" t="s">
        <v>6415</v>
      </c>
      <c r="S2514" t="s">
        <v>135</v>
      </c>
      <c r="T2514" t="s">
        <v>52</v>
      </c>
      <c r="V2514" s="9" t="s">
        <v>4239</v>
      </c>
      <c r="AA2514" s="6" t="s">
        <v>6417</v>
      </c>
      <c r="AB2514">
        <v>3</v>
      </c>
      <c r="AC2514">
        <v>3</v>
      </c>
      <c r="AE2514" t="s">
        <v>8053</v>
      </c>
      <c r="AH2514" t="s">
        <v>8109</v>
      </c>
      <c r="AL2514" t="s">
        <v>5332</v>
      </c>
      <c r="AM2514" t="s">
        <v>5332</v>
      </c>
      <c r="AO2514">
        <v>2</v>
      </c>
      <c r="AP2514">
        <v>1</v>
      </c>
      <c r="AS2514" t="s">
        <v>7311</v>
      </c>
      <c r="AT2514">
        <v>33996527</v>
      </c>
      <c r="AU2514">
        <v>3451090</v>
      </c>
      <c r="AY2514" t="s">
        <v>12512</v>
      </c>
      <c r="AZ2514" t="s">
        <v>6416</v>
      </c>
      <c r="BF2514" t="s">
        <v>6144</v>
      </c>
      <c r="BG2514" t="s">
        <v>10855</v>
      </c>
    </row>
    <row r="2515" spans="1:59" x14ac:dyDescent="0.3">
      <c r="A2515">
        <v>2264</v>
      </c>
      <c r="Q2515" t="s">
        <v>6418</v>
      </c>
      <c r="R2515" t="s">
        <v>6418</v>
      </c>
      <c r="S2515" t="s">
        <v>135</v>
      </c>
      <c r="T2515" t="s">
        <v>52</v>
      </c>
      <c r="V2515" s="9" t="s">
        <v>4239</v>
      </c>
      <c r="AA2515" s="6" t="s">
        <v>6303</v>
      </c>
      <c r="AB2515">
        <v>3</v>
      </c>
      <c r="AC2515">
        <v>3</v>
      </c>
      <c r="AL2515" t="s">
        <v>5332</v>
      </c>
      <c r="AM2515" t="s">
        <v>5332</v>
      </c>
      <c r="AO2515">
        <v>2</v>
      </c>
      <c r="AP2515">
        <v>1</v>
      </c>
      <c r="AS2515" t="s">
        <v>7311</v>
      </c>
      <c r="AT2515">
        <v>33996527</v>
      </c>
      <c r="AU2515">
        <v>3451090</v>
      </c>
      <c r="AY2515" t="s">
        <v>12512</v>
      </c>
      <c r="AZ2515" t="s">
        <v>6419</v>
      </c>
      <c r="BF2515" t="s">
        <v>6144</v>
      </c>
      <c r="BG2515" t="s">
        <v>10855</v>
      </c>
    </row>
    <row r="2516" spans="1:59" x14ac:dyDescent="0.3">
      <c r="A2516">
        <v>2265</v>
      </c>
      <c r="Q2516" t="s">
        <v>6421</v>
      </c>
      <c r="R2516" t="s">
        <v>6421</v>
      </c>
      <c r="S2516" t="s">
        <v>135</v>
      </c>
      <c r="T2516" t="s">
        <v>52</v>
      </c>
      <c r="V2516" s="9" t="s">
        <v>4239</v>
      </c>
      <c r="AA2516" s="6" t="s">
        <v>6422</v>
      </c>
      <c r="AB2516">
        <v>2</v>
      </c>
      <c r="AC2516">
        <v>2</v>
      </c>
      <c r="AL2516" t="s">
        <v>5332</v>
      </c>
      <c r="AM2516" t="s">
        <v>5332</v>
      </c>
      <c r="AO2516">
        <v>2</v>
      </c>
      <c r="AP2516">
        <v>1</v>
      </c>
      <c r="AS2516" t="s">
        <v>7311</v>
      </c>
      <c r="AT2516">
        <v>33996527</v>
      </c>
      <c r="AU2516">
        <v>3451090</v>
      </c>
      <c r="AY2516" t="s">
        <v>12512</v>
      </c>
      <c r="AZ2516" t="s">
        <v>6420</v>
      </c>
      <c r="BF2516" t="s">
        <v>6144</v>
      </c>
      <c r="BG2516" t="s">
        <v>10855</v>
      </c>
    </row>
    <row r="2517" spans="1:59" x14ac:dyDescent="0.3">
      <c r="A2517">
        <v>2266</v>
      </c>
      <c r="Q2517" t="s">
        <v>6424</v>
      </c>
      <c r="R2517" t="s">
        <v>6424</v>
      </c>
      <c r="S2517" t="s">
        <v>135</v>
      </c>
      <c r="T2517" t="s">
        <v>52</v>
      </c>
      <c r="V2517" s="9" t="s">
        <v>4239</v>
      </c>
      <c r="AA2517" s="6" t="s">
        <v>6167</v>
      </c>
      <c r="AB2517">
        <v>3</v>
      </c>
      <c r="AC2517">
        <v>3</v>
      </c>
      <c r="AL2517" t="s">
        <v>5332</v>
      </c>
      <c r="AM2517" t="s">
        <v>5332</v>
      </c>
      <c r="AO2517">
        <v>2</v>
      </c>
      <c r="AP2517">
        <v>1</v>
      </c>
      <c r="AS2517" t="s">
        <v>7311</v>
      </c>
      <c r="AT2517">
        <v>33996527</v>
      </c>
      <c r="AU2517">
        <v>3451090</v>
      </c>
      <c r="AY2517" t="s">
        <v>12512</v>
      </c>
      <c r="AZ2517" t="s">
        <v>6423</v>
      </c>
      <c r="BF2517" t="s">
        <v>6144</v>
      </c>
      <c r="BG2517" t="s">
        <v>10855</v>
      </c>
    </row>
    <row r="2518" spans="1:59" x14ac:dyDescent="0.3">
      <c r="A2518">
        <v>2267</v>
      </c>
      <c r="Q2518" t="s">
        <v>6426</v>
      </c>
      <c r="R2518" t="s">
        <v>6426</v>
      </c>
      <c r="S2518" t="s">
        <v>135</v>
      </c>
      <c r="T2518" t="s">
        <v>52</v>
      </c>
      <c r="V2518" s="9" t="s">
        <v>4239</v>
      </c>
      <c r="AA2518" s="6" t="s">
        <v>517</v>
      </c>
      <c r="AB2518">
        <v>1</v>
      </c>
      <c r="AC2518">
        <v>1</v>
      </c>
      <c r="AL2518" t="s">
        <v>5332</v>
      </c>
      <c r="AM2518" t="s">
        <v>5332</v>
      </c>
      <c r="AO2518">
        <v>2</v>
      </c>
      <c r="AP2518">
        <v>1</v>
      </c>
      <c r="AS2518" t="s">
        <v>7311</v>
      </c>
      <c r="AT2518">
        <v>33996527</v>
      </c>
      <c r="AU2518">
        <v>3451090</v>
      </c>
      <c r="AY2518" t="s">
        <v>12512</v>
      </c>
      <c r="AZ2518" t="s">
        <v>6425</v>
      </c>
      <c r="BF2518" t="s">
        <v>6144</v>
      </c>
      <c r="BG2518" t="s">
        <v>10855</v>
      </c>
    </row>
    <row r="2519" spans="1:59" x14ac:dyDescent="0.3">
      <c r="A2519">
        <v>2268</v>
      </c>
      <c r="Q2519" t="s">
        <v>6427</v>
      </c>
      <c r="R2519" t="s">
        <v>6427</v>
      </c>
      <c r="S2519" t="s">
        <v>135</v>
      </c>
      <c r="T2519" t="s">
        <v>52</v>
      </c>
      <c r="V2519" s="9" t="s">
        <v>4239</v>
      </c>
      <c r="AA2519" s="6" t="s">
        <v>6169</v>
      </c>
      <c r="AB2519">
        <v>2</v>
      </c>
      <c r="AC2519">
        <v>2</v>
      </c>
      <c r="AL2519" t="s">
        <v>5332</v>
      </c>
      <c r="AM2519" t="s">
        <v>5332</v>
      </c>
      <c r="AO2519">
        <v>2</v>
      </c>
      <c r="AP2519">
        <v>1</v>
      </c>
      <c r="AS2519" t="s">
        <v>7311</v>
      </c>
      <c r="AT2519">
        <v>33996527</v>
      </c>
      <c r="AU2519">
        <v>3451090</v>
      </c>
      <c r="AY2519" t="s">
        <v>12512</v>
      </c>
      <c r="AZ2519" t="s">
        <v>4591</v>
      </c>
      <c r="BF2519" t="s">
        <v>6144</v>
      </c>
      <c r="BG2519" t="s">
        <v>10855</v>
      </c>
    </row>
    <row r="2520" spans="1:59" x14ac:dyDescent="0.3">
      <c r="A2520">
        <v>2269</v>
      </c>
      <c r="Q2520" t="s">
        <v>6428</v>
      </c>
      <c r="R2520" t="s">
        <v>6428</v>
      </c>
      <c r="S2520" t="s">
        <v>135</v>
      </c>
      <c r="T2520" t="s">
        <v>52</v>
      </c>
      <c r="V2520" s="9" t="s">
        <v>4239</v>
      </c>
      <c r="AA2520" s="6" t="s">
        <v>6429</v>
      </c>
      <c r="AB2520">
        <v>5</v>
      </c>
      <c r="AC2520">
        <v>5</v>
      </c>
      <c r="AL2520" t="s">
        <v>5332</v>
      </c>
      <c r="AM2520" t="s">
        <v>5332</v>
      </c>
      <c r="AO2520">
        <v>2</v>
      </c>
      <c r="AP2520">
        <v>1</v>
      </c>
      <c r="AS2520" t="s">
        <v>7311</v>
      </c>
      <c r="AT2520">
        <v>33996527</v>
      </c>
      <c r="AU2520">
        <v>3451090</v>
      </c>
      <c r="AY2520" t="s">
        <v>12512</v>
      </c>
      <c r="AZ2520" t="s">
        <v>6144</v>
      </c>
      <c r="BF2520" t="s">
        <v>6144</v>
      </c>
      <c r="BG2520" t="s">
        <v>10855</v>
      </c>
    </row>
    <row r="2521" spans="1:59" x14ac:dyDescent="0.3">
      <c r="A2521">
        <v>2270</v>
      </c>
      <c r="Q2521" t="s">
        <v>6431</v>
      </c>
      <c r="R2521" t="s">
        <v>6431</v>
      </c>
      <c r="S2521" t="s">
        <v>135</v>
      </c>
      <c r="T2521" t="s">
        <v>52</v>
      </c>
      <c r="V2521" s="9" t="s">
        <v>4239</v>
      </c>
      <c r="AA2521" s="6" t="s">
        <v>6432</v>
      </c>
      <c r="AB2521">
        <v>4</v>
      </c>
      <c r="AC2521">
        <v>4</v>
      </c>
      <c r="AE2521" t="s">
        <v>8226</v>
      </c>
      <c r="AL2521" t="s">
        <v>5332</v>
      </c>
      <c r="AM2521" t="s">
        <v>5332</v>
      </c>
      <c r="AO2521">
        <v>2</v>
      </c>
      <c r="AP2521">
        <v>1</v>
      </c>
      <c r="AS2521" t="s">
        <v>7311</v>
      </c>
      <c r="AT2521">
        <v>33996527</v>
      </c>
      <c r="AU2521">
        <v>3451090</v>
      </c>
      <c r="AY2521" t="s">
        <v>12512</v>
      </c>
      <c r="AZ2521" t="s">
        <v>6430</v>
      </c>
      <c r="BF2521" t="s">
        <v>6144</v>
      </c>
      <c r="BG2521" t="s">
        <v>10855</v>
      </c>
    </row>
    <row r="2522" spans="1:59" x14ac:dyDescent="0.3">
      <c r="A2522">
        <v>2271</v>
      </c>
      <c r="Q2522" t="s">
        <v>6433</v>
      </c>
      <c r="R2522" t="s">
        <v>6433</v>
      </c>
      <c r="S2522" t="s">
        <v>135</v>
      </c>
      <c r="T2522" t="s">
        <v>52</v>
      </c>
      <c r="V2522" s="9" t="s">
        <v>4239</v>
      </c>
      <c r="AA2522" s="6" t="s">
        <v>6435</v>
      </c>
      <c r="AB2522">
        <v>2</v>
      </c>
      <c r="AC2522">
        <v>2</v>
      </c>
      <c r="AH2522" t="s">
        <v>12653</v>
      </c>
      <c r="AL2522" t="s">
        <v>5332</v>
      </c>
      <c r="AM2522" t="s">
        <v>5332</v>
      </c>
      <c r="AO2522">
        <v>2</v>
      </c>
      <c r="AP2522">
        <v>1</v>
      </c>
      <c r="AS2522" t="s">
        <v>7311</v>
      </c>
      <c r="AT2522">
        <v>33996527</v>
      </c>
      <c r="AU2522">
        <v>3451090</v>
      </c>
      <c r="AY2522" t="s">
        <v>12512</v>
      </c>
      <c r="AZ2522" t="s">
        <v>6434</v>
      </c>
      <c r="BF2522" t="s">
        <v>6144</v>
      </c>
      <c r="BG2522" t="s">
        <v>10855</v>
      </c>
    </row>
    <row r="2523" spans="1:59" x14ac:dyDescent="0.3">
      <c r="A2523">
        <v>2272</v>
      </c>
      <c r="Q2523" t="s">
        <v>6437</v>
      </c>
      <c r="R2523" t="s">
        <v>6437</v>
      </c>
      <c r="S2523" t="s">
        <v>135</v>
      </c>
      <c r="T2523" t="s">
        <v>52</v>
      </c>
      <c r="V2523" s="9" t="s">
        <v>4239</v>
      </c>
      <c r="AA2523" s="6" t="s">
        <v>6365</v>
      </c>
      <c r="AB2523">
        <v>4</v>
      </c>
      <c r="AC2523">
        <v>4</v>
      </c>
      <c r="AH2523" t="s">
        <v>8057</v>
      </c>
      <c r="AK2523" t="s">
        <v>8052</v>
      </c>
      <c r="AL2523" t="s">
        <v>5332</v>
      </c>
      <c r="AM2523" t="s">
        <v>5332</v>
      </c>
      <c r="AO2523">
        <v>2</v>
      </c>
      <c r="AP2523">
        <v>1</v>
      </c>
      <c r="AS2523" t="s">
        <v>7311</v>
      </c>
      <c r="AT2523">
        <v>33996527</v>
      </c>
      <c r="AU2523">
        <v>3451090</v>
      </c>
      <c r="AY2523" t="s">
        <v>12512</v>
      </c>
      <c r="AZ2523" t="s">
        <v>6438</v>
      </c>
      <c r="BF2523" t="s">
        <v>6144</v>
      </c>
      <c r="BG2523" t="s">
        <v>10855</v>
      </c>
    </row>
    <row r="2524" spans="1:59" x14ac:dyDescent="0.3">
      <c r="A2524">
        <v>2274</v>
      </c>
      <c r="Q2524" t="s">
        <v>3808</v>
      </c>
      <c r="R2524" t="s">
        <v>3808</v>
      </c>
      <c r="S2524" t="s">
        <v>135</v>
      </c>
      <c r="T2524" t="s">
        <v>52</v>
      </c>
      <c r="V2524" s="9" t="s">
        <v>4239</v>
      </c>
      <c r="AA2524" s="6" t="s">
        <v>6443</v>
      </c>
      <c r="AB2524">
        <v>7</v>
      </c>
      <c r="AC2524">
        <v>7</v>
      </c>
      <c r="AH2524" t="s">
        <v>8143</v>
      </c>
      <c r="AL2524" t="s">
        <v>5332</v>
      </c>
      <c r="AM2524" t="s">
        <v>5332</v>
      </c>
      <c r="AO2524">
        <v>2</v>
      </c>
      <c r="AP2524">
        <v>1</v>
      </c>
      <c r="AS2524" t="s">
        <v>7311</v>
      </c>
      <c r="AT2524">
        <v>33996527</v>
      </c>
      <c r="AU2524">
        <v>3451090</v>
      </c>
      <c r="AY2524" t="s">
        <v>12512</v>
      </c>
      <c r="AZ2524" t="s">
        <v>6442</v>
      </c>
      <c r="BF2524" t="s">
        <v>6144</v>
      </c>
      <c r="BG2524" t="s">
        <v>10855</v>
      </c>
    </row>
    <row r="2525" spans="1:59" x14ac:dyDescent="0.3">
      <c r="A2525">
        <v>2275</v>
      </c>
      <c r="Q2525" t="s">
        <v>6444</v>
      </c>
      <c r="R2525" t="s">
        <v>6444</v>
      </c>
      <c r="S2525" t="s">
        <v>135</v>
      </c>
      <c r="T2525" t="s">
        <v>52</v>
      </c>
      <c r="V2525" s="9" t="s">
        <v>4239</v>
      </c>
      <c r="AA2525" s="6" t="s">
        <v>6445</v>
      </c>
      <c r="AB2525">
        <v>1</v>
      </c>
      <c r="AC2525">
        <v>1</v>
      </c>
      <c r="AH2525" t="s">
        <v>8088</v>
      </c>
      <c r="AL2525" t="s">
        <v>5332</v>
      </c>
      <c r="AM2525" t="s">
        <v>5332</v>
      </c>
      <c r="AO2525">
        <v>2</v>
      </c>
      <c r="AP2525">
        <v>1</v>
      </c>
      <c r="AS2525" t="s">
        <v>7311</v>
      </c>
      <c r="AT2525">
        <v>33996527</v>
      </c>
      <c r="AU2525">
        <v>3451090</v>
      </c>
      <c r="AY2525" t="s">
        <v>12512</v>
      </c>
      <c r="BF2525" t="s">
        <v>6144</v>
      </c>
      <c r="BG2525" t="s">
        <v>10855</v>
      </c>
    </row>
    <row r="2526" spans="1:59" x14ac:dyDescent="0.3">
      <c r="A2526">
        <v>2277</v>
      </c>
      <c r="Q2526" t="s">
        <v>6448</v>
      </c>
      <c r="R2526" t="s">
        <v>6448</v>
      </c>
      <c r="S2526" t="s">
        <v>135</v>
      </c>
      <c r="T2526" t="s">
        <v>52</v>
      </c>
      <c r="V2526" s="9" t="s">
        <v>4239</v>
      </c>
      <c r="AA2526" s="6" t="s">
        <v>6368</v>
      </c>
      <c r="AB2526">
        <v>2</v>
      </c>
      <c r="AC2526">
        <v>2</v>
      </c>
      <c r="AL2526" t="s">
        <v>5332</v>
      </c>
      <c r="AM2526" t="s">
        <v>5332</v>
      </c>
      <c r="AO2526">
        <v>2</v>
      </c>
      <c r="AP2526">
        <v>1</v>
      </c>
      <c r="AS2526" t="s">
        <v>7311</v>
      </c>
      <c r="AT2526">
        <v>33996527</v>
      </c>
      <c r="AU2526">
        <v>3451090</v>
      </c>
      <c r="AY2526" t="s">
        <v>12512</v>
      </c>
      <c r="AZ2526" t="s">
        <v>6197</v>
      </c>
      <c r="BF2526" t="s">
        <v>6144</v>
      </c>
      <c r="BG2526" t="s">
        <v>10855</v>
      </c>
    </row>
    <row r="2527" spans="1:59" x14ac:dyDescent="0.3">
      <c r="A2527">
        <v>2278</v>
      </c>
      <c r="Q2527" t="s">
        <v>6450</v>
      </c>
      <c r="R2527" t="s">
        <v>6450</v>
      </c>
      <c r="S2527" t="s">
        <v>135</v>
      </c>
      <c r="T2527" t="s">
        <v>52</v>
      </c>
      <c r="V2527" s="9" t="s">
        <v>4239</v>
      </c>
      <c r="AA2527" s="6" t="s">
        <v>6451</v>
      </c>
      <c r="AB2527">
        <v>2</v>
      </c>
      <c r="AC2527">
        <v>2</v>
      </c>
      <c r="AH2527" t="s">
        <v>8057</v>
      </c>
      <c r="AL2527" t="s">
        <v>5332</v>
      </c>
      <c r="AM2527" t="s">
        <v>5332</v>
      </c>
      <c r="AO2527">
        <v>2</v>
      </c>
      <c r="AP2527">
        <v>1</v>
      </c>
      <c r="AS2527" t="s">
        <v>7311</v>
      </c>
      <c r="AT2527">
        <v>33996527</v>
      </c>
      <c r="AU2527">
        <v>3451090</v>
      </c>
      <c r="AY2527" t="s">
        <v>12512</v>
      </c>
      <c r="AZ2527" t="s">
        <v>6449</v>
      </c>
      <c r="BF2527" t="s">
        <v>6144</v>
      </c>
      <c r="BG2527" t="s">
        <v>10855</v>
      </c>
    </row>
    <row r="2528" spans="1:59" x14ac:dyDescent="0.3">
      <c r="A2528">
        <v>2282</v>
      </c>
      <c r="K2528" t="s">
        <v>10999</v>
      </c>
      <c r="O2528" s="9" t="s">
        <v>10998</v>
      </c>
      <c r="P2528" s="9" t="s">
        <v>10997</v>
      </c>
      <c r="Q2528" t="s">
        <v>11000</v>
      </c>
      <c r="R2528" t="s">
        <v>11001</v>
      </c>
      <c r="S2528" t="s">
        <v>65</v>
      </c>
      <c r="T2528" t="s">
        <v>180</v>
      </c>
      <c r="V2528" s="9" t="s">
        <v>4239</v>
      </c>
      <c r="AB2528">
        <v>304</v>
      </c>
      <c r="AC2528">
        <v>304</v>
      </c>
      <c r="AE2528" t="s">
        <v>8053</v>
      </c>
      <c r="AF2528" t="s">
        <v>92</v>
      </c>
      <c r="AH2528" t="s">
        <v>1174</v>
      </c>
      <c r="AP2528" s="9"/>
    </row>
    <row r="2529" spans="1:59" x14ac:dyDescent="0.3">
      <c r="A2529">
        <v>2283</v>
      </c>
      <c r="K2529" t="s">
        <v>7813</v>
      </c>
      <c r="P2529" s="9" t="s">
        <v>7812</v>
      </c>
      <c r="Q2529" t="s">
        <v>3797</v>
      </c>
      <c r="R2529" t="s">
        <v>3797</v>
      </c>
      <c r="S2529" t="s">
        <v>135</v>
      </c>
      <c r="T2529" t="s">
        <v>13</v>
      </c>
      <c r="V2529" s="9" t="s">
        <v>4239</v>
      </c>
      <c r="AB2529">
        <v>245</v>
      </c>
      <c r="AC2529">
        <v>245</v>
      </c>
      <c r="AH2529" t="s">
        <v>8107</v>
      </c>
      <c r="AZ2529" t="s">
        <v>8783</v>
      </c>
      <c r="BF2529" t="s">
        <v>8888</v>
      </c>
    </row>
    <row r="2530" spans="1:59" x14ac:dyDescent="0.3">
      <c r="A2530">
        <v>2292</v>
      </c>
      <c r="B2530" t="s">
        <v>7814</v>
      </c>
      <c r="C2530">
        <v>7565020</v>
      </c>
      <c r="Q2530" t="s">
        <v>3800</v>
      </c>
      <c r="R2530" t="s">
        <v>3800</v>
      </c>
      <c r="S2530" t="s">
        <v>135</v>
      </c>
      <c r="T2530" t="s">
        <v>52</v>
      </c>
      <c r="V2530" s="9" t="s">
        <v>4239</v>
      </c>
      <c r="AA2530" s="6" t="s">
        <v>9362</v>
      </c>
      <c r="AB2530">
        <v>5</v>
      </c>
      <c r="AC2530">
        <v>5</v>
      </c>
      <c r="AE2530" t="s">
        <v>8054</v>
      </c>
      <c r="AL2530" t="s">
        <v>5301</v>
      </c>
      <c r="AM2530" t="s">
        <v>5301</v>
      </c>
      <c r="AO2530">
        <v>16</v>
      </c>
      <c r="AP2530">
        <v>5</v>
      </c>
      <c r="AZ2530" t="s">
        <v>8890</v>
      </c>
    </row>
    <row r="2531" spans="1:59" x14ac:dyDescent="0.3">
      <c r="A2531">
        <v>2294</v>
      </c>
      <c r="B2531" t="s">
        <v>7816</v>
      </c>
      <c r="C2531">
        <v>10143319</v>
      </c>
      <c r="Q2531" t="s">
        <v>3802</v>
      </c>
      <c r="R2531" t="s">
        <v>3802</v>
      </c>
      <c r="S2531" t="s">
        <v>135</v>
      </c>
      <c r="T2531" t="s">
        <v>52</v>
      </c>
      <c r="V2531" s="9" t="s">
        <v>4239</v>
      </c>
      <c r="AA2531" s="6" t="s">
        <v>9363</v>
      </c>
      <c r="AB2531">
        <v>18</v>
      </c>
      <c r="AC2531">
        <v>18</v>
      </c>
      <c r="AE2531" t="s">
        <v>8248</v>
      </c>
      <c r="AF2531" t="s">
        <v>164</v>
      </c>
      <c r="AL2531" t="s">
        <v>5330</v>
      </c>
      <c r="AM2531" t="s">
        <v>5330</v>
      </c>
      <c r="AO2531">
        <v>6</v>
      </c>
      <c r="AP2531">
        <v>3</v>
      </c>
      <c r="AZ2531" t="s">
        <v>1582</v>
      </c>
    </row>
    <row r="2532" spans="1:59" x14ac:dyDescent="0.3">
      <c r="A2532">
        <v>2295</v>
      </c>
      <c r="B2532" t="s">
        <v>7817</v>
      </c>
      <c r="C2532">
        <v>7761562</v>
      </c>
      <c r="Q2532" t="s">
        <v>3803</v>
      </c>
      <c r="R2532" t="s">
        <v>3803</v>
      </c>
      <c r="S2532" t="s">
        <v>135</v>
      </c>
      <c r="T2532" t="s">
        <v>52</v>
      </c>
      <c r="V2532" s="9" t="s">
        <v>4239</v>
      </c>
      <c r="AA2532" s="6" t="s">
        <v>9364</v>
      </c>
      <c r="AB2532">
        <v>13</v>
      </c>
      <c r="AC2532">
        <v>13</v>
      </c>
      <c r="AE2532" t="s">
        <v>8055</v>
      </c>
      <c r="AL2532" t="s">
        <v>5331</v>
      </c>
      <c r="AM2532" t="s">
        <v>5331</v>
      </c>
      <c r="AO2532">
        <v>63</v>
      </c>
      <c r="AP2532">
        <v>2</v>
      </c>
      <c r="AZ2532" t="s">
        <v>8892</v>
      </c>
    </row>
    <row r="2533" spans="1:59" x14ac:dyDescent="0.3">
      <c r="A2533">
        <v>2298</v>
      </c>
      <c r="B2533" t="s">
        <v>7820</v>
      </c>
      <c r="C2533">
        <v>7560933</v>
      </c>
      <c r="Q2533" t="s">
        <v>3806</v>
      </c>
      <c r="R2533" t="s">
        <v>3806</v>
      </c>
      <c r="S2533" t="s">
        <v>135</v>
      </c>
      <c r="T2533" t="s">
        <v>52</v>
      </c>
      <c r="V2533" s="9" t="s">
        <v>4239</v>
      </c>
      <c r="Z2533" s="9" t="s">
        <v>4197</v>
      </c>
      <c r="AA2533" s="6" t="s">
        <v>9367</v>
      </c>
      <c r="AB2533">
        <v>19</v>
      </c>
      <c r="AC2533">
        <v>19</v>
      </c>
      <c r="AE2533" t="s">
        <v>8140</v>
      </c>
      <c r="AL2533" t="s">
        <v>5171</v>
      </c>
      <c r="AM2533" t="s">
        <v>5171</v>
      </c>
      <c r="AO2533">
        <v>28</v>
      </c>
      <c r="AP2533" s="9" t="s">
        <v>6863</v>
      </c>
      <c r="AS2533" t="s">
        <v>7368</v>
      </c>
      <c r="AT2533">
        <v>609193383</v>
      </c>
      <c r="AV2533" s="11">
        <v>7502386</v>
      </c>
      <c r="AZ2533" t="s">
        <v>8895</v>
      </c>
    </row>
    <row r="2534" spans="1:59" x14ac:dyDescent="0.3">
      <c r="A2534">
        <v>2299</v>
      </c>
      <c r="B2534" t="s">
        <v>7821</v>
      </c>
      <c r="C2534">
        <v>8532819</v>
      </c>
      <c r="Q2534" t="s">
        <v>3807</v>
      </c>
      <c r="R2534" t="s">
        <v>3807</v>
      </c>
      <c r="S2534" t="s">
        <v>135</v>
      </c>
      <c r="T2534" t="s">
        <v>52</v>
      </c>
      <c r="V2534" s="9" t="s">
        <v>4239</v>
      </c>
      <c r="W2534" s="4">
        <v>34380</v>
      </c>
      <c r="Y2534" s="9" t="s">
        <v>4242</v>
      </c>
      <c r="Z2534" s="9" t="s">
        <v>4243</v>
      </c>
      <c r="AA2534" s="6" t="s">
        <v>9368</v>
      </c>
      <c r="AB2534">
        <v>21</v>
      </c>
      <c r="AC2534">
        <v>21</v>
      </c>
      <c r="AE2534" t="s">
        <v>2462</v>
      </c>
      <c r="AL2534" t="s">
        <v>5205</v>
      </c>
      <c r="AM2534" t="s">
        <v>5205</v>
      </c>
      <c r="AO2534">
        <v>20</v>
      </c>
      <c r="AP2534">
        <v>4</v>
      </c>
      <c r="AZ2534" t="s">
        <v>8896</v>
      </c>
    </row>
    <row r="2535" spans="1:59" x14ac:dyDescent="0.3">
      <c r="A2535">
        <v>2300</v>
      </c>
      <c r="B2535" t="s">
        <v>7822</v>
      </c>
      <c r="C2535">
        <v>7731386</v>
      </c>
      <c r="Q2535" t="s">
        <v>3809</v>
      </c>
      <c r="R2535" t="s">
        <v>3809</v>
      </c>
      <c r="S2535" t="s">
        <v>135</v>
      </c>
      <c r="T2535" t="s">
        <v>52</v>
      </c>
      <c r="V2535" s="9" t="s">
        <v>4239</v>
      </c>
      <c r="AA2535" s="6" t="s">
        <v>5675</v>
      </c>
      <c r="AB2535">
        <v>6</v>
      </c>
      <c r="AC2535">
        <v>6</v>
      </c>
      <c r="AE2535" t="s">
        <v>2462</v>
      </c>
      <c r="AL2535" t="s">
        <v>5333</v>
      </c>
      <c r="AM2535" t="s">
        <v>5333</v>
      </c>
      <c r="AO2535">
        <v>21</v>
      </c>
      <c r="AP2535">
        <v>1</v>
      </c>
      <c r="AZ2535" t="s">
        <v>8897</v>
      </c>
    </row>
    <row r="2536" spans="1:59" x14ac:dyDescent="0.3">
      <c r="A2536">
        <v>2301</v>
      </c>
      <c r="B2536" t="s">
        <v>7823</v>
      </c>
      <c r="C2536">
        <v>7877467</v>
      </c>
      <c r="Q2536" t="s">
        <v>3810</v>
      </c>
      <c r="R2536" t="s">
        <v>3810</v>
      </c>
      <c r="S2536" t="s">
        <v>135</v>
      </c>
      <c r="T2536" t="s">
        <v>52</v>
      </c>
      <c r="V2536" s="9" t="s">
        <v>4239</v>
      </c>
      <c r="AA2536" s="6" t="s">
        <v>9369</v>
      </c>
      <c r="AB2536">
        <v>8</v>
      </c>
      <c r="AC2536">
        <v>8</v>
      </c>
      <c r="AE2536" t="s">
        <v>8054</v>
      </c>
      <c r="AH2536" t="s">
        <v>8058</v>
      </c>
      <c r="AL2536" t="s">
        <v>5212</v>
      </c>
      <c r="AM2536" t="s">
        <v>5212</v>
      </c>
      <c r="AO2536">
        <v>35</v>
      </c>
      <c r="AP2536">
        <v>1</v>
      </c>
      <c r="AZ2536" t="s">
        <v>5815</v>
      </c>
    </row>
    <row r="2537" spans="1:59" x14ac:dyDescent="0.3">
      <c r="A2537">
        <v>2302</v>
      </c>
      <c r="B2537" t="s">
        <v>7824</v>
      </c>
      <c r="C2537">
        <v>7702303</v>
      </c>
      <c r="Q2537" t="s">
        <v>3811</v>
      </c>
      <c r="R2537" t="s">
        <v>3811</v>
      </c>
      <c r="S2537" t="s">
        <v>135</v>
      </c>
      <c r="T2537" t="s">
        <v>52</v>
      </c>
      <c r="V2537" s="9" t="s">
        <v>4239</v>
      </c>
      <c r="AA2537" s="6" t="s">
        <v>9370</v>
      </c>
      <c r="AB2537">
        <v>8</v>
      </c>
      <c r="AC2537">
        <v>8</v>
      </c>
      <c r="AE2537" t="s">
        <v>8054</v>
      </c>
      <c r="AH2537" t="s">
        <v>8057</v>
      </c>
      <c r="AK2537" t="s">
        <v>8052</v>
      </c>
      <c r="AL2537" t="s">
        <v>2713</v>
      </c>
      <c r="AM2537" t="s">
        <v>2713</v>
      </c>
      <c r="AO2537">
        <v>34</v>
      </c>
      <c r="AP2537">
        <v>1</v>
      </c>
      <c r="AZ2537" t="s">
        <v>8898</v>
      </c>
    </row>
    <row r="2538" spans="1:59" x14ac:dyDescent="0.3">
      <c r="A2538">
        <v>2304</v>
      </c>
      <c r="B2538" t="s">
        <v>7827</v>
      </c>
      <c r="C2538">
        <v>17837478</v>
      </c>
      <c r="Q2538" t="s">
        <v>3813</v>
      </c>
      <c r="R2538" t="s">
        <v>3813</v>
      </c>
      <c r="S2538" t="s">
        <v>135</v>
      </c>
      <c r="T2538" t="s">
        <v>52</v>
      </c>
      <c r="V2538" s="9" t="s">
        <v>4244</v>
      </c>
      <c r="AA2538" s="6" t="s">
        <v>9372</v>
      </c>
      <c r="AB2538">
        <v>1</v>
      </c>
      <c r="AC2538">
        <v>1</v>
      </c>
      <c r="AE2538" t="s">
        <v>2462</v>
      </c>
      <c r="AH2538" t="s">
        <v>8057</v>
      </c>
      <c r="AL2538" t="s">
        <v>5334</v>
      </c>
      <c r="AM2538" t="s">
        <v>5334</v>
      </c>
      <c r="AO2538">
        <v>267</v>
      </c>
      <c r="AP2538">
        <v>5196</v>
      </c>
      <c r="BD2538" t="s">
        <v>8900</v>
      </c>
    </row>
    <row r="2539" spans="1:59" x14ac:dyDescent="0.3">
      <c r="A2539">
        <v>2305</v>
      </c>
      <c r="B2539" t="s">
        <v>11572</v>
      </c>
      <c r="C2539">
        <v>7824637</v>
      </c>
      <c r="Q2539" t="s">
        <v>11573</v>
      </c>
      <c r="R2539" t="s">
        <v>11573</v>
      </c>
      <c r="S2539" t="s">
        <v>135</v>
      </c>
      <c r="T2539" t="s">
        <v>52</v>
      </c>
      <c r="V2539" s="9" t="s">
        <v>4245</v>
      </c>
      <c r="AA2539" s="6" t="s">
        <v>11574</v>
      </c>
      <c r="AB2539">
        <v>1</v>
      </c>
      <c r="AC2539">
        <v>1</v>
      </c>
      <c r="AE2539" t="s">
        <v>8054</v>
      </c>
      <c r="AH2539" t="s">
        <v>8057</v>
      </c>
      <c r="AI2539" t="s">
        <v>8154</v>
      </c>
      <c r="AK2539" t="s">
        <v>8051</v>
      </c>
      <c r="AL2539" t="s">
        <v>686</v>
      </c>
      <c r="AM2539" t="s">
        <v>686</v>
      </c>
      <c r="AO2539">
        <v>95</v>
      </c>
      <c r="AP2539">
        <v>2</v>
      </c>
      <c r="AZ2539" t="s">
        <v>5811</v>
      </c>
    </row>
    <row r="2540" spans="1:59" x14ac:dyDescent="0.3">
      <c r="A2540">
        <v>2306</v>
      </c>
      <c r="C2540">
        <v>7705718</v>
      </c>
      <c r="Q2540" t="s">
        <v>7078</v>
      </c>
      <c r="R2540" t="s">
        <v>7079</v>
      </c>
      <c r="S2540" t="s">
        <v>51</v>
      </c>
      <c r="T2540" t="s">
        <v>52</v>
      </c>
      <c r="V2540" s="9" t="s">
        <v>4245</v>
      </c>
      <c r="AA2540" s="6" t="s">
        <v>7080</v>
      </c>
      <c r="AB2540">
        <v>5</v>
      </c>
      <c r="AC2540">
        <v>5</v>
      </c>
      <c r="AE2540" t="s">
        <v>8055</v>
      </c>
      <c r="AF2540" t="s">
        <v>8169</v>
      </c>
      <c r="AH2540" t="s">
        <v>1174</v>
      </c>
      <c r="AL2540" t="s">
        <v>7072</v>
      </c>
      <c r="AM2540" t="s">
        <v>7073</v>
      </c>
      <c r="AO2540">
        <v>28</v>
      </c>
      <c r="AP2540">
        <v>1</v>
      </c>
      <c r="AZ2540" t="s">
        <v>7081</v>
      </c>
    </row>
    <row r="2541" spans="1:59" x14ac:dyDescent="0.3">
      <c r="A2541">
        <v>2307</v>
      </c>
      <c r="C2541">
        <v>7705719</v>
      </c>
      <c r="Q2541" t="s">
        <v>7074</v>
      </c>
      <c r="R2541" t="s">
        <v>7075</v>
      </c>
      <c r="S2541" t="s">
        <v>51</v>
      </c>
      <c r="T2541" t="s">
        <v>52</v>
      </c>
      <c r="V2541" s="9" t="s">
        <v>4245</v>
      </c>
      <c r="AA2541" s="6" t="s">
        <v>7076</v>
      </c>
      <c r="AB2541">
        <v>3</v>
      </c>
      <c r="AC2541">
        <v>3</v>
      </c>
      <c r="AE2541" t="s">
        <v>8053</v>
      </c>
      <c r="AH2541" t="s">
        <v>1174</v>
      </c>
      <c r="AL2541" t="s">
        <v>7072</v>
      </c>
      <c r="AM2541" t="s">
        <v>7073</v>
      </c>
      <c r="AO2541">
        <v>28</v>
      </c>
      <c r="AP2541">
        <v>1</v>
      </c>
      <c r="AZ2541" t="s">
        <v>7077</v>
      </c>
    </row>
    <row r="2542" spans="1:59" x14ac:dyDescent="0.3">
      <c r="A2542">
        <v>2308</v>
      </c>
      <c r="C2542">
        <v>7705715</v>
      </c>
      <c r="Q2542" t="s">
        <v>7069</v>
      </c>
      <c r="R2542" t="s">
        <v>7070</v>
      </c>
      <c r="S2542" t="s">
        <v>51</v>
      </c>
      <c r="T2542" t="s">
        <v>52</v>
      </c>
      <c r="V2542" s="9" t="s">
        <v>4245</v>
      </c>
      <c r="AA2542" s="6" t="s">
        <v>7071</v>
      </c>
      <c r="AB2542">
        <v>8</v>
      </c>
      <c r="AC2542">
        <v>8</v>
      </c>
      <c r="AE2542" t="s">
        <v>8054</v>
      </c>
      <c r="AH2542" t="s">
        <v>1174</v>
      </c>
      <c r="AL2542" t="s">
        <v>7072</v>
      </c>
      <c r="AM2542" t="s">
        <v>7073</v>
      </c>
      <c r="AO2542">
        <v>28</v>
      </c>
      <c r="AP2542">
        <v>1</v>
      </c>
      <c r="AZ2542" t="s">
        <v>7006</v>
      </c>
    </row>
    <row r="2543" spans="1:59" x14ac:dyDescent="0.3">
      <c r="A2543">
        <v>2311</v>
      </c>
      <c r="B2543" t="s">
        <v>7829</v>
      </c>
      <c r="C2543">
        <v>7733806</v>
      </c>
      <c r="Q2543" t="s">
        <v>3816</v>
      </c>
      <c r="R2543" t="s">
        <v>3816</v>
      </c>
      <c r="S2543" t="s">
        <v>135</v>
      </c>
      <c r="T2543" t="s">
        <v>52</v>
      </c>
      <c r="V2543" s="9" t="s">
        <v>4245</v>
      </c>
      <c r="AA2543" s="6" t="s">
        <v>9374</v>
      </c>
      <c r="AB2543">
        <v>21</v>
      </c>
      <c r="AC2543">
        <v>21</v>
      </c>
      <c r="AE2543" t="s">
        <v>164</v>
      </c>
      <c r="AL2543" t="s">
        <v>2084</v>
      </c>
      <c r="AM2543" t="s">
        <v>2084</v>
      </c>
      <c r="AO2543">
        <v>24</v>
      </c>
      <c r="AP2543">
        <v>1</v>
      </c>
      <c r="AS2543" t="s">
        <v>7309</v>
      </c>
      <c r="AT2543">
        <v>38435996</v>
      </c>
      <c r="AU2543">
        <v>640644</v>
      </c>
      <c r="AV2543" s="11">
        <v>1273516</v>
      </c>
      <c r="AZ2543" t="s">
        <v>8903</v>
      </c>
      <c r="BF2543" t="s">
        <v>10456</v>
      </c>
      <c r="BG2543" t="s">
        <v>10455</v>
      </c>
    </row>
    <row r="2544" spans="1:59" x14ac:dyDescent="0.3">
      <c r="A2544">
        <v>2312</v>
      </c>
      <c r="B2544" t="s">
        <v>7830</v>
      </c>
      <c r="C2544">
        <v>7677205</v>
      </c>
      <c r="Q2544" t="s">
        <v>3817</v>
      </c>
      <c r="R2544" t="s">
        <v>3817</v>
      </c>
      <c r="S2544" t="s">
        <v>135</v>
      </c>
      <c r="T2544" t="s">
        <v>52</v>
      </c>
      <c r="V2544" s="9" t="s">
        <v>4246</v>
      </c>
      <c r="Z2544" s="9" t="s">
        <v>790</v>
      </c>
      <c r="AA2544" s="6" t="s">
        <v>9375</v>
      </c>
      <c r="AB2544">
        <v>22</v>
      </c>
      <c r="AC2544">
        <v>22</v>
      </c>
      <c r="AE2544" t="s">
        <v>8055</v>
      </c>
      <c r="AH2544" t="s">
        <v>8108</v>
      </c>
      <c r="AL2544" t="s">
        <v>792</v>
      </c>
      <c r="AM2544" t="s">
        <v>792</v>
      </c>
      <c r="AO2544">
        <v>49</v>
      </c>
      <c r="AP2544">
        <v>2</v>
      </c>
      <c r="AS2544" t="s">
        <v>7273</v>
      </c>
      <c r="AT2544">
        <v>655960862</v>
      </c>
      <c r="AU2544">
        <v>520693</v>
      </c>
      <c r="AV2544" s="11">
        <v>110672</v>
      </c>
      <c r="AZ2544" t="s">
        <v>8904</v>
      </c>
    </row>
    <row r="2545" spans="1:59" x14ac:dyDescent="0.3">
      <c r="A2545">
        <v>2313</v>
      </c>
      <c r="B2545" t="s">
        <v>7831</v>
      </c>
      <c r="C2545">
        <v>7625192</v>
      </c>
      <c r="Q2545" t="s">
        <v>3818</v>
      </c>
      <c r="R2545" t="s">
        <v>3818</v>
      </c>
      <c r="S2545" t="s">
        <v>135</v>
      </c>
      <c r="T2545" t="s">
        <v>52</v>
      </c>
      <c r="V2545" s="9" t="s">
        <v>4246</v>
      </c>
      <c r="AA2545" s="6" t="s">
        <v>9376</v>
      </c>
      <c r="AB2545">
        <v>5</v>
      </c>
      <c r="AC2545">
        <v>5</v>
      </c>
      <c r="AE2545" t="s">
        <v>8055</v>
      </c>
      <c r="AF2545" t="s">
        <v>8169</v>
      </c>
      <c r="AG2545" t="s">
        <v>82</v>
      </c>
      <c r="AH2545" t="s">
        <v>8057</v>
      </c>
      <c r="AL2545" t="s">
        <v>1255</v>
      </c>
      <c r="AM2545" t="s">
        <v>1255</v>
      </c>
      <c r="AO2545">
        <v>91</v>
      </c>
      <c r="AP2545">
        <v>3</v>
      </c>
      <c r="AS2545" t="s">
        <v>7304</v>
      </c>
      <c r="AT2545">
        <v>825431</v>
      </c>
      <c r="AV2545" s="11">
        <v>370364</v>
      </c>
      <c r="AZ2545" t="s">
        <v>8905</v>
      </c>
    </row>
    <row r="2546" spans="1:59" x14ac:dyDescent="0.3">
      <c r="A2546">
        <v>2314</v>
      </c>
      <c r="B2546" t="s">
        <v>7832</v>
      </c>
      <c r="C2546">
        <v>7796003</v>
      </c>
      <c r="Q2546" t="s">
        <v>3819</v>
      </c>
      <c r="R2546" t="s">
        <v>3819</v>
      </c>
      <c r="S2546" t="s">
        <v>135</v>
      </c>
      <c r="T2546" t="s">
        <v>52</v>
      </c>
      <c r="V2546" s="9" t="s">
        <v>4246</v>
      </c>
      <c r="AA2546" s="6" t="s">
        <v>9377</v>
      </c>
      <c r="AB2546">
        <v>1</v>
      </c>
      <c r="AC2546">
        <v>1</v>
      </c>
      <c r="AE2546" t="s">
        <v>2462</v>
      </c>
      <c r="AF2546" t="s">
        <v>8062</v>
      </c>
      <c r="AG2546" t="s">
        <v>8054</v>
      </c>
      <c r="AH2546" t="s">
        <v>8066</v>
      </c>
      <c r="AL2546" t="s">
        <v>5335</v>
      </c>
      <c r="AM2546" t="s">
        <v>5335</v>
      </c>
      <c r="AO2546">
        <v>82</v>
      </c>
      <c r="AP2546">
        <v>3</v>
      </c>
      <c r="AZ2546" t="s">
        <v>8906</v>
      </c>
    </row>
    <row r="2547" spans="1:59" x14ac:dyDescent="0.3">
      <c r="A2547">
        <v>2316</v>
      </c>
      <c r="E2547">
        <v>42948998</v>
      </c>
      <c r="Q2547" t="s">
        <v>5606</v>
      </c>
      <c r="R2547" t="s">
        <v>5606</v>
      </c>
      <c r="S2547" t="s">
        <v>135</v>
      </c>
      <c r="T2547" t="s">
        <v>52</v>
      </c>
      <c r="V2547" s="9" t="s">
        <v>4246</v>
      </c>
      <c r="AA2547" s="6" t="s">
        <v>5590</v>
      </c>
      <c r="AB2547">
        <v>2</v>
      </c>
      <c r="AC2547">
        <v>2</v>
      </c>
      <c r="AE2547" t="s">
        <v>8053</v>
      </c>
      <c r="AH2547" t="s">
        <v>8088</v>
      </c>
      <c r="AL2547" t="s">
        <v>5607</v>
      </c>
      <c r="AM2547" t="s">
        <v>5607</v>
      </c>
      <c r="AO2547">
        <v>26</v>
      </c>
      <c r="AZ2547" t="s">
        <v>5608</v>
      </c>
      <c r="BF2547" t="s">
        <v>5609</v>
      </c>
    </row>
    <row r="2548" spans="1:59" x14ac:dyDescent="0.3">
      <c r="A2548">
        <v>2317</v>
      </c>
      <c r="Q2548" t="s">
        <v>11429</v>
      </c>
      <c r="R2548" t="s">
        <v>11429</v>
      </c>
      <c r="S2548" t="s">
        <v>135</v>
      </c>
      <c r="T2548" t="s">
        <v>138</v>
      </c>
      <c r="V2548" s="9" t="s">
        <v>11428</v>
      </c>
      <c r="AA2548" s="6" t="s">
        <v>332</v>
      </c>
      <c r="AB2548">
        <v>1</v>
      </c>
      <c r="AC2548">
        <v>1</v>
      </c>
      <c r="AL2548" t="s">
        <v>11430</v>
      </c>
      <c r="AM2548" t="s">
        <v>11430</v>
      </c>
      <c r="AZ2548" t="s">
        <v>11431</v>
      </c>
    </row>
    <row r="2549" spans="1:59" x14ac:dyDescent="0.3">
      <c r="A2549">
        <v>2318</v>
      </c>
      <c r="Q2549" t="s">
        <v>11063</v>
      </c>
      <c r="R2549" t="s">
        <v>11064</v>
      </c>
      <c r="S2549" t="s">
        <v>65</v>
      </c>
      <c r="T2549" t="s">
        <v>469</v>
      </c>
      <c r="V2549" s="9" t="s">
        <v>4247</v>
      </c>
      <c r="AH2549" t="s">
        <v>1174</v>
      </c>
      <c r="AL2549" t="s">
        <v>11065</v>
      </c>
      <c r="AM2549" t="s">
        <v>11066</v>
      </c>
      <c r="AO2549" s="11" t="s">
        <v>11067</v>
      </c>
      <c r="AZ2549" t="s">
        <v>11068</v>
      </c>
    </row>
    <row r="2550" spans="1:59" x14ac:dyDescent="0.3">
      <c r="A2550">
        <v>2319</v>
      </c>
      <c r="C2550">
        <v>7708868</v>
      </c>
      <c r="Q2550" t="s">
        <v>11569</v>
      </c>
      <c r="R2550" t="s">
        <v>11569</v>
      </c>
      <c r="S2550" t="s">
        <v>135</v>
      </c>
      <c r="T2550" t="s">
        <v>52</v>
      </c>
      <c r="V2550" s="9" t="s">
        <v>4247</v>
      </c>
      <c r="AA2550" s="6" t="s">
        <v>11570</v>
      </c>
      <c r="AB2550">
        <v>9</v>
      </c>
      <c r="AC2550">
        <v>9</v>
      </c>
      <c r="AE2550" t="s">
        <v>8054</v>
      </c>
      <c r="AI2550" t="s">
        <v>5945</v>
      </c>
      <c r="AK2550" t="s">
        <v>8051</v>
      </c>
      <c r="AL2550" t="s">
        <v>686</v>
      </c>
      <c r="AM2550" t="s">
        <v>686</v>
      </c>
      <c r="AO2550" s="11">
        <v>95</v>
      </c>
      <c r="AP2550">
        <v>5</v>
      </c>
      <c r="AZ2550" t="s">
        <v>11571</v>
      </c>
    </row>
    <row r="2551" spans="1:59" x14ac:dyDescent="0.3">
      <c r="A2551">
        <v>2320</v>
      </c>
      <c r="B2551" t="s">
        <v>7835</v>
      </c>
      <c r="C2551">
        <v>7665215</v>
      </c>
      <c r="Q2551" t="s">
        <v>3821</v>
      </c>
      <c r="R2551" t="s">
        <v>3821</v>
      </c>
      <c r="S2551" t="s">
        <v>135</v>
      </c>
      <c r="T2551" t="s">
        <v>52</v>
      </c>
      <c r="V2551" s="9" t="s">
        <v>4247</v>
      </c>
      <c r="AA2551" s="6" t="s">
        <v>9378</v>
      </c>
      <c r="AB2551">
        <v>9</v>
      </c>
      <c r="AC2551">
        <v>9</v>
      </c>
      <c r="AE2551" t="s">
        <v>8271</v>
      </c>
      <c r="AF2551" t="s">
        <v>2462</v>
      </c>
      <c r="AL2551" t="s">
        <v>5337</v>
      </c>
      <c r="AM2551" t="s">
        <v>5337</v>
      </c>
      <c r="AO2551">
        <v>18</v>
      </c>
      <c r="AP2551">
        <v>2</v>
      </c>
      <c r="AZ2551" t="s">
        <v>8908</v>
      </c>
    </row>
    <row r="2552" spans="1:59" x14ac:dyDescent="0.3">
      <c r="A2552">
        <v>2321</v>
      </c>
      <c r="C2552">
        <v>7646700</v>
      </c>
      <c r="Q2552" t="s">
        <v>3822</v>
      </c>
      <c r="R2552" t="s">
        <v>3822</v>
      </c>
      <c r="S2552" t="s">
        <v>135</v>
      </c>
      <c r="T2552" t="s">
        <v>52</v>
      </c>
      <c r="V2552" s="9" t="s">
        <v>4247</v>
      </c>
      <c r="AA2552" s="6" t="s">
        <v>9379</v>
      </c>
      <c r="AB2552">
        <v>1</v>
      </c>
      <c r="AC2552">
        <v>1</v>
      </c>
      <c r="AE2552" t="s">
        <v>8054</v>
      </c>
      <c r="AI2552" t="s">
        <v>8272</v>
      </c>
      <c r="AK2552" t="s">
        <v>8052</v>
      </c>
      <c r="AL2552" t="s">
        <v>2713</v>
      </c>
      <c r="AM2552" t="s">
        <v>2713</v>
      </c>
      <c r="AO2552">
        <v>34</v>
      </c>
      <c r="AP2552">
        <v>4</v>
      </c>
      <c r="AZ2552" t="s">
        <v>8909</v>
      </c>
    </row>
    <row r="2553" spans="1:59" x14ac:dyDescent="0.3">
      <c r="A2553">
        <v>2322</v>
      </c>
      <c r="B2553" t="s">
        <v>7836</v>
      </c>
      <c r="C2553">
        <v>7794105</v>
      </c>
      <c r="Q2553" t="s">
        <v>3823</v>
      </c>
      <c r="R2553" t="s">
        <v>3823</v>
      </c>
      <c r="S2553" t="s">
        <v>135</v>
      </c>
      <c r="T2553" t="s">
        <v>52</v>
      </c>
      <c r="V2553" s="9" t="s">
        <v>4247</v>
      </c>
      <c r="AA2553" s="6" t="s">
        <v>9380</v>
      </c>
      <c r="AB2553">
        <v>22</v>
      </c>
      <c r="AC2553">
        <v>22</v>
      </c>
      <c r="AE2553" t="s">
        <v>8054</v>
      </c>
      <c r="AH2553" t="s">
        <v>8058</v>
      </c>
      <c r="AL2553" t="s">
        <v>2084</v>
      </c>
      <c r="AM2553" t="s">
        <v>2084</v>
      </c>
      <c r="AO2553">
        <v>24</v>
      </c>
      <c r="AP2553">
        <v>2</v>
      </c>
      <c r="AS2553" t="s">
        <v>7309</v>
      </c>
      <c r="AT2553">
        <v>38435996</v>
      </c>
      <c r="AU2553">
        <v>640644</v>
      </c>
      <c r="AV2553" s="11">
        <v>1273516</v>
      </c>
      <c r="AZ2553" t="s">
        <v>8910</v>
      </c>
      <c r="BF2553" t="s">
        <v>10456</v>
      </c>
      <c r="BG2553" t="s">
        <v>10455</v>
      </c>
    </row>
    <row r="2554" spans="1:59" x14ac:dyDescent="0.3">
      <c r="A2554">
        <v>2323</v>
      </c>
      <c r="B2554" t="s">
        <v>7837</v>
      </c>
      <c r="C2554">
        <v>7796251</v>
      </c>
      <c r="Q2554" t="s">
        <v>3824</v>
      </c>
      <c r="R2554" t="s">
        <v>3824</v>
      </c>
      <c r="S2554" t="s">
        <v>135</v>
      </c>
      <c r="T2554" t="s">
        <v>52</v>
      </c>
      <c r="V2554" s="9" t="s">
        <v>4247</v>
      </c>
      <c r="W2554" s="4">
        <v>34380</v>
      </c>
      <c r="Y2554" s="9" t="s">
        <v>4248</v>
      </c>
      <c r="AA2554" s="6" t="s">
        <v>9381</v>
      </c>
      <c r="AB2554">
        <v>4</v>
      </c>
      <c r="AC2554">
        <v>4</v>
      </c>
      <c r="AE2554" t="s">
        <v>8226</v>
      </c>
      <c r="AF2554" t="s">
        <v>82</v>
      </c>
      <c r="AH2554" t="s">
        <v>8057</v>
      </c>
      <c r="AL2554" t="s">
        <v>5338</v>
      </c>
      <c r="AM2554" t="s">
        <v>5338</v>
      </c>
      <c r="AO2554">
        <v>4</v>
      </c>
      <c r="AP2554">
        <v>2</v>
      </c>
      <c r="AZ2554" t="s">
        <v>8911</v>
      </c>
    </row>
    <row r="2555" spans="1:59" x14ac:dyDescent="0.3">
      <c r="A2555">
        <v>2327</v>
      </c>
      <c r="Q2555" t="s">
        <v>6339</v>
      </c>
      <c r="R2555" t="s">
        <v>6339</v>
      </c>
      <c r="S2555" t="s">
        <v>135</v>
      </c>
      <c r="T2555" t="s">
        <v>52</v>
      </c>
      <c r="V2555" s="9" t="s">
        <v>4250</v>
      </c>
      <c r="AA2555" s="6" t="s">
        <v>6206</v>
      </c>
      <c r="AB2555">
        <v>2</v>
      </c>
      <c r="AC2555">
        <v>2</v>
      </c>
      <c r="AL2555" t="s">
        <v>6286</v>
      </c>
      <c r="AM2555" t="s">
        <v>6286</v>
      </c>
      <c r="AO2555">
        <v>2</v>
      </c>
      <c r="AP2555">
        <v>2</v>
      </c>
      <c r="AS2555" t="s">
        <v>7311</v>
      </c>
      <c r="AT2555">
        <v>33996527</v>
      </c>
      <c r="AU2555">
        <v>3451090</v>
      </c>
      <c r="AY2555" t="s">
        <v>12511</v>
      </c>
      <c r="AZ2555" t="s">
        <v>6452</v>
      </c>
      <c r="BF2555" t="s">
        <v>6144</v>
      </c>
      <c r="BG2555" t="s">
        <v>10855</v>
      </c>
    </row>
    <row r="2556" spans="1:59" x14ac:dyDescent="0.3">
      <c r="A2556">
        <v>2328</v>
      </c>
      <c r="Q2556" t="s">
        <v>6205</v>
      </c>
      <c r="R2556" t="s">
        <v>6205</v>
      </c>
      <c r="S2556" t="s">
        <v>135</v>
      </c>
      <c r="T2556" t="s">
        <v>52</v>
      </c>
      <c r="V2556" s="9" t="s">
        <v>4250</v>
      </c>
      <c r="AA2556" s="6" t="s">
        <v>267</v>
      </c>
      <c r="AB2556">
        <v>1</v>
      </c>
      <c r="AC2556">
        <v>1</v>
      </c>
      <c r="AL2556" t="s">
        <v>6286</v>
      </c>
      <c r="AM2556" t="s">
        <v>6286</v>
      </c>
      <c r="AO2556">
        <v>2</v>
      </c>
      <c r="AP2556">
        <v>2</v>
      </c>
      <c r="AS2556" t="s">
        <v>7311</v>
      </c>
      <c r="AT2556">
        <v>33996527</v>
      </c>
      <c r="AU2556">
        <v>3451090</v>
      </c>
      <c r="AY2556" t="s">
        <v>12511</v>
      </c>
      <c r="AZ2556" t="s">
        <v>6453</v>
      </c>
      <c r="BF2556" t="s">
        <v>6144</v>
      </c>
      <c r="BG2556" t="s">
        <v>10855</v>
      </c>
    </row>
    <row r="2557" spans="1:59" x14ac:dyDescent="0.3">
      <c r="A2557">
        <v>2332</v>
      </c>
      <c r="Q2557" t="s">
        <v>12655</v>
      </c>
      <c r="R2557" t="s">
        <v>12655</v>
      </c>
      <c r="S2557" t="s">
        <v>135</v>
      </c>
      <c r="T2557" t="s">
        <v>52</v>
      </c>
      <c r="V2557" s="9" t="s">
        <v>4250</v>
      </c>
      <c r="AA2557" s="6" t="s">
        <v>211</v>
      </c>
      <c r="AB2557">
        <v>1</v>
      </c>
      <c r="AC2557">
        <v>1</v>
      </c>
      <c r="AH2557" t="s">
        <v>8083</v>
      </c>
      <c r="AL2557" t="s">
        <v>6286</v>
      </c>
      <c r="AM2557" t="s">
        <v>6286</v>
      </c>
      <c r="AO2557">
        <v>2</v>
      </c>
      <c r="AP2557">
        <v>2</v>
      </c>
      <c r="AS2557" t="s">
        <v>7311</v>
      </c>
      <c r="AT2557">
        <v>33996527</v>
      </c>
      <c r="AU2557">
        <v>3451090</v>
      </c>
      <c r="AY2557" t="s">
        <v>12511</v>
      </c>
      <c r="BF2557" t="s">
        <v>6144</v>
      </c>
      <c r="BG2557" t="s">
        <v>10855</v>
      </c>
    </row>
    <row r="2558" spans="1:59" x14ac:dyDescent="0.3">
      <c r="A2558">
        <v>2333</v>
      </c>
      <c r="Q2558" t="s">
        <v>6459</v>
      </c>
      <c r="R2558" t="s">
        <v>6459</v>
      </c>
      <c r="S2558" t="s">
        <v>135</v>
      </c>
      <c r="T2558" t="s">
        <v>52</v>
      </c>
      <c r="V2558" s="9" t="s">
        <v>4250</v>
      </c>
      <c r="AA2558" s="6" t="s">
        <v>6350</v>
      </c>
      <c r="AB2558">
        <v>2</v>
      </c>
      <c r="AC2558">
        <v>2</v>
      </c>
      <c r="AL2558" t="s">
        <v>6286</v>
      </c>
      <c r="AM2558" t="s">
        <v>6286</v>
      </c>
      <c r="AO2558">
        <v>2</v>
      </c>
      <c r="AP2558">
        <v>2</v>
      </c>
      <c r="AS2558" t="s">
        <v>7311</v>
      </c>
      <c r="AT2558">
        <v>33996527</v>
      </c>
      <c r="AU2558">
        <v>3451090</v>
      </c>
      <c r="AY2558" t="s">
        <v>12511</v>
      </c>
      <c r="AZ2558" t="s">
        <v>6458</v>
      </c>
      <c r="BF2558" t="s">
        <v>6144</v>
      </c>
      <c r="BG2558" t="s">
        <v>10855</v>
      </c>
    </row>
    <row r="2559" spans="1:59" x14ac:dyDescent="0.3">
      <c r="A2559">
        <v>2334</v>
      </c>
      <c r="Q2559" t="s">
        <v>6460</v>
      </c>
      <c r="R2559" t="s">
        <v>6460</v>
      </c>
      <c r="S2559" t="s">
        <v>135</v>
      </c>
      <c r="T2559" t="s">
        <v>52</v>
      </c>
      <c r="V2559" s="9" t="s">
        <v>4250</v>
      </c>
      <c r="AA2559" s="6" t="s">
        <v>661</v>
      </c>
      <c r="AB2559">
        <v>1</v>
      </c>
      <c r="AC2559">
        <v>1</v>
      </c>
      <c r="AL2559" t="s">
        <v>6286</v>
      </c>
      <c r="AM2559" t="s">
        <v>6286</v>
      </c>
      <c r="AO2559">
        <v>2</v>
      </c>
      <c r="AP2559">
        <v>2</v>
      </c>
      <c r="AS2559" t="s">
        <v>7311</v>
      </c>
      <c r="AT2559">
        <v>33996527</v>
      </c>
      <c r="AU2559">
        <v>3451090</v>
      </c>
      <c r="AY2559" t="s">
        <v>12511</v>
      </c>
      <c r="AZ2559" t="s">
        <v>6461</v>
      </c>
      <c r="BF2559" t="s">
        <v>6144</v>
      </c>
      <c r="BG2559" t="s">
        <v>10855</v>
      </c>
    </row>
    <row r="2560" spans="1:59" x14ac:dyDescent="0.3">
      <c r="A2560">
        <v>2335</v>
      </c>
      <c r="Q2560" t="s">
        <v>6463</v>
      </c>
      <c r="R2560" t="s">
        <v>6463</v>
      </c>
      <c r="S2560" t="s">
        <v>135</v>
      </c>
      <c r="T2560" t="s">
        <v>52</v>
      </c>
      <c r="V2560" s="9" t="s">
        <v>4250</v>
      </c>
      <c r="AA2560" s="6" t="s">
        <v>6464</v>
      </c>
      <c r="AB2560">
        <v>5</v>
      </c>
      <c r="AC2560">
        <v>5</v>
      </c>
      <c r="AL2560" t="s">
        <v>6286</v>
      </c>
      <c r="AM2560" t="s">
        <v>6286</v>
      </c>
      <c r="AO2560">
        <v>2</v>
      </c>
      <c r="AP2560">
        <v>2</v>
      </c>
      <c r="AS2560" t="s">
        <v>7311</v>
      </c>
      <c r="AT2560">
        <v>33996527</v>
      </c>
      <c r="AU2560">
        <v>3451090</v>
      </c>
      <c r="AY2560" t="s">
        <v>12511</v>
      </c>
      <c r="AZ2560" t="s">
        <v>6462</v>
      </c>
      <c r="BF2560" t="s">
        <v>6144</v>
      </c>
      <c r="BG2560" t="s">
        <v>10855</v>
      </c>
    </row>
    <row r="2561" spans="1:59" x14ac:dyDescent="0.3">
      <c r="A2561">
        <v>2336</v>
      </c>
      <c r="Q2561" t="s">
        <v>6466</v>
      </c>
      <c r="R2561" t="s">
        <v>6466</v>
      </c>
      <c r="S2561" t="s">
        <v>135</v>
      </c>
      <c r="T2561" t="s">
        <v>52</v>
      </c>
      <c r="V2561" s="9" t="s">
        <v>4250</v>
      </c>
      <c r="AA2561" s="6" t="s">
        <v>6467</v>
      </c>
      <c r="AB2561">
        <v>3</v>
      </c>
      <c r="AC2561">
        <v>3</v>
      </c>
      <c r="AL2561" t="s">
        <v>6286</v>
      </c>
      <c r="AM2561" t="s">
        <v>6286</v>
      </c>
      <c r="AO2561">
        <v>2</v>
      </c>
      <c r="AP2561">
        <v>2</v>
      </c>
      <c r="AS2561" t="s">
        <v>7311</v>
      </c>
      <c r="AT2561">
        <v>33996527</v>
      </c>
      <c r="AU2561">
        <v>3451090</v>
      </c>
      <c r="AY2561" t="s">
        <v>12511</v>
      </c>
      <c r="AZ2561" t="s">
        <v>6465</v>
      </c>
      <c r="BF2561" t="s">
        <v>6144</v>
      </c>
      <c r="BG2561" t="s">
        <v>10855</v>
      </c>
    </row>
    <row r="2562" spans="1:59" x14ac:dyDescent="0.3">
      <c r="A2562">
        <v>2337</v>
      </c>
      <c r="Q2562" t="s">
        <v>6469</v>
      </c>
      <c r="R2562" t="s">
        <v>6469</v>
      </c>
      <c r="S2562" t="s">
        <v>135</v>
      </c>
      <c r="T2562" t="s">
        <v>52</v>
      </c>
      <c r="V2562" s="9" t="s">
        <v>4250</v>
      </c>
      <c r="AA2562" s="6" t="s">
        <v>6165</v>
      </c>
      <c r="AB2562">
        <v>2</v>
      </c>
      <c r="AC2562">
        <v>2</v>
      </c>
      <c r="AL2562" t="s">
        <v>6286</v>
      </c>
      <c r="AM2562" t="s">
        <v>6286</v>
      </c>
      <c r="AO2562">
        <v>2</v>
      </c>
      <c r="AP2562">
        <v>2</v>
      </c>
      <c r="AS2562" t="s">
        <v>7311</v>
      </c>
      <c r="AT2562">
        <v>33996527</v>
      </c>
      <c r="AU2562">
        <v>3451090</v>
      </c>
      <c r="AY2562" t="s">
        <v>12511</v>
      </c>
      <c r="AZ2562" t="s">
        <v>6468</v>
      </c>
      <c r="BF2562" t="s">
        <v>6144</v>
      </c>
      <c r="BG2562" t="s">
        <v>10855</v>
      </c>
    </row>
    <row r="2563" spans="1:59" x14ac:dyDescent="0.3">
      <c r="A2563">
        <v>2338</v>
      </c>
      <c r="Q2563" t="s">
        <v>6470</v>
      </c>
      <c r="R2563" t="s">
        <v>6470</v>
      </c>
      <c r="S2563" t="s">
        <v>135</v>
      </c>
      <c r="T2563" t="s">
        <v>52</v>
      </c>
      <c r="V2563" s="9" t="s">
        <v>4250</v>
      </c>
      <c r="AA2563" s="6" t="s">
        <v>896</v>
      </c>
      <c r="AB2563">
        <v>1</v>
      </c>
      <c r="AC2563">
        <v>1</v>
      </c>
      <c r="AH2563" t="s">
        <v>8109</v>
      </c>
      <c r="AL2563" t="s">
        <v>6286</v>
      </c>
      <c r="AM2563" t="s">
        <v>6286</v>
      </c>
      <c r="AO2563">
        <v>2</v>
      </c>
      <c r="AP2563">
        <v>2</v>
      </c>
      <c r="AS2563" t="s">
        <v>7311</v>
      </c>
      <c r="AT2563">
        <v>33996527</v>
      </c>
      <c r="AU2563">
        <v>3451090</v>
      </c>
      <c r="AY2563" t="s">
        <v>12511</v>
      </c>
      <c r="AZ2563" t="s">
        <v>6461</v>
      </c>
      <c r="BF2563" t="s">
        <v>6144</v>
      </c>
      <c r="BG2563" t="s">
        <v>10855</v>
      </c>
    </row>
    <row r="2564" spans="1:59" x14ac:dyDescent="0.3">
      <c r="A2564">
        <v>2339</v>
      </c>
      <c r="Q2564" t="s">
        <v>6472</v>
      </c>
      <c r="R2564" t="s">
        <v>6472</v>
      </c>
      <c r="S2564" t="s">
        <v>135</v>
      </c>
      <c r="T2564" t="s">
        <v>52</v>
      </c>
      <c r="V2564" s="9" t="s">
        <v>4250</v>
      </c>
      <c r="AA2564" s="6" t="s">
        <v>6169</v>
      </c>
      <c r="AB2564">
        <v>2</v>
      </c>
      <c r="AC2564">
        <v>2</v>
      </c>
      <c r="AL2564" t="s">
        <v>6286</v>
      </c>
      <c r="AM2564" t="s">
        <v>6286</v>
      </c>
      <c r="AO2564">
        <v>2</v>
      </c>
      <c r="AP2564">
        <v>2</v>
      </c>
      <c r="AS2564" t="s">
        <v>7311</v>
      </c>
      <c r="AT2564">
        <v>33996527</v>
      </c>
      <c r="AU2564">
        <v>3451090</v>
      </c>
      <c r="AY2564" t="s">
        <v>12511</v>
      </c>
      <c r="AZ2564" t="s">
        <v>6471</v>
      </c>
      <c r="BF2564" t="s">
        <v>6144</v>
      </c>
      <c r="BG2564" t="s">
        <v>10855</v>
      </c>
    </row>
    <row r="2565" spans="1:59" x14ac:dyDescent="0.3">
      <c r="A2565">
        <v>2340</v>
      </c>
      <c r="Q2565" t="s">
        <v>6473</v>
      </c>
      <c r="R2565" t="s">
        <v>6473</v>
      </c>
      <c r="S2565" t="s">
        <v>135</v>
      </c>
      <c r="T2565" t="s">
        <v>52</v>
      </c>
      <c r="V2565" s="9" t="s">
        <v>4250</v>
      </c>
      <c r="AA2565" s="6" t="s">
        <v>6474</v>
      </c>
      <c r="AB2565">
        <v>1</v>
      </c>
      <c r="AC2565">
        <v>1</v>
      </c>
      <c r="AE2565" t="s">
        <v>8054</v>
      </c>
      <c r="AL2565" t="s">
        <v>6286</v>
      </c>
      <c r="AM2565" t="s">
        <v>6286</v>
      </c>
      <c r="AO2565">
        <v>2</v>
      </c>
      <c r="AP2565">
        <v>2</v>
      </c>
      <c r="AS2565" t="s">
        <v>7311</v>
      </c>
      <c r="AT2565">
        <v>33996527</v>
      </c>
      <c r="AU2565">
        <v>3451090</v>
      </c>
      <c r="AY2565" t="s">
        <v>12511</v>
      </c>
      <c r="AZ2565" t="s">
        <v>6471</v>
      </c>
      <c r="BF2565" t="s">
        <v>6144</v>
      </c>
      <c r="BG2565" t="s">
        <v>10855</v>
      </c>
    </row>
    <row r="2566" spans="1:59" x14ac:dyDescent="0.3">
      <c r="A2566">
        <v>2341</v>
      </c>
      <c r="Q2566" t="s">
        <v>6476</v>
      </c>
      <c r="R2566" t="s">
        <v>6476</v>
      </c>
      <c r="S2566" t="s">
        <v>135</v>
      </c>
      <c r="T2566" t="s">
        <v>52</v>
      </c>
      <c r="V2566" s="9" t="s">
        <v>4250</v>
      </c>
      <c r="AA2566" s="6" t="s">
        <v>589</v>
      </c>
      <c r="AB2566">
        <v>4</v>
      </c>
      <c r="AC2566">
        <v>4</v>
      </c>
      <c r="AL2566" t="s">
        <v>6286</v>
      </c>
      <c r="AM2566" t="s">
        <v>6286</v>
      </c>
      <c r="AO2566">
        <v>2</v>
      </c>
      <c r="AP2566">
        <v>2</v>
      </c>
      <c r="AS2566" t="s">
        <v>7311</v>
      </c>
      <c r="AT2566">
        <v>33996527</v>
      </c>
      <c r="AU2566">
        <v>3451090</v>
      </c>
      <c r="AY2566" t="s">
        <v>12511</v>
      </c>
      <c r="AZ2566" t="s">
        <v>6475</v>
      </c>
      <c r="BF2566" t="s">
        <v>6144</v>
      </c>
      <c r="BG2566" t="s">
        <v>10855</v>
      </c>
    </row>
    <row r="2567" spans="1:59" x14ac:dyDescent="0.3">
      <c r="A2567">
        <v>2342</v>
      </c>
      <c r="Q2567" t="s">
        <v>6477</v>
      </c>
      <c r="R2567" t="s">
        <v>6477</v>
      </c>
      <c r="S2567" t="s">
        <v>135</v>
      </c>
      <c r="T2567" t="s">
        <v>52</v>
      </c>
      <c r="V2567" s="9" t="s">
        <v>4250</v>
      </c>
      <c r="AA2567" s="6" t="s">
        <v>6478</v>
      </c>
      <c r="AB2567">
        <v>6</v>
      </c>
      <c r="AC2567">
        <v>6</v>
      </c>
      <c r="AE2567" t="s">
        <v>8054</v>
      </c>
      <c r="AK2567" t="s">
        <v>8052</v>
      </c>
      <c r="AL2567" t="s">
        <v>6286</v>
      </c>
      <c r="AM2567" t="s">
        <v>6286</v>
      </c>
      <c r="AO2567">
        <v>2</v>
      </c>
      <c r="AP2567">
        <v>2</v>
      </c>
      <c r="AS2567" t="s">
        <v>7311</v>
      </c>
      <c r="AT2567">
        <v>33996527</v>
      </c>
      <c r="AU2567">
        <v>3451090</v>
      </c>
      <c r="AY2567" t="s">
        <v>12511</v>
      </c>
      <c r="AZ2567" t="s">
        <v>6269</v>
      </c>
      <c r="BF2567" t="s">
        <v>6144</v>
      </c>
      <c r="BG2567" t="s">
        <v>10855</v>
      </c>
    </row>
    <row r="2568" spans="1:59" x14ac:dyDescent="0.3">
      <c r="A2568">
        <v>2344</v>
      </c>
      <c r="Q2568" t="s">
        <v>6482</v>
      </c>
      <c r="R2568" t="s">
        <v>6482</v>
      </c>
      <c r="S2568" t="s">
        <v>135</v>
      </c>
      <c r="T2568" t="s">
        <v>52</v>
      </c>
      <c r="V2568" s="9" t="s">
        <v>4250</v>
      </c>
      <c r="AA2568" s="6" t="s">
        <v>6201</v>
      </c>
      <c r="AB2568">
        <v>2</v>
      </c>
      <c r="AC2568">
        <v>2</v>
      </c>
      <c r="AH2568" t="s">
        <v>8109</v>
      </c>
      <c r="AL2568" t="s">
        <v>6286</v>
      </c>
      <c r="AM2568" t="s">
        <v>6286</v>
      </c>
      <c r="AO2568">
        <v>2</v>
      </c>
      <c r="AP2568">
        <v>2</v>
      </c>
      <c r="AS2568" t="s">
        <v>7311</v>
      </c>
      <c r="AT2568">
        <v>33996527</v>
      </c>
      <c r="AU2568">
        <v>3451090</v>
      </c>
      <c r="AY2568" t="s">
        <v>12511</v>
      </c>
      <c r="AZ2568" t="s">
        <v>6479</v>
      </c>
      <c r="BF2568" t="s">
        <v>6144</v>
      </c>
      <c r="BG2568" t="s">
        <v>10855</v>
      </c>
    </row>
    <row r="2569" spans="1:59" x14ac:dyDescent="0.3">
      <c r="A2569">
        <v>2345</v>
      </c>
      <c r="Q2569" t="s">
        <v>6484</v>
      </c>
      <c r="R2569" t="s">
        <v>6484</v>
      </c>
      <c r="S2569" t="s">
        <v>135</v>
      </c>
      <c r="T2569" t="s">
        <v>52</v>
      </c>
      <c r="V2569" s="9" t="s">
        <v>4250</v>
      </c>
      <c r="AA2569" s="6" t="s">
        <v>897</v>
      </c>
      <c r="AB2569">
        <v>1</v>
      </c>
      <c r="AC2569">
        <v>1</v>
      </c>
      <c r="AL2569" t="s">
        <v>6286</v>
      </c>
      <c r="AM2569" t="s">
        <v>6286</v>
      </c>
      <c r="AO2569">
        <v>2</v>
      </c>
      <c r="AP2569">
        <v>2</v>
      </c>
      <c r="AS2569" t="s">
        <v>7311</v>
      </c>
      <c r="AT2569">
        <v>33996527</v>
      </c>
      <c r="AU2569">
        <v>3451090</v>
      </c>
      <c r="AY2569" t="s">
        <v>12511</v>
      </c>
      <c r="AZ2569" t="s">
        <v>6483</v>
      </c>
      <c r="BF2569" t="s">
        <v>6144</v>
      </c>
      <c r="BG2569" t="s">
        <v>10855</v>
      </c>
    </row>
    <row r="2570" spans="1:59" x14ac:dyDescent="0.3">
      <c r="A2570">
        <v>2346</v>
      </c>
      <c r="Q2570" t="s">
        <v>6485</v>
      </c>
      <c r="R2570" t="s">
        <v>6485</v>
      </c>
      <c r="S2570" t="s">
        <v>135</v>
      </c>
      <c r="T2570" t="s">
        <v>52</v>
      </c>
      <c r="V2570" s="9" t="s">
        <v>4250</v>
      </c>
      <c r="AA2570" s="6" t="s">
        <v>6489</v>
      </c>
      <c r="AB2570">
        <v>2</v>
      </c>
      <c r="AC2570">
        <v>2</v>
      </c>
      <c r="AL2570" t="s">
        <v>6286</v>
      </c>
      <c r="AM2570" t="s">
        <v>6286</v>
      </c>
      <c r="AO2570">
        <v>2</v>
      </c>
      <c r="AP2570">
        <v>2</v>
      </c>
      <c r="AS2570" t="s">
        <v>7311</v>
      </c>
      <c r="AT2570">
        <v>33996527</v>
      </c>
      <c r="AU2570">
        <v>3451090</v>
      </c>
      <c r="AY2570" t="s">
        <v>12511</v>
      </c>
      <c r="AZ2570" t="s">
        <v>6486</v>
      </c>
      <c r="BF2570" t="s">
        <v>6144</v>
      </c>
      <c r="BG2570" t="s">
        <v>10855</v>
      </c>
    </row>
    <row r="2571" spans="1:59" x14ac:dyDescent="0.3">
      <c r="A2571">
        <v>2347</v>
      </c>
      <c r="Q2571" t="s">
        <v>6488</v>
      </c>
      <c r="R2571" t="s">
        <v>6488</v>
      </c>
      <c r="S2571" t="s">
        <v>135</v>
      </c>
      <c r="T2571" t="s">
        <v>52</v>
      </c>
      <c r="V2571" s="9" t="s">
        <v>4250</v>
      </c>
      <c r="AA2571" s="6" t="s">
        <v>1169</v>
      </c>
      <c r="AB2571">
        <v>1</v>
      </c>
      <c r="AC2571">
        <v>1</v>
      </c>
      <c r="AL2571" t="s">
        <v>6286</v>
      </c>
      <c r="AM2571" t="s">
        <v>6286</v>
      </c>
      <c r="AO2571">
        <v>2</v>
      </c>
      <c r="AP2571">
        <v>2</v>
      </c>
      <c r="AS2571" t="s">
        <v>7311</v>
      </c>
      <c r="AT2571">
        <v>33996527</v>
      </c>
      <c r="AU2571">
        <v>3451090</v>
      </c>
      <c r="AY2571" t="s">
        <v>12511</v>
      </c>
      <c r="AZ2571" t="s">
        <v>6487</v>
      </c>
      <c r="BF2571" t="s">
        <v>6144</v>
      </c>
      <c r="BG2571" t="s">
        <v>10855</v>
      </c>
    </row>
    <row r="2572" spans="1:59" x14ac:dyDescent="0.3">
      <c r="A2572">
        <v>2348</v>
      </c>
      <c r="Q2572" t="s">
        <v>6491</v>
      </c>
      <c r="R2572" t="s">
        <v>6491</v>
      </c>
      <c r="S2572" t="s">
        <v>135</v>
      </c>
      <c r="T2572" t="s">
        <v>52</v>
      </c>
      <c r="V2572" s="9" t="s">
        <v>4250</v>
      </c>
      <c r="AA2572" s="6" t="s">
        <v>6492</v>
      </c>
      <c r="AB2572">
        <v>4</v>
      </c>
      <c r="AC2572">
        <v>4</v>
      </c>
      <c r="AE2572" t="s">
        <v>8202</v>
      </c>
      <c r="AH2572" t="s">
        <v>8082</v>
      </c>
      <c r="AL2572" t="s">
        <v>6286</v>
      </c>
      <c r="AM2572" t="s">
        <v>6286</v>
      </c>
      <c r="AO2572">
        <v>2</v>
      </c>
      <c r="AP2572">
        <v>2</v>
      </c>
      <c r="AS2572" t="s">
        <v>7311</v>
      </c>
      <c r="AT2572">
        <v>33996527</v>
      </c>
      <c r="AU2572">
        <v>3451090</v>
      </c>
      <c r="AY2572" t="s">
        <v>12511</v>
      </c>
      <c r="AZ2572" t="s">
        <v>6490</v>
      </c>
      <c r="BF2572" t="s">
        <v>6144</v>
      </c>
      <c r="BG2572" t="s">
        <v>10855</v>
      </c>
    </row>
    <row r="2573" spans="1:59" x14ac:dyDescent="0.3">
      <c r="A2573">
        <v>2349</v>
      </c>
      <c r="Q2573" t="s">
        <v>6494</v>
      </c>
      <c r="R2573" t="s">
        <v>6494</v>
      </c>
      <c r="S2573" t="s">
        <v>135</v>
      </c>
      <c r="T2573" t="s">
        <v>52</v>
      </c>
      <c r="V2573" s="9" t="s">
        <v>4250</v>
      </c>
      <c r="AA2573" s="6" t="s">
        <v>6495</v>
      </c>
      <c r="AB2573">
        <v>2</v>
      </c>
      <c r="AC2573">
        <v>2</v>
      </c>
      <c r="AL2573" t="s">
        <v>6286</v>
      </c>
      <c r="AM2573" t="s">
        <v>6286</v>
      </c>
      <c r="AO2573">
        <v>2</v>
      </c>
      <c r="AP2573">
        <v>2</v>
      </c>
      <c r="AS2573" t="s">
        <v>7311</v>
      </c>
      <c r="AT2573">
        <v>33996527</v>
      </c>
      <c r="AU2573">
        <v>3451090</v>
      </c>
      <c r="AY2573" t="s">
        <v>12511</v>
      </c>
      <c r="AZ2573" t="s">
        <v>6493</v>
      </c>
      <c r="BF2573" t="s">
        <v>6144</v>
      </c>
      <c r="BG2573" t="s">
        <v>10855</v>
      </c>
    </row>
    <row r="2574" spans="1:59" x14ac:dyDescent="0.3">
      <c r="A2574">
        <v>2350</v>
      </c>
      <c r="Q2574" t="s">
        <v>6496</v>
      </c>
      <c r="R2574" t="s">
        <v>6496</v>
      </c>
      <c r="S2574" t="s">
        <v>135</v>
      </c>
      <c r="T2574" t="s">
        <v>52</v>
      </c>
      <c r="V2574" s="9" t="s">
        <v>4250</v>
      </c>
      <c r="AA2574" s="6" t="s">
        <v>6276</v>
      </c>
      <c r="AB2574">
        <v>1</v>
      </c>
      <c r="AC2574">
        <v>1</v>
      </c>
      <c r="AL2574" t="s">
        <v>6286</v>
      </c>
      <c r="AM2574" t="s">
        <v>6286</v>
      </c>
      <c r="AO2574">
        <v>2</v>
      </c>
      <c r="AP2574">
        <v>2</v>
      </c>
      <c r="AS2574" t="s">
        <v>7311</v>
      </c>
      <c r="AT2574">
        <v>33996527</v>
      </c>
      <c r="AU2574">
        <v>3451090</v>
      </c>
      <c r="AY2574" t="s">
        <v>12511</v>
      </c>
      <c r="AZ2574" t="s">
        <v>6497</v>
      </c>
      <c r="BF2574" t="s">
        <v>6144</v>
      </c>
      <c r="BG2574" t="s">
        <v>10855</v>
      </c>
    </row>
    <row r="2575" spans="1:59" x14ac:dyDescent="0.3">
      <c r="A2575">
        <v>2351</v>
      </c>
      <c r="Q2575" t="s">
        <v>6498</v>
      </c>
      <c r="R2575" t="s">
        <v>6498</v>
      </c>
      <c r="S2575" t="s">
        <v>135</v>
      </c>
      <c r="T2575" t="s">
        <v>52</v>
      </c>
      <c r="V2575" s="9" t="s">
        <v>4250</v>
      </c>
      <c r="AA2575" s="6" t="s">
        <v>6499</v>
      </c>
      <c r="AB2575">
        <v>2</v>
      </c>
      <c r="AC2575">
        <v>2</v>
      </c>
      <c r="AL2575" t="s">
        <v>6286</v>
      </c>
      <c r="AM2575" t="s">
        <v>6286</v>
      </c>
      <c r="AO2575">
        <v>2</v>
      </c>
      <c r="AP2575">
        <v>2</v>
      </c>
      <c r="AS2575" t="s">
        <v>7311</v>
      </c>
      <c r="AT2575">
        <v>33996527</v>
      </c>
      <c r="AU2575">
        <v>3451090</v>
      </c>
      <c r="AY2575" t="s">
        <v>12511</v>
      </c>
      <c r="AZ2575" t="s">
        <v>6483</v>
      </c>
      <c r="BF2575" t="s">
        <v>6144</v>
      </c>
      <c r="BG2575" t="s">
        <v>10855</v>
      </c>
    </row>
    <row r="2576" spans="1:59" x14ac:dyDescent="0.3">
      <c r="A2576">
        <v>2354</v>
      </c>
      <c r="Q2576" t="s">
        <v>6503</v>
      </c>
      <c r="R2576" t="s">
        <v>6503</v>
      </c>
      <c r="S2576" t="s">
        <v>135</v>
      </c>
      <c r="T2576" t="s">
        <v>52</v>
      </c>
      <c r="V2576" s="9" t="s">
        <v>4250</v>
      </c>
      <c r="AA2576" s="6" t="s">
        <v>2483</v>
      </c>
      <c r="AB2576">
        <v>1</v>
      </c>
      <c r="AC2576">
        <v>1</v>
      </c>
      <c r="AE2576" t="s">
        <v>562</v>
      </c>
      <c r="AL2576" t="s">
        <v>6286</v>
      </c>
      <c r="AM2576" t="s">
        <v>6286</v>
      </c>
      <c r="AO2576">
        <v>2</v>
      </c>
      <c r="AP2576">
        <v>2</v>
      </c>
      <c r="AS2576" t="s">
        <v>7311</v>
      </c>
      <c r="AT2576">
        <v>33996527</v>
      </c>
      <c r="AU2576">
        <v>3451090</v>
      </c>
      <c r="AY2576" t="s">
        <v>12511</v>
      </c>
      <c r="AZ2576" t="s">
        <v>6333</v>
      </c>
      <c r="BF2576" t="s">
        <v>6144</v>
      </c>
      <c r="BG2576" t="s">
        <v>10855</v>
      </c>
    </row>
    <row r="2577" spans="1:59" x14ac:dyDescent="0.3">
      <c r="A2577">
        <v>2355</v>
      </c>
      <c r="Q2577" t="s">
        <v>6507</v>
      </c>
      <c r="R2577" t="s">
        <v>6507</v>
      </c>
      <c r="S2577" t="s">
        <v>135</v>
      </c>
      <c r="T2577" t="s">
        <v>52</v>
      </c>
      <c r="V2577" s="9" t="s">
        <v>4250</v>
      </c>
      <c r="AA2577" s="6" t="s">
        <v>6504</v>
      </c>
      <c r="AB2577">
        <v>1</v>
      </c>
      <c r="AC2577">
        <v>1</v>
      </c>
      <c r="AL2577" t="s">
        <v>6286</v>
      </c>
      <c r="AM2577" t="s">
        <v>6286</v>
      </c>
      <c r="AO2577">
        <v>2</v>
      </c>
      <c r="AP2577">
        <v>2</v>
      </c>
      <c r="AS2577" t="s">
        <v>7311</v>
      </c>
      <c r="AT2577">
        <v>33996527</v>
      </c>
      <c r="AU2577">
        <v>3451090</v>
      </c>
      <c r="AY2577" t="s">
        <v>12511</v>
      </c>
      <c r="AZ2577" t="s">
        <v>6483</v>
      </c>
      <c r="BF2577" t="s">
        <v>6144</v>
      </c>
      <c r="BG2577" t="s">
        <v>10855</v>
      </c>
    </row>
    <row r="2578" spans="1:59" x14ac:dyDescent="0.3">
      <c r="A2578">
        <v>2358</v>
      </c>
      <c r="Q2578" t="s">
        <v>6508</v>
      </c>
      <c r="R2578" t="s">
        <v>6508</v>
      </c>
      <c r="S2578" t="s">
        <v>135</v>
      </c>
      <c r="T2578" t="s">
        <v>52</v>
      </c>
      <c r="V2578" s="9" t="s">
        <v>4250</v>
      </c>
      <c r="AA2578" s="6" t="s">
        <v>1176</v>
      </c>
      <c r="AB2578">
        <v>1</v>
      </c>
      <c r="AC2578">
        <v>1</v>
      </c>
      <c r="AL2578" t="s">
        <v>6286</v>
      </c>
      <c r="AM2578" t="s">
        <v>6286</v>
      </c>
      <c r="AO2578">
        <v>2</v>
      </c>
      <c r="AP2578">
        <v>2</v>
      </c>
      <c r="AS2578" t="s">
        <v>7311</v>
      </c>
      <c r="AT2578">
        <v>33996527</v>
      </c>
      <c r="AU2578">
        <v>3451090</v>
      </c>
      <c r="AY2578" t="s">
        <v>12511</v>
      </c>
      <c r="AZ2578" t="s">
        <v>6197</v>
      </c>
      <c r="BF2578" t="s">
        <v>6144</v>
      </c>
      <c r="BG2578" t="s">
        <v>10855</v>
      </c>
    </row>
    <row r="2579" spans="1:59" x14ac:dyDescent="0.3">
      <c r="A2579">
        <v>2359</v>
      </c>
      <c r="B2579" t="s">
        <v>7839</v>
      </c>
      <c r="C2579">
        <v>7594235</v>
      </c>
      <c r="Q2579" t="s">
        <v>3828</v>
      </c>
      <c r="R2579" t="s">
        <v>3828</v>
      </c>
      <c r="S2579" t="s">
        <v>135</v>
      </c>
      <c r="T2579" t="s">
        <v>52</v>
      </c>
      <c r="V2579" s="9" t="s">
        <v>4250</v>
      </c>
      <c r="Z2579" s="9" t="s">
        <v>4251</v>
      </c>
      <c r="AA2579" s="6" t="s">
        <v>9383</v>
      </c>
      <c r="AB2579">
        <v>7</v>
      </c>
      <c r="AC2579">
        <v>7</v>
      </c>
      <c r="AE2579" t="s">
        <v>2462</v>
      </c>
      <c r="AH2579" t="s">
        <v>8057</v>
      </c>
      <c r="AK2579" t="s">
        <v>8051</v>
      </c>
      <c r="AL2579" t="s">
        <v>5263</v>
      </c>
      <c r="AM2579" t="s">
        <v>5263</v>
      </c>
      <c r="AO2579">
        <v>18</v>
      </c>
      <c r="AP2579">
        <v>6</v>
      </c>
      <c r="AZ2579" t="s">
        <v>8914</v>
      </c>
    </row>
    <row r="2580" spans="1:59" x14ac:dyDescent="0.3">
      <c r="A2580">
        <v>2361</v>
      </c>
      <c r="B2580" t="s">
        <v>7841</v>
      </c>
      <c r="C2580">
        <v>7611848</v>
      </c>
      <c r="Q2580" t="s">
        <v>3830</v>
      </c>
      <c r="R2580" t="s">
        <v>3830</v>
      </c>
      <c r="S2580" t="s">
        <v>135</v>
      </c>
      <c r="T2580" t="s">
        <v>52</v>
      </c>
      <c r="V2580" s="9" t="s">
        <v>4250</v>
      </c>
      <c r="AA2580" s="6" t="s">
        <v>9385</v>
      </c>
      <c r="AB2580">
        <v>19</v>
      </c>
      <c r="AC2580">
        <v>19</v>
      </c>
      <c r="AE2580" t="s">
        <v>164</v>
      </c>
      <c r="AF2580" t="s">
        <v>8055</v>
      </c>
      <c r="AH2580" t="s">
        <v>8061</v>
      </c>
      <c r="AK2580" t="s">
        <v>8051</v>
      </c>
      <c r="AL2580" t="s">
        <v>2084</v>
      </c>
      <c r="AM2580" t="s">
        <v>2084</v>
      </c>
      <c r="AO2580">
        <v>24</v>
      </c>
      <c r="AP2580">
        <v>3</v>
      </c>
      <c r="AS2580" t="s">
        <v>7309</v>
      </c>
      <c r="AT2580">
        <v>38435996</v>
      </c>
      <c r="AU2580">
        <v>640644</v>
      </c>
      <c r="AV2580" s="11">
        <v>1273516</v>
      </c>
      <c r="AZ2580" t="s">
        <v>8915</v>
      </c>
      <c r="BF2580" t="s">
        <v>10456</v>
      </c>
      <c r="BG2580" t="s">
        <v>10455</v>
      </c>
    </row>
    <row r="2581" spans="1:59" x14ac:dyDescent="0.3">
      <c r="A2581">
        <v>2362</v>
      </c>
      <c r="B2581" t="s">
        <v>7842</v>
      </c>
      <c r="C2581">
        <v>7571001</v>
      </c>
      <c r="Q2581" t="s">
        <v>3831</v>
      </c>
      <c r="R2581" t="s">
        <v>3831</v>
      </c>
      <c r="S2581" t="s">
        <v>135</v>
      </c>
      <c r="T2581" t="s">
        <v>52</v>
      </c>
      <c r="V2581" s="9" t="s">
        <v>4250</v>
      </c>
      <c r="Z2581" s="9" t="s">
        <v>4252</v>
      </c>
      <c r="AA2581" s="6" t="s">
        <v>9386</v>
      </c>
      <c r="AB2581">
        <v>7</v>
      </c>
      <c r="AC2581">
        <v>7</v>
      </c>
      <c r="AE2581" t="s">
        <v>8140</v>
      </c>
      <c r="AL2581" t="s">
        <v>5339</v>
      </c>
      <c r="AM2581" t="s">
        <v>5339</v>
      </c>
      <c r="AO2581">
        <v>18</v>
      </c>
      <c r="AP2581">
        <v>6</v>
      </c>
      <c r="AZ2581" t="s">
        <v>8916</v>
      </c>
    </row>
    <row r="2582" spans="1:59" x14ac:dyDescent="0.3">
      <c r="A2582">
        <v>2365</v>
      </c>
      <c r="I2582">
        <v>33878360</v>
      </c>
      <c r="O2582" s="9" t="s">
        <v>5118</v>
      </c>
      <c r="P2582" s="9" t="s">
        <v>5117</v>
      </c>
      <c r="Q2582" t="s">
        <v>5119</v>
      </c>
      <c r="R2582" t="s">
        <v>5119</v>
      </c>
      <c r="S2582" t="s">
        <v>135</v>
      </c>
      <c r="T2582" t="s">
        <v>13</v>
      </c>
      <c r="V2582" s="9" t="s">
        <v>4254</v>
      </c>
      <c r="AB2582">
        <v>127</v>
      </c>
      <c r="AC2582">
        <v>127</v>
      </c>
      <c r="AK2582" t="s">
        <v>8051</v>
      </c>
      <c r="AR2582">
        <v>1</v>
      </c>
      <c r="AZ2582" t="s">
        <v>5121</v>
      </c>
      <c r="BF2582" t="s">
        <v>5120</v>
      </c>
    </row>
    <row r="2583" spans="1:59" x14ac:dyDescent="0.3">
      <c r="A2583">
        <v>2368</v>
      </c>
      <c r="B2583" t="s">
        <v>7846</v>
      </c>
      <c r="C2583">
        <v>7609196</v>
      </c>
      <c r="Q2583" t="s">
        <v>3835</v>
      </c>
      <c r="R2583" t="s">
        <v>3835</v>
      </c>
      <c r="S2583" t="s">
        <v>135</v>
      </c>
      <c r="T2583" t="s">
        <v>52</v>
      </c>
      <c r="V2583" s="9" t="s">
        <v>4254</v>
      </c>
      <c r="AA2583" s="6" t="s">
        <v>9390</v>
      </c>
      <c r="AB2583">
        <v>6</v>
      </c>
      <c r="AC2583">
        <v>6</v>
      </c>
      <c r="AE2583" t="s">
        <v>8054</v>
      </c>
      <c r="AH2583" t="s">
        <v>1174</v>
      </c>
      <c r="AI2583" t="s">
        <v>8119</v>
      </c>
      <c r="AK2583" t="s">
        <v>8052</v>
      </c>
      <c r="AL2583" t="s">
        <v>5154</v>
      </c>
      <c r="AM2583" t="s">
        <v>5154</v>
      </c>
      <c r="AO2583">
        <v>154</v>
      </c>
      <c r="AP2583">
        <v>2</v>
      </c>
      <c r="AQ2583">
        <v>2</v>
      </c>
      <c r="AZ2583" t="s">
        <v>8919</v>
      </c>
    </row>
    <row r="2584" spans="1:59" x14ac:dyDescent="0.3">
      <c r="A2584">
        <v>2370</v>
      </c>
      <c r="C2584">
        <v>7652067</v>
      </c>
      <c r="Q2584" t="s">
        <v>5819</v>
      </c>
      <c r="R2584" t="s">
        <v>5819</v>
      </c>
      <c r="S2584" t="s">
        <v>135</v>
      </c>
      <c r="T2584" t="s">
        <v>52</v>
      </c>
      <c r="V2584" s="9" t="s">
        <v>4255</v>
      </c>
      <c r="AA2584" s="6" t="s">
        <v>5820</v>
      </c>
      <c r="AB2584">
        <v>10</v>
      </c>
      <c r="AC2584">
        <v>10</v>
      </c>
      <c r="AE2584" t="s">
        <v>8054</v>
      </c>
      <c r="AH2584" t="s">
        <v>12657</v>
      </c>
      <c r="AI2584" t="s">
        <v>12658</v>
      </c>
      <c r="AK2584" t="s">
        <v>8051</v>
      </c>
      <c r="AL2584" t="s">
        <v>686</v>
      </c>
      <c r="AM2584" t="s">
        <v>686</v>
      </c>
      <c r="AO2584">
        <v>96</v>
      </c>
      <c r="AP2584">
        <v>4</v>
      </c>
      <c r="AS2584" t="s">
        <v>7271</v>
      </c>
      <c r="AT2584">
        <v>43718717</v>
      </c>
      <c r="AU2584">
        <v>677613</v>
      </c>
      <c r="AV2584" s="11">
        <v>1306050</v>
      </c>
      <c r="AZ2584" t="s">
        <v>5821</v>
      </c>
    </row>
    <row r="2585" spans="1:59" x14ac:dyDescent="0.3">
      <c r="A2585">
        <v>2372</v>
      </c>
      <c r="B2585" t="s">
        <v>7847</v>
      </c>
      <c r="C2585">
        <v>8579473</v>
      </c>
      <c r="Q2585" t="s">
        <v>3837</v>
      </c>
      <c r="R2585" t="s">
        <v>3837</v>
      </c>
      <c r="S2585" t="s">
        <v>135</v>
      </c>
      <c r="T2585" t="s">
        <v>52</v>
      </c>
      <c r="V2585" s="9" t="s">
        <v>4255</v>
      </c>
      <c r="Z2585" s="9" t="s">
        <v>3083</v>
      </c>
      <c r="AA2585" s="6" t="s">
        <v>9392</v>
      </c>
      <c r="AB2585">
        <v>6</v>
      </c>
      <c r="AC2585">
        <v>6</v>
      </c>
      <c r="AE2585" t="s">
        <v>2462</v>
      </c>
      <c r="AF2585" t="s">
        <v>8210</v>
      </c>
      <c r="AH2585" t="s">
        <v>8057</v>
      </c>
      <c r="AK2585" t="s">
        <v>8051</v>
      </c>
      <c r="AL2585" t="s">
        <v>5342</v>
      </c>
      <c r="AM2585" t="s">
        <v>5342</v>
      </c>
      <c r="AO2585">
        <v>35</v>
      </c>
      <c r="AP2585">
        <v>2</v>
      </c>
      <c r="AZ2585" t="s">
        <v>8921</v>
      </c>
    </row>
    <row r="2586" spans="1:59" x14ac:dyDescent="0.3">
      <c r="A2586">
        <v>2374</v>
      </c>
      <c r="B2586" t="s">
        <v>7848</v>
      </c>
      <c r="C2586">
        <v>8536483</v>
      </c>
      <c r="Q2586" t="s">
        <v>3840</v>
      </c>
      <c r="R2586" t="s">
        <v>3840</v>
      </c>
      <c r="S2586" t="s">
        <v>135</v>
      </c>
      <c r="T2586" t="s">
        <v>52</v>
      </c>
      <c r="V2586" s="9" t="s">
        <v>4255</v>
      </c>
      <c r="Z2586" s="9" t="s">
        <v>4256</v>
      </c>
      <c r="AA2586" s="6" t="s">
        <v>9394</v>
      </c>
      <c r="AB2586">
        <v>9</v>
      </c>
      <c r="AC2586">
        <v>9</v>
      </c>
      <c r="AE2586" t="s">
        <v>2462</v>
      </c>
      <c r="AL2586" t="s">
        <v>5343</v>
      </c>
      <c r="AM2586" t="s">
        <v>5343</v>
      </c>
      <c r="AO2586">
        <v>31</v>
      </c>
      <c r="AP2586">
        <v>3</v>
      </c>
      <c r="AZ2586" t="s">
        <v>8922</v>
      </c>
    </row>
    <row r="2587" spans="1:59" x14ac:dyDescent="0.3">
      <c r="A2587">
        <v>2376</v>
      </c>
      <c r="B2587" t="s">
        <v>7849</v>
      </c>
      <c r="C2587">
        <v>7503522</v>
      </c>
      <c r="Q2587" t="s">
        <v>3842</v>
      </c>
      <c r="R2587" t="s">
        <v>3842</v>
      </c>
      <c r="S2587" t="s">
        <v>135</v>
      </c>
      <c r="T2587" t="s">
        <v>52</v>
      </c>
      <c r="V2587" s="9" t="s">
        <v>4255</v>
      </c>
      <c r="AA2587" s="6" t="s">
        <v>9396</v>
      </c>
      <c r="AB2587">
        <v>6</v>
      </c>
      <c r="AC2587">
        <v>6</v>
      </c>
      <c r="AE2587" t="s">
        <v>8054</v>
      </c>
      <c r="AH2587" t="s">
        <v>8057</v>
      </c>
      <c r="AI2587" t="s">
        <v>5945</v>
      </c>
      <c r="AK2587" t="s">
        <v>8051</v>
      </c>
      <c r="AL2587" t="s">
        <v>2713</v>
      </c>
      <c r="AM2587" t="s">
        <v>2713</v>
      </c>
      <c r="AO2587">
        <v>35</v>
      </c>
      <c r="AP2587">
        <v>3</v>
      </c>
      <c r="AZ2587" t="s">
        <v>8924</v>
      </c>
    </row>
    <row r="2588" spans="1:59" x14ac:dyDescent="0.3">
      <c r="A2588">
        <v>2377</v>
      </c>
      <c r="C2588">
        <v>7500304</v>
      </c>
      <c r="Q2588" t="s">
        <v>5420</v>
      </c>
      <c r="R2588" t="s">
        <v>5420</v>
      </c>
      <c r="S2588" t="s">
        <v>135</v>
      </c>
      <c r="T2588" t="s">
        <v>52</v>
      </c>
      <c r="V2588" s="9" t="s">
        <v>4255</v>
      </c>
      <c r="AA2588" s="6" t="s">
        <v>9238</v>
      </c>
      <c r="AB2588">
        <v>3</v>
      </c>
      <c r="AC2588">
        <v>3</v>
      </c>
      <c r="AE2588" t="s">
        <v>8161</v>
      </c>
      <c r="AF2588" t="s">
        <v>562</v>
      </c>
      <c r="AH2588" t="s">
        <v>8083</v>
      </c>
      <c r="AL2588" t="s">
        <v>5353</v>
      </c>
      <c r="AM2588" t="s">
        <v>5353</v>
      </c>
      <c r="AO2588">
        <v>33</v>
      </c>
      <c r="AP2588">
        <v>9</v>
      </c>
      <c r="AZ2588" t="s">
        <v>8925</v>
      </c>
    </row>
    <row r="2589" spans="1:59" x14ac:dyDescent="0.3">
      <c r="A2589">
        <v>2378</v>
      </c>
      <c r="C2589">
        <v>8579306</v>
      </c>
      <c r="Q2589" t="s">
        <v>3843</v>
      </c>
      <c r="R2589" t="s">
        <v>3843</v>
      </c>
      <c r="S2589" t="s">
        <v>135</v>
      </c>
      <c r="T2589" t="s">
        <v>52</v>
      </c>
      <c r="V2589" s="9" t="s">
        <v>4255</v>
      </c>
      <c r="AA2589" s="6" t="s">
        <v>9397</v>
      </c>
      <c r="AB2589">
        <v>4</v>
      </c>
      <c r="AC2589">
        <v>4</v>
      </c>
      <c r="AE2589" t="s">
        <v>82</v>
      </c>
      <c r="AF2589" t="s">
        <v>8054</v>
      </c>
      <c r="AH2589" t="s">
        <v>12664</v>
      </c>
      <c r="AK2589" t="s">
        <v>8051</v>
      </c>
      <c r="AL2589" t="s">
        <v>5150</v>
      </c>
      <c r="AM2589" t="s">
        <v>5150</v>
      </c>
      <c r="AO2589">
        <v>24</v>
      </c>
      <c r="AP2589">
        <v>5</v>
      </c>
      <c r="AZ2589" t="s">
        <v>8926</v>
      </c>
    </row>
    <row r="2590" spans="1:59" x14ac:dyDescent="0.3">
      <c r="A2590">
        <v>2379</v>
      </c>
      <c r="B2590" t="s">
        <v>7850</v>
      </c>
      <c r="C2590">
        <v>7503515</v>
      </c>
      <c r="Q2590" t="s">
        <v>3844</v>
      </c>
      <c r="R2590" t="s">
        <v>3844</v>
      </c>
      <c r="S2590" t="s">
        <v>135</v>
      </c>
      <c r="T2590" t="s">
        <v>52</v>
      </c>
      <c r="V2590" s="9" t="s">
        <v>4255</v>
      </c>
      <c r="AA2590" s="6" t="s">
        <v>9398</v>
      </c>
      <c r="AB2590">
        <v>5</v>
      </c>
      <c r="AC2590">
        <v>5</v>
      </c>
      <c r="AE2590" t="s">
        <v>12478</v>
      </c>
      <c r="AF2590" t="s">
        <v>8054</v>
      </c>
      <c r="AH2590" t="s">
        <v>8057</v>
      </c>
      <c r="AK2590" t="s">
        <v>8052</v>
      </c>
      <c r="AL2590" t="s">
        <v>2713</v>
      </c>
      <c r="AM2590" t="s">
        <v>2713</v>
      </c>
      <c r="AO2590">
        <v>35</v>
      </c>
      <c r="AP2590">
        <v>3</v>
      </c>
      <c r="AZ2590" t="s">
        <v>8927</v>
      </c>
    </row>
    <row r="2591" spans="1:59" x14ac:dyDescent="0.3">
      <c r="A2591">
        <v>2381</v>
      </c>
      <c r="B2591" t="s">
        <v>7852</v>
      </c>
      <c r="C2591">
        <v>8533557</v>
      </c>
      <c r="Q2591" t="s">
        <v>3846</v>
      </c>
      <c r="R2591" t="s">
        <v>3846</v>
      </c>
      <c r="S2591" t="s">
        <v>135</v>
      </c>
      <c r="T2591" t="s">
        <v>52</v>
      </c>
      <c r="V2591" s="9" t="s">
        <v>4257</v>
      </c>
      <c r="AA2591" s="6" t="s">
        <v>9400</v>
      </c>
      <c r="AB2591">
        <v>5</v>
      </c>
      <c r="AC2591">
        <v>5</v>
      </c>
      <c r="AE2591" t="s">
        <v>12478</v>
      </c>
      <c r="AH2591" t="s">
        <v>8057</v>
      </c>
      <c r="AK2591" t="s">
        <v>8052</v>
      </c>
      <c r="AL2591" t="s">
        <v>5345</v>
      </c>
      <c r="AM2591" t="s">
        <v>5345</v>
      </c>
      <c r="AO2591">
        <v>74</v>
      </c>
      <c r="AP2591">
        <v>10</v>
      </c>
      <c r="AZ2591" t="s">
        <v>8928</v>
      </c>
    </row>
    <row r="2592" spans="1:59" x14ac:dyDescent="0.3">
      <c r="A2592">
        <v>2382</v>
      </c>
      <c r="I2592">
        <v>33284976</v>
      </c>
      <c r="O2592" s="9" t="s">
        <v>5114</v>
      </c>
      <c r="P2592" s="9" t="s">
        <v>5113</v>
      </c>
      <c r="Q2592" t="s">
        <v>2154</v>
      </c>
      <c r="R2592" t="s">
        <v>2154</v>
      </c>
      <c r="S2592" t="s">
        <v>135</v>
      </c>
      <c r="T2592" t="s">
        <v>13</v>
      </c>
      <c r="V2592" s="9" t="s">
        <v>4257</v>
      </c>
      <c r="AB2592">
        <v>144</v>
      </c>
      <c r="AC2592">
        <v>144</v>
      </c>
      <c r="AR2592">
        <v>1</v>
      </c>
      <c r="AZ2592" t="s">
        <v>5115</v>
      </c>
      <c r="BF2592" t="s">
        <v>5116</v>
      </c>
    </row>
    <row r="2593" spans="1:58" x14ac:dyDescent="0.3">
      <c r="A2593">
        <v>2383</v>
      </c>
      <c r="I2593">
        <v>1131920904</v>
      </c>
      <c r="O2593" s="9" t="s">
        <v>9401</v>
      </c>
      <c r="P2593" s="9" t="s">
        <v>7853</v>
      </c>
      <c r="Q2593" t="s">
        <v>3847</v>
      </c>
      <c r="R2593" t="s">
        <v>3847</v>
      </c>
      <c r="S2593" t="s">
        <v>135</v>
      </c>
      <c r="T2593" t="s">
        <v>13</v>
      </c>
      <c r="V2593" s="9" t="s">
        <v>3848</v>
      </c>
      <c r="AB2593">
        <v>440</v>
      </c>
      <c r="AC2593">
        <v>440</v>
      </c>
      <c r="AE2593" t="s">
        <v>8226</v>
      </c>
      <c r="AH2593" t="s">
        <v>8108</v>
      </c>
      <c r="AZ2593" t="s">
        <v>8930</v>
      </c>
      <c r="BF2593" t="s">
        <v>8929</v>
      </c>
    </row>
    <row r="2594" spans="1:58" x14ac:dyDescent="0.3">
      <c r="A2594">
        <v>2384</v>
      </c>
      <c r="B2594" t="s">
        <v>5822</v>
      </c>
      <c r="C2594">
        <v>7480262</v>
      </c>
      <c r="Q2594" t="s">
        <v>3849</v>
      </c>
      <c r="R2594" t="s">
        <v>3849</v>
      </c>
      <c r="S2594" t="s">
        <v>135</v>
      </c>
      <c r="T2594" t="s">
        <v>52</v>
      </c>
      <c r="V2594" s="9" t="s">
        <v>4258</v>
      </c>
      <c r="AA2594" s="6" t="s">
        <v>5823</v>
      </c>
      <c r="AB2594">
        <v>3</v>
      </c>
      <c r="AC2594">
        <v>3</v>
      </c>
      <c r="AE2594" t="s">
        <v>8054</v>
      </c>
      <c r="AH2594" t="s">
        <v>8057</v>
      </c>
      <c r="AL2594" t="s">
        <v>686</v>
      </c>
      <c r="AM2594" t="s">
        <v>686</v>
      </c>
      <c r="AO2594">
        <v>96</v>
      </c>
      <c r="AP2594">
        <v>6</v>
      </c>
      <c r="AS2594" t="s">
        <v>7271</v>
      </c>
      <c r="AT2594">
        <v>43718717</v>
      </c>
      <c r="AU2594">
        <v>677613</v>
      </c>
      <c r="AV2594" s="11">
        <v>1306050</v>
      </c>
      <c r="AZ2594" t="s">
        <v>5824</v>
      </c>
    </row>
    <row r="2595" spans="1:58" x14ac:dyDescent="0.3">
      <c r="A2595">
        <v>2386</v>
      </c>
      <c r="Q2595" t="s">
        <v>3850</v>
      </c>
      <c r="R2595" t="s">
        <v>3850</v>
      </c>
      <c r="S2595" t="s">
        <v>135</v>
      </c>
      <c r="T2595" t="s">
        <v>138</v>
      </c>
      <c r="V2595" s="9" t="s">
        <v>4259</v>
      </c>
      <c r="AA2595" s="6" t="s">
        <v>642</v>
      </c>
      <c r="AB2595">
        <v>1</v>
      </c>
      <c r="AC2595">
        <v>1</v>
      </c>
      <c r="AE2595" t="s">
        <v>8140</v>
      </c>
      <c r="AH2595" t="s">
        <v>8057</v>
      </c>
      <c r="AL2595" t="s">
        <v>5282</v>
      </c>
      <c r="AM2595" t="s">
        <v>5282</v>
      </c>
    </row>
    <row r="2596" spans="1:58" x14ac:dyDescent="0.3">
      <c r="A2596">
        <v>2387</v>
      </c>
      <c r="B2596" t="s">
        <v>7854</v>
      </c>
      <c r="C2596">
        <v>7477276</v>
      </c>
      <c r="Q2596" t="s">
        <v>3851</v>
      </c>
      <c r="R2596" t="s">
        <v>3851</v>
      </c>
      <c r="S2596" t="s">
        <v>135</v>
      </c>
      <c r="T2596" t="s">
        <v>52</v>
      </c>
      <c r="V2596" s="9" t="s">
        <v>4259</v>
      </c>
      <c r="AA2596" s="6" t="s">
        <v>6422</v>
      </c>
      <c r="AB2596">
        <v>2</v>
      </c>
      <c r="AC2596">
        <v>2</v>
      </c>
      <c r="AE2596" t="s">
        <v>8140</v>
      </c>
      <c r="AL2596" t="s">
        <v>5346</v>
      </c>
      <c r="AM2596" t="s">
        <v>5346</v>
      </c>
      <c r="AO2596">
        <v>378</v>
      </c>
      <c r="AP2596">
        <v>6552</v>
      </c>
      <c r="AZ2596" t="s">
        <v>8931</v>
      </c>
    </row>
    <row r="2597" spans="1:58" x14ac:dyDescent="0.3">
      <c r="A2597">
        <v>2388</v>
      </c>
      <c r="B2597" t="s">
        <v>7855</v>
      </c>
      <c r="C2597">
        <v>7477289</v>
      </c>
      <c r="Q2597" t="s">
        <v>3852</v>
      </c>
      <c r="R2597" t="s">
        <v>3852</v>
      </c>
      <c r="S2597" t="s">
        <v>135</v>
      </c>
      <c r="T2597" t="s">
        <v>52</v>
      </c>
      <c r="V2597" s="9" t="s">
        <v>4259</v>
      </c>
      <c r="AA2597" s="6" t="s">
        <v>9402</v>
      </c>
      <c r="AB2597">
        <v>3</v>
      </c>
      <c r="AC2597">
        <v>3</v>
      </c>
      <c r="AE2597" t="s">
        <v>8140</v>
      </c>
      <c r="AH2597" t="s">
        <v>1389</v>
      </c>
      <c r="AL2597" t="s">
        <v>5346</v>
      </c>
      <c r="AM2597" t="s">
        <v>5346</v>
      </c>
      <c r="AO2597">
        <v>378</v>
      </c>
      <c r="AP2597">
        <v>6552</v>
      </c>
      <c r="AZ2597" t="s">
        <v>8932</v>
      </c>
    </row>
    <row r="2598" spans="1:58" x14ac:dyDescent="0.3">
      <c r="A2598">
        <v>2389</v>
      </c>
      <c r="Q2598" t="s">
        <v>3853</v>
      </c>
      <c r="R2598" t="s">
        <v>3853</v>
      </c>
      <c r="S2598" t="s">
        <v>135</v>
      </c>
      <c r="T2598" t="s">
        <v>138</v>
      </c>
      <c r="V2598" s="9" t="s">
        <v>4260</v>
      </c>
      <c r="AA2598" s="6" t="s">
        <v>212</v>
      </c>
      <c r="AB2598">
        <v>1</v>
      </c>
      <c r="AC2598">
        <v>1</v>
      </c>
      <c r="AE2598" t="s">
        <v>8140</v>
      </c>
      <c r="AH2598" t="s">
        <v>8057</v>
      </c>
      <c r="AL2598" t="s">
        <v>5347</v>
      </c>
      <c r="AM2598" t="s">
        <v>5347</v>
      </c>
      <c r="AZ2598" t="s">
        <v>8933</v>
      </c>
    </row>
    <row r="2599" spans="1:58" x14ac:dyDescent="0.3">
      <c r="A2599">
        <v>2391</v>
      </c>
      <c r="B2599" t="s">
        <v>7856</v>
      </c>
      <c r="C2599">
        <v>8709466</v>
      </c>
      <c r="Q2599" t="s">
        <v>3854</v>
      </c>
      <c r="R2599" t="s">
        <v>3854</v>
      </c>
      <c r="S2599" t="s">
        <v>135</v>
      </c>
      <c r="T2599" t="s">
        <v>52</v>
      </c>
      <c r="V2599" s="9" t="s">
        <v>4261</v>
      </c>
      <c r="AA2599" s="6" t="s">
        <v>9403</v>
      </c>
      <c r="AB2599">
        <v>2</v>
      </c>
      <c r="AC2599">
        <v>2</v>
      </c>
      <c r="AE2599" t="s">
        <v>8161</v>
      </c>
      <c r="AH2599" t="s">
        <v>8057</v>
      </c>
      <c r="AL2599" t="s">
        <v>5348</v>
      </c>
      <c r="AM2599" t="s">
        <v>5348</v>
      </c>
      <c r="AO2599">
        <v>21</v>
      </c>
      <c r="AP2599">
        <v>6</v>
      </c>
      <c r="AZ2599" t="s">
        <v>8934</v>
      </c>
    </row>
    <row r="2600" spans="1:58" x14ac:dyDescent="0.3">
      <c r="A2600">
        <v>2392</v>
      </c>
      <c r="Q2600" t="s">
        <v>11439</v>
      </c>
      <c r="R2600" t="s">
        <v>11439</v>
      </c>
      <c r="S2600" t="s">
        <v>135</v>
      </c>
      <c r="T2600" t="s">
        <v>138</v>
      </c>
      <c r="V2600" s="9" t="s">
        <v>11438</v>
      </c>
      <c r="AA2600" s="6" t="s">
        <v>11440</v>
      </c>
      <c r="AB2600">
        <v>1</v>
      </c>
      <c r="AC2600">
        <v>1</v>
      </c>
      <c r="AH2600" t="s">
        <v>8083</v>
      </c>
      <c r="AL2600" t="s">
        <v>11441</v>
      </c>
      <c r="AM2600" t="s">
        <v>11441</v>
      </c>
      <c r="AZ2600" t="s">
        <v>11442</v>
      </c>
    </row>
    <row r="2601" spans="1:58" x14ac:dyDescent="0.3">
      <c r="A2601">
        <v>2393</v>
      </c>
      <c r="M2601" t="s">
        <v>10273</v>
      </c>
      <c r="Q2601" t="s">
        <v>10274</v>
      </c>
      <c r="R2601" t="s">
        <v>10274</v>
      </c>
      <c r="S2601" t="s">
        <v>135</v>
      </c>
      <c r="T2601" t="s">
        <v>10005</v>
      </c>
      <c r="V2601" s="9" t="s">
        <v>10275</v>
      </c>
      <c r="AD2601" s="9" t="s">
        <v>10276</v>
      </c>
      <c r="AK2601" t="s">
        <v>8051</v>
      </c>
      <c r="AL2601" t="s">
        <v>10277</v>
      </c>
      <c r="AM2601" t="s">
        <v>10277</v>
      </c>
      <c r="AO2601">
        <v>3</v>
      </c>
      <c r="AP2601">
        <v>3</v>
      </c>
    </row>
    <row r="2602" spans="1:58" x14ac:dyDescent="0.3">
      <c r="A2602">
        <v>2394</v>
      </c>
      <c r="N2602" t="s">
        <v>11496</v>
      </c>
      <c r="Q2602" t="s">
        <v>11493</v>
      </c>
      <c r="R2602" t="s">
        <v>11493</v>
      </c>
      <c r="S2602" t="s">
        <v>135</v>
      </c>
      <c r="T2602" t="s">
        <v>1281</v>
      </c>
      <c r="V2602" s="9" t="s">
        <v>4262</v>
      </c>
      <c r="AH2602" t="s">
        <v>8262</v>
      </c>
      <c r="AL2602" t="s">
        <v>11494</v>
      </c>
      <c r="AM2602" t="s">
        <v>11494</v>
      </c>
      <c r="AZ2602" t="s">
        <v>11495</v>
      </c>
    </row>
    <row r="2603" spans="1:58" x14ac:dyDescent="0.3">
      <c r="A2603">
        <v>2395</v>
      </c>
      <c r="N2603" t="s">
        <v>11470</v>
      </c>
      <c r="Q2603" t="s">
        <v>11471</v>
      </c>
      <c r="R2603" t="s">
        <v>11471</v>
      </c>
      <c r="S2603" t="s">
        <v>135</v>
      </c>
      <c r="T2603" t="s">
        <v>10822</v>
      </c>
      <c r="V2603" s="9" t="s">
        <v>4262</v>
      </c>
      <c r="AH2603" t="s">
        <v>8082</v>
      </c>
      <c r="AZ2603" t="s">
        <v>11472</v>
      </c>
    </row>
    <row r="2604" spans="1:58" x14ac:dyDescent="0.3">
      <c r="A2604">
        <v>2396</v>
      </c>
      <c r="I2604">
        <v>489646604</v>
      </c>
      <c r="Q2604" t="s">
        <v>11116</v>
      </c>
      <c r="R2604" t="s">
        <v>11117</v>
      </c>
      <c r="S2604" t="s">
        <v>65</v>
      </c>
      <c r="T2604" t="s">
        <v>538</v>
      </c>
      <c r="V2604" s="9" t="s">
        <v>4262</v>
      </c>
      <c r="AH2604" t="s">
        <v>8057</v>
      </c>
      <c r="AZ2604" t="s">
        <v>8853</v>
      </c>
    </row>
    <row r="2605" spans="1:58" x14ac:dyDescent="0.3">
      <c r="A2605">
        <v>2397</v>
      </c>
      <c r="Q2605" t="s">
        <v>10777</v>
      </c>
      <c r="R2605" t="s">
        <v>10777</v>
      </c>
      <c r="S2605" t="s">
        <v>135</v>
      </c>
      <c r="T2605" t="s">
        <v>1281</v>
      </c>
      <c r="V2605" s="9" t="s">
        <v>4262</v>
      </c>
      <c r="AH2605" t="s">
        <v>8106</v>
      </c>
      <c r="AL2605" t="s">
        <v>10778</v>
      </c>
      <c r="AM2605" t="s">
        <v>10778</v>
      </c>
      <c r="AZ2605" t="s">
        <v>10779</v>
      </c>
    </row>
    <row r="2606" spans="1:58" x14ac:dyDescent="0.3">
      <c r="A2606">
        <v>2398</v>
      </c>
      <c r="Q2606" t="s">
        <v>10780</v>
      </c>
      <c r="R2606" t="s">
        <v>10780</v>
      </c>
      <c r="S2606" t="s">
        <v>135</v>
      </c>
      <c r="T2606" t="s">
        <v>1281</v>
      </c>
      <c r="V2606" s="9" t="s">
        <v>4262</v>
      </c>
      <c r="AH2606" t="s">
        <v>8057</v>
      </c>
      <c r="AL2606" t="s">
        <v>10778</v>
      </c>
      <c r="AM2606" t="s">
        <v>10778</v>
      </c>
      <c r="AZ2606" t="s">
        <v>10781</v>
      </c>
    </row>
    <row r="2607" spans="1:58" x14ac:dyDescent="0.3">
      <c r="A2607">
        <v>2399</v>
      </c>
      <c r="Q2607" t="s">
        <v>10773</v>
      </c>
      <c r="R2607" t="s">
        <v>10773</v>
      </c>
      <c r="S2607" t="s">
        <v>135</v>
      </c>
      <c r="T2607" t="s">
        <v>1281</v>
      </c>
      <c r="V2607" s="9" t="s">
        <v>4262</v>
      </c>
      <c r="AA2607" s="6" t="s">
        <v>10774</v>
      </c>
      <c r="AB2607">
        <v>10</v>
      </c>
      <c r="AC2607">
        <v>10</v>
      </c>
      <c r="AH2607" t="s">
        <v>8088</v>
      </c>
      <c r="AL2607" t="s">
        <v>10775</v>
      </c>
      <c r="AM2607" t="s">
        <v>10775</v>
      </c>
      <c r="AZ2607" t="s">
        <v>10776</v>
      </c>
    </row>
    <row r="2608" spans="1:58" x14ac:dyDescent="0.3">
      <c r="A2608">
        <v>2400</v>
      </c>
      <c r="N2608" t="s">
        <v>11190</v>
      </c>
      <c r="Q2608" t="s">
        <v>11189</v>
      </c>
      <c r="R2608" t="s">
        <v>11189</v>
      </c>
      <c r="S2608" t="s">
        <v>135</v>
      </c>
      <c r="T2608" t="s">
        <v>1281</v>
      </c>
      <c r="V2608" s="9" t="s">
        <v>4262</v>
      </c>
      <c r="AH2608" t="s">
        <v>11192</v>
      </c>
      <c r="AL2608" t="s">
        <v>11191</v>
      </c>
      <c r="AM2608" t="s">
        <v>11191</v>
      </c>
      <c r="AZ2608" t="s">
        <v>11176</v>
      </c>
    </row>
    <row r="2609" spans="1:59" x14ac:dyDescent="0.3">
      <c r="A2609">
        <v>2401</v>
      </c>
      <c r="I2609">
        <v>918203909</v>
      </c>
      <c r="Q2609" t="s">
        <v>10656</v>
      </c>
      <c r="R2609" t="s">
        <v>10656</v>
      </c>
      <c r="S2609" t="s">
        <v>135</v>
      </c>
      <c r="T2609" t="s">
        <v>464</v>
      </c>
      <c r="V2609" s="9" t="s">
        <v>4262</v>
      </c>
      <c r="AD2609" s="9" t="s">
        <v>2686</v>
      </c>
      <c r="AH2609" t="s">
        <v>8088</v>
      </c>
    </row>
    <row r="2610" spans="1:59" x14ac:dyDescent="0.3">
      <c r="A2610">
        <v>2403</v>
      </c>
      <c r="I2610">
        <v>1055421262</v>
      </c>
      <c r="O2610" s="9" t="s">
        <v>11406</v>
      </c>
      <c r="P2610" s="9" t="s">
        <v>11405</v>
      </c>
      <c r="Q2610" t="s">
        <v>11407</v>
      </c>
      <c r="R2610" t="s">
        <v>11407</v>
      </c>
      <c r="S2610" t="s">
        <v>135</v>
      </c>
      <c r="T2610" t="s">
        <v>13</v>
      </c>
      <c r="V2610" s="9" t="s">
        <v>4262</v>
      </c>
      <c r="AB2610">
        <v>317</v>
      </c>
      <c r="AC2610">
        <v>317</v>
      </c>
      <c r="AZ2610" t="s">
        <v>11408</v>
      </c>
      <c r="BF2610" t="s">
        <v>4823</v>
      </c>
      <c r="BG2610" t="s">
        <v>10455</v>
      </c>
    </row>
    <row r="2611" spans="1:59" x14ac:dyDescent="0.3">
      <c r="A2611">
        <v>2404</v>
      </c>
      <c r="I2611">
        <v>37115132</v>
      </c>
      <c r="O2611" s="9" t="s">
        <v>11350</v>
      </c>
      <c r="P2611" s="9" t="s">
        <v>11349</v>
      </c>
      <c r="Q2611" t="s">
        <v>11351</v>
      </c>
      <c r="R2611" t="s">
        <v>11351</v>
      </c>
      <c r="S2611" t="s">
        <v>135</v>
      </c>
      <c r="T2611" t="s">
        <v>13</v>
      </c>
      <c r="V2611" s="9" t="s">
        <v>4262</v>
      </c>
      <c r="AB2611">
        <v>57</v>
      </c>
      <c r="AC2611">
        <v>57</v>
      </c>
      <c r="AH2611" t="s">
        <v>8083</v>
      </c>
      <c r="AR2611">
        <v>1</v>
      </c>
      <c r="AZ2611" t="s">
        <v>6197</v>
      </c>
      <c r="BF2611" t="s">
        <v>11332</v>
      </c>
      <c r="BG2611" t="s">
        <v>11333</v>
      </c>
    </row>
    <row r="2612" spans="1:59" x14ac:dyDescent="0.3">
      <c r="A2612">
        <v>2405</v>
      </c>
      <c r="I2612">
        <v>607121605</v>
      </c>
      <c r="Q2612" t="s">
        <v>11331</v>
      </c>
      <c r="R2612" t="s">
        <v>11331</v>
      </c>
      <c r="S2612" t="s">
        <v>135</v>
      </c>
      <c r="T2612" t="s">
        <v>13</v>
      </c>
      <c r="V2612" s="9" t="s">
        <v>4262</v>
      </c>
      <c r="AB2612">
        <v>65</v>
      </c>
      <c r="AC2612">
        <v>65</v>
      </c>
      <c r="AH2612" t="s">
        <v>8083</v>
      </c>
      <c r="AZ2612" t="s">
        <v>6197</v>
      </c>
      <c r="BF2612" t="s">
        <v>11332</v>
      </c>
      <c r="BG2612" t="s">
        <v>11333</v>
      </c>
    </row>
    <row r="2613" spans="1:59" x14ac:dyDescent="0.3">
      <c r="A2613">
        <v>2406</v>
      </c>
      <c r="I2613">
        <v>606363884</v>
      </c>
      <c r="Q2613" t="s">
        <v>11328</v>
      </c>
      <c r="R2613" t="s">
        <v>11328</v>
      </c>
      <c r="S2613" t="s">
        <v>135</v>
      </c>
      <c r="T2613" t="s">
        <v>13</v>
      </c>
      <c r="V2613" s="9" t="s">
        <v>4262</v>
      </c>
      <c r="AB2613">
        <v>68</v>
      </c>
      <c r="AC2613">
        <v>68</v>
      </c>
      <c r="AZ2613" t="s">
        <v>11330</v>
      </c>
      <c r="BG2613" t="s">
        <v>11329</v>
      </c>
    </row>
    <row r="2614" spans="1:59" x14ac:dyDescent="0.3">
      <c r="A2614">
        <v>2407</v>
      </c>
      <c r="I2614">
        <v>606596982</v>
      </c>
      <c r="Q2614" t="s">
        <v>11138</v>
      </c>
      <c r="R2614" t="s">
        <v>11138</v>
      </c>
      <c r="S2614" t="s">
        <v>135</v>
      </c>
      <c r="T2614" t="s">
        <v>13</v>
      </c>
      <c r="V2614" s="9" t="s">
        <v>4262</v>
      </c>
      <c r="AB2614">
        <v>200</v>
      </c>
      <c r="AC2614">
        <v>200</v>
      </c>
      <c r="AH2614" t="s">
        <v>8083</v>
      </c>
      <c r="AZ2614" t="s">
        <v>11139</v>
      </c>
      <c r="BF2614" t="s">
        <v>11140</v>
      </c>
      <c r="BG2614" t="s">
        <v>11141</v>
      </c>
    </row>
    <row r="2615" spans="1:59" x14ac:dyDescent="0.3">
      <c r="A2615">
        <v>2408</v>
      </c>
      <c r="I2615">
        <v>317289433</v>
      </c>
      <c r="O2615" s="9" t="s">
        <v>10629</v>
      </c>
      <c r="P2615" s="9" t="s">
        <v>10630</v>
      </c>
      <c r="Q2615" t="s">
        <v>10631</v>
      </c>
      <c r="R2615" t="s">
        <v>10631</v>
      </c>
      <c r="S2615" t="s">
        <v>135</v>
      </c>
      <c r="T2615" t="s">
        <v>13</v>
      </c>
      <c r="V2615" s="9" t="s">
        <v>4262</v>
      </c>
      <c r="AB2615">
        <v>173</v>
      </c>
      <c r="AC2615">
        <v>173</v>
      </c>
      <c r="AH2615" t="s">
        <v>8057</v>
      </c>
      <c r="AZ2615" t="s">
        <v>10632</v>
      </c>
      <c r="BF2615" t="s">
        <v>10633</v>
      </c>
      <c r="BG2615" t="s">
        <v>10634</v>
      </c>
    </row>
    <row r="2616" spans="1:59" x14ac:dyDescent="0.3">
      <c r="A2616">
        <v>2409</v>
      </c>
      <c r="I2616">
        <v>749308964</v>
      </c>
      <c r="O2616" s="9" t="s">
        <v>10557</v>
      </c>
      <c r="P2616" s="9" t="s">
        <v>10556</v>
      </c>
      <c r="Q2616" t="s">
        <v>10553</v>
      </c>
      <c r="R2616" t="s">
        <v>10553</v>
      </c>
      <c r="S2616" t="s">
        <v>135</v>
      </c>
      <c r="T2616" t="s">
        <v>13</v>
      </c>
      <c r="V2616" s="9" t="s">
        <v>4262</v>
      </c>
      <c r="AB2616">
        <v>318</v>
      </c>
      <c r="AC2616">
        <v>318</v>
      </c>
      <c r="AH2616" t="s">
        <v>8082</v>
      </c>
      <c r="BD2616" t="s">
        <v>10555</v>
      </c>
      <c r="BF2616" t="s">
        <v>10554</v>
      </c>
    </row>
    <row r="2617" spans="1:59" x14ac:dyDescent="0.3">
      <c r="A2617">
        <v>2410</v>
      </c>
      <c r="Q2617" t="s">
        <v>10687</v>
      </c>
      <c r="R2617" t="s">
        <v>10687</v>
      </c>
      <c r="S2617" t="s">
        <v>135</v>
      </c>
      <c r="T2617" t="s">
        <v>2176</v>
      </c>
      <c r="V2617" s="9" t="s">
        <v>4262</v>
      </c>
      <c r="AH2617" t="s">
        <v>8057</v>
      </c>
      <c r="AL2617" t="s">
        <v>10688</v>
      </c>
      <c r="AM2617" t="s">
        <v>10688</v>
      </c>
      <c r="AT2617">
        <v>32551487</v>
      </c>
      <c r="AZ2617" t="s">
        <v>10689</v>
      </c>
      <c r="BD2617" t="s">
        <v>10690</v>
      </c>
      <c r="BF2617" t="s">
        <v>8888</v>
      </c>
    </row>
    <row r="2618" spans="1:59" x14ac:dyDescent="0.3">
      <c r="A2618">
        <v>2411</v>
      </c>
      <c r="Q2618" t="s">
        <v>10558</v>
      </c>
      <c r="R2618" t="s">
        <v>10558</v>
      </c>
      <c r="S2618" t="s">
        <v>135</v>
      </c>
      <c r="T2618" t="s">
        <v>2176</v>
      </c>
      <c r="V2618" s="9" t="s">
        <v>4262</v>
      </c>
      <c r="AA2618" s="6" t="s">
        <v>10560</v>
      </c>
      <c r="AB2618">
        <v>17</v>
      </c>
      <c r="AC2618">
        <v>17</v>
      </c>
      <c r="AH2618" t="s">
        <v>10561</v>
      </c>
      <c r="AL2618" t="s">
        <v>10553</v>
      </c>
      <c r="AM2618" t="s">
        <v>10553</v>
      </c>
      <c r="AT2618">
        <v>749308964</v>
      </c>
      <c r="AZ2618" t="s">
        <v>10559</v>
      </c>
      <c r="BD2618" t="s">
        <v>10555</v>
      </c>
      <c r="BF2618" t="s">
        <v>10554</v>
      </c>
    </row>
    <row r="2619" spans="1:59" x14ac:dyDescent="0.3">
      <c r="A2619">
        <v>2412</v>
      </c>
      <c r="I2619">
        <v>231724194</v>
      </c>
      <c r="O2619" s="9" t="s">
        <v>10971</v>
      </c>
      <c r="P2619" s="9" t="s">
        <v>10970</v>
      </c>
      <c r="Q2619" t="s">
        <v>10968</v>
      </c>
      <c r="R2619" t="s">
        <v>10979</v>
      </c>
      <c r="S2619" t="s">
        <v>65</v>
      </c>
      <c r="T2619" t="s">
        <v>13</v>
      </c>
      <c r="V2619" s="9" t="s">
        <v>4262</v>
      </c>
      <c r="AB2619">
        <v>383</v>
      </c>
      <c r="AC2619">
        <v>383</v>
      </c>
      <c r="AH2619" t="s">
        <v>1389</v>
      </c>
      <c r="AZ2619" t="s">
        <v>8413</v>
      </c>
      <c r="BG2619" t="s">
        <v>10969</v>
      </c>
    </row>
    <row r="2620" spans="1:59" x14ac:dyDescent="0.3">
      <c r="A2620">
        <v>2413</v>
      </c>
      <c r="I2620">
        <v>312857253</v>
      </c>
      <c r="O2620" s="9" t="s">
        <v>9404</v>
      </c>
      <c r="P2620" s="9" t="s">
        <v>7857</v>
      </c>
      <c r="Q2620" t="s">
        <v>3855</v>
      </c>
      <c r="R2620" t="s">
        <v>3856</v>
      </c>
      <c r="S2620" t="s">
        <v>65</v>
      </c>
      <c r="T2620" t="s">
        <v>13</v>
      </c>
      <c r="V2620" s="9" t="s">
        <v>4262</v>
      </c>
      <c r="AB2620">
        <v>582</v>
      </c>
      <c r="AC2620">
        <v>582</v>
      </c>
      <c r="AH2620" t="s">
        <v>1174</v>
      </c>
      <c r="BF2620" t="s">
        <v>8935</v>
      </c>
    </row>
    <row r="2621" spans="1:59" x14ac:dyDescent="0.3">
      <c r="A2621">
        <v>2414</v>
      </c>
      <c r="Q2621" t="s">
        <v>10599</v>
      </c>
      <c r="R2621" t="s">
        <v>10599</v>
      </c>
      <c r="S2621" t="s">
        <v>135</v>
      </c>
      <c r="T2621" t="s">
        <v>2176</v>
      </c>
      <c r="V2621" s="9" t="s">
        <v>4262</v>
      </c>
      <c r="AA2621" s="6" t="s">
        <v>10600</v>
      </c>
      <c r="AB2621">
        <v>14</v>
      </c>
      <c r="AC2621">
        <v>14</v>
      </c>
      <c r="AH2621" t="s">
        <v>8057</v>
      </c>
      <c r="AL2621" t="s">
        <v>10601</v>
      </c>
      <c r="AM2621" t="s">
        <v>10601</v>
      </c>
      <c r="AT2621">
        <v>37341602</v>
      </c>
      <c r="AW2621" t="s">
        <v>10602</v>
      </c>
      <c r="AZ2621" t="s">
        <v>10603</v>
      </c>
      <c r="BD2621" t="s">
        <v>10605</v>
      </c>
      <c r="BF2621" t="s">
        <v>10604</v>
      </c>
    </row>
    <row r="2622" spans="1:59" x14ac:dyDescent="0.3">
      <c r="A2622">
        <v>2415</v>
      </c>
      <c r="Q2622" t="s">
        <v>11002</v>
      </c>
      <c r="R2622" t="s">
        <v>11003</v>
      </c>
      <c r="S2622" t="s">
        <v>65</v>
      </c>
      <c r="T2622" t="s">
        <v>13</v>
      </c>
      <c r="V2622" s="9" t="s">
        <v>4262</v>
      </c>
      <c r="AA2622" s="6" t="s">
        <v>11004</v>
      </c>
      <c r="AB2622">
        <v>9</v>
      </c>
      <c r="AC2622">
        <v>9</v>
      </c>
      <c r="AH2622" t="s">
        <v>1174</v>
      </c>
      <c r="AL2622" t="s">
        <v>11087</v>
      </c>
      <c r="AM2622" t="s">
        <v>5245</v>
      </c>
      <c r="AO2622">
        <v>61</v>
      </c>
      <c r="AP2622">
        <v>1</v>
      </c>
      <c r="AZ2622" t="s">
        <v>6927</v>
      </c>
    </row>
    <row r="2623" spans="1:59" x14ac:dyDescent="0.3">
      <c r="A2623">
        <v>2416</v>
      </c>
      <c r="C2623">
        <v>10596136</v>
      </c>
      <c r="Q2623" t="s">
        <v>12332</v>
      </c>
      <c r="R2623" t="s">
        <v>12333</v>
      </c>
      <c r="S2623" t="s">
        <v>7032</v>
      </c>
      <c r="T2623" t="s">
        <v>52</v>
      </c>
      <c r="V2623" s="9" t="s">
        <v>4262</v>
      </c>
      <c r="AA2623" s="6" t="s">
        <v>12334</v>
      </c>
      <c r="AB2623">
        <v>6</v>
      </c>
      <c r="AC2623">
        <v>6</v>
      </c>
      <c r="AE2623" t="s">
        <v>8054</v>
      </c>
      <c r="AH2623" t="s">
        <v>1389</v>
      </c>
      <c r="AL2623" t="s">
        <v>7029</v>
      </c>
      <c r="AM2623" t="s">
        <v>7030</v>
      </c>
      <c r="AO2623">
        <v>112</v>
      </c>
      <c r="AP2623">
        <v>16</v>
      </c>
      <c r="AS2623" t="s">
        <v>12335</v>
      </c>
      <c r="AV2623" s="11">
        <v>373207</v>
      </c>
      <c r="AZ2623" t="s">
        <v>12336</v>
      </c>
    </row>
    <row r="2624" spans="1:59" x14ac:dyDescent="0.3">
      <c r="A2624">
        <v>2417</v>
      </c>
      <c r="Q2624" t="s">
        <v>11078</v>
      </c>
      <c r="R2624" t="s">
        <v>11079</v>
      </c>
      <c r="S2624" t="s">
        <v>65</v>
      </c>
      <c r="T2624" t="s">
        <v>52</v>
      </c>
      <c r="V2624" s="9" t="s">
        <v>4262</v>
      </c>
      <c r="AA2624" s="6" t="s">
        <v>11080</v>
      </c>
      <c r="AB2624">
        <v>11</v>
      </c>
      <c r="AC2624">
        <v>11</v>
      </c>
      <c r="AE2624" t="s">
        <v>8055</v>
      </c>
      <c r="AF2624" t="s">
        <v>92</v>
      </c>
      <c r="AH2624" t="s">
        <v>8145</v>
      </c>
      <c r="AL2624" t="s">
        <v>125</v>
      </c>
      <c r="AM2624" t="s">
        <v>132</v>
      </c>
      <c r="AO2624">
        <v>154</v>
      </c>
    </row>
    <row r="2625" spans="1:59" x14ac:dyDescent="0.3">
      <c r="A2625">
        <v>2418</v>
      </c>
      <c r="C2625">
        <v>8851846</v>
      </c>
      <c r="Q2625" t="s">
        <v>7107</v>
      </c>
      <c r="R2625" t="s">
        <v>7108</v>
      </c>
      <c r="S2625" t="s">
        <v>51</v>
      </c>
      <c r="T2625" t="s">
        <v>52</v>
      </c>
      <c r="V2625" s="9" t="s">
        <v>4262</v>
      </c>
      <c r="AA2625" s="6" t="s">
        <v>7109</v>
      </c>
      <c r="AB2625">
        <v>7</v>
      </c>
      <c r="AC2625">
        <v>7</v>
      </c>
      <c r="AE2625" t="s">
        <v>8053</v>
      </c>
      <c r="AF2625" t="s">
        <v>8054</v>
      </c>
      <c r="AG2625" t="s">
        <v>2232</v>
      </c>
      <c r="AH2625" t="s">
        <v>12665</v>
      </c>
      <c r="AK2625" t="s">
        <v>8123</v>
      </c>
      <c r="AL2625" t="s">
        <v>7100</v>
      </c>
      <c r="AM2625" t="s">
        <v>7101</v>
      </c>
      <c r="AO2625">
        <v>35</v>
      </c>
      <c r="AP2625">
        <v>1</v>
      </c>
      <c r="AZ2625" t="s">
        <v>7110</v>
      </c>
    </row>
    <row r="2626" spans="1:59" x14ac:dyDescent="0.3">
      <c r="A2626">
        <v>2421</v>
      </c>
      <c r="K2626" t="s">
        <v>7860</v>
      </c>
      <c r="P2626" s="9" t="s">
        <v>7858</v>
      </c>
      <c r="Q2626" t="s">
        <v>3858</v>
      </c>
      <c r="R2626" t="s">
        <v>3858</v>
      </c>
      <c r="S2626" t="s">
        <v>135</v>
      </c>
      <c r="T2626" t="s">
        <v>13</v>
      </c>
      <c r="V2626" s="9" t="s">
        <v>4262</v>
      </c>
      <c r="AB2626">
        <v>110</v>
      </c>
      <c r="AC2626">
        <v>110</v>
      </c>
      <c r="AH2626" t="s">
        <v>8057</v>
      </c>
      <c r="AZ2626" t="s">
        <v>8937</v>
      </c>
      <c r="BF2626" t="s">
        <v>8939</v>
      </c>
    </row>
    <row r="2627" spans="1:59" x14ac:dyDescent="0.3">
      <c r="A2627">
        <v>2422</v>
      </c>
      <c r="B2627" t="s">
        <v>7861</v>
      </c>
      <c r="C2627">
        <v>8936609</v>
      </c>
      <c r="Q2627" t="s">
        <v>3859</v>
      </c>
      <c r="R2627" t="s">
        <v>3859</v>
      </c>
      <c r="S2627" t="s">
        <v>135</v>
      </c>
      <c r="T2627" t="s">
        <v>52</v>
      </c>
      <c r="V2627" s="9" t="s">
        <v>4262</v>
      </c>
      <c r="AA2627" s="6" t="s">
        <v>9406</v>
      </c>
      <c r="AB2627">
        <v>5</v>
      </c>
      <c r="AC2627">
        <v>5</v>
      </c>
      <c r="AE2627" t="s">
        <v>8055</v>
      </c>
      <c r="AF2627" t="s">
        <v>8212</v>
      </c>
      <c r="AG2627" t="s">
        <v>8211</v>
      </c>
      <c r="AH2627" t="s">
        <v>1174</v>
      </c>
      <c r="AL2627" t="s">
        <v>5279</v>
      </c>
      <c r="AM2627" t="s">
        <v>5279</v>
      </c>
      <c r="AO2627">
        <v>29</v>
      </c>
      <c r="AP2627">
        <v>5</v>
      </c>
      <c r="AZ2627" t="s">
        <v>8938</v>
      </c>
    </row>
    <row r="2628" spans="1:59" x14ac:dyDescent="0.3">
      <c r="A2628">
        <v>2423</v>
      </c>
      <c r="K2628" t="s">
        <v>7862</v>
      </c>
      <c r="O2628" s="9" t="s">
        <v>7864</v>
      </c>
      <c r="P2628" s="9" t="s">
        <v>7863</v>
      </c>
      <c r="Q2628" t="s">
        <v>3860</v>
      </c>
      <c r="R2628" t="s">
        <v>3860</v>
      </c>
      <c r="S2628" t="s">
        <v>135</v>
      </c>
      <c r="T2628" t="s">
        <v>13</v>
      </c>
      <c r="V2628" s="9" t="s">
        <v>4262</v>
      </c>
      <c r="AB2628">
        <v>160</v>
      </c>
      <c r="AC2628">
        <v>160</v>
      </c>
      <c r="AH2628" t="s">
        <v>8083</v>
      </c>
      <c r="AZ2628" t="s">
        <v>8940</v>
      </c>
      <c r="BF2628" t="s">
        <v>8941</v>
      </c>
    </row>
    <row r="2629" spans="1:59" x14ac:dyDescent="0.3">
      <c r="A2629">
        <v>2424</v>
      </c>
      <c r="K2629" t="s">
        <v>7866</v>
      </c>
      <c r="P2629" s="9" t="s">
        <v>7865</v>
      </c>
      <c r="Q2629" t="s">
        <v>3861</v>
      </c>
      <c r="R2629" t="s">
        <v>3861</v>
      </c>
      <c r="S2629" t="s">
        <v>135</v>
      </c>
      <c r="T2629" t="s">
        <v>13</v>
      </c>
      <c r="V2629" s="9" t="s">
        <v>4262</v>
      </c>
      <c r="AB2629">
        <v>212</v>
      </c>
      <c r="AC2629">
        <v>212</v>
      </c>
      <c r="AH2629" t="s">
        <v>8082</v>
      </c>
      <c r="AZ2629" t="s">
        <v>8745</v>
      </c>
      <c r="BF2629" t="s">
        <v>2847</v>
      </c>
    </row>
    <row r="2630" spans="1:59" x14ac:dyDescent="0.3">
      <c r="A2630">
        <v>2426</v>
      </c>
      <c r="K2630" t="s">
        <v>7869</v>
      </c>
      <c r="P2630" s="9" t="s">
        <v>7868</v>
      </c>
      <c r="Q2630" t="s">
        <v>3863</v>
      </c>
      <c r="R2630" t="s">
        <v>3863</v>
      </c>
      <c r="S2630" t="s">
        <v>135</v>
      </c>
      <c r="T2630" t="s">
        <v>13</v>
      </c>
      <c r="V2630" s="9" t="s">
        <v>4262</v>
      </c>
      <c r="AB2630">
        <v>257</v>
      </c>
      <c r="AC2630">
        <v>257</v>
      </c>
      <c r="AH2630" t="s">
        <v>1398</v>
      </c>
      <c r="AZ2630" t="s">
        <v>8943</v>
      </c>
      <c r="BD2630" t="s">
        <v>8944</v>
      </c>
      <c r="BF2630" t="s">
        <v>8945</v>
      </c>
    </row>
    <row r="2631" spans="1:59" x14ac:dyDescent="0.3">
      <c r="A2631">
        <v>2431</v>
      </c>
      <c r="K2631" t="s">
        <v>7874</v>
      </c>
      <c r="P2631" s="9" t="s">
        <v>7873</v>
      </c>
      <c r="Q2631" t="s">
        <v>3866</v>
      </c>
      <c r="R2631" t="s">
        <v>3868</v>
      </c>
      <c r="S2631" t="s">
        <v>51</v>
      </c>
      <c r="T2631" t="s">
        <v>13</v>
      </c>
      <c r="V2631" s="9" t="s">
        <v>4262</v>
      </c>
      <c r="AB2631">
        <v>798</v>
      </c>
      <c r="AC2631">
        <v>798</v>
      </c>
      <c r="AH2631" t="s">
        <v>1389</v>
      </c>
      <c r="AZ2631" t="s">
        <v>8949</v>
      </c>
      <c r="BF2631" t="s">
        <v>8950</v>
      </c>
    </row>
    <row r="2632" spans="1:59" x14ac:dyDescent="0.3">
      <c r="A2632">
        <v>2432</v>
      </c>
      <c r="B2632" t="s">
        <v>5825</v>
      </c>
      <c r="C2632">
        <v>8532774</v>
      </c>
      <c r="Q2632" t="s">
        <v>5826</v>
      </c>
      <c r="R2632" t="s">
        <v>5826</v>
      </c>
      <c r="S2632" t="s">
        <v>135</v>
      </c>
      <c r="T2632" t="s">
        <v>52</v>
      </c>
      <c r="V2632" s="9" t="s">
        <v>4262</v>
      </c>
      <c r="AA2632" s="6" t="s">
        <v>5827</v>
      </c>
      <c r="AB2632">
        <v>7</v>
      </c>
      <c r="AC2632">
        <v>7</v>
      </c>
      <c r="AE2632" t="s">
        <v>8054</v>
      </c>
      <c r="AH2632" t="s">
        <v>8057</v>
      </c>
      <c r="AI2632" t="s">
        <v>8139</v>
      </c>
      <c r="AK2632" t="s">
        <v>8052</v>
      </c>
      <c r="AL2632" t="s">
        <v>686</v>
      </c>
      <c r="AM2632" t="s">
        <v>686</v>
      </c>
      <c r="AO2632">
        <v>97</v>
      </c>
      <c r="AP2632">
        <v>1</v>
      </c>
      <c r="AS2632" t="s">
        <v>7271</v>
      </c>
      <c r="AT2632">
        <v>43718717</v>
      </c>
      <c r="AU2632">
        <v>677613</v>
      </c>
      <c r="AV2632" s="11">
        <v>1306050</v>
      </c>
      <c r="AZ2632" t="s">
        <v>5815</v>
      </c>
    </row>
    <row r="2633" spans="1:59" x14ac:dyDescent="0.3">
      <c r="A2633">
        <v>2433</v>
      </c>
      <c r="B2633" t="s">
        <v>7875</v>
      </c>
      <c r="C2633">
        <v>9021341</v>
      </c>
      <c r="Q2633" t="s">
        <v>3867</v>
      </c>
      <c r="R2633" t="s">
        <v>3867</v>
      </c>
      <c r="S2633" t="s">
        <v>135</v>
      </c>
      <c r="T2633" t="s">
        <v>52</v>
      </c>
      <c r="V2633" s="9" t="s">
        <v>4262</v>
      </c>
      <c r="Z2633" s="9" t="s">
        <v>4263</v>
      </c>
      <c r="AA2633" s="6" t="s">
        <v>9409</v>
      </c>
      <c r="AB2633">
        <v>7</v>
      </c>
      <c r="AC2633">
        <v>7</v>
      </c>
      <c r="AE2633" t="s">
        <v>82</v>
      </c>
      <c r="AF2633" t="s">
        <v>2462</v>
      </c>
      <c r="AG2633" t="s">
        <v>8054</v>
      </c>
      <c r="AH2633" t="s">
        <v>8057</v>
      </c>
      <c r="AL2633" t="s">
        <v>5277</v>
      </c>
      <c r="AM2633" t="s">
        <v>5277</v>
      </c>
      <c r="AO2633">
        <v>104</v>
      </c>
      <c r="AP2633">
        <v>6</v>
      </c>
      <c r="AZ2633" t="s">
        <v>8951</v>
      </c>
    </row>
    <row r="2634" spans="1:59" x14ac:dyDescent="0.3">
      <c r="A2634">
        <v>2434</v>
      </c>
      <c r="N2634" t="s">
        <v>11506</v>
      </c>
      <c r="Q2634" t="s">
        <v>11504</v>
      </c>
      <c r="R2634" t="s">
        <v>11504</v>
      </c>
      <c r="S2634" t="s">
        <v>135</v>
      </c>
      <c r="T2634" t="s">
        <v>180</v>
      </c>
      <c r="V2634" s="9" t="s">
        <v>11505</v>
      </c>
      <c r="AZ2634" t="s">
        <v>11507</v>
      </c>
    </row>
    <row r="2635" spans="1:59" x14ac:dyDescent="0.3">
      <c r="A2635">
        <v>2435</v>
      </c>
      <c r="B2635" t="s">
        <v>11565</v>
      </c>
      <c r="C2635">
        <v>8714426</v>
      </c>
      <c r="Q2635" t="s">
        <v>11566</v>
      </c>
      <c r="R2635" t="s">
        <v>11566</v>
      </c>
      <c r="S2635" t="s">
        <v>135</v>
      </c>
      <c r="T2635" t="s">
        <v>52</v>
      </c>
      <c r="V2635" s="9" t="s">
        <v>11564</v>
      </c>
      <c r="AA2635" s="6" t="s">
        <v>11567</v>
      </c>
      <c r="AB2635">
        <v>15</v>
      </c>
      <c r="AC2635">
        <v>15</v>
      </c>
      <c r="AE2635" t="s">
        <v>8055</v>
      </c>
      <c r="AF2635" t="s">
        <v>164</v>
      </c>
      <c r="AH2635" t="s">
        <v>8108</v>
      </c>
      <c r="AK2635" t="s">
        <v>8051</v>
      </c>
      <c r="AL2635" t="s">
        <v>2084</v>
      </c>
      <c r="AM2635" t="s">
        <v>2084</v>
      </c>
      <c r="AO2635">
        <v>25</v>
      </c>
      <c r="AP2635">
        <v>1</v>
      </c>
      <c r="AZ2635" t="s">
        <v>11568</v>
      </c>
    </row>
    <row r="2636" spans="1:59" x14ac:dyDescent="0.3">
      <c r="A2636">
        <v>2436</v>
      </c>
      <c r="M2636" t="s">
        <v>10321</v>
      </c>
      <c r="Q2636" t="s">
        <v>10322</v>
      </c>
      <c r="R2636" t="s">
        <v>10322</v>
      </c>
      <c r="S2636" t="s">
        <v>135</v>
      </c>
      <c r="T2636" t="s">
        <v>10005</v>
      </c>
      <c r="V2636" s="9" t="s">
        <v>10323</v>
      </c>
      <c r="AD2636" s="9" t="s">
        <v>10319</v>
      </c>
      <c r="AK2636" t="s">
        <v>8051</v>
      </c>
      <c r="AL2636" t="s">
        <v>10320</v>
      </c>
      <c r="AM2636" t="s">
        <v>10320</v>
      </c>
      <c r="AO2636">
        <v>10</v>
      </c>
      <c r="AP2636">
        <v>17</v>
      </c>
    </row>
    <row r="2637" spans="1:59" x14ac:dyDescent="0.3">
      <c r="A2637">
        <v>2437</v>
      </c>
      <c r="Q2637" t="s">
        <v>6373</v>
      </c>
      <c r="R2637" t="s">
        <v>6373</v>
      </c>
      <c r="S2637" t="s">
        <v>135</v>
      </c>
      <c r="T2637" t="s">
        <v>52</v>
      </c>
      <c r="V2637" s="9" t="s">
        <v>4264</v>
      </c>
      <c r="AA2637" s="6" t="s">
        <v>6206</v>
      </c>
      <c r="AB2637">
        <v>2</v>
      </c>
      <c r="AC2637">
        <v>2</v>
      </c>
      <c r="AL2637" t="s">
        <v>7230</v>
      </c>
      <c r="AM2637" t="s">
        <v>7230</v>
      </c>
      <c r="AO2637">
        <v>2</v>
      </c>
      <c r="AP2637">
        <v>3</v>
      </c>
      <c r="AS2637" t="s">
        <v>7311</v>
      </c>
      <c r="AT2637">
        <v>33996527</v>
      </c>
      <c r="AU2637">
        <v>3451090</v>
      </c>
      <c r="AY2637" t="s">
        <v>12510</v>
      </c>
      <c r="BF2637" t="s">
        <v>6144</v>
      </c>
      <c r="BG2637" t="s">
        <v>10855</v>
      </c>
    </row>
    <row r="2638" spans="1:59" x14ac:dyDescent="0.3">
      <c r="A2638">
        <v>2438</v>
      </c>
      <c r="Q2638" t="s">
        <v>6205</v>
      </c>
      <c r="R2638" t="s">
        <v>6205</v>
      </c>
      <c r="S2638" t="s">
        <v>135</v>
      </c>
      <c r="T2638" t="s">
        <v>52</v>
      </c>
      <c r="V2638" s="9" t="s">
        <v>4264</v>
      </c>
      <c r="AA2638" s="6" t="s">
        <v>6152</v>
      </c>
      <c r="AB2638">
        <v>2</v>
      </c>
      <c r="AC2638">
        <v>2</v>
      </c>
      <c r="AL2638" t="s">
        <v>7230</v>
      </c>
      <c r="AM2638" t="s">
        <v>7230</v>
      </c>
      <c r="AO2638">
        <v>2</v>
      </c>
      <c r="AP2638">
        <v>3</v>
      </c>
      <c r="AS2638" t="s">
        <v>7311</v>
      </c>
      <c r="AT2638">
        <v>33996527</v>
      </c>
      <c r="AU2638">
        <v>3451090</v>
      </c>
      <c r="AY2638" t="s">
        <v>12510</v>
      </c>
      <c r="AZ2638" t="s">
        <v>6509</v>
      </c>
      <c r="BF2638" t="s">
        <v>6144</v>
      </c>
      <c r="BG2638" t="s">
        <v>10855</v>
      </c>
    </row>
    <row r="2639" spans="1:59" x14ac:dyDescent="0.3">
      <c r="A2639">
        <v>2442</v>
      </c>
      <c r="Q2639" t="s">
        <v>6516</v>
      </c>
      <c r="R2639" t="s">
        <v>6516</v>
      </c>
      <c r="S2639" t="s">
        <v>135</v>
      </c>
      <c r="T2639" t="s">
        <v>52</v>
      </c>
      <c r="V2639" s="9" t="s">
        <v>4264</v>
      </c>
      <c r="AA2639" s="6" t="s">
        <v>252</v>
      </c>
      <c r="AB2639">
        <v>1</v>
      </c>
      <c r="AC2639">
        <v>1</v>
      </c>
      <c r="AE2639" t="s">
        <v>2462</v>
      </c>
      <c r="AL2639" t="s">
        <v>7230</v>
      </c>
      <c r="AM2639" t="s">
        <v>7230</v>
      </c>
      <c r="AO2639">
        <v>2</v>
      </c>
      <c r="AP2639">
        <v>3</v>
      </c>
      <c r="AS2639" t="s">
        <v>7311</v>
      </c>
      <c r="AT2639">
        <v>33996527</v>
      </c>
      <c r="AU2639">
        <v>3451090</v>
      </c>
      <c r="AY2639" t="s">
        <v>12510</v>
      </c>
      <c r="AZ2639" t="s">
        <v>6515</v>
      </c>
      <c r="BF2639" t="s">
        <v>6144</v>
      </c>
      <c r="BG2639" t="s">
        <v>10855</v>
      </c>
    </row>
    <row r="2640" spans="1:59" x14ac:dyDescent="0.3">
      <c r="A2640">
        <v>2443</v>
      </c>
      <c r="Q2640" t="s">
        <v>6517</v>
      </c>
      <c r="R2640" t="s">
        <v>6517</v>
      </c>
      <c r="S2640" t="s">
        <v>135</v>
      </c>
      <c r="T2640" t="s">
        <v>52</v>
      </c>
      <c r="V2640" s="9" t="s">
        <v>4264</v>
      </c>
      <c r="AA2640" s="6" t="s">
        <v>6519</v>
      </c>
      <c r="AB2640">
        <v>4</v>
      </c>
      <c r="AC2640">
        <v>4</v>
      </c>
      <c r="AE2640" t="s">
        <v>2462</v>
      </c>
      <c r="AL2640" t="s">
        <v>7230</v>
      </c>
      <c r="AM2640" t="s">
        <v>7230</v>
      </c>
      <c r="AO2640">
        <v>2</v>
      </c>
      <c r="AP2640">
        <v>3</v>
      </c>
      <c r="AS2640" t="s">
        <v>7311</v>
      </c>
      <c r="AT2640">
        <v>33996527</v>
      </c>
      <c r="AU2640">
        <v>3451090</v>
      </c>
      <c r="AY2640" t="s">
        <v>12510</v>
      </c>
      <c r="AZ2640" t="s">
        <v>6518</v>
      </c>
      <c r="BF2640" t="s">
        <v>6144</v>
      </c>
      <c r="BG2640" t="s">
        <v>10855</v>
      </c>
    </row>
    <row r="2641" spans="1:59" x14ac:dyDescent="0.3">
      <c r="A2641">
        <v>2444</v>
      </c>
      <c r="Q2641" t="s">
        <v>6520</v>
      </c>
      <c r="R2641" t="s">
        <v>6520</v>
      </c>
      <c r="S2641" t="s">
        <v>135</v>
      </c>
      <c r="T2641" t="s">
        <v>52</v>
      </c>
      <c r="V2641" s="9" t="s">
        <v>4264</v>
      </c>
      <c r="AA2641" s="6" t="s">
        <v>6522</v>
      </c>
      <c r="AB2641">
        <v>6</v>
      </c>
      <c r="AC2641">
        <v>6</v>
      </c>
      <c r="AH2641" t="s">
        <v>8083</v>
      </c>
      <c r="AL2641" t="s">
        <v>7230</v>
      </c>
      <c r="AM2641" t="s">
        <v>7230</v>
      </c>
      <c r="AO2641">
        <v>2</v>
      </c>
      <c r="AP2641">
        <v>3</v>
      </c>
      <c r="AS2641" t="s">
        <v>7311</v>
      </c>
      <c r="AT2641">
        <v>33996527</v>
      </c>
      <c r="AU2641">
        <v>3451090</v>
      </c>
      <c r="AY2641" t="s">
        <v>12510</v>
      </c>
      <c r="AZ2641" t="s">
        <v>6521</v>
      </c>
      <c r="BF2641" t="s">
        <v>6144</v>
      </c>
      <c r="BG2641" t="s">
        <v>10855</v>
      </c>
    </row>
    <row r="2642" spans="1:59" x14ac:dyDescent="0.3">
      <c r="A2642">
        <v>2445</v>
      </c>
      <c r="Q2642" t="s">
        <v>6523</v>
      </c>
      <c r="R2642" t="s">
        <v>6523</v>
      </c>
      <c r="S2642" t="s">
        <v>135</v>
      </c>
      <c r="T2642" t="s">
        <v>52</v>
      </c>
      <c r="V2642" s="9" t="s">
        <v>4264</v>
      </c>
      <c r="AA2642" s="6" t="s">
        <v>6524</v>
      </c>
      <c r="AB2642">
        <v>8</v>
      </c>
      <c r="AC2642">
        <v>8</v>
      </c>
      <c r="AL2642" t="s">
        <v>7230</v>
      </c>
      <c r="AM2642" t="s">
        <v>7230</v>
      </c>
      <c r="AO2642">
        <v>2</v>
      </c>
      <c r="AP2642">
        <v>3</v>
      </c>
      <c r="AS2642" t="s">
        <v>7311</v>
      </c>
      <c r="AT2642">
        <v>33996527</v>
      </c>
      <c r="AU2642">
        <v>3451090</v>
      </c>
      <c r="AY2642" t="s">
        <v>12510</v>
      </c>
      <c r="AZ2642" t="s">
        <v>6144</v>
      </c>
      <c r="BF2642" t="s">
        <v>6144</v>
      </c>
      <c r="BG2642" t="s">
        <v>10855</v>
      </c>
    </row>
    <row r="2643" spans="1:59" x14ac:dyDescent="0.3">
      <c r="A2643">
        <v>2446</v>
      </c>
      <c r="Q2643" t="s">
        <v>6526</v>
      </c>
      <c r="R2643" t="s">
        <v>6526</v>
      </c>
      <c r="S2643" t="s">
        <v>135</v>
      </c>
      <c r="T2643" t="s">
        <v>52</v>
      </c>
      <c r="V2643" s="9" t="s">
        <v>4264</v>
      </c>
      <c r="AA2643" s="6" t="s">
        <v>6363</v>
      </c>
      <c r="AB2643">
        <v>3</v>
      </c>
      <c r="AC2643">
        <v>3</v>
      </c>
      <c r="AL2643" t="s">
        <v>7230</v>
      </c>
      <c r="AM2643" t="s">
        <v>7230</v>
      </c>
      <c r="AO2643">
        <v>2</v>
      </c>
      <c r="AP2643">
        <v>3</v>
      </c>
      <c r="AS2643" t="s">
        <v>7311</v>
      </c>
      <c r="AT2643">
        <v>33996527</v>
      </c>
      <c r="AU2643">
        <v>3451090</v>
      </c>
      <c r="AY2643" t="s">
        <v>12510</v>
      </c>
      <c r="AZ2643" t="s">
        <v>6525</v>
      </c>
      <c r="BF2643" t="s">
        <v>6144</v>
      </c>
      <c r="BG2643" t="s">
        <v>10855</v>
      </c>
    </row>
    <row r="2644" spans="1:59" x14ac:dyDescent="0.3">
      <c r="A2644">
        <v>2448</v>
      </c>
      <c r="Q2644" t="s">
        <v>6529</v>
      </c>
      <c r="R2644" t="s">
        <v>6529</v>
      </c>
      <c r="S2644" t="s">
        <v>135</v>
      </c>
      <c r="T2644" t="s">
        <v>52</v>
      </c>
      <c r="V2644" s="9" t="s">
        <v>4264</v>
      </c>
      <c r="AA2644" s="6" t="s">
        <v>6365</v>
      </c>
      <c r="AB2644">
        <v>4</v>
      </c>
      <c r="AC2644">
        <v>4</v>
      </c>
      <c r="AL2644" t="s">
        <v>7230</v>
      </c>
      <c r="AM2644" t="s">
        <v>7230</v>
      </c>
      <c r="AO2644">
        <v>2</v>
      </c>
      <c r="AP2644">
        <v>3</v>
      </c>
      <c r="AS2644" t="s">
        <v>7311</v>
      </c>
      <c r="AT2644">
        <v>33996527</v>
      </c>
      <c r="AU2644">
        <v>3451090</v>
      </c>
      <c r="AY2644" t="s">
        <v>12510</v>
      </c>
      <c r="AZ2644" t="s">
        <v>6528</v>
      </c>
      <c r="BF2644" t="s">
        <v>6144</v>
      </c>
      <c r="BG2644" t="s">
        <v>10855</v>
      </c>
    </row>
    <row r="2645" spans="1:59" x14ac:dyDescent="0.3">
      <c r="A2645">
        <v>2449</v>
      </c>
      <c r="Q2645" t="s">
        <v>6530</v>
      </c>
      <c r="R2645" t="s">
        <v>6530</v>
      </c>
      <c r="S2645" t="s">
        <v>135</v>
      </c>
      <c r="T2645" t="s">
        <v>52</v>
      </c>
      <c r="V2645" s="9" t="s">
        <v>4264</v>
      </c>
      <c r="AA2645" s="6" t="s">
        <v>6531</v>
      </c>
      <c r="AB2645">
        <v>6</v>
      </c>
      <c r="AC2645">
        <v>6</v>
      </c>
      <c r="AH2645" t="s">
        <v>8057</v>
      </c>
      <c r="AL2645" t="s">
        <v>7230</v>
      </c>
      <c r="AM2645" t="s">
        <v>7230</v>
      </c>
      <c r="AO2645">
        <v>2</v>
      </c>
      <c r="AP2645">
        <v>3</v>
      </c>
      <c r="AS2645" t="s">
        <v>7311</v>
      </c>
      <c r="AT2645">
        <v>33996527</v>
      </c>
      <c r="AU2645">
        <v>3451090</v>
      </c>
      <c r="AY2645" t="s">
        <v>12510</v>
      </c>
      <c r="AZ2645" t="s">
        <v>6144</v>
      </c>
      <c r="BF2645" t="s">
        <v>6144</v>
      </c>
      <c r="BG2645" t="s">
        <v>10855</v>
      </c>
    </row>
    <row r="2646" spans="1:59" x14ac:dyDescent="0.3">
      <c r="A2646">
        <v>2450</v>
      </c>
      <c r="Q2646" t="s">
        <v>6532</v>
      </c>
      <c r="R2646" t="s">
        <v>6532</v>
      </c>
      <c r="S2646" t="s">
        <v>135</v>
      </c>
      <c r="T2646" t="s">
        <v>52</v>
      </c>
      <c r="V2646" s="9" t="s">
        <v>4264</v>
      </c>
      <c r="AA2646" s="6" t="s">
        <v>6534</v>
      </c>
      <c r="AB2646">
        <v>4</v>
      </c>
      <c r="AC2646">
        <v>4</v>
      </c>
      <c r="AL2646" t="s">
        <v>7230</v>
      </c>
      <c r="AM2646" t="s">
        <v>7230</v>
      </c>
      <c r="AO2646">
        <v>2</v>
      </c>
      <c r="AP2646">
        <v>3</v>
      </c>
      <c r="AS2646" t="s">
        <v>7311</v>
      </c>
      <c r="AT2646">
        <v>33996527</v>
      </c>
      <c r="AU2646">
        <v>3451090</v>
      </c>
      <c r="AY2646" t="s">
        <v>12510</v>
      </c>
      <c r="AZ2646" t="s">
        <v>6533</v>
      </c>
      <c r="BF2646" t="s">
        <v>6144</v>
      </c>
      <c r="BG2646" t="s">
        <v>10855</v>
      </c>
    </row>
    <row r="2647" spans="1:59" x14ac:dyDescent="0.3">
      <c r="A2647">
        <v>2451</v>
      </c>
      <c r="Q2647" t="s">
        <v>6536</v>
      </c>
      <c r="R2647" t="s">
        <v>6536</v>
      </c>
      <c r="S2647" t="s">
        <v>135</v>
      </c>
      <c r="T2647" t="s">
        <v>52</v>
      </c>
      <c r="V2647" s="9" t="s">
        <v>4264</v>
      </c>
      <c r="AA2647" s="6" t="s">
        <v>6537</v>
      </c>
      <c r="AB2647">
        <v>3</v>
      </c>
      <c r="AC2647">
        <v>3</v>
      </c>
      <c r="AL2647" t="s">
        <v>7230</v>
      </c>
      <c r="AM2647" t="s">
        <v>7230</v>
      </c>
      <c r="AO2647">
        <v>2</v>
      </c>
      <c r="AP2647">
        <v>3</v>
      </c>
      <c r="AS2647" t="s">
        <v>7311</v>
      </c>
      <c r="AT2647">
        <v>33996527</v>
      </c>
      <c r="AU2647">
        <v>3451090</v>
      </c>
      <c r="AY2647" t="s">
        <v>12510</v>
      </c>
      <c r="AZ2647" t="s">
        <v>6535</v>
      </c>
      <c r="BF2647" t="s">
        <v>6144</v>
      </c>
      <c r="BG2647" t="s">
        <v>10855</v>
      </c>
    </row>
    <row r="2648" spans="1:59" x14ac:dyDescent="0.3">
      <c r="A2648">
        <v>2452</v>
      </c>
      <c r="Q2648" t="s">
        <v>6538</v>
      </c>
      <c r="R2648" t="s">
        <v>6538</v>
      </c>
      <c r="S2648" t="s">
        <v>135</v>
      </c>
      <c r="T2648" t="s">
        <v>52</v>
      </c>
      <c r="V2648" s="9" t="s">
        <v>4264</v>
      </c>
      <c r="AA2648" s="6" t="s">
        <v>5884</v>
      </c>
      <c r="AB2648">
        <v>2</v>
      </c>
      <c r="AC2648">
        <v>2</v>
      </c>
      <c r="AL2648" t="s">
        <v>7230</v>
      </c>
      <c r="AM2648" t="s">
        <v>7230</v>
      </c>
      <c r="AO2648">
        <v>2</v>
      </c>
      <c r="AP2648">
        <v>3</v>
      </c>
      <c r="AS2648" t="s">
        <v>7311</v>
      </c>
      <c r="AT2648">
        <v>33996527</v>
      </c>
      <c r="AU2648">
        <v>3451090</v>
      </c>
      <c r="AY2648" t="s">
        <v>12510</v>
      </c>
      <c r="AZ2648" t="s">
        <v>6256</v>
      </c>
      <c r="BF2648" t="s">
        <v>6144</v>
      </c>
      <c r="BG2648" t="s">
        <v>10855</v>
      </c>
    </row>
    <row r="2649" spans="1:59" x14ac:dyDescent="0.3">
      <c r="A2649">
        <v>2453</v>
      </c>
      <c r="Q2649" t="s">
        <v>6540</v>
      </c>
      <c r="R2649" t="s">
        <v>6540</v>
      </c>
      <c r="S2649" t="s">
        <v>135</v>
      </c>
      <c r="T2649" t="s">
        <v>52</v>
      </c>
      <c r="V2649" s="9" t="s">
        <v>4264</v>
      </c>
      <c r="AA2649" s="6" t="s">
        <v>6541</v>
      </c>
      <c r="AB2649">
        <v>2</v>
      </c>
      <c r="AC2649">
        <v>2</v>
      </c>
      <c r="AL2649" t="s">
        <v>7230</v>
      </c>
      <c r="AM2649" t="s">
        <v>7230</v>
      </c>
      <c r="AO2649">
        <v>2</v>
      </c>
      <c r="AP2649">
        <v>3</v>
      </c>
      <c r="AS2649" t="s">
        <v>7311</v>
      </c>
      <c r="AT2649">
        <v>33996527</v>
      </c>
      <c r="AU2649">
        <v>3451090</v>
      </c>
      <c r="AY2649" t="s">
        <v>12510</v>
      </c>
      <c r="AZ2649" t="s">
        <v>6539</v>
      </c>
      <c r="BF2649" t="s">
        <v>6144</v>
      </c>
      <c r="BG2649" t="s">
        <v>10855</v>
      </c>
    </row>
    <row r="2650" spans="1:59" x14ac:dyDescent="0.3">
      <c r="A2650">
        <v>2454</v>
      </c>
      <c r="Q2650" t="s">
        <v>6543</v>
      </c>
      <c r="R2650" t="s">
        <v>6543</v>
      </c>
      <c r="S2650" t="s">
        <v>135</v>
      </c>
      <c r="T2650" t="s">
        <v>52</v>
      </c>
      <c r="V2650" s="9" t="s">
        <v>4264</v>
      </c>
      <c r="AA2650" s="6" t="s">
        <v>6544</v>
      </c>
      <c r="AB2650">
        <v>3</v>
      </c>
      <c r="AC2650">
        <v>3</v>
      </c>
      <c r="AK2650" t="s">
        <v>8051</v>
      </c>
      <c r="AL2650" t="s">
        <v>7230</v>
      </c>
      <c r="AM2650" t="s">
        <v>7230</v>
      </c>
      <c r="AO2650">
        <v>2</v>
      </c>
      <c r="AP2650">
        <v>3</v>
      </c>
      <c r="AS2650" t="s">
        <v>7311</v>
      </c>
      <c r="AT2650">
        <v>33996527</v>
      </c>
      <c r="AU2650">
        <v>3451090</v>
      </c>
      <c r="AY2650" t="s">
        <v>12510</v>
      </c>
      <c r="AZ2650" t="s">
        <v>6542</v>
      </c>
      <c r="BF2650" t="s">
        <v>6144</v>
      </c>
      <c r="BG2650" t="s">
        <v>10855</v>
      </c>
    </row>
    <row r="2651" spans="1:59" x14ac:dyDescent="0.3">
      <c r="A2651">
        <v>2455</v>
      </c>
      <c r="Q2651" t="s">
        <v>6545</v>
      </c>
      <c r="R2651" t="s">
        <v>6545</v>
      </c>
      <c r="S2651" t="s">
        <v>135</v>
      </c>
      <c r="T2651" t="s">
        <v>52</v>
      </c>
      <c r="V2651" s="9" t="s">
        <v>4264</v>
      </c>
      <c r="AA2651" s="6" t="s">
        <v>6547</v>
      </c>
      <c r="AB2651">
        <v>2</v>
      </c>
      <c r="AC2651">
        <v>2</v>
      </c>
      <c r="AH2651" t="s">
        <v>12667</v>
      </c>
      <c r="AL2651" t="s">
        <v>7230</v>
      </c>
      <c r="AM2651" t="s">
        <v>7230</v>
      </c>
      <c r="AO2651">
        <v>2</v>
      </c>
      <c r="AP2651">
        <v>3</v>
      </c>
      <c r="AS2651" t="s">
        <v>7311</v>
      </c>
      <c r="AT2651">
        <v>33996527</v>
      </c>
      <c r="AU2651">
        <v>3451090</v>
      </c>
      <c r="AY2651" t="s">
        <v>12510</v>
      </c>
      <c r="AZ2651" t="s">
        <v>6546</v>
      </c>
      <c r="BF2651" t="s">
        <v>6144</v>
      </c>
      <c r="BG2651" t="s">
        <v>10855</v>
      </c>
    </row>
    <row r="2652" spans="1:59" x14ac:dyDescent="0.3">
      <c r="A2652">
        <v>2456</v>
      </c>
      <c r="Q2652" t="s">
        <v>6549</v>
      </c>
      <c r="R2652" t="s">
        <v>6549</v>
      </c>
      <c r="S2652" t="s">
        <v>135</v>
      </c>
      <c r="T2652" t="s">
        <v>52</v>
      </c>
      <c r="V2652" s="9" t="s">
        <v>4264</v>
      </c>
      <c r="AA2652" s="6" t="s">
        <v>6550</v>
      </c>
      <c r="AB2652">
        <v>2</v>
      </c>
      <c r="AC2652">
        <v>2</v>
      </c>
      <c r="AH2652" t="s">
        <v>8082</v>
      </c>
      <c r="AL2652" t="s">
        <v>7230</v>
      </c>
      <c r="AM2652" t="s">
        <v>7230</v>
      </c>
      <c r="AO2652">
        <v>2</v>
      </c>
      <c r="AP2652">
        <v>3</v>
      </c>
      <c r="AS2652" t="s">
        <v>7311</v>
      </c>
      <c r="AT2652">
        <v>33996527</v>
      </c>
      <c r="AU2652">
        <v>3451090</v>
      </c>
      <c r="AY2652" t="s">
        <v>12510</v>
      </c>
      <c r="AZ2652" t="s">
        <v>6548</v>
      </c>
      <c r="BF2652" t="s">
        <v>6144</v>
      </c>
      <c r="BG2652" t="s">
        <v>10855</v>
      </c>
    </row>
    <row r="2653" spans="1:59" x14ac:dyDescent="0.3">
      <c r="A2653">
        <v>2457</v>
      </c>
      <c r="Q2653" t="s">
        <v>6552</v>
      </c>
      <c r="R2653" t="s">
        <v>6552</v>
      </c>
      <c r="S2653" t="s">
        <v>135</v>
      </c>
      <c r="T2653" t="s">
        <v>52</v>
      </c>
      <c r="V2653" s="9" t="s">
        <v>4264</v>
      </c>
      <c r="AA2653" s="6" t="s">
        <v>6553</v>
      </c>
      <c r="AB2653">
        <v>2</v>
      </c>
      <c r="AC2653">
        <v>2</v>
      </c>
      <c r="AL2653" t="s">
        <v>7230</v>
      </c>
      <c r="AM2653" t="s">
        <v>7230</v>
      </c>
      <c r="AO2653">
        <v>2</v>
      </c>
      <c r="AP2653">
        <v>3</v>
      </c>
      <c r="AS2653" t="s">
        <v>7311</v>
      </c>
      <c r="AT2653">
        <v>33996527</v>
      </c>
      <c r="AU2653">
        <v>3451090</v>
      </c>
      <c r="AY2653" t="s">
        <v>12510</v>
      </c>
      <c r="AZ2653" t="s">
        <v>6551</v>
      </c>
      <c r="BF2653" t="s">
        <v>6144</v>
      </c>
      <c r="BG2653" t="s">
        <v>10855</v>
      </c>
    </row>
    <row r="2654" spans="1:59" x14ac:dyDescent="0.3">
      <c r="A2654">
        <v>2458</v>
      </c>
      <c r="Q2654" t="s">
        <v>6508</v>
      </c>
      <c r="R2654" t="s">
        <v>6508</v>
      </c>
      <c r="S2654" t="s">
        <v>135</v>
      </c>
      <c r="T2654" t="s">
        <v>52</v>
      </c>
      <c r="V2654" s="9" t="s">
        <v>4264</v>
      </c>
      <c r="AA2654" s="6" t="s">
        <v>6554</v>
      </c>
      <c r="AB2654">
        <v>1</v>
      </c>
      <c r="AC2654">
        <v>1</v>
      </c>
      <c r="AL2654" t="s">
        <v>7230</v>
      </c>
      <c r="AM2654" t="s">
        <v>7230</v>
      </c>
      <c r="AO2654">
        <v>2</v>
      </c>
      <c r="AP2654">
        <v>3</v>
      </c>
      <c r="AS2654" t="s">
        <v>7311</v>
      </c>
      <c r="AT2654">
        <v>33996527</v>
      </c>
      <c r="AU2654">
        <v>3451090</v>
      </c>
      <c r="AY2654" t="s">
        <v>12510</v>
      </c>
      <c r="AZ2654" t="s">
        <v>6197</v>
      </c>
      <c r="BF2654" t="s">
        <v>6144</v>
      </c>
      <c r="BG2654" t="s">
        <v>10855</v>
      </c>
    </row>
    <row r="2655" spans="1:59" x14ac:dyDescent="0.3">
      <c r="A2655">
        <v>2459</v>
      </c>
      <c r="B2655" t="s">
        <v>5497</v>
      </c>
      <c r="E2655">
        <v>466851</v>
      </c>
      <c r="Q2655" t="s">
        <v>5498</v>
      </c>
      <c r="R2655" t="s">
        <v>5498</v>
      </c>
      <c r="S2655" t="s">
        <v>135</v>
      </c>
      <c r="T2655" t="s">
        <v>52</v>
      </c>
      <c r="V2655" s="9" t="s">
        <v>4264</v>
      </c>
      <c r="AA2655" s="6" t="s">
        <v>5499</v>
      </c>
      <c r="AB2655">
        <v>9</v>
      </c>
      <c r="AC2655">
        <v>9</v>
      </c>
      <c r="AE2655" t="s">
        <v>12306</v>
      </c>
      <c r="AL2655" t="s">
        <v>5500</v>
      </c>
      <c r="AM2655" t="s">
        <v>5500</v>
      </c>
      <c r="AO2655" s="11" t="s">
        <v>5501</v>
      </c>
      <c r="AZ2655" t="s">
        <v>5502</v>
      </c>
    </row>
    <row r="2656" spans="1:59" x14ac:dyDescent="0.3">
      <c r="A2656">
        <v>2460</v>
      </c>
      <c r="E2656">
        <v>20057357</v>
      </c>
      <c r="Q2656" t="s">
        <v>3869</v>
      </c>
      <c r="R2656" t="s">
        <v>3869</v>
      </c>
      <c r="S2656" t="s">
        <v>135</v>
      </c>
      <c r="T2656" t="s">
        <v>52</v>
      </c>
      <c r="V2656" s="9" t="s">
        <v>4264</v>
      </c>
      <c r="AA2656" s="6" t="s">
        <v>9410</v>
      </c>
      <c r="AB2656">
        <v>13</v>
      </c>
      <c r="AC2656">
        <v>13</v>
      </c>
      <c r="AE2656" t="s">
        <v>8202</v>
      </c>
      <c r="AF2656" t="s">
        <v>12306</v>
      </c>
      <c r="AH2656" t="s">
        <v>1389</v>
      </c>
      <c r="AL2656" t="s">
        <v>5349</v>
      </c>
      <c r="AM2656" t="s">
        <v>5349</v>
      </c>
      <c r="AO2656">
        <v>27</v>
      </c>
      <c r="AP2656">
        <v>2</v>
      </c>
      <c r="AZ2656" t="s">
        <v>8952</v>
      </c>
    </row>
    <row r="2657" spans="1:56" x14ac:dyDescent="0.3">
      <c r="A2657">
        <v>2461</v>
      </c>
      <c r="C2657">
        <v>8666733</v>
      </c>
      <c r="Q2657" t="s">
        <v>3870</v>
      </c>
      <c r="R2657" t="s">
        <v>3870</v>
      </c>
      <c r="S2657" t="s">
        <v>135</v>
      </c>
      <c r="T2657" t="s">
        <v>52</v>
      </c>
      <c r="V2657" s="9" t="s">
        <v>4264</v>
      </c>
      <c r="AA2657" s="6" t="s">
        <v>9411</v>
      </c>
      <c r="AB2657">
        <v>31</v>
      </c>
      <c r="AC2657">
        <v>31</v>
      </c>
      <c r="AE2657" t="s">
        <v>8053</v>
      </c>
      <c r="AH2657" t="s">
        <v>8057</v>
      </c>
      <c r="AL2657" t="s">
        <v>5350</v>
      </c>
      <c r="AM2657" t="s">
        <v>5350</v>
      </c>
      <c r="AO2657">
        <v>12</v>
      </c>
      <c r="AP2657">
        <v>2</v>
      </c>
      <c r="AZ2657" t="s">
        <v>8953</v>
      </c>
    </row>
    <row r="2658" spans="1:56" x14ac:dyDescent="0.3">
      <c r="A2658">
        <v>2462</v>
      </c>
      <c r="C2658">
        <v>11787508</v>
      </c>
      <c r="Q2658" t="s">
        <v>3871</v>
      </c>
      <c r="R2658" t="s">
        <v>3871</v>
      </c>
      <c r="S2658" t="s">
        <v>135</v>
      </c>
      <c r="T2658" t="s">
        <v>52</v>
      </c>
      <c r="V2658" s="9" t="s">
        <v>4264</v>
      </c>
      <c r="AA2658" s="6" t="s">
        <v>9412</v>
      </c>
      <c r="AB2658">
        <v>25</v>
      </c>
      <c r="AC2658">
        <v>25</v>
      </c>
      <c r="AE2658" t="s">
        <v>8053</v>
      </c>
      <c r="AH2658" t="s">
        <v>1174</v>
      </c>
      <c r="AL2658" t="s">
        <v>5351</v>
      </c>
      <c r="AM2658" t="s">
        <v>5351</v>
      </c>
      <c r="AO2658">
        <v>24</v>
      </c>
      <c r="AP2658">
        <v>1</v>
      </c>
      <c r="AZ2658" t="s">
        <v>8954</v>
      </c>
    </row>
    <row r="2659" spans="1:56" x14ac:dyDescent="0.3">
      <c r="A2659">
        <v>2464</v>
      </c>
      <c r="B2659" t="s">
        <v>7877</v>
      </c>
      <c r="C2659">
        <v>8600257</v>
      </c>
      <c r="Q2659" t="s">
        <v>3873</v>
      </c>
      <c r="R2659" t="s">
        <v>3873</v>
      </c>
      <c r="S2659" t="s">
        <v>135</v>
      </c>
      <c r="T2659" t="s">
        <v>52</v>
      </c>
      <c r="V2659" s="9" t="s">
        <v>4266</v>
      </c>
      <c r="AA2659" s="6" t="s">
        <v>9414</v>
      </c>
      <c r="AB2659">
        <v>6</v>
      </c>
      <c r="AC2659">
        <v>6</v>
      </c>
      <c r="AE2659" t="s">
        <v>8054</v>
      </c>
      <c r="AH2659" t="s">
        <v>8057</v>
      </c>
      <c r="AI2659" t="s">
        <v>9415</v>
      </c>
      <c r="AK2659" t="s">
        <v>8051</v>
      </c>
      <c r="AL2659" t="s">
        <v>5352</v>
      </c>
      <c r="AM2659" t="s">
        <v>5352</v>
      </c>
      <c r="AO2659">
        <v>54</v>
      </c>
      <c r="AP2659">
        <v>2</v>
      </c>
      <c r="AZ2659" t="s">
        <v>8956</v>
      </c>
    </row>
    <row r="2660" spans="1:56" x14ac:dyDescent="0.3">
      <c r="A2660">
        <v>2465</v>
      </c>
      <c r="C2660">
        <v>8778403</v>
      </c>
      <c r="Q2660" t="s">
        <v>3874</v>
      </c>
      <c r="R2660" t="s">
        <v>3874</v>
      </c>
      <c r="S2660" t="s">
        <v>135</v>
      </c>
      <c r="T2660" t="s">
        <v>52</v>
      </c>
      <c r="V2660" s="9" t="s">
        <v>4266</v>
      </c>
      <c r="AA2660" s="6" t="s">
        <v>9416</v>
      </c>
      <c r="AB2660">
        <v>8</v>
      </c>
      <c r="AC2660">
        <v>8</v>
      </c>
      <c r="AE2660" t="s">
        <v>8161</v>
      </c>
      <c r="AH2660" t="s">
        <v>8106</v>
      </c>
      <c r="AL2660" t="s">
        <v>5353</v>
      </c>
      <c r="AM2660" t="s">
        <v>5353</v>
      </c>
      <c r="AO2660">
        <v>34</v>
      </c>
      <c r="AP2660">
        <v>4</v>
      </c>
      <c r="AZ2660" t="s">
        <v>8957</v>
      </c>
    </row>
    <row r="2661" spans="1:56" x14ac:dyDescent="0.3">
      <c r="A2661">
        <v>2466</v>
      </c>
      <c r="B2661" t="s">
        <v>7878</v>
      </c>
      <c r="C2661">
        <v>8716882</v>
      </c>
      <c r="Q2661" t="s">
        <v>3875</v>
      </c>
      <c r="R2661" t="s">
        <v>3875</v>
      </c>
      <c r="S2661" t="s">
        <v>135</v>
      </c>
      <c r="T2661" t="s">
        <v>52</v>
      </c>
      <c r="V2661" s="9" t="s">
        <v>4266</v>
      </c>
      <c r="AA2661" s="6" t="s">
        <v>9417</v>
      </c>
      <c r="AB2661">
        <v>8</v>
      </c>
      <c r="AC2661">
        <v>8</v>
      </c>
      <c r="AE2661" t="s">
        <v>8161</v>
      </c>
      <c r="AH2661" t="s">
        <v>8137</v>
      </c>
      <c r="AL2661" t="s">
        <v>5354</v>
      </c>
      <c r="AM2661" t="s">
        <v>5354</v>
      </c>
      <c r="AO2661">
        <v>31</v>
      </c>
      <c r="AP2661">
        <v>2</v>
      </c>
      <c r="AZ2661" t="s">
        <v>8958</v>
      </c>
    </row>
    <row r="2662" spans="1:56" x14ac:dyDescent="0.3">
      <c r="A2662">
        <v>2467</v>
      </c>
      <c r="B2662" t="s">
        <v>7879</v>
      </c>
      <c r="C2662">
        <v>8728581</v>
      </c>
      <c r="Q2662" t="s">
        <v>3876</v>
      </c>
      <c r="R2662" t="s">
        <v>3876</v>
      </c>
      <c r="S2662" t="s">
        <v>135</v>
      </c>
      <c r="T2662" t="s">
        <v>52</v>
      </c>
      <c r="V2662" s="9" t="s">
        <v>4266</v>
      </c>
      <c r="AA2662" s="6" t="s">
        <v>9418</v>
      </c>
      <c r="AB2662">
        <v>4</v>
      </c>
      <c r="AC2662">
        <v>4</v>
      </c>
      <c r="AE2662" t="s">
        <v>8054</v>
      </c>
      <c r="AH2662" t="s">
        <v>8057</v>
      </c>
      <c r="AK2662" t="s">
        <v>8051</v>
      </c>
      <c r="AL2662" t="s">
        <v>2713</v>
      </c>
      <c r="AM2662" t="s">
        <v>2713</v>
      </c>
      <c r="AO2662">
        <v>36</v>
      </c>
      <c r="AP2662">
        <v>4</v>
      </c>
      <c r="AZ2662" t="s">
        <v>8959</v>
      </c>
    </row>
    <row r="2663" spans="1:56" x14ac:dyDescent="0.3">
      <c r="A2663">
        <v>2468</v>
      </c>
      <c r="B2663" t="s">
        <v>7880</v>
      </c>
      <c r="C2663">
        <v>8712025</v>
      </c>
      <c r="Q2663" t="s">
        <v>3877</v>
      </c>
      <c r="R2663" t="s">
        <v>3877</v>
      </c>
      <c r="S2663" t="s">
        <v>135</v>
      </c>
      <c r="T2663" t="s">
        <v>52</v>
      </c>
      <c r="V2663" s="9" t="s">
        <v>4266</v>
      </c>
      <c r="AA2663" s="6" t="s">
        <v>9419</v>
      </c>
      <c r="AB2663">
        <v>3</v>
      </c>
      <c r="AC2663">
        <v>3</v>
      </c>
      <c r="AE2663" t="s">
        <v>8211</v>
      </c>
      <c r="AH2663" t="s">
        <v>1174</v>
      </c>
      <c r="AL2663" t="s">
        <v>1255</v>
      </c>
      <c r="AM2663" t="s">
        <v>1255</v>
      </c>
      <c r="AO2663">
        <v>93</v>
      </c>
      <c r="AP2663">
        <v>4</v>
      </c>
      <c r="AS2663" t="s">
        <v>7304</v>
      </c>
      <c r="AT2663">
        <v>825431</v>
      </c>
      <c r="AV2663" s="11">
        <v>370364</v>
      </c>
      <c r="AZ2663" t="s">
        <v>8960</v>
      </c>
    </row>
    <row r="2664" spans="1:56" x14ac:dyDescent="0.3">
      <c r="A2664">
        <v>2469</v>
      </c>
      <c r="B2664" t="s">
        <v>7881</v>
      </c>
      <c r="C2664">
        <v>8712018</v>
      </c>
      <c r="Q2664" t="s">
        <v>3878</v>
      </c>
      <c r="R2664" t="s">
        <v>3878</v>
      </c>
      <c r="S2664" t="s">
        <v>135</v>
      </c>
      <c r="T2664" t="s">
        <v>52</v>
      </c>
      <c r="V2664" s="9" t="s">
        <v>4266</v>
      </c>
      <c r="AA2664" s="6" t="s">
        <v>9420</v>
      </c>
      <c r="AB2664">
        <v>3</v>
      </c>
      <c r="AC2664">
        <v>3</v>
      </c>
      <c r="AE2664" t="s">
        <v>8211</v>
      </c>
      <c r="AH2664" t="s">
        <v>1174</v>
      </c>
      <c r="AL2664" t="s">
        <v>1255</v>
      </c>
      <c r="AM2664" t="s">
        <v>1255</v>
      </c>
      <c r="AO2664">
        <v>93</v>
      </c>
      <c r="AP2664">
        <v>4</v>
      </c>
      <c r="AS2664" t="s">
        <v>7304</v>
      </c>
      <c r="AT2664">
        <v>825431</v>
      </c>
      <c r="AV2664" s="11">
        <v>370364</v>
      </c>
      <c r="AZ2664" t="s">
        <v>8960</v>
      </c>
    </row>
    <row r="2665" spans="1:56" x14ac:dyDescent="0.3">
      <c r="A2665">
        <v>2470</v>
      </c>
      <c r="B2665" t="s">
        <v>7882</v>
      </c>
      <c r="C2665">
        <v>8627271</v>
      </c>
      <c r="Q2665" t="s">
        <v>3879</v>
      </c>
      <c r="R2665" t="s">
        <v>3879</v>
      </c>
      <c r="S2665" t="s">
        <v>135</v>
      </c>
      <c r="T2665" t="s">
        <v>52</v>
      </c>
      <c r="V2665" s="9" t="s">
        <v>4267</v>
      </c>
      <c r="AA2665" s="6" t="s">
        <v>9421</v>
      </c>
      <c r="AB2665">
        <v>9</v>
      </c>
      <c r="AC2665">
        <v>9</v>
      </c>
      <c r="AE2665" t="s">
        <v>8055</v>
      </c>
      <c r="AF2665" t="s">
        <v>164</v>
      </c>
      <c r="AL2665" t="s">
        <v>347</v>
      </c>
      <c r="AM2665" t="s">
        <v>347</v>
      </c>
      <c r="AO2665">
        <v>184</v>
      </c>
      <c r="AP2665">
        <v>5</v>
      </c>
      <c r="AS2665" t="s">
        <v>7244</v>
      </c>
      <c r="AT2665">
        <v>1754691</v>
      </c>
      <c r="AU2665">
        <v>6707054</v>
      </c>
      <c r="AV2665" s="11">
        <v>375402</v>
      </c>
      <c r="AZ2665" t="s">
        <v>8961</v>
      </c>
    </row>
    <row r="2666" spans="1:56" x14ac:dyDescent="0.3">
      <c r="A2666">
        <v>2471</v>
      </c>
      <c r="B2666" t="s">
        <v>7883</v>
      </c>
      <c r="C2666">
        <v>8628805</v>
      </c>
      <c r="Q2666" t="s">
        <v>3880</v>
      </c>
      <c r="R2666" t="s">
        <v>3880</v>
      </c>
      <c r="S2666" t="s">
        <v>135</v>
      </c>
      <c r="T2666" t="s">
        <v>52</v>
      </c>
      <c r="V2666" s="9" t="s">
        <v>4267</v>
      </c>
      <c r="AA2666" s="6" t="s">
        <v>9422</v>
      </c>
      <c r="AB2666">
        <v>7</v>
      </c>
      <c r="AC2666">
        <v>7</v>
      </c>
      <c r="AE2666" t="s">
        <v>8054</v>
      </c>
      <c r="AH2666" t="s">
        <v>8057</v>
      </c>
      <c r="AI2666" t="s">
        <v>5945</v>
      </c>
      <c r="AK2666" t="s">
        <v>8051</v>
      </c>
      <c r="AL2666" t="s">
        <v>686</v>
      </c>
      <c r="AM2666" t="s">
        <v>686</v>
      </c>
      <c r="AO2666">
        <v>97</v>
      </c>
      <c r="AP2666">
        <v>6</v>
      </c>
      <c r="AS2666" t="s">
        <v>7271</v>
      </c>
      <c r="AT2666">
        <v>43718717</v>
      </c>
      <c r="AU2666">
        <v>677613</v>
      </c>
      <c r="AV2666" s="11">
        <v>1306050</v>
      </c>
      <c r="AZ2666" t="s">
        <v>8962</v>
      </c>
    </row>
    <row r="2667" spans="1:56" x14ac:dyDescent="0.3">
      <c r="A2667">
        <v>2472</v>
      </c>
      <c r="B2667" t="s">
        <v>7884</v>
      </c>
      <c r="C2667">
        <v>8628520</v>
      </c>
      <c r="Q2667" t="s">
        <v>3881</v>
      </c>
      <c r="R2667" t="s">
        <v>3881</v>
      </c>
      <c r="S2667" t="s">
        <v>135</v>
      </c>
      <c r="T2667" t="s">
        <v>52</v>
      </c>
      <c r="V2667" s="9" t="s">
        <v>4267</v>
      </c>
      <c r="AA2667" s="6" t="s">
        <v>9423</v>
      </c>
      <c r="AB2667">
        <v>2</v>
      </c>
      <c r="AC2667">
        <v>2</v>
      </c>
      <c r="AE2667" t="s">
        <v>2462</v>
      </c>
      <c r="AL2667" t="s">
        <v>5340</v>
      </c>
      <c r="AM2667" t="s">
        <v>5340</v>
      </c>
      <c r="AO2667">
        <v>46</v>
      </c>
      <c r="AP2667">
        <v>5</v>
      </c>
      <c r="AZ2667" t="s">
        <v>8963</v>
      </c>
    </row>
    <row r="2668" spans="1:56" x14ac:dyDescent="0.3">
      <c r="A2668">
        <v>2473</v>
      </c>
      <c r="B2668" t="s">
        <v>7885</v>
      </c>
      <c r="C2668">
        <v>8637371</v>
      </c>
      <c r="Q2668" t="s">
        <v>3872</v>
      </c>
      <c r="R2668" t="s">
        <v>3872</v>
      </c>
      <c r="S2668" t="s">
        <v>135</v>
      </c>
      <c r="T2668" t="s">
        <v>52</v>
      </c>
      <c r="V2668" s="9" t="s">
        <v>4268</v>
      </c>
      <c r="AA2668" s="6" t="s">
        <v>9424</v>
      </c>
      <c r="AB2668">
        <v>1</v>
      </c>
      <c r="AC2668">
        <v>1</v>
      </c>
      <c r="AE2668" t="s">
        <v>2462</v>
      </c>
      <c r="AH2668" t="s">
        <v>1174</v>
      </c>
      <c r="AL2668" t="s">
        <v>156</v>
      </c>
      <c r="AM2668" t="s">
        <v>156</v>
      </c>
      <c r="AO2668">
        <v>347</v>
      </c>
      <c r="AP2668">
        <v>9012</v>
      </c>
      <c r="AZ2668" t="s">
        <v>8964</v>
      </c>
    </row>
    <row r="2669" spans="1:56" x14ac:dyDescent="0.3">
      <c r="A2669">
        <v>2474</v>
      </c>
      <c r="B2669" t="s">
        <v>11560</v>
      </c>
      <c r="C2669">
        <v>8682760</v>
      </c>
      <c r="Q2669" t="s">
        <v>11561</v>
      </c>
      <c r="R2669" t="s">
        <v>11561</v>
      </c>
      <c r="S2669" t="s">
        <v>135</v>
      </c>
      <c r="T2669" t="s">
        <v>52</v>
      </c>
      <c r="V2669" s="9" t="s">
        <v>4269</v>
      </c>
      <c r="AA2669" s="6" t="s">
        <v>11562</v>
      </c>
      <c r="AB2669">
        <v>8</v>
      </c>
      <c r="AC2669">
        <v>8</v>
      </c>
      <c r="AE2669" t="s">
        <v>82</v>
      </c>
      <c r="AF2669" t="s">
        <v>8226</v>
      </c>
      <c r="AH2669" t="s">
        <v>8108</v>
      </c>
      <c r="AL2669" t="s">
        <v>11542</v>
      </c>
      <c r="AM2669" t="s">
        <v>11542</v>
      </c>
      <c r="AO2669">
        <v>35</v>
      </c>
      <c r="AP2669">
        <v>6</v>
      </c>
      <c r="AZ2669" t="s">
        <v>11563</v>
      </c>
    </row>
    <row r="2670" spans="1:56" x14ac:dyDescent="0.3">
      <c r="A2670">
        <v>2475</v>
      </c>
      <c r="Q2670" t="s">
        <v>10618</v>
      </c>
      <c r="R2670" t="s">
        <v>10618</v>
      </c>
      <c r="S2670" t="s">
        <v>135</v>
      </c>
      <c r="T2670" t="s">
        <v>52</v>
      </c>
      <c r="V2670" s="9" t="s">
        <v>4269</v>
      </c>
      <c r="AA2670" s="6" t="s">
        <v>10619</v>
      </c>
      <c r="AB2670">
        <v>18</v>
      </c>
      <c r="AC2670">
        <v>18</v>
      </c>
      <c r="AE2670" t="s">
        <v>8267</v>
      </c>
      <c r="AH2670" t="s">
        <v>8082</v>
      </c>
      <c r="AL2670" t="s">
        <v>10620</v>
      </c>
      <c r="AM2670" t="s">
        <v>10620</v>
      </c>
      <c r="AO2670">
        <v>66</v>
      </c>
      <c r="AP2670">
        <v>2</v>
      </c>
      <c r="AZ2670" t="s">
        <v>10621</v>
      </c>
      <c r="BD2670" t="s">
        <v>10622</v>
      </c>
    </row>
    <row r="2671" spans="1:56" x14ac:dyDescent="0.3">
      <c r="A2671">
        <v>2476</v>
      </c>
      <c r="C2671">
        <v>8991616</v>
      </c>
      <c r="Q2671" t="s">
        <v>11058</v>
      </c>
      <c r="R2671" t="s">
        <v>11059</v>
      </c>
      <c r="S2671" t="s">
        <v>65</v>
      </c>
      <c r="T2671" t="s">
        <v>52</v>
      </c>
      <c r="V2671" s="9" t="s">
        <v>4269</v>
      </c>
      <c r="AA2671" s="6" t="s">
        <v>11060</v>
      </c>
      <c r="AB2671">
        <v>5</v>
      </c>
      <c r="AC2671">
        <v>5</v>
      </c>
      <c r="AE2671" t="s">
        <v>2462</v>
      </c>
      <c r="AH2671" t="s">
        <v>1174</v>
      </c>
      <c r="AL2671" t="s">
        <v>5355</v>
      </c>
      <c r="AM2671" t="s">
        <v>5356</v>
      </c>
      <c r="AO2671">
        <v>180</v>
      </c>
      <c r="AP2671">
        <v>6</v>
      </c>
      <c r="AZ2671" t="s">
        <v>11062</v>
      </c>
    </row>
    <row r="2672" spans="1:56" x14ac:dyDescent="0.3">
      <c r="A2672">
        <v>2477</v>
      </c>
      <c r="C2672">
        <v>8991615</v>
      </c>
      <c r="Q2672" t="s">
        <v>7088</v>
      </c>
      <c r="R2672" t="s">
        <v>7089</v>
      </c>
      <c r="S2672" t="s">
        <v>65</v>
      </c>
      <c r="T2672" t="s">
        <v>52</v>
      </c>
      <c r="V2672" s="9" t="s">
        <v>4269</v>
      </c>
      <c r="AA2672" s="6" t="s">
        <v>7090</v>
      </c>
      <c r="AB2672">
        <v>8</v>
      </c>
      <c r="AC2672">
        <v>8</v>
      </c>
      <c r="AE2672" t="s">
        <v>8054</v>
      </c>
      <c r="AL2672" t="s">
        <v>5355</v>
      </c>
      <c r="AM2672" t="s">
        <v>5356</v>
      </c>
      <c r="AO2672">
        <v>180</v>
      </c>
      <c r="AP2672">
        <v>6</v>
      </c>
      <c r="AZ2672" t="s">
        <v>7091</v>
      </c>
    </row>
    <row r="2673" spans="1:59" x14ac:dyDescent="0.3">
      <c r="A2673">
        <v>2478</v>
      </c>
      <c r="C2673">
        <v>8991614</v>
      </c>
      <c r="Q2673" t="s">
        <v>3882</v>
      </c>
      <c r="R2673" t="s">
        <v>3883</v>
      </c>
      <c r="S2673" t="s">
        <v>65</v>
      </c>
      <c r="T2673" t="s">
        <v>52</v>
      </c>
      <c r="V2673" s="9" t="s">
        <v>4269</v>
      </c>
      <c r="AA2673" s="6" t="s">
        <v>9425</v>
      </c>
      <c r="AB2673">
        <v>6</v>
      </c>
      <c r="AC2673">
        <v>6</v>
      </c>
      <c r="AE2673" t="s">
        <v>82</v>
      </c>
      <c r="AH2673" t="s">
        <v>1174</v>
      </c>
      <c r="AL2673" t="s">
        <v>5355</v>
      </c>
      <c r="AM2673" t="s">
        <v>5356</v>
      </c>
      <c r="AO2673">
        <v>180</v>
      </c>
      <c r="AP2673">
        <v>6</v>
      </c>
      <c r="AZ2673" t="s">
        <v>8965</v>
      </c>
    </row>
    <row r="2674" spans="1:59" x14ac:dyDescent="0.3">
      <c r="A2674">
        <v>2479</v>
      </c>
      <c r="B2674" t="s">
        <v>7886</v>
      </c>
      <c r="C2674">
        <v>8726553</v>
      </c>
      <c r="Q2674" t="s">
        <v>3884</v>
      </c>
      <c r="R2674" t="s">
        <v>3884</v>
      </c>
      <c r="S2674" t="s">
        <v>135</v>
      </c>
      <c r="T2674" t="s">
        <v>52</v>
      </c>
      <c r="V2674" s="9" t="s">
        <v>4269</v>
      </c>
      <c r="AA2674" s="6" t="s">
        <v>9426</v>
      </c>
      <c r="AB2674">
        <v>14</v>
      </c>
      <c r="AC2674">
        <v>14</v>
      </c>
      <c r="AE2674" t="s">
        <v>8055</v>
      </c>
      <c r="AF2674" t="s">
        <v>82</v>
      </c>
      <c r="AG2674" t="s">
        <v>8054</v>
      </c>
      <c r="AH2674" t="s">
        <v>12669</v>
      </c>
      <c r="AI2674" t="s">
        <v>12670</v>
      </c>
      <c r="AK2674" t="s">
        <v>8175</v>
      </c>
      <c r="AL2674" t="s">
        <v>2084</v>
      </c>
      <c r="AM2674" t="s">
        <v>2084</v>
      </c>
      <c r="AO2674">
        <v>25</v>
      </c>
      <c r="AP2674">
        <v>3</v>
      </c>
      <c r="AS2674" t="s">
        <v>7309</v>
      </c>
      <c r="AT2674">
        <v>38435996</v>
      </c>
      <c r="AU2674">
        <v>640644</v>
      </c>
      <c r="AV2674" s="11">
        <v>1273516</v>
      </c>
      <c r="AZ2674" t="s">
        <v>8966</v>
      </c>
    </row>
    <row r="2675" spans="1:59" x14ac:dyDescent="0.3">
      <c r="A2675">
        <v>2481</v>
      </c>
      <c r="B2675" t="s">
        <v>7888</v>
      </c>
      <c r="C2675">
        <v>8842704</v>
      </c>
      <c r="Q2675" t="s">
        <v>3886</v>
      </c>
      <c r="R2675" t="s">
        <v>3886</v>
      </c>
      <c r="S2675" t="s">
        <v>135</v>
      </c>
      <c r="T2675" t="s">
        <v>52</v>
      </c>
      <c r="V2675" s="9" t="s">
        <v>4269</v>
      </c>
      <c r="W2675" s="4">
        <v>35053</v>
      </c>
      <c r="X2675" s="9" t="s">
        <v>4270</v>
      </c>
      <c r="Y2675" s="9" t="s">
        <v>4271</v>
      </c>
      <c r="AA2675" s="6" t="s">
        <v>9428</v>
      </c>
      <c r="AB2675">
        <v>6</v>
      </c>
      <c r="AC2675">
        <v>6</v>
      </c>
      <c r="AE2675" t="s">
        <v>2462</v>
      </c>
      <c r="AH2675" t="s">
        <v>8057</v>
      </c>
      <c r="AK2675" t="s">
        <v>8051</v>
      </c>
      <c r="AL2675" t="s">
        <v>5357</v>
      </c>
      <c r="AM2675" t="s">
        <v>5357</v>
      </c>
      <c r="AO2675">
        <v>6</v>
      </c>
      <c r="AP2675">
        <v>4</v>
      </c>
      <c r="AZ2675" t="s">
        <v>8968</v>
      </c>
    </row>
    <row r="2676" spans="1:59" x14ac:dyDescent="0.3">
      <c r="A2676">
        <v>2482</v>
      </c>
      <c r="B2676" t="s">
        <v>7889</v>
      </c>
      <c r="C2676">
        <v>8792972</v>
      </c>
      <c r="Q2676" t="s">
        <v>3887</v>
      </c>
      <c r="R2676" t="s">
        <v>3887</v>
      </c>
      <c r="S2676" t="s">
        <v>135</v>
      </c>
      <c r="T2676" t="s">
        <v>52</v>
      </c>
      <c r="V2676" s="9" t="s">
        <v>4269</v>
      </c>
      <c r="AA2676" s="6" t="s">
        <v>9429</v>
      </c>
      <c r="AB2676">
        <v>4</v>
      </c>
      <c r="AC2676">
        <v>4</v>
      </c>
      <c r="AE2676" t="s">
        <v>8054</v>
      </c>
      <c r="AI2676" t="s">
        <v>8154</v>
      </c>
      <c r="AL2676" t="s">
        <v>2713</v>
      </c>
      <c r="AM2676" t="s">
        <v>2713</v>
      </c>
      <c r="AO2676">
        <v>36</v>
      </c>
      <c r="AP2676">
        <v>6</v>
      </c>
      <c r="AZ2676" t="s">
        <v>8969</v>
      </c>
    </row>
    <row r="2677" spans="1:59" x14ac:dyDescent="0.3">
      <c r="A2677">
        <v>2483</v>
      </c>
      <c r="B2677" t="s">
        <v>7890</v>
      </c>
      <c r="C2677">
        <v>8792984</v>
      </c>
      <c r="Q2677" t="s">
        <v>3888</v>
      </c>
      <c r="R2677" t="s">
        <v>3888</v>
      </c>
      <c r="S2677" t="s">
        <v>135</v>
      </c>
      <c r="T2677" t="s">
        <v>52</v>
      </c>
      <c r="V2677" s="9" t="s">
        <v>4269</v>
      </c>
      <c r="AA2677" s="6" t="s">
        <v>9430</v>
      </c>
      <c r="AB2677">
        <v>2</v>
      </c>
      <c r="AC2677">
        <v>2</v>
      </c>
      <c r="AE2677" t="s">
        <v>8054</v>
      </c>
      <c r="AH2677" t="s">
        <v>8057</v>
      </c>
      <c r="AK2677" t="s">
        <v>8051</v>
      </c>
      <c r="AL2677" t="s">
        <v>2713</v>
      </c>
      <c r="AM2677" t="s">
        <v>2713</v>
      </c>
      <c r="AO2677">
        <v>36</v>
      </c>
      <c r="AP2677">
        <v>6</v>
      </c>
      <c r="AZ2677" t="s">
        <v>8970</v>
      </c>
    </row>
    <row r="2678" spans="1:59" x14ac:dyDescent="0.3">
      <c r="A2678">
        <v>2484</v>
      </c>
      <c r="B2678" t="s">
        <v>7891</v>
      </c>
      <c r="C2678">
        <v>8839957</v>
      </c>
      <c r="Q2678" t="s">
        <v>3889</v>
      </c>
      <c r="R2678" t="s">
        <v>3889</v>
      </c>
      <c r="S2678" t="s">
        <v>135</v>
      </c>
      <c r="T2678" t="s">
        <v>52</v>
      </c>
      <c r="V2678" s="9" t="s">
        <v>4269</v>
      </c>
      <c r="AA2678" s="6" t="s">
        <v>9431</v>
      </c>
      <c r="AB2678">
        <v>4</v>
      </c>
      <c r="AC2678">
        <v>4</v>
      </c>
      <c r="AE2678" t="s">
        <v>82</v>
      </c>
      <c r="AH2678" t="s">
        <v>8106</v>
      </c>
      <c r="AL2678" t="s">
        <v>2624</v>
      </c>
      <c r="AM2678" t="s">
        <v>2624</v>
      </c>
      <c r="AO2678">
        <v>30</v>
      </c>
      <c r="AP2678">
        <v>4</v>
      </c>
      <c r="AZ2678" t="s">
        <v>8971</v>
      </c>
    </row>
    <row r="2679" spans="1:59" x14ac:dyDescent="0.3">
      <c r="A2679">
        <v>2485</v>
      </c>
      <c r="B2679" t="s">
        <v>7892</v>
      </c>
      <c r="C2679">
        <v>8964856</v>
      </c>
      <c r="Q2679" t="s">
        <v>3890</v>
      </c>
      <c r="R2679" t="s">
        <v>3890</v>
      </c>
      <c r="S2679" t="s">
        <v>135</v>
      </c>
      <c r="T2679" t="s">
        <v>52</v>
      </c>
      <c r="V2679" s="9" t="s">
        <v>4269</v>
      </c>
      <c r="AA2679" s="6" t="s">
        <v>9432</v>
      </c>
      <c r="AB2679">
        <v>6</v>
      </c>
      <c r="AC2679">
        <v>6</v>
      </c>
      <c r="AE2679" t="s">
        <v>2462</v>
      </c>
      <c r="AH2679" t="s">
        <v>8057</v>
      </c>
      <c r="AL2679" t="s">
        <v>1278</v>
      </c>
      <c r="AM2679" t="s">
        <v>1278</v>
      </c>
      <c r="AO2679">
        <v>81</v>
      </c>
      <c r="AP2679">
        <v>6</v>
      </c>
      <c r="AS2679" t="s">
        <v>7305</v>
      </c>
      <c r="AT2679">
        <v>7747175</v>
      </c>
      <c r="AV2679" s="11">
        <v>375362</v>
      </c>
      <c r="AZ2679" t="s">
        <v>8972</v>
      </c>
    </row>
    <row r="2680" spans="1:59" x14ac:dyDescent="0.3">
      <c r="A2680">
        <v>2486</v>
      </c>
      <c r="Q2680" t="s">
        <v>10668</v>
      </c>
      <c r="R2680" t="s">
        <v>10668</v>
      </c>
      <c r="S2680" t="s">
        <v>135</v>
      </c>
      <c r="T2680" t="s">
        <v>469</v>
      </c>
      <c r="V2680" s="9" t="s">
        <v>4269</v>
      </c>
      <c r="AH2680" t="s">
        <v>8082</v>
      </c>
      <c r="AL2680" t="s">
        <v>11436</v>
      </c>
      <c r="AM2680" t="s">
        <v>11436</v>
      </c>
      <c r="AZ2680" t="s">
        <v>11437</v>
      </c>
    </row>
    <row r="2681" spans="1:59" x14ac:dyDescent="0.3">
      <c r="A2681">
        <v>2487</v>
      </c>
      <c r="B2681" t="s">
        <v>7893</v>
      </c>
      <c r="C2681">
        <v>11644790</v>
      </c>
      <c r="Q2681" t="s">
        <v>3891</v>
      </c>
      <c r="R2681" t="s">
        <v>3891</v>
      </c>
      <c r="S2681" t="s">
        <v>135</v>
      </c>
      <c r="T2681" t="s">
        <v>52</v>
      </c>
      <c r="V2681" s="9" t="s">
        <v>4272</v>
      </c>
      <c r="AA2681" s="6" t="s">
        <v>9433</v>
      </c>
      <c r="AB2681">
        <v>2</v>
      </c>
      <c r="AC2681">
        <v>2</v>
      </c>
      <c r="AE2681" t="s">
        <v>8053</v>
      </c>
      <c r="AF2681" t="s">
        <v>8054</v>
      </c>
      <c r="AH2681" t="s">
        <v>8057</v>
      </c>
      <c r="AL2681" t="s">
        <v>1392</v>
      </c>
      <c r="AM2681" t="s">
        <v>1392</v>
      </c>
      <c r="AO2681">
        <v>312</v>
      </c>
      <c r="AP2681">
        <v>7046</v>
      </c>
      <c r="AS2681" t="s">
        <v>7317</v>
      </c>
      <c r="AT2681">
        <v>19024268</v>
      </c>
      <c r="AV2681" s="11">
        <v>8900488</v>
      </c>
      <c r="AZ2681" t="s">
        <v>8973</v>
      </c>
    </row>
    <row r="2682" spans="1:59" x14ac:dyDescent="0.3">
      <c r="A2682">
        <v>2489</v>
      </c>
      <c r="C2682">
        <v>8928364</v>
      </c>
      <c r="Q2682" t="s">
        <v>7111</v>
      </c>
      <c r="R2682" t="s">
        <v>7112</v>
      </c>
      <c r="S2682" t="s">
        <v>51</v>
      </c>
      <c r="T2682" t="s">
        <v>52</v>
      </c>
      <c r="V2682" s="9" t="s">
        <v>4273</v>
      </c>
      <c r="AA2682" s="6" t="s">
        <v>7113</v>
      </c>
      <c r="AB2682">
        <v>7</v>
      </c>
      <c r="AC2682">
        <v>7</v>
      </c>
      <c r="AE2682" t="s">
        <v>8054</v>
      </c>
      <c r="AH2682" t="s">
        <v>8136</v>
      </c>
      <c r="AL2682" t="s">
        <v>7100</v>
      </c>
      <c r="AM2682" t="s">
        <v>7101</v>
      </c>
      <c r="AO2682">
        <v>35</v>
      </c>
      <c r="AP2682">
        <v>4</v>
      </c>
      <c r="AZ2682" t="s">
        <v>7114</v>
      </c>
    </row>
    <row r="2683" spans="1:59" x14ac:dyDescent="0.3">
      <c r="A2683">
        <v>2490</v>
      </c>
      <c r="B2683" t="s">
        <v>7894</v>
      </c>
      <c r="C2683">
        <v>8918089</v>
      </c>
      <c r="Q2683" t="s">
        <v>3892</v>
      </c>
      <c r="R2683" t="s">
        <v>3892</v>
      </c>
      <c r="S2683" t="s">
        <v>135</v>
      </c>
      <c r="T2683" t="s">
        <v>52</v>
      </c>
      <c r="V2683" s="9" t="s">
        <v>4273</v>
      </c>
      <c r="AA2683" s="6" t="s">
        <v>9434</v>
      </c>
      <c r="AB2683">
        <v>5</v>
      </c>
      <c r="AC2683">
        <v>5</v>
      </c>
      <c r="AE2683" t="s">
        <v>8053</v>
      </c>
      <c r="AH2683" t="s">
        <v>8135</v>
      </c>
      <c r="AL2683" t="s">
        <v>5212</v>
      </c>
      <c r="AM2683" t="s">
        <v>5212</v>
      </c>
      <c r="AO2683">
        <v>35</v>
      </c>
      <c r="AP2683">
        <v>3</v>
      </c>
      <c r="AZ2683" t="s">
        <v>8974</v>
      </c>
    </row>
    <row r="2684" spans="1:59" x14ac:dyDescent="0.3">
      <c r="A2684">
        <v>2492</v>
      </c>
      <c r="I2684">
        <v>474921630</v>
      </c>
      <c r="J2684" t="s">
        <v>10574</v>
      </c>
      <c r="O2684" s="9" t="s">
        <v>10575</v>
      </c>
      <c r="P2684" s="9" t="s">
        <v>10573</v>
      </c>
      <c r="Q2684" t="s">
        <v>10572</v>
      </c>
      <c r="R2684" t="s">
        <v>10572</v>
      </c>
      <c r="S2684" t="s">
        <v>135</v>
      </c>
      <c r="T2684" t="s">
        <v>13</v>
      </c>
      <c r="V2684" s="9" t="s">
        <v>4275</v>
      </c>
      <c r="Y2684" s="4"/>
      <c r="AB2684">
        <v>212</v>
      </c>
      <c r="AC2684">
        <v>212</v>
      </c>
      <c r="AZ2684" t="s">
        <v>8770</v>
      </c>
    </row>
    <row r="2685" spans="1:59" x14ac:dyDescent="0.3">
      <c r="A2685">
        <v>2493</v>
      </c>
      <c r="B2685" t="s">
        <v>7896</v>
      </c>
      <c r="C2685">
        <v>8836473</v>
      </c>
      <c r="Q2685" t="s">
        <v>3894</v>
      </c>
      <c r="R2685" t="s">
        <v>3894</v>
      </c>
      <c r="S2685" t="s">
        <v>135</v>
      </c>
      <c r="T2685" t="s">
        <v>52</v>
      </c>
      <c r="V2685" s="9" t="s">
        <v>4275</v>
      </c>
      <c r="AA2685" s="6" t="s">
        <v>9436</v>
      </c>
      <c r="AB2685">
        <v>17</v>
      </c>
      <c r="AC2685">
        <v>17</v>
      </c>
      <c r="AE2685" t="s">
        <v>8053</v>
      </c>
      <c r="AF2685" t="s">
        <v>8211</v>
      </c>
      <c r="AH2685" t="s">
        <v>8135</v>
      </c>
      <c r="AL2685" t="s">
        <v>2084</v>
      </c>
      <c r="AM2685" t="s">
        <v>2084</v>
      </c>
      <c r="AO2685">
        <v>25</v>
      </c>
      <c r="AP2685">
        <v>4</v>
      </c>
      <c r="AS2685" t="s">
        <v>7309</v>
      </c>
      <c r="AT2685">
        <v>38435996</v>
      </c>
      <c r="AU2685">
        <v>640644</v>
      </c>
      <c r="AV2685" s="11">
        <v>1273516</v>
      </c>
      <c r="AZ2685" t="s">
        <v>8976</v>
      </c>
      <c r="BF2685" t="s">
        <v>10456</v>
      </c>
      <c r="BG2685" t="s">
        <v>10455</v>
      </c>
    </row>
    <row r="2686" spans="1:59" x14ac:dyDescent="0.3">
      <c r="A2686">
        <v>2494</v>
      </c>
      <c r="B2686" t="s">
        <v>7897</v>
      </c>
      <c r="C2686">
        <v>11644800</v>
      </c>
      <c r="Q2686" t="s">
        <v>3895</v>
      </c>
      <c r="R2686" t="s">
        <v>3895</v>
      </c>
      <c r="S2686" t="s">
        <v>135</v>
      </c>
      <c r="T2686" t="s">
        <v>52</v>
      </c>
      <c r="V2686" s="9" t="s">
        <v>4276</v>
      </c>
      <c r="AA2686" s="6" t="s">
        <v>276</v>
      </c>
      <c r="AB2686">
        <v>17</v>
      </c>
      <c r="AC2686">
        <v>17</v>
      </c>
      <c r="AE2686" t="s">
        <v>8053</v>
      </c>
      <c r="AH2686" t="s">
        <v>8057</v>
      </c>
      <c r="AL2686" t="s">
        <v>1392</v>
      </c>
      <c r="AM2686" t="s">
        <v>1392</v>
      </c>
      <c r="AO2686">
        <v>313</v>
      </c>
      <c r="AP2686">
        <v>7053</v>
      </c>
      <c r="AS2686" t="s">
        <v>7317</v>
      </c>
      <c r="AT2686">
        <v>19024268</v>
      </c>
      <c r="AV2686" s="11">
        <v>8900488</v>
      </c>
      <c r="AZ2686" t="s">
        <v>8973</v>
      </c>
    </row>
    <row r="2687" spans="1:59" x14ac:dyDescent="0.3">
      <c r="A2687">
        <v>2497</v>
      </c>
      <c r="B2687" t="s">
        <v>5707</v>
      </c>
      <c r="E2687">
        <v>2787018</v>
      </c>
      <c r="Q2687" t="s">
        <v>3896</v>
      </c>
      <c r="R2687" t="s">
        <v>3896</v>
      </c>
      <c r="S2687" t="s">
        <v>135</v>
      </c>
      <c r="T2687" t="s">
        <v>52</v>
      </c>
      <c r="V2687" s="9" t="s">
        <v>4277</v>
      </c>
      <c r="AA2687" s="6" t="s">
        <v>276</v>
      </c>
      <c r="AB2687">
        <v>17</v>
      </c>
      <c r="AC2687">
        <v>17</v>
      </c>
      <c r="AE2687" t="s">
        <v>8169</v>
      </c>
      <c r="AF2687" t="s">
        <v>8055</v>
      </c>
      <c r="AH2687" t="s">
        <v>8057</v>
      </c>
      <c r="AL2687" t="s">
        <v>5359</v>
      </c>
      <c r="AM2687" t="s">
        <v>5359</v>
      </c>
      <c r="AO2687">
        <v>59</v>
      </c>
      <c r="AP2687">
        <v>3</v>
      </c>
      <c r="AZ2687" t="s">
        <v>5708</v>
      </c>
    </row>
    <row r="2688" spans="1:59" x14ac:dyDescent="0.3">
      <c r="A2688">
        <v>2498</v>
      </c>
      <c r="B2688" t="s">
        <v>7898</v>
      </c>
      <c r="C2688">
        <v>8784065</v>
      </c>
      <c r="Q2688" t="s">
        <v>3897</v>
      </c>
      <c r="R2688" t="s">
        <v>3897</v>
      </c>
      <c r="S2688" t="s">
        <v>135</v>
      </c>
      <c r="T2688" t="s">
        <v>52</v>
      </c>
      <c r="V2688" s="9" t="s">
        <v>4277</v>
      </c>
      <c r="AA2688" s="6" t="s">
        <v>9437</v>
      </c>
      <c r="AB2688">
        <v>3</v>
      </c>
      <c r="AC2688">
        <v>3</v>
      </c>
      <c r="AE2688" t="s">
        <v>2462</v>
      </c>
      <c r="AH2688" t="s">
        <v>8057</v>
      </c>
      <c r="AL2688" t="s">
        <v>1278</v>
      </c>
      <c r="AM2688" t="s">
        <v>1278</v>
      </c>
      <c r="AO2688">
        <v>81</v>
      </c>
      <c r="AP2688">
        <v>9</v>
      </c>
      <c r="AS2688" t="s">
        <v>7305</v>
      </c>
      <c r="AT2688">
        <v>7747175</v>
      </c>
      <c r="AV2688" s="11">
        <v>375362</v>
      </c>
      <c r="AZ2688" t="s">
        <v>8977</v>
      </c>
    </row>
    <row r="2689" spans="1:59" x14ac:dyDescent="0.3">
      <c r="A2689">
        <v>2499</v>
      </c>
      <c r="Q2689" t="s">
        <v>3898</v>
      </c>
      <c r="R2689" t="s">
        <v>3899</v>
      </c>
      <c r="S2689" t="s">
        <v>65</v>
      </c>
      <c r="T2689" t="s">
        <v>469</v>
      </c>
      <c r="V2689" s="9" t="s">
        <v>4277</v>
      </c>
      <c r="AA2689" s="6" t="s">
        <v>663</v>
      </c>
      <c r="AB2689">
        <v>2</v>
      </c>
      <c r="AC2689">
        <v>2</v>
      </c>
      <c r="AE2689" t="s">
        <v>8140</v>
      </c>
      <c r="AH2689" t="s">
        <v>8057</v>
      </c>
      <c r="AL2689" t="s">
        <v>5360</v>
      </c>
      <c r="AM2689" t="s">
        <v>5361</v>
      </c>
      <c r="AO2689">
        <v>290</v>
      </c>
      <c r="AZ2689" t="s">
        <v>8978</v>
      </c>
    </row>
    <row r="2690" spans="1:59" x14ac:dyDescent="0.3">
      <c r="A2690">
        <v>2500</v>
      </c>
      <c r="C2690">
        <v>10979047</v>
      </c>
      <c r="Q2690" t="s">
        <v>3900</v>
      </c>
      <c r="R2690" t="s">
        <v>3900</v>
      </c>
      <c r="S2690" t="s">
        <v>135</v>
      </c>
      <c r="T2690" t="s">
        <v>52</v>
      </c>
      <c r="V2690" s="9" t="s">
        <v>4277</v>
      </c>
      <c r="AA2690" s="6" t="s">
        <v>1878</v>
      </c>
      <c r="AB2690">
        <v>10</v>
      </c>
      <c r="AC2690">
        <v>10</v>
      </c>
      <c r="AE2690" t="s">
        <v>2462</v>
      </c>
      <c r="AH2690" t="s">
        <v>8057</v>
      </c>
      <c r="AL2690" t="s">
        <v>5362</v>
      </c>
      <c r="AM2690" t="s">
        <v>5362</v>
      </c>
      <c r="AO2690">
        <v>30</v>
      </c>
      <c r="AP2690">
        <v>3</v>
      </c>
      <c r="AZ2690" t="s">
        <v>8979</v>
      </c>
    </row>
    <row r="2691" spans="1:59" x14ac:dyDescent="0.3">
      <c r="A2691">
        <v>2501</v>
      </c>
      <c r="Q2691" t="s">
        <v>3901</v>
      </c>
      <c r="R2691" t="s">
        <v>3901</v>
      </c>
      <c r="S2691" t="s">
        <v>135</v>
      </c>
      <c r="T2691" t="s">
        <v>138</v>
      </c>
      <c r="V2691" s="9" t="s">
        <v>4278</v>
      </c>
      <c r="AA2691" s="6" t="s">
        <v>9438</v>
      </c>
      <c r="AB2691">
        <v>2</v>
      </c>
      <c r="AC2691">
        <v>2</v>
      </c>
      <c r="AH2691" t="s">
        <v>8083</v>
      </c>
      <c r="AL2691" t="s">
        <v>2907</v>
      </c>
      <c r="AM2691" t="s">
        <v>2907</v>
      </c>
    </row>
    <row r="2692" spans="1:59" x14ac:dyDescent="0.3">
      <c r="A2692">
        <v>2503</v>
      </c>
      <c r="B2692" t="s">
        <v>11169</v>
      </c>
      <c r="C2692">
        <v>8899142</v>
      </c>
      <c r="Q2692" t="s">
        <v>11168</v>
      </c>
      <c r="R2692" t="s">
        <v>11168</v>
      </c>
      <c r="S2692" t="s">
        <v>135</v>
      </c>
      <c r="T2692" t="s">
        <v>52</v>
      </c>
      <c r="V2692" s="9" t="s">
        <v>4281</v>
      </c>
      <c r="AA2692" s="6" t="s">
        <v>11170</v>
      </c>
      <c r="AB2692">
        <v>20</v>
      </c>
      <c r="AC2692">
        <v>20</v>
      </c>
      <c r="AE2692" t="s">
        <v>8055</v>
      </c>
      <c r="AF2692" t="s">
        <v>164</v>
      </c>
      <c r="AH2692" t="s">
        <v>12673</v>
      </c>
      <c r="AK2692" t="s">
        <v>8051</v>
      </c>
      <c r="AL2692" t="s">
        <v>2084</v>
      </c>
      <c r="AM2692" t="s">
        <v>2084</v>
      </c>
      <c r="AO2692">
        <v>25</v>
      </c>
      <c r="AP2692">
        <v>5</v>
      </c>
      <c r="AZ2692" t="s">
        <v>11171</v>
      </c>
    </row>
    <row r="2693" spans="1:59" x14ac:dyDescent="0.3">
      <c r="A2693">
        <v>2504</v>
      </c>
      <c r="B2693" t="s">
        <v>7899</v>
      </c>
      <c r="C2693">
        <v>8899143</v>
      </c>
      <c r="Q2693" t="s">
        <v>3903</v>
      </c>
      <c r="R2693" t="s">
        <v>3903</v>
      </c>
      <c r="S2693" t="s">
        <v>135</v>
      </c>
      <c r="T2693" t="s">
        <v>52</v>
      </c>
      <c r="V2693" s="9" t="s">
        <v>4281</v>
      </c>
      <c r="AA2693" s="6" t="s">
        <v>9440</v>
      </c>
      <c r="AB2693">
        <v>11</v>
      </c>
      <c r="AC2693">
        <v>11</v>
      </c>
      <c r="AE2693" t="s">
        <v>8054</v>
      </c>
      <c r="AH2693" t="s">
        <v>8058</v>
      </c>
      <c r="AK2693" t="s">
        <v>8175</v>
      </c>
      <c r="AL2693" t="s">
        <v>2084</v>
      </c>
      <c r="AM2693" t="s">
        <v>2084</v>
      </c>
      <c r="AO2693">
        <v>25</v>
      </c>
      <c r="AP2693">
        <v>5</v>
      </c>
      <c r="AS2693" t="s">
        <v>7309</v>
      </c>
      <c r="AT2693">
        <v>38435996</v>
      </c>
      <c r="AU2693">
        <v>640644</v>
      </c>
      <c r="AV2693" s="11">
        <v>1273516</v>
      </c>
      <c r="AZ2693" t="s">
        <v>8981</v>
      </c>
      <c r="BF2693" t="s">
        <v>10456</v>
      </c>
      <c r="BG2693" t="s">
        <v>10455</v>
      </c>
    </row>
    <row r="2694" spans="1:59" x14ac:dyDescent="0.3">
      <c r="A2694">
        <v>2505</v>
      </c>
      <c r="B2694" t="s">
        <v>7900</v>
      </c>
      <c r="C2694">
        <v>8808869</v>
      </c>
      <c r="Q2694" t="s">
        <v>3904</v>
      </c>
      <c r="R2694" t="s">
        <v>3904</v>
      </c>
      <c r="S2694" t="s">
        <v>135</v>
      </c>
      <c r="T2694" t="s">
        <v>52</v>
      </c>
      <c r="V2694" s="9" t="s">
        <v>4281</v>
      </c>
      <c r="AA2694" s="6" t="s">
        <v>9441</v>
      </c>
      <c r="AB2694">
        <v>5</v>
      </c>
      <c r="AC2694">
        <v>5</v>
      </c>
      <c r="AE2694" t="s">
        <v>2462</v>
      </c>
      <c r="AF2694" t="s">
        <v>2232</v>
      </c>
      <c r="AG2694" t="s">
        <v>8217</v>
      </c>
      <c r="AL2694" t="s">
        <v>5154</v>
      </c>
      <c r="AM2694" t="s">
        <v>5154</v>
      </c>
      <c r="AO2694">
        <v>156</v>
      </c>
      <c r="AP2694">
        <v>4</v>
      </c>
      <c r="AZ2694" t="s">
        <v>8982</v>
      </c>
    </row>
    <row r="2695" spans="1:59" x14ac:dyDescent="0.3">
      <c r="A2695">
        <v>2506</v>
      </c>
      <c r="I2695">
        <v>462435058</v>
      </c>
      <c r="K2695" t="s">
        <v>7902</v>
      </c>
      <c r="O2695" s="9" t="s">
        <v>10667</v>
      </c>
      <c r="P2695" s="9" t="s">
        <v>7901</v>
      </c>
      <c r="Q2695" t="s">
        <v>3905</v>
      </c>
      <c r="R2695" t="s">
        <v>3905</v>
      </c>
      <c r="S2695" t="s">
        <v>135</v>
      </c>
      <c r="T2695" t="s">
        <v>13</v>
      </c>
      <c r="V2695" s="9" t="s">
        <v>4280</v>
      </c>
      <c r="AB2695">
        <v>271</v>
      </c>
      <c r="AC2695">
        <v>271</v>
      </c>
      <c r="AH2695" t="s">
        <v>8135</v>
      </c>
      <c r="AR2695">
        <v>1</v>
      </c>
      <c r="AZ2695" t="s">
        <v>8983</v>
      </c>
      <c r="BF2695" t="s">
        <v>8984</v>
      </c>
    </row>
    <row r="2696" spans="1:59" x14ac:dyDescent="0.3">
      <c r="A2696">
        <v>2508</v>
      </c>
      <c r="N2696" t="s">
        <v>11152</v>
      </c>
      <c r="Q2696" t="s">
        <v>11153</v>
      </c>
      <c r="R2696" t="s">
        <v>11153</v>
      </c>
      <c r="S2696" t="s">
        <v>135</v>
      </c>
      <c r="T2696" t="s">
        <v>4048</v>
      </c>
      <c r="V2696" s="9" t="s">
        <v>11154</v>
      </c>
      <c r="AB2696">
        <v>1</v>
      </c>
      <c r="AC2696">
        <v>1</v>
      </c>
      <c r="AH2696" t="s">
        <v>11155</v>
      </c>
      <c r="AL2696" t="s">
        <v>11156</v>
      </c>
      <c r="AM2696" t="s">
        <v>11156</v>
      </c>
    </row>
    <row r="2697" spans="1:59" x14ac:dyDescent="0.3">
      <c r="A2697">
        <v>2509</v>
      </c>
      <c r="B2697" t="s">
        <v>11556</v>
      </c>
      <c r="C2697">
        <v>8917005</v>
      </c>
      <c r="Q2697" t="s">
        <v>11555</v>
      </c>
      <c r="R2697" t="s">
        <v>11555</v>
      </c>
      <c r="S2697" t="s">
        <v>135</v>
      </c>
      <c r="T2697" t="s">
        <v>52</v>
      </c>
      <c r="V2697" s="9" t="s">
        <v>4283</v>
      </c>
      <c r="AA2697" s="6" t="s">
        <v>11557</v>
      </c>
      <c r="AB2697">
        <v>8</v>
      </c>
      <c r="AC2697">
        <v>8</v>
      </c>
      <c r="AE2697" t="s">
        <v>8054</v>
      </c>
      <c r="AH2697" t="s">
        <v>8224</v>
      </c>
      <c r="AI2697" t="s">
        <v>5945</v>
      </c>
      <c r="AK2697" t="s">
        <v>8051</v>
      </c>
      <c r="AL2697" t="s">
        <v>11558</v>
      </c>
      <c r="AM2697" t="s">
        <v>11558</v>
      </c>
      <c r="AO2697">
        <v>103</v>
      </c>
      <c r="AP2697">
        <v>11</v>
      </c>
      <c r="AZ2697" t="s">
        <v>11559</v>
      </c>
    </row>
    <row r="2698" spans="1:59" x14ac:dyDescent="0.3">
      <c r="A2698">
        <v>2510</v>
      </c>
      <c r="C2698">
        <v>9132769</v>
      </c>
      <c r="Q2698" t="s">
        <v>7103</v>
      </c>
      <c r="R2698" t="s">
        <v>7104</v>
      </c>
      <c r="S2698" t="s">
        <v>6622</v>
      </c>
      <c r="T2698" t="s">
        <v>52</v>
      </c>
      <c r="V2698" s="9" t="s">
        <v>4283</v>
      </c>
      <c r="AA2698" s="6" t="s">
        <v>7105</v>
      </c>
      <c r="AB2698">
        <v>10</v>
      </c>
      <c r="AC2698">
        <v>10</v>
      </c>
      <c r="AE2698" t="s">
        <v>8055</v>
      </c>
      <c r="AF2698" t="s">
        <v>8169</v>
      </c>
      <c r="AG2698" t="s">
        <v>8279</v>
      </c>
      <c r="AH2698" t="s">
        <v>1174</v>
      </c>
      <c r="AL2698" t="s">
        <v>6625</v>
      </c>
      <c r="AM2698" t="s">
        <v>6626</v>
      </c>
      <c r="AO2698">
        <v>30</v>
      </c>
      <c r="AP2698">
        <v>6</v>
      </c>
      <c r="AS2698" t="s">
        <v>7335</v>
      </c>
      <c r="AT2698">
        <v>609515439</v>
      </c>
      <c r="AV2698" s="11">
        <v>103314</v>
      </c>
      <c r="AZ2698" t="s">
        <v>7106</v>
      </c>
    </row>
    <row r="2699" spans="1:59" x14ac:dyDescent="0.3">
      <c r="A2699">
        <v>2511</v>
      </c>
      <c r="B2699" t="s">
        <v>7903</v>
      </c>
      <c r="C2699">
        <v>8915785</v>
      </c>
      <c r="Q2699" t="s">
        <v>3907</v>
      </c>
      <c r="R2699" t="s">
        <v>3907</v>
      </c>
      <c r="S2699" t="s">
        <v>135</v>
      </c>
      <c r="T2699" t="s">
        <v>52</v>
      </c>
      <c r="V2699" s="9" t="s">
        <v>4283</v>
      </c>
      <c r="AA2699" s="6" t="s">
        <v>9442</v>
      </c>
      <c r="AB2699">
        <v>5</v>
      </c>
      <c r="AC2699">
        <v>5</v>
      </c>
      <c r="AE2699" t="s">
        <v>2462</v>
      </c>
      <c r="AF2699" t="s">
        <v>8278</v>
      </c>
      <c r="AH2699" t="s">
        <v>8057</v>
      </c>
      <c r="AK2699" t="s">
        <v>8052</v>
      </c>
      <c r="AL2699" t="s">
        <v>5266</v>
      </c>
      <c r="AM2699" t="s">
        <v>5266</v>
      </c>
      <c r="AO2699">
        <v>11</v>
      </c>
      <c r="AP2699">
        <v>11</v>
      </c>
      <c r="AZ2699" t="s">
        <v>8985</v>
      </c>
    </row>
    <row r="2700" spans="1:59" x14ac:dyDescent="0.3">
      <c r="A2700">
        <v>2512</v>
      </c>
      <c r="C2700">
        <v>9027212</v>
      </c>
      <c r="Q2700" t="s">
        <v>7092</v>
      </c>
      <c r="R2700" t="s">
        <v>7093</v>
      </c>
      <c r="S2700" t="s">
        <v>65</v>
      </c>
      <c r="T2700" t="s">
        <v>52</v>
      </c>
      <c r="V2700" s="9" t="s">
        <v>4284</v>
      </c>
      <c r="AA2700" s="6" t="s">
        <v>7094</v>
      </c>
      <c r="AB2700">
        <v>3</v>
      </c>
      <c r="AC2700">
        <v>3</v>
      </c>
      <c r="AE2700" t="s">
        <v>8053</v>
      </c>
      <c r="AH2700" t="s">
        <v>1174</v>
      </c>
      <c r="AL2700" t="s">
        <v>7095</v>
      </c>
      <c r="AM2700" t="s">
        <v>7095</v>
      </c>
      <c r="AO2700">
        <v>64</v>
      </c>
      <c r="AP2700">
        <v>4</v>
      </c>
      <c r="AZ2700" t="s">
        <v>7096</v>
      </c>
    </row>
    <row r="2701" spans="1:59" x14ac:dyDescent="0.3">
      <c r="A2701">
        <v>2513</v>
      </c>
      <c r="Q2701" t="s">
        <v>6373</v>
      </c>
      <c r="R2701" t="s">
        <v>6373</v>
      </c>
      <c r="S2701" t="s">
        <v>135</v>
      </c>
      <c r="T2701" t="s">
        <v>52</v>
      </c>
      <c r="V2701" s="9" t="s">
        <v>4284</v>
      </c>
      <c r="AA2701" s="6" t="s">
        <v>251</v>
      </c>
      <c r="AB2701">
        <v>1</v>
      </c>
      <c r="AC2701">
        <v>1</v>
      </c>
      <c r="AL2701" t="s">
        <v>6286</v>
      </c>
      <c r="AM2701" t="s">
        <v>6286</v>
      </c>
      <c r="AO2701">
        <v>2</v>
      </c>
      <c r="AP2701">
        <v>4</v>
      </c>
      <c r="AS2701" t="s">
        <v>7311</v>
      </c>
      <c r="AT2701">
        <v>33996527</v>
      </c>
      <c r="AU2701">
        <v>3451090</v>
      </c>
      <c r="AY2701" t="s">
        <v>12509</v>
      </c>
      <c r="BF2701" t="s">
        <v>6144</v>
      </c>
      <c r="BG2701" t="s">
        <v>10855</v>
      </c>
    </row>
    <row r="2702" spans="1:59" x14ac:dyDescent="0.3">
      <c r="A2702">
        <v>2515</v>
      </c>
      <c r="Q2702" t="s">
        <v>6205</v>
      </c>
      <c r="R2702" t="s">
        <v>6205</v>
      </c>
      <c r="S2702" t="s">
        <v>135</v>
      </c>
      <c r="T2702" t="s">
        <v>52</v>
      </c>
      <c r="V2702" s="9" t="s">
        <v>4284</v>
      </c>
      <c r="AA2702" s="6" t="s">
        <v>6557</v>
      </c>
      <c r="AB2702">
        <v>6</v>
      </c>
      <c r="AC2702">
        <v>6</v>
      </c>
      <c r="AL2702" t="s">
        <v>6286</v>
      </c>
      <c r="AM2702" t="s">
        <v>6286</v>
      </c>
      <c r="AO2702">
        <v>2</v>
      </c>
      <c r="AP2702">
        <v>4</v>
      </c>
      <c r="AS2702" t="s">
        <v>7311</v>
      </c>
      <c r="AT2702">
        <v>33996527</v>
      </c>
      <c r="AU2702">
        <v>3451090</v>
      </c>
      <c r="AY2702" t="s">
        <v>12509</v>
      </c>
      <c r="AZ2702" t="s">
        <v>6556</v>
      </c>
      <c r="BF2702" t="s">
        <v>6144</v>
      </c>
      <c r="BG2702" t="s">
        <v>10855</v>
      </c>
    </row>
    <row r="2703" spans="1:59" x14ac:dyDescent="0.3">
      <c r="A2703">
        <v>2516</v>
      </c>
      <c r="Q2703" t="s">
        <v>6558</v>
      </c>
      <c r="R2703" t="s">
        <v>6558</v>
      </c>
      <c r="S2703" t="s">
        <v>135</v>
      </c>
      <c r="T2703" t="s">
        <v>52</v>
      </c>
      <c r="V2703" s="9" t="s">
        <v>4284</v>
      </c>
      <c r="AA2703" s="6" t="s">
        <v>489</v>
      </c>
      <c r="AB2703">
        <v>1</v>
      </c>
      <c r="AC2703">
        <v>1</v>
      </c>
      <c r="AL2703" t="s">
        <v>6286</v>
      </c>
      <c r="AM2703" t="s">
        <v>6286</v>
      </c>
      <c r="AO2703">
        <v>2</v>
      </c>
      <c r="AP2703">
        <v>4</v>
      </c>
      <c r="AS2703" t="s">
        <v>7311</v>
      </c>
      <c r="AT2703">
        <v>33996527</v>
      </c>
      <c r="AU2703">
        <v>3451090</v>
      </c>
      <c r="AY2703" t="s">
        <v>12509</v>
      </c>
      <c r="AZ2703" t="s">
        <v>6378</v>
      </c>
      <c r="BF2703" t="s">
        <v>6144</v>
      </c>
      <c r="BG2703" t="s">
        <v>10855</v>
      </c>
    </row>
    <row r="2704" spans="1:59" x14ac:dyDescent="0.3">
      <c r="A2704">
        <v>2517</v>
      </c>
      <c r="Q2704" t="s">
        <v>6559</v>
      </c>
      <c r="R2704" t="s">
        <v>6559</v>
      </c>
      <c r="S2704" t="s">
        <v>135</v>
      </c>
      <c r="T2704" t="s">
        <v>52</v>
      </c>
      <c r="V2704" s="9" t="s">
        <v>4284</v>
      </c>
      <c r="AA2704" s="6" t="s">
        <v>6303</v>
      </c>
      <c r="AB2704">
        <v>3</v>
      </c>
      <c r="AC2704">
        <v>3</v>
      </c>
      <c r="AL2704" t="s">
        <v>6286</v>
      </c>
      <c r="AM2704" t="s">
        <v>6286</v>
      </c>
      <c r="AO2704">
        <v>2</v>
      </c>
      <c r="AP2704">
        <v>4</v>
      </c>
      <c r="AS2704" t="s">
        <v>7311</v>
      </c>
      <c r="AT2704">
        <v>33996527</v>
      </c>
      <c r="AU2704">
        <v>3451090</v>
      </c>
      <c r="AY2704" t="s">
        <v>12509</v>
      </c>
      <c r="AZ2704" t="s">
        <v>6560</v>
      </c>
      <c r="BF2704" t="s">
        <v>6144</v>
      </c>
      <c r="BG2704" t="s">
        <v>10855</v>
      </c>
    </row>
    <row r="2705" spans="1:59" x14ac:dyDescent="0.3">
      <c r="A2705">
        <v>2518</v>
      </c>
      <c r="Q2705" t="s">
        <v>6561</v>
      </c>
      <c r="R2705" t="s">
        <v>6561</v>
      </c>
      <c r="S2705" t="s">
        <v>135</v>
      </c>
      <c r="T2705" t="s">
        <v>52</v>
      </c>
      <c r="V2705" s="9" t="s">
        <v>4284</v>
      </c>
      <c r="AA2705" s="6" t="s">
        <v>5778</v>
      </c>
      <c r="AB2705">
        <v>6</v>
      </c>
      <c r="AC2705">
        <v>6</v>
      </c>
      <c r="AL2705" t="s">
        <v>6286</v>
      </c>
      <c r="AM2705" t="s">
        <v>6286</v>
      </c>
      <c r="AO2705">
        <v>2</v>
      </c>
      <c r="AP2705">
        <v>4</v>
      </c>
      <c r="AS2705" t="s">
        <v>7311</v>
      </c>
      <c r="AT2705">
        <v>33996527</v>
      </c>
      <c r="AU2705">
        <v>3451090</v>
      </c>
      <c r="AY2705" t="s">
        <v>12509</v>
      </c>
      <c r="AZ2705" t="s">
        <v>6562</v>
      </c>
      <c r="BF2705" t="s">
        <v>6144</v>
      </c>
      <c r="BG2705" t="s">
        <v>10855</v>
      </c>
    </row>
    <row r="2706" spans="1:59" x14ac:dyDescent="0.3">
      <c r="A2706">
        <v>2519</v>
      </c>
      <c r="Q2706" t="s">
        <v>6563</v>
      </c>
      <c r="R2706" t="s">
        <v>6563</v>
      </c>
      <c r="S2706" t="s">
        <v>135</v>
      </c>
      <c r="T2706" t="s">
        <v>52</v>
      </c>
      <c r="V2706" s="9" t="s">
        <v>4284</v>
      </c>
      <c r="AA2706" s="6" t="s">
        <v>6169</v>
      </c>
      <c r="AB2706">
        <v>2</v>
      </c>
      <c r="AC2706">
        <v>2</v>
      </c>
      <c r="AL2706" t="s">
        <v>6286</v>
      </c>
      <c r="AM2706" t="s">
        <v>6286</v>
      </c>
      <c r="AO2706">
        <v>2</v>
      </c>
      <c r="AP2706">
        <v>4</v>
      </c>
      <c r="AS2706" t="s">
        <v>7311</v>
      </c>
      <c r="AT2706">
        <v>33996527</v>
      </c>
      <c r="AU2706">
        <v>3451090</v>
      </c>
      <c r="AY2706" t="s">
        <v>12509</v>
      </c>
      <c r="AZ2706" t="s">
        <v>6564</v>
      </c>
      <c r="BF2706" t="s">
        <v>6144</v>
      </c>
      <c r="BG2706" t="s">
        <v>10855</v>
      </c>
    </row>
    <row r="2707" spans="1:59" x14ac:dyDescent="0.3">
      <c r="A2707">
        <v>2520</v>
      </c>
      <c r="Q2707" t="s">
        <v>6566</v>
      </c>
      <c r="R2707" t="s">
        <v>6566</v>
      </c>
      <c r="S2707" t="s">
        <v>135</v>
      </c>
      <c r="T2707" t="s">
        <v>52</v>
      </c>
      <c r="V2707" s="9" t="s">
        <v>4284</v>
      </c>
      <c r="AA2707" s="6" t="s">
        <v>6567</v>
      </c>
      <c r="AB2707">
        <v>3</v>
      </c>
      <c r="AC2707">
        <v>3</v>
      </c>
      <c r="AL2707" t="s">
        <v>6286</v>
      </c>
      <c r="AM2707" t="s">
        <v>6286</v>
      </c>
      <c r="AO2707">
        <v>2</v>
      </c>
      <c r="AP2707">
        <v>4</v>
      </c>
      <c r="AS2707" t="s">
        <v>7311</v>
      </c>
      <c r="AT2707">
        <v>33996527</v>
      </c>
      <c r="AU2707">
        <v>3451090</v>
      </c>
      <c r="AY2707" t="s">
        <v>12509</v>
      </c>
      <c r="AZ2707" t="s">
        <v>6565</v>
      </c>
      <c r="BF2707" t="s">
        <v>6144</v>
      </c>
      <c r="BG2707" t="s">
        <v>10855</v>
      </c>
    </row>
    <row r="2708" spans="1:59" x14ac:dyDescent="0.3">
      <c r="A2708">
        <v>2521</v>
      </c>
      <c r="Q2708" t="s">
        <v>6569</v>
      </c>
      <c r="R2708" t="s">
        <v>6569</v>
      </c>
      <c r="S2708" t="s">
        <v>135</v>
      </c>
      <c r="T2708" t="s">
        <v>52</v>
      </c>
      <c r="V2708" s="9" t="s">
        <v>4284</v>
      </c>
      <c r="AA2708" s="6" t="s">
        <v>6570</v>
      </c>
      <c r="AB2708">
        <v>3</v>
      </c>
      <c r="AC2708">
        <v>3</v>
      </c>
      <c r="AL2708" t="s">
        <v>6286</v>
      </c>
      <c r="AM2708" t="s">
        <v>6286</v>
      </c>
      <c r="AO2708">
        <v>2</v>
      </c>
      <c r="AP2708">
        <v>4</v>
      </c>
      <c r="AS2708" t="s">
        <v>7311</v>
      </c>
      <c r="AT2708">
        <v>33996527</v>
      </c>
      <c r="AU2708">
        <v>3451090</v>
      </c>
      <c r="AY2708" t="s">
        <v>12509</v>
      </c>
      <c r="AZ2708" t="s">
        <v>6568</v>
      </c>
      <c r="BF2708" t="s">
        <v>6144</v>
      </c>
      <c r="BG2708" t="s">
        <v>10855</v>
      </c>
    </row>
    <row r="2709" spans="1:59" x14ac:dyDescent="0.3">
      <c r="A2709">
        <v>2522</v>
      </c>
      <c r="Q2709" t="s">
        <v>6572</v>
      </c>
      <c r="R2709" t="s">
        <v>6572</v>
      </c>
      <c r="S2709" t="s">
        <v>135</v>
      </c>
      <c r="T2709" t="s">
        <v>52</v>
      </c>
      <c r="V2709" s="9" t="s">
        <v>4284</v>
      </c>
      <c r="AA2709" s="6" t="s">
        <v>6397</v>
      </c>
      <c r="AB2709">
        <v>4</v>
      </c>
      <c r="AC2709">
        <v>4</v>
      </c>
      <c r="AL2709" t="s">
        <v>6286</v>
      </c>
      <c r="AM2709" t="s">
        <v>6286</v>
      </c>
      <c r="AO2709">
        <v>2</v>
      </c>
      <c r="AP2709">
        <v>4</v>
      </c>
      <c r="AS2709" t="s">
        <v>7311</v>
      </c>
      <c r="AT2709">
        <v>33996527</v>
      </c>
      <c r="AU2709">
        <v>3451090</v>
      </c>
      <c r="AY2709" t="s">
        <v>12509</v>
      </c>
      <c r="AZ2709" t="s">
        <v>6571</v>
      </c>
      <c r="BF2709" t="s">
        <v>6144</v>
      </c>
      <c r="BG2709" t="s">
        <v>10855</v>
      </c>
    </row>
    <row r="2710" spans="1:59" x14ac:dyDescent="0.3">
      <c r="A2710">
        <v>2523</v>
      </c>
      <c r="Q2710" t="s">
        <v>6573</v>
      </c>
      <c r="R2710" t="s">
        <v>6573</v>
      </c>
      <c r="S2710" t="s">
        <v>135</v>
      </c>
      <c r="T2710" t="s">
        <v>52</v>
      </c>
      <c r="V2710" s="9" t="s">
        <v>4284</v>
      </c>
      <c r="AA2710" s="6" t="s">
        <v>6202</v>
      </c>
      <c r="AB2710">
        <v>2</v>
      </c>
      <c r="AC2710">
        <v>2</v>
      </c>
      <c r="AL2710" t="s">
        <v>6286</v>
      </c>
      <c r="AM2710" t="s">
        <v>6286</v>
      </c>
      <c r="AO2710">
        <v>2</v>
      </c>
      <c r="AP2710">
        <v>4</v>
      </c>
      <c r="AS2710" t="s">
        <v>7311</v>
      </c>
      <c r="AT2710">
        <v>33996527</v>
      </c>
      <c r="AU2710">
        <v>3451090</v>
      </c>
      <c r="AY2710" t="s">
        <v>12509</v>
      </c>
      <c r="AZ2710" t="s">
        <v>6574</v>
      </c>
      <c r="BF2710" t="s">
        <v>6144</v>
      </c>
      <c r="BG2710" t="s">
        <v>10855</v>
      </c>
    </row>
    <row r="2711" spans="1:59" x14ac:dyDescent="0.3">
      <c r="A2711">
        <v>2524</v>
      </c>
      <c r="Q2711" t="s">
        <v>6575</v>
      </c>
      <c r="R2711" t="s">
        <v>6575</v>
      </c>
      <c r="S2711" t="s">
        <v>135</v>
      </c>
      <c r="T2711" t="s">
        <v>52</v>
      </c>
      <c r="V2711" s="9" t="s">
        <v>4284</v>
      </c>
      <c r="AA2711" s="6" t="s">
        <v>6576</v>
      </c>
      <c r="AB2711">
        <v>5</v>
      </c>
      <c r="AC2711">
        <v>5</v>
      </c>
      <c r="AE2711" t="s">
        <v>12306</v>
      </c>
      <c r="AL2711" t="s">
        <v>6286</v>
      </c>
      <c r="AM2711" t="s">
        <v>6286</v>
      </c>
      <c r="AO2711">
        <v>2</v>
      </c>
      <c r="AP2711">
        <v>4</v>
      </c>
      <c r="AS2711" t="s">
        <v>7311</v>
      </c>
      <c r="AT2711">
        <v>33996527</v>
      </c>
      <c r="AU2711">
        <v>3451090</v>
      </c>
      <c r="AY2711" t="s">
        <v>12509</v>
      </c>
      <c r="AZ2711" t="s">
        <v>5502</v>
      </c>
      <c r="BF2711" t="s">
        <v>6144</v>
      </c>
      <c r="BG2711" t="s">
        <v>10855</v>
      </c>
    </row>
    <row r="2712" spans="1:59" x14ac:dyDescent="0.3">
      <c r="A2712">
        <v>2525</v>
      </c>
      <c r="Q2712" t="s">
        <v>6577</v>
      </c>
      <c r="R2712" t="s">
        <v>6577</v>
      </c>
      <c r="S2712" t="s">
        <v>135</v>
      </c>
      <c r="T2712" t="s">
        <v>52</v>
      </c>
      <c r="V2712" s="9" t="s">
        <v>4284</v>
      </c>
      <c r="AA2712" s="6" t="s">
        <v>6581</v>
      </c>
      <c r="AB2712">
        <v>3</v>
      </c>
      <c r="AC2712">
        <v>3</v>
      </c>
      <c r="AL2712" t="s">
        <v>6286</v>
      </c>
      <c r="AM2712" t="s">
        <v>6286</v>
      </c>
      <c r="AO2712">
        <v>2</v>
      </c>
      <c r="AP2712">
        <v>4</v>
      </c>
      <c r="AS2712" t="s">
        <v>7311</v>
      </c>
      <c r="AT2712">
        <v>33996527</v>
      </c>
      <c r="AU2712">
        <v>3451090</v>
      </c>
      <c r="AY2712" t="s">
        <v>12509</v>
      </c>
      <c r="AZ2712" t="s">
        <v>6144</v>
      </c>
      <c r="BF2712" t="s">
        <v>6144</v>
      </c>
      <c r="BG2712" t="s">
        <v>10855</v>
      </c>
    </row>
    <row r="2713" spans="1:59" x14ac:dyDescent="0.3">
      <c r="A2713">
        <v>2526</v>
      </c>
      <c r="Q2713" t="s">
        <v>6579</v>
      </c>
      <c r="R2713" t="s">
        <v>6579</v>
      </c>
      <c r="S2713" t="s">
        <v>135</v>
      </c>
      <c r="T2713" t="s">
        <v>52</v>
      </c>
      <c r="V2713" s="9" t="s">
        <v>4284</v>
      </c>
      <c r="AA2713" s="6" t="s">
        <v>6580</v>
      </c>
      <c r="AB2713">
        <v>5</v>
      </c>
      <c r="AC2713">
        <v>5</v>
      </c>
      <c r="AE2713" t="s">
        <v>8276</v>
      </c>
      <c r="AH2713" t="s">
        <v>1398</v>
      </c>
      <c r="AL2713" t="s">
        <v>6286</v>
      </c>
      <c r="AM2713" t="s">
        <v>6286</v>
      </c>
      <c r="AO2713">
        <v>2</v>
      </c>
      <c r="AP2713">
        <v>4</v>
      </c>
      <c r="AS2713" t="s">
        <v>7311</v>
      </c>
      <c r="AT2713">
        <v>33996527</v>
      </c>
      <c r="AU2713">
        <v>3451090</v>
      </c>
      <c r="AY2713" t="s">
        <v>12509</v>
      </c>
      <c r="AZ2713" t="s">
        <v>6578</v>
      </c>
      <c r="BF2713" t="s">
        <v>6144</v>
      </c>
      <c r="BG2713" t="s">
        <v>10855</v>
      </c>
    </row>
    <row r="2714" spans="1:59" x14ac:dyDescent="0.3">
      <c r="A2714">
        <v>2528</v>
      </c>
      <c r="Q2714" t="s">
        <v>6585</v>
      </c>
      <c r="R2714" t="s">
        <v>6585</v>
      </c>
      <c r="S2714" t="s">
        <v>135</v>
      </c>
      <c r="T2714" t="s">
        <v>52</v>
      </c>
      <c r="V2714" s="9" t="s">
        <v>4284</v>
      </c>
      <c r="AA2714" s="6" t="s">
        <v>6586</v>
      </c>
      <c r="AB2714">
        <v>5</v>
      </c>
      <c r="AC2714">
        <v>5</v>
      </c>
      <c r="AE2714" t="s">
        <v>8054</v>
      </c>
      <c r="AH2714" t="s">
        <v>1174</v>
      </c>
      <c r="AL2714" t="s">
        <v>6286</v>
      </c>
      <c r="AM2714" t="s">
        <v>6286</v>
      </c>
      <c r="AO2714">
        <v>2</v>
      </c>
      <c r="AP2714">
        <v>4</v>
      </c>
      <c r="AS2714" t="s">
        <v>7311</v>
      </c>
      <c r="AT2714">
        <v>33996527</v>
      </c>
      <c r="AU2714">
        <v>3451090</v>
      </c>
      <c r="AY2714" t="s">
        <v>12509</v>
      </c>
      <c r="AZ2714" t="s">
        <v>6584</v>
      </c>
      <c r="BF2714" t="s">
        <v>6144</v>
      </c>
      <c r="BG2714" t="s">
        <v>10855</v>
      </c>
    </row>
    <row r="2715" spans="1:59" x14ac:dyDescent="0.3">
      <c r="A2715">
        <v>2529</v>
      </c>
      <c r="Q2715" t="s">
        <v>6587</v>
      </c>
      <c r="R2715" t="s">
        <v>6587</v>
      </c>
      <c r="S2715" t="s">
        <v>135</v>
      </c>
      <c r="T2715" t="s">
        <v>52</v>
      </c>
      <c r="V2715" s="9" t="s">
        <v>4284</v>
      </c>
      <c r="AA2715" s="6" t="s">
        <v>6553</v>
      </c>
      <c r="AB2715">
        <v>2</v>
      </c>
      <c r="AC2715">
        <v>2</v>
      </c>
      <c r="AH2715" t="s">
        <v>8082</v>
      </c>
      <c r="AL2715" t="s">
        <v>6286</v>
      </c>
      <c r="AM2715" t="s">
        <v>6286</v>
      </c>
      <c r="AO2715">
        <v>2</v>
      </c>
      <c r="AP2715">
        <v>4</v>
      </c>
      <c r="AS2715" t="s">
        <v>7311</v>
      </c>
      <c r="AT2715">
        <v>33996527</v>
      </c>
      <c r="AU2715">
        <v>3451090</v>
      </c>
      <c r="AY2715" t="s">
        <v>12509</v>
      </c>
      <c r="AZ2715" t="s">
        <v>6548</v>
      </c>
      <c r="BF2715" t="s">
        <v>6144</v>
      </c>
      <c r="BG2715" t="s">
        <v>10855</v>
      </c>
    </row>
    <row r="2716" spans="1:59" x14ac:dyDescent="0.3">
      <c r="A2716">
        <v>2530</v>
      </c>
      <c r="Q2716" t="s">
        <v>6588</v>
      </c>
      <c r="R2716" t="s">
        <v>6588</v>
      </c>
      <c r="S2716" t="s">
        <v>135</v>
      </c>
      <c r="T2716" t="s">
        <v>52</v>
      </c>
      <c r="V2716" s="9" t="s">
        <v>4284</v>
      </c>
      <c r="AA2716" s="6" t="s">
        <v>533</v>
      </c>
      <c r="AB2716">
        <v>1</v>
      </c>
      <c r="AC2716">
        <v>1</v>
      </c>
      <c r="AL2716" t="s">
        <v>6286</v>
      </c>
      <c r="AM2716" t="s">
        <v>6286</v>
      </c>
      <c r="AO2716">
        <v>2</v>
      </c>
      <c r="AP2716">
        <v>4</v>
      </c>
      <c r="AS2716" t="s">
        <v>7311</v>
      </c>
      <c r="AT2716">
        <v>33996527</v>
      </c>
      <c r="AU2716">
        <v>3451090</v>
      </c>
      <c r="AY2716" t="s">
        <v>12509</v>
      </c>
      <c r="AZ2716" t="s">
        <v>6542</v>
      </c>
      <c r="BF2716" t="s">
        <v>6144</v>
      </c>
      <c r="BG2716" t="s">
        <v>10855</v>
      </c>
    </row>
    <row r="2717" spans="1:59" x14ac:dyDescent="0.3">
      <c r="A2717">
        <v>2531</v>
      </c>
      <c r="Q2717" t="s">
        <v>6508</v>
      </c>
      <c r="R2717" t="s">
        <v>6508</v>
      </c>
      <c r="S2717" t="s">
        <v>135</v>
      </c>
      <c r="T2717" t="s">
        <v>52</v>
      </c>
      <c r="V2717" s="9" t="s">
        <v>4284</v>
      </c>
      <c r="AA2717" s="6" t="s">
        <v>6589</v>
      </c>
      <c r="AB2717">
        <v>2</v>
      </c>
      <c r="AC2717">
        <v>2</v>
      </c>
      <c r="AL2717" t="s">
        <v>6286</v>
      </c>
      <c r="AM2717" t="s">
        <v>6286</v>
      </c>
      <c r="AO2717">
        <v>2</v>
      </c>
      <c r="AP2717">
        <v>4</v>
      </c>
      <c r="AS2717" t="s">
        <v>7311</v>
      </c>
      <c r="AT2717">
        <v>33996527</v>
      </c>
      <c r="AU2717">
        <v>3451090</v>
      </c>
      <c r="AY2717" t="s">
        <v>12509</v>
      </c>
      <c r="AZ2717" t="s">
        <v>6197</v>
      </c>
      <c r="BF2717" t="s">
        <v>6144</v>
      </c>
      <c r="BG2717" t="s">
        <v>10855</v>
      </c>
    </row>
    <row r="2718" spans="1:59" x14ac:dyDescent="0.3">
      <c r="A2718">
        <v>2532</v>
      </c>
      <c r="B2718" t="s">
        <v>7904</v>
      </c>
      <c r="C2718">
        <v>9018652</v>
      </c>
      <c r="Q2718" t="s">
        <v>3908</v>
      </c>
      <c r="R2718" t="s">
        <v>3908</v>
      </c>
      <c r="S2718" t="s">
        <v>135</v>
      </c>
      <c r="T2718" t="s">
        <v>52</v>
      </c>
      <c r="V2718" s="9" t="s">
        <v>4284</v>
      </c>
      <c r="Z2718" s="9" t="s">
        <v>3085</v>
      </c>
      <c r="AA2718" s="6" t="s">
        <v>9443</v>
      </c>
      <c r="AB2718">
        <v>10</v>
      </c>
      <c r="AC2718">
        <v>10</v>
      </c>
      <c r="AL2718" t="s">
        <v>3013</v>
      </c>
      <c r="AM2718" t="s">
        <v>3013</v>
      </c>
      <c r="AO2718">
        <v>22</v>
      </c>
      <c r="AP2718">
        <v>4</v>
      </c>
      <c r="AZ2718" t="s">
        <v>8986</v>
      </c>
    </row>
    <row r="2719" spans="1:59" x14ac:dyDescent="0.3">
      <c r="A2719">
        <v>2533</v>
      </c>
      <c r="B2719" t="s">
        <v>7905</v>
      </c>
      <c r="C2719">
        <v>8987923</v>
      </c>
      <c r="Q2719" t="s">
        <v>3909</v>
      </c>
      <c r="R2719" t="s">
        <v>3909</v>
      </c>
      <c r="S2719" t="s">
        <v>135</v>
      </c>
      <c r="T2719" t="s">
        <v>52</v>
      </c>
      <c r="V2719" s="9" t="s">
        <v>4284</v>
      </c>
      <c r="AA2719" s="6" t="s">
        <v>9444</v>
      </c>
      <c r="AB2719">
        <v>8</v>
      </c>
      <c r="AC2719">
        <v>8</v>
      </c>
      <c r="AE2719" t="s">
        <v>8054</v>
      </c>
      <c r="AH2719" t="s">
        <v>8057</v>
      </c>
      <c r="AI2719" t="s">
        <v>8119</v>
      </c>
      <c r="AL2719" t="s">
        <v>1600</v>
      </c>
      <c r="AM2719" t="s">
        <v>1600</v>
      </c>
      <c r="AO2719">
        <v>175</v>
      </c>
      <c r="AP2719">
        <v>6</v>
      </c>
      <c r="AZ2719" t="s">
        <v>8987</v>
      </c>
    </row>
    <row r="2720" spans="1:59" x14ac:dyDescent="0.3">
      <c r="A2720">
        <v>2534</v>
      </c>
      <c r="B2720" t="s">
        <v>7906</v>
      </c>
      <c r="C2720">
        <v>8954029</v>
      </c>
      <c r="Q2720" t="s">
        <v>3910</v>
      </c>
      <c r="R2720" t="s">
        <v>3910</v>
      </c>
      <c r="S2720" t="s">
        <v>135</v>
      </c>
      <c r="T2720" t="s">
        <v>52</v>
      </c>
      <c r="V2720" s="9" t="s">
        <v>4284</v>
      </c>
      <c r="AA2720" s="6" t="s">
        <v>9445</v>
      </c>
      <c r="AB2720">
        <v>6</v>
      </c>
      <c r="AC2720">
        <v>6</v>
      </c>
      <c r="AE2720" t="s">
        <v>2462</v>
      </c>
      <c r="AF2720" t="s">
        <v>2232</v>
      </c>
      <c r="AL2720" t="s">
        <v>1278</v>
      </c>
      <c r="AM2720" t="s">
        <v>1278</v>
      </c>
      <c r="AO2720">
        <v>81</v>
      </c>
      <c r="AP2720">
        <v>12</v>
      </c>
      <c r="AS2720" t="s">
        <v>7305</v>
      </c>
      <c r="AT2720">
        <v>7747175</v>
      </c>
      <c r="AV2720" s="11">
        <v>375362</v>
      </c>
      <c r="AZ2720" t="s">
        <v>8988</v>
      </c>
    </row>
    <row r="2721" spans="1:59" x14ac:dyDescent="0.3">
      <c r="A2721">
        <v>2535</v>
      </c>
      <c r="C2721">
        <v>8988784</v>
      </c>
      <c r="Q2721" t="s">
        <v>3911</v>
      </c>
      <c r="R2721" t="s">
        <v>3911</v>
      </c>
      <c r="S2721" t="s">
        <v>135</v>
      </c>
      <c r="T2721" t="s">
        <v>52</v>
      </c>
      <c r="V2721" s="9" t="s">
        <v>4284</v>
      </c>
      <c r="AA2721" s="6" t="s">
        <v>9446</v>
      </c>
      <c r="AB2721">
        <v>7</v>
      </c>
      <c r="AC2721">
        <v>7</v>
      </c>
      <c r="AE2721" t="s">
        <v>8054</v>
      </c>
      <c r="AH2721" t="s">
        <v>8057</v>
      </c>
      <c r="AI2721" t="s">
        <v>5945</v>
      </c>
      <c r="AK2721" t="s">
        <v>8051</v>
      </c>
      <c r="AL2721" t="s">
        <v>2713</v>
      </c>
      <c r="AM2721" t="s">
        <v>2713</v>
      </c>
      <c r="AO2721">
        <v>37</v>
      </c>
      <c r="AP2721">
        <v>6</v>
      </c>
      <c r="AZ2721" t="s">
        <v>8989</v>
      </c>
    </row>
    <row r="2722" spans="1:59" x14ac:dyDescent="0.3">
      <c r="A2722">
        <v>2536</v>
      </c>
      <c r="B2722" t="s">
        <v>7907</v>
      </c>
      <c r="C2722">
        <v>8931882</v>
      </c>
      <c r="Q2722" t="s">
        <v>3912</v>
      </c>
      <c r="R2722" t="s">
        <v>3912</v>
      </c>
      <c r="S2722" t="s">
        <v>135</v>
      </c>
      <c r="T2722" t="s">
        <v>52</v>
      </c>
      <c r="V2722" s="9" t="s">
        <v>4284</v>
      </c>
      <c r="AA2722" s="6" t="s">
        <v>9447</v>
      </c>
      <c r="AB2722">
        <v>12</v>
      </c>
      <c r="AC2722">
        <v>12</v>
      </c>
      <c r="AE2722" t="s">
        <v>8211</v>
      </c>
      <c r="AF2722" t="s">
        <v>8286</v>
      </c>
      <c r="AH2722" t="s">
        <v>8057</v>
      </c>
      <c r="AL2722" t="s">
        <v>2084</v>
      </c>
      <c r="AM2722" t="s">
        <v>2084</v>
      </c>
      <c r="AO2722">
        <v>25</v>
      </c>
      <c r="AP2722">
        <v>6</v>
      </c>
      <c r="AS2722" t="s">
        <v>7309</v>
      </c>
      <c r="AT2722">
        <v>38435996</v>
      </c>
      <c r="AU2722">
        <v>640644</v>
      </c>
      <c r="AV2722" s="11">
        <v>1273516</v>
      </c>
      <c r="AZ2722" t="s">
        <v>8990</v>
      </c>
      <c r="BF2722" t="s">
        <v>10456</v>
      </c>
      <c r="BG2722" t="s">
        <v>10455</v>
      </c>
    </row>
    <row r="2723" spans="1:59" x14ac:dyDescent="0.3">
      <c r="A2723">
        <v>2537</v>
      </c>
      <c r="Q2723" t="s">
        <v>10815</v>
      </c>
      <c r="R2723" t="s">
        <v>10815</v>
      </c>
      <c r="S2723" t="s">
        <v>135</v>
      </c>
      <c r="T2723" t="s">
        <v>2176</v>
      </c>
      <c r="V2723" s="9" t="s">
        <v>10814</v>
      </c>
      <c r="AA2723" s="6" t="s">
        <v>10816</v>
      </c>
      <c r="AB2723">
        <v>39</v>
      </c>
      <c r="AC2723">
        <v>39</v>
      </c>
      <c r="AH2723" t="s">
        <v>8057</v>
      </c>
      <c r="AL2723" t="s">
        <v>10817</v>
      </c>
      <c r="AM2723" t="s">
        <v>10817</v>
      </c>
      <c r="AR2723">
        <v>1</v>
      </c>
      <c r="AZ2723" t="s">
        <v>10818</v>
      </c>
      <c r="BD2723" t="s">
        <v>10819</v>
      </c>
      <c r="BF2723" t="s">
        <v>10820</v>
      </c>
      <c r="BG2723" t="s">
        <v>10821</v>
      </c>
    </row>
    <row r="2724" spans="1:59" x14ac:dyDescent="0.3">
      <c r="A2724">
        <v>2538</v>
      </c>
      <c r="Q2724" t="s">
        <v>11433</v>
      </c>
      <c r="R2724" t="s">
        <v>11433</v>
      </c>
      <c r="S2724" t="s">
        <v>135</v>
      </c>
      <c r="T2724" t="s">
        <v>138</v>
      </c>
      <c r="V2724" s="9" t="s">
        <v>11432</v>
      </c>
      <c r="AA2724" s="6" t="s">
        <v>11434</v>
      </c>
      <c r="AB2724">
        <v>1</v>
      </c>
      <c r="AC2724">
        <v>1</v>
      </c>
      <c r="AH2724" t="s">
        <v>8083</v>
      </c>
      <c r="AL2724" t="s">
        <v>5152</v>
      </c>
      <c r="AM2724" t="s">
        <v>5152</v>
      </c>
      <c r="AZ2724" t="s">
        <v>11435</v>
      </c>
    </row>
    <row r="2725" spans="1:59" x14ac:dyDescent="0.3">
      <c r="A2725">
        <v>2539</v>
      </c>
      <c r="N2725" t="s">
        <v>11498</v>
      </c>
      <c r="Q2725" t="s">
        <v>11497</v>
      </c>
      <c r="R2725" t="s">
        <v>11497</v>
      </c>
      <c r="S2725" t="s">
        <v>135</v>
      </c>
      <c r="T2725" t="s">
        <v>10822</v>
      </c>
      <c r="V2725" s="9" t="s">
        <v>4285</v>
      </c>
      <c r="AH2725" t="s">
        <v>8057</v>
      </c>
      <c r="AL2725" t="s">
        <v>11500</v>
      </c>
      <c r="AM2725" t="s">
        <v>11500</v>
      </c>
      <c r="AZ2725" t="s">
        <v>11499</v>
      </c>
    </row>
    <row r="2726" spans="1:59" x14ac:dyDescent="0.3">
      <c r="A2726">
        <v>2540</v>
      </c>
      <c r="N2726" t="s">
        <v>11473</v>
      </c>
      <c r="Q2726" t="s">
        <v>11474</v>
      </c>
      <c r="R2726" t="s">
        <v>11474</v>
      </c>
      <c r="S2726" t="s">
        <v>135</v>
      </c>
      <c r="T2726" t="s">
        <v>10822</v>
      </c>
      <c r="V2726" s="9" t="s">
        <v>4285</v>
      </c>
      <c r="AH2726" t="s">
        <v>8083</v>
      </c>
      <c r="AZ2726" t="s">
        <v>11475</v>
      </c>
    </row>
    <row r="2727" spans="1:59" x14ac:dyDescent="0.3">
      <c r="A2727">
        <v>2541</v>
      </c>
      <c r="Q2727" t="s">
        <v>10782</v>
      </c>
      <c r="R2727" t="s">
        <v>10782</v>
      </c>
      <c r="S2727" t="s">
        <v>135</v>
      </c>
      <c r="T2727" t="s">
        <v>1281</v>
      </c>
      <c r="V2727" s="9" t="s">
        <v>4285</v>
      </c>
      <c r="AH2727" t="s">
        <v>8082</v>
      </c>
      <c r="AL2727" t="s">
        <v>10783</v>
      </c>
      <c r="AM2727" t="s">
        <v>10783</v>
      </c>
      <c r="AZ2727" t="s">
        <v>10784</v>
      </c>
    </row>
    <row r="2728" spans="1:59" x14ac:dyDescent="0.3">
      <c r="A2728">
        <v>2542</v>
      </c>
      <c r="Q2728" t="s">
        <v>10785</v>
      </c>
      <c r="R2728" t="s">
        <v>10785</v>
      </c>
      <c r="S2728" t="s">
        <v>135</v>
      </c>
      <c r="T2728" t="s">
        <v>1281</v>
      </c>
      <c r="V2728" s="9" t="s">
        <v>4285</v>
      </c>
      <c r="AH2728" t="s">
        <v>10626</v>
      </c>
      <c r="AL2728" t="s">
        <v>10783</v>
      </c>
      <c r="AM2728" t="s">
        <v>10783</v>
      </c>
      <c r="AZ2728" t="s">
        <v>10786</v>
      </c>
    </row>
    <row r="2729" spans="1:59" x14ac:dyDescent="0.3">
      <c r="A2729">
        <v>2543</v>
      </c>
      <c r="N2729" t="s">
        <v>11186</v>
      </c>
      <c r="Q2729" t="s">
        <v>11185</v>
      </c>
      <c r="R2729" t="s">
        <v>11185</v>
      </c>
      <c r="S2729" t="s">
        <v>135</v>
      </c>
      <c r="T2729" t="s">
        <v>1281</v>
      </c>
      <c r="V2729" s="9" t="s">
        <v>4285</v>
      </c>
      <c r="AH2729" t="s">
        <v>11187</v>
      </c>
      <c r="AL2729" t="s">
        <v>11188</v>
      </c>
      <c r="AM2729" t="s">
        <v>11188</v>
      </c>
      <c r="BF2729" t="s">
        <v>11176</v>
      </c>
    </row>
    <row r="2730" spans="1:59" x14ac:dyDescent="0.3">
      <c r="A2730">
        <v>2544</v>
      </c>
      <c r="M2730" t="s">
        <v>10449</v>
      </c>
      <c r="Q2730" t="s">
        <v>10450</v>
      </c>
      <c r="R2730" t="s">
        <v>10450</v>
      </c>
      <c r="S2730" t="s">
        <v>135</v>
      </c>
      <c r="T2730" t="s">
        <v>464</v>
      </c>
      <c r="V2730" s="9" t="s">
        <v>4285</v>
      </c>
      <c r="AD2730" s="9" t="s">
        <v>10451</v>
      </c>
    </row>
    <row r="2731" spans="1:59" x14ac:dyDescent="0.3">
      <c r="A2731">
        <v>2546</v>
      </c>
      <c r="N2731" t="s">
        <v>11464</v>
      </c>
      <c r="Q2731" t="s">
        <v>11463</v>
      </c>
      <c r="R2731" t="s">
        <v>11463</v>
      </c>
      <c r="S2731" t="s">
        <v>135</v>
      </c>
      <c r="T2731" t="s">
        <v>10822</v>
      </c>
      <c r="V2731" s="9" t="s">
        <v>4285</v>
      </c>
      <c r="AH2731" t="s">
        <v>8083</v>
      </c>
      <c r="AZ2731" t="s">
        <v>6144</v>
      </c>
    </row>
    <row r="2732" spans="1:59" x14ac:dyDescent="0.3">
      <c r="A2732">
        <v>2547</v>
      </c>
      <c r="I2732">
        <v>863280285</v>
      </c>
      <c r="Q2732" t="s">
        <v>11149</v>
      </c>
      <c r="R2732" t="s">
        <v>11149</v>
      </c>
      <c r="S2732" t="s">
        <v>135</v>
      </c>
      <c r="T2732" t="s">
        <v>10822</v>
      </c>
      <c r="V2732" s="9" t="s">
        <v>4285</v>
      </c>
      <c r="AZ2732" t="s">
        <v>11150</v>
      </c>
      <c r="BF2732" t="s">
        <v>11151</v>
      </c>
      <c r="BG2732" t="s">
        <v>10710</v>
      </c>
    </row>
    <row r="2733" spans="1:59" x14ac:dyDescent="0.3">
      <c r="A2733">
        <v>2548</v>
      </c>
      <c r="I2733">
        <v>46344866</v>
      </c>
      <c r="Q2733" t="s">
        <v>11412</v>
      </c>
      <c r="R2733" t="s">
        <v>11412</v>
      </c>
      <c r="S2733" t="s">
        <v>135</v>
      </c>
      <c r="T2733" t="s">
        <v>13</v>
      </c>
      <c r="V2733" s="9" t="s">
        <v>4285</v>
      </c>
      <c r="AB2733">
        <v>32</v>
      </c>
      <c r="AC2733">
        <v>32</v>
      </c>
      <c r="AH2733" t="s">
        <v>8081</v>
      </c>
      <c r="AZ2733" t="s">
        <v>6442</v>
      </c>
      <c r="BF2733" t="s">
        <v>11414</v>
      </c>
      <c r="BG2733" t="s">
        <v>11413</v>
      </c>
    </row>
    <row r="2734" spans="1:59" x14ac:dyDescent="0.3">
      <c r="A2734">
        <v>2549</v>
      </c>
      <c r="I2734" s="9" t="s">
        <v>11340</v>
      </c>
      <c r="O2734" s="9" t="s">
        <v>11341</v>
      </c>
      <c r="P2734" s="9" t="s">
        <v>11339</v>
      </c>
      <c r="Q2734" t="s">
        <v>11338</v>
      </c>
      <c r="R2734" t="s">
        <v>11338</v>
      </c>
      <c r="S2734" t="s">
        <v>135</v>
      </c>
      <c r="T2734" t="s">
        <v>13</v>
      </c>
      <c r="V2734" s="9" t="s">
        <v>4285</v>
      </c>
      <c r="AB2734">
        <v>208</v>
      </c>
      <c r="AC2734">
        <v>208</v>
      </c>
      <c r="AH2734" t="s">
        <v>8057</v>
      </c>
      <c r="AZ2734" t="s">
        <v>11342</v>
      </c>
      <c r="BF2734" t="s">
        <v>11343</v>
      </c>
      <c r="BG2734" t="s">
        <v>10453</v>
      </c>
    </row>
    <row r="2735" spans="1:59" x14ac:dyDescent="0.3">
      <c r="A2735">
        <v>2550</v>
      </c>
      <c r="I2735">
        <v>47009205</v>
      </c>
      <c r="O2735" s="9" t="s">
        <v>11134</v>
      </c>
      <c r="P2735" s="9" t="s">
        <v>11135</v>
      </c>
      <c r="Q2735" t="s">
        <v>11136</v>
      </c>
      <c r="R2735" t="s">
        <v>11136</v>
      </c>
      <c r="S2735" t="s">
        <v>135</v>
      </c>
      <c r="T2735" t="s">
        <v>13</v>
      </c>
      <c r="V2735" s="9" t="s">
        <v>4285</v>
      </c>
      <c r="AB2735">
        <v>282</v>
      </c>
      <c r="AC2735">
        <v>282</v>
      </c>
      <c r="AH2735" t="s">
        <v>8082</v>
      </c>
      <c r="AZ2735" t="s">
        <v>11137</v>
      </c>
    </row>
    <row r="2736" spans="1:59" x14ac:dyDescent="0.3">
      <c r="A2736">
        <v>2551</v>
      </c>
      <c r="I2736">
        <v>773692720</v>
      </c>
      <c r="O2736" s="9" t="s">
        <v>11123</v>
      </c>
      <c r="P2736" s="9" t="s">
        <v>11124</v>
      </c>
      <c r="Q2736" t="s">
        <v>11125</v>
      </c>
      <c r="R2736" t="s">
        <v>11125</v>
      </c>
      <c r="S2736" t="s">
        <v>135</v>
      </c>
      <c r="T2736" t="s">
        <v>13</v>
      </c>
      <c r="V2736" s="9" t="s">
        <v>4285</v>
      </c>
      <c r="AB2736">
        <v>199</v>
      </c>
      <c r="AC2736">
        <v>199</v>
      </c>
      <c r="AR2736">
        <v>1</v>
      </c>
      <c r="BD2736" t="s">
        <v>11126</v>
      </c>
      <c r="BF2736" t="s">
        <v>8939</v>
      </c>
      <c r="BG2736" t="s">
        <v>10710</v>
      </c>
    </row>
    <row r="2737" spans="1:59" x14ac:dyDescent="0.3">
      <c r="A2737">
        <v>2552</v>
      </c>
      <c r="I2737">
        <v>465657847</v>
      </c>
      <c r="O2737" s="9" t="s">
        <v>10986</v>
      </c>
      <c r="P2737" s="9" t="s">
        <v>10985</v>
      </c>
      <c r="Q2737" t="s">
        <v>10987</v>
      </c>
      <c r="R2737" t="s">
        <v>10988</v>
      </c>
      <c r="S2737" t="s">
        <v>65</v>
      </c>
      <c r="T2737" t="s">
        <v>13</v>
      </c>
      <c r="V2737" s="9" t="s">
        <v>4285</v>
      </c>
      <c r="AB2737">
        <v>205</v>
      </c>
      <c r="AC2737">
        <v>205</v>
      </c>
      <c r="AZ2737" t="s">
        <v>10989</v>
      </c>
      <c r="BF2737" t="s">
        <v>10990</v>
      </c>
      <c r="BG2737" t="s">
        <v>10969</v>
      </c>
    </row>
    <row r="2738" spans="1:59" x14ac:dyDescent="0.3">
      <c r="A2738">
        <v>2554</v>
      </c>
      <c r="K2738" t="s">
        <v>7909</v>
      </c>
      <c r="P2738" s="9" t="s">
        <v>7908</v>
      </c>
      <c r="Q2738" t="s">
        <v>3913</v>
      </c>
      <c r="R2738" t="s">
        <v>3913</v>
      </c>
      <c r="S2738" t="s">
        <v>135</v>
      </c>
      <c r="T2738" t="s">
        <v>13</v>
      </c>
      <c r="V2738" s="9" t="s">
        <v>4285</v>
      </c>
      <c r="AB2738">
        <v>524</v>
      </c>
      <c r="AC2738">
        <v>524</v>
      </c>
      <c r="AZ2738" t="s">
        <v>8991</v>
      </c>
      <c r="BF2738" t="s">
        <v>8992</v>
      </c>
    </row>
    <row r="2739" spans="1:59" x14ac:dyDescent="0.3">
      <c r="A2739">
        <v>2555</v>
      </c>
      <c r="I2739">
        <v>760407454</v>
      </c>
      <c r="O2739" s="9" t="s">
        <v>10700</v>
      </c>
      <c r="P2739" s="9" t="s">
        <v>10699</v>
      </c>
      <c r="Q2739" t="s">
        <v>10698</v>
      </c>
      <c r="R2739" t="s">
        <v>10698</v>
      </c>
      <c r="S2739" t="s">
        <v>135</v>
      </c>
      <c r="T2739" t="s">
        <v>13</v>
      </c>
      <c r="V2739" s="9" t="s">
        <v>4285</v>
      </c>
      <c r="AB2739">
        <v>264</v>
      </c>
      <c r="AC2739">
        <v>264</v>
      </c>
      <c r="AH2739" t="s">
        <v>10701</v>
      </c>
      <c r="AZ2739" t="s">
        <v>10702</v>
      </c>
      <c r="BF2739" t="s">
        <v>10703</v>
      </c>
      <c r="BG2739" t="s">
        <v>10704</v>
      </c>
    </row>
    <row r="2740" spans="1:59" x14ac:dyDescent="0.3">
      <c r="A2740">
        <v>2556</v>
      </c>
      <c r="Q2740" t="s">
        <v>10593</v>
      </c>
      <c r="R2740" t="s">
        <v>10593</v>
      </c>
      <c r="S2740" t="s">
        <v>135</v>
      </c>
      <c r="T2740" t="s">
        <v>2176</v>
      </c>
      <c r="V2740" s="9" t="s">
        <v>4285</v>
      </c>
      <c r="AA2740" s="6" t="s">
        <v>10594</v>
      </c>
      <c r="AB2740">
        <v>22</v>
      </c>
      <c r="AC2740">
        <v>22</v>
      </c>
      <c r="AH2740" t="s">
        <v>8057</v>
      </c>
      <c r="AL2740" t="s">
        <v>10595</v>
      </c>
      <c r="AM2740" t="s">
        <v>10595</v>
      </c>
      <c r="AT2740">
        <v>36407777</v>
      </c>
      <c r="AW2740" t="s">
        <v>10598</v>
      </c>
      <c r="AZ2740" t="s">
        <v>10596</v>
      </c>
      <c r="BD2740" t="s">
        <v>10597</v>
      </c>
      <c r="BF2740" t="s">
        <v>6016</v>
      </c>
    </row>
    <row r="2741" spans="1:59" x14ac:dyDescent="0.3">
      <c r="A2741">
        <v>2557</v>
      </c>
      <c r="B2741" t="s">
        <v>10734</v>
      </c>
      <c r="Q2741" t="s">
        <v>10733</v>
      </c>
      <c r="R2741" t="s">
        <v>10733</v>
      </c>
      <c r="S2741" t="s">
        <v>135</v>
      </c>
      <c r="T2741" t="s">
        <v>52</v>
      </c>
      <c r="V2741" s="9" t="s">
        <v>4285</v>
      </c>
      <c r="Z2741" s="9" t="s">
        <v>10736</v>
      </c>
      <c r="AA2741" s="6" t="s">
        <v>5611</v>
      </c>
      <c r="AB2741">
        <v>18</v>
      </c>
      <c r="AC2741">
        <v>18</v>
      </c>
      <c r="AE2741" t="s">
        <v>82</v>
      </c>
      <c r="AF2741" t="s">
        <v>2462</v>
      </c>
      <c r="AG2741" t="s">
        <v>8054</v>
      </c>
      <c r="AH2741" t="s">
        <v>12674</v>
      </c>
      <c r="AK2741" t="s">
        <v>8175</v>
      </c>
      <c r="AL2741" t="s">
        <v>10735</v>
      </c>
      <c r="AM2741" t="s">
        <v>10735</v>
      </c>
      <c r="AO2741">
        <v>19</v>
      </c>
      <c r="AP2741">
        <v>1</v>
      </c>
      <c r="AZ2741" t="s">
        <v>9123</v>
      </c>
    </row>
    <row r="2742" spans="1:59" x14ac:dyDescent="0.3">
      <c r="A2742">
        <v>2558</v>
      </c>
      <c r="C2742">
        <v>9340983</v>
      </c>
      <c r="Q2742" t="s">
        <v>7131</v>
      </c>
      <c r="R2742" t="s">
        <v>7132</v>
      </c>
      <c r="S2742" t="s">
        <v>51</v>
      </c>
      <c r="T2742" t="s">
        <v>52</v>
      </c>
      <c r="V2742" s="9" t="s">
        <v>4285</v>
      </c>
      <c r="AA2742" s="6" t="s">
        <v>7130</v>
      </c>
      <c r="AB2742">
        <v>4</v>
      </c>
      <c r="AC2742">
        <v>4</v>
      </c>
      <c r="AE2742" t="s">
        <v>8053</v>
      </c>
      <c r="AF2742" t="s">
        <v>164</v>
      </c>
      <c r="AG2742" t="s">
        <v>92</v>
      </c>
      <c r="AH2742" t="s">
        <v>8057</v>
      </c>
      <c r="AL2742" t="s">
        <v>6007</v>
      </c>
      <c r="AM2742" t="s">
        <v>6008</v>
      </c>
      <c r="AO2742">
        <v>119</v>
      </c>
      <c r="AP2742">
        <v>8</v>
      </c>
      <c r="AZ2742" t="s">
        <v>7133</v>
      </c>
    </row>
    <row r="2743" spans="1:59" x14ac:dyDescent="0.3">
      <c r="A2743">
        <v>2560</v>
      </c>
      <c r="K2743" t="s">
        <v>7910</v>
      </c>
      <c r="Q2743" t="s">
        <v>3915</v>
      </c>
      <c r="R2743" t="s">
        <v>3915</v>
      </c>
      <c r="S2743" t="s">
        <v>135</v>
      </c>
      <c r="T2743" t="s">
        <v>13</v>
      </c>
      <c r="V2743" s="9" t="s">
        <v>4285</v>
      </c>
      <c r="AB2743">
        <v>309</v>
      </c>
      <c r="AC2743">
        <v>309</v>
      </c>
      <c r="AH2743" t="s">
        <v>8133</v>
      </c>
      <c r="AZ2743" t="s">
        <v>8994</v>
      </c>
      <c r="BF2743" t="s">
        <v>8939</v>
      </c>
    </row>
    <row r="2744" spans="1:59" x14ac:dyDescent="0.3">
      <c r="A2744">
        <v>2561</v>
      </c>
      <c r="K2744" t="s">
        <v>7912</v>
      </c>
      <c r="P2744" s="9" t="s">
        <v>7911</v>
      </c>
      <c r="Q2744" t="s">
        <v>3916</v>
      </c>
      <c r="R2744" t="s">
        <v>573</v>
      </c>
      <c r="S2744" t="s">
        <v>65</v>
      </c>
      <c r="T2744" t="s">
        <v>13</v>
      </c>
      <c r="V2744" s="9" t="s">
        <v>4285</v>
      </c>
      <c r="AB2744">
        <v>282</v>
      </c>
      <c r="AC2744">
        <v>282</v>
      </c>
      <c r="AH2744" t="s">
        <v>1398</v>
      </c>
      <c r="AZ2744" t="s">
        <v>6927</v>
      </c>
      <c r="BF2744" t="s">
        <v>8995</v>
      </c>
    </row>
    <row r="2745" spans="1:59" x14ac:dyDescent="0.3">
      <c r="A2745">
        <v>2562</v>
      </c>
      <c r="Q2745" t="s">
        <v>3917</v>
      </c>
      <c r="R2745" t="s">
        <v>3924</v>
      </c>
      <c r="S2745" t="s">
        <v>65</v>
      </c>
      <c r="T2745" t="s">
        <v>52</v>
      </c>
      <c r="V2745" s="9" t="s">
        <v>4285</v>
      </c>
      <c r="AA2745" s="6" t="s">
        <v>9449</v>
      </c>
      <c r="AB2745">
        <v>7</v>
      </c>
      <c r="AC2745">
        <v>7</v>
      </c>
      <c r="AE2745" t="s">
        <v>8055</v>
      </c>
      <c r="AH2745" t="s">
        <v>1174</v>
      </c>
      <c r="AL2745" t="s">
        <v>5364</v>
      </c>
      <c r="AM2745" t="s">
        <v>5364</v>
      </c>
      <c r="AO2745">
        <v>36</v>
      </c>
      <c r="AP2745">
        <v>4</v>
      </c>
      <c r="AZ2745" t="s">
        <v>6927</v>
      </c>
    </row>
    <row r="2746" spans="1:59" x14ac:dyDescent="0.3">
      <c r="A2746">
        <v>2563</v>
      </c>
      <c r="I2746">
        <v>37188261</v>
      </c>
      <c r="O2746" s="9" t="s">
        <v>11367</v>
      </c>
      <c r="P2746" s="9" t="s">
        <v>11368</v>
      </c>
      <c r="Q2746" t="s">
        <v>11369</v>
      </c>
      <c r="R2746" t="s">
        <v>11369</v>
      </c>
      <c r="S2746" t="s">
        <v>135</v>
      </c>
      <c r="T2746" t="s">
        <v>13</v>
      </c>
      <c r="V2746" s="9" t="s">
        <v>4285</v>
      </c>
      <c r="AH2746" t="s">
        <v>8082</v>
      </c>
      <c r="AZ2746" t="s">
        <v>11370</v>
      </c>
      <c r="BF2746" t="s">
        <v>8948</v>
      </c>
      <c r="BG2746" t="s">
        <v>11371</v>
      </c>
    </row>
    <row r="2747" spans="1:59" x14ac:dyDescent="0.3">
      <c r="A2747">
        <v>2564</v>
      </c>
      <c r="I2747">
        <v>1037544882</v>
      </c>
      <c r="O2747" s="9" t="s">
        <v>11345</v>
      </c>
      <c r="P2747" s="9" t="s">
        <v>11346</v>
      </c>
      <c r="Q2747" t="s">
        <v>11344</v>
      </c>
      <c r="R2747" t="s">
        <v>11344</v>
      </c>
      <c r="S2747" t="s">
        <v>135</v>
      </c>
      <c r="T2747" t="s">
        <v>13</v>
      </c>
      <c r="V2747" s="9" t="s">
        <v>4285</v>
      </c>
      <c r="AH2747" t="s">
        <v>8057</v>
      </c>
      <c r="AZ2747" t="s">
        <v>11347</v>
      </c>
      <c r="BF2747" t="s">
        <v>8992</v>
      </c>
      <c r="BG2747" t="s">
        <v>11348</v>
      </c>
    </row>
    <row r="2748" spans="1:59" x14ac:dyDescent="0.3">
      <c r="A2748">
        <v>2565</v>
      </c>
      <c r="K2748" t="s">
        <v>7914</v>
      </c>
      <c r="P2748" s="9" t="s">
        <v>7913</v>
      </c>
      <c r="Q2748" t="s">
        <v>3918</v>
      </c>
      <c r="R2748" t="s">
        <v>3918</v>
      </c>
      <c r="S2748" t="s">
        <v>135</v>
      </c>
      <c r="T2748" t="s">
        <v>13</v>
      </c>
      <c r="V2748" s="9" t="s">
        <v>4285</v>
      </c>
      <c r="AB2748">
        <v>695</v>
      </c>
      <c r="AC2748">
        <v>695</v>
      </c>
      <c r="AK2748" t="s">
        <v>8052</v>
      </c>
      <c r="AZ2748" t="s">
        <v>8996</v>
      </c>
      <c r="BF2748" t="s">
        <v>8997</v>
      </c>
    </row>
    <row r="2749" spans="1:59" x14ac:dyDescent="0.3">
      <c r="A2749">
        <v>2569</v>
      </c>
      <c r="Q2749" t="s">
        <v>10713</v>
      </c>
      <c r="R2749" t="s">
        <v>10713</v>
      </c>
      <c r="S2749" t="s">
        <v>135</v>
      </c>
      <c r="T2749" t="s">
        <v>52</v>
      </c>
      <c r="V2749" s="9" t="s">
        <v>4285</v>
      </c>
      <c r="AA2749" s="6" t="s">
        <v>10714</v>
      </c>
      <c r="AB2749">
        <v>11</v>
      </c>
      <c r="AC2749">
        <v>11</v>
      </c>
      <c r="AE2749" t="s">
        <v>8055</v>
      </c>
      <c r="AH2749" t="s">
        <v>8057</v>
      </c>
      <c r="AL2749" t="s">
        <v>10715</v>
      </c>
      <c r="AM2749" t="s">
        <v>10715</v>
      </c>
      <c r="AO2749">
        <v>4</v>
      </c>
      <c r="AP2749">
        <v>1</v>
      </c>
      <c r="AZ2749" t="s">
        <v>10716</v>
      </c>
    </row>
    <row r="2750" spans="1:59" x14ac:dyDescent="0.3">
      <c r="A2750">
        <v>2570</v>
      </c>
      <c r="E2750">
        <v>30003146</v>
      </c>
      <c r="Q2750" t="s">
        <v>5480</v>
      </c>
      <c r="R2750" t="s">
        <v>5480</v>
      </c>
      <c r="S2750" t="s">
        <v>135</v>
      </c>
      <c r="T2750" t="s">
        <v>52</v>
      </c>
      <c r="V2750" s="9" t="s">
        <v>4285</v>
      </c>
      <c r="AA2750" s="6" t="s">
        <v>5481</v>
      </c>
      <c r="AB2750">
        <v>16</v>
      </c>
      <c r="AC2750">
        <v>16</v>
      </c>
      <c r="AE2750" t="s">
        <v>8276</v>
      </c>
      <c r="AL2750" t="s">
        <v>5482</v>
      </c>
      <c r="AM2750" t="s">
        <v>5482</v>
      </c>
      <c r="AO2750">
        <v>6</v>
      </c>
      <c r="AZ2750" t="s">
        <v>5483</v>
      </c>
    </row>
    <row r="2751" spans="1:59" x14ac:dyDescent="0.3">
      <c r="A2751">
        <v>2573</v>
      </c>
      <c r="Q2751" t="s">
        <v>3921</v>
      </c>
      <c r="R2751" t="s">
        <v>3927</v>
      </c>
      <c r="S2751" t="s">
        <v>65</v>
      </c>
      <c r="T2751" t="s">
        <v>52</v>
      </c>
      <c r="V2751" s="9" t="s">
        <v>4285</v>
      </c>
      <c r="AA2751" s="6" t="s">
        <v>9450</v>
      </c>
      <c r="AB2751">
        <v>10</v>
      </c>
      <c r="AC2751">
        <v>10</v>
      </c>
      <c r="AE2751" t="s">
        <v>8055</v>
      </c>
      <c r="AH2751" t="s">
        <v>8057</v>
      </c>
      <c r="AL2751" t="s">
        <v>5364</v>
      </c>
      <c r="AM2751" t="s">
        <v>5364</v>
      </c>
      <c r="AO2751">
        <v>36</v>
      </c>
      <c r="AP2751">
        <v>4</v>
      </c>
      <c r="AZ2751" t="s">
        <v>8998</v>
      </c>
    </row>
    <row r="2752" spans="1:59" x14ac:dyDescent="0.3">
      <c r="A2752">
        <v>2574</v>
      </c>
      <c r="Q2752" t="s">
        <v>3922</v>
      </c>
      <c r="R2752" t="s">
        <v>3928</v>
      </c>
      <c r="S2752" t="s">
        <v>65</v>
      </c>
      <c r="T2752" t="s">
        <v>52</v>
      </c>
      <c r="V2752" s="9" t="s">
        <v>4285</v>
      </c>
      <c r="AA2752" s="6" t="s">
        <v>9451</v>
      </c>
      <c r="AB2752">
        <v>5</v>
      </c>
      <c r="AC2752">
        <v>5</v>
      </c>
      <c r="AE2752" t="s">
        <v>8055</v>
      </c>
      <c r="AH2752" t="s">
        <v>1398</v>
      </c>
      <c r="AL2752" t="s">
        <v>5364</v>
      </c>
      <c r="AM2752" t="s">
        <v>5364</v>
      </c>
      <c r="AO2752">
        <v>36</v>
      </c>
      <c r="AP2752">
        <v>4</v>
      </c>
      <c r="AZ2752" t="s">
        <v>8999</v>
      </c>
    </row>
    <row r="2753" spans="1:59" x14ac:dyDescent="0.3">
      <c r="A2753">
        <v>2577</v>
      </c>
      <c r="B2753" t="s">
        <v>7916</v>
      </c>
      <c r="C2753">
        <v>9032746</v>
      </c>
      <c r="Q2753" t="s">
        <v>3931</v>
      </c>
      <c r="R2753" t="s">
        <v>3931</v>
      </c>
      <c r="S2753" t="s">
        <v>135</v>
      </c>
      <c r="T2753" t="s">
        <v>52</v>
      </c>
      <c r="V2753" s="9" t="s">
        <v>4285</v>
      </c>
      <c r="AA2753" s="6" t="s">
        <v>9455</v>
      </c>
      <c r="AB2753">
        <v>8</v>
      </c>
      <c r="AC2753">
        <v>8</v>
      </c>
      <c r="AE2753" t="s">
        <v>2462</v>
      </c>
      <c r="AL2753" t="s">
        <v>5333</v>
      </c>
      <c r="AM2753" t="s">
        <v>5333</v>
      </c>
      <c r="AO2753">
        <v>26</v>
      </c>
      <c r="AP2753">
        <v>1</v>
      </c>
      <c r="AZ2753" t="s">
        <v>9002</v>
      </c>
    </row>
    <row r="2754" spans="1:59" x14ac:dyDescent="0.3">
      <c r="A2754">
        <v>2578</v>
      </c>
      <c r="B2754" t="s">
        <v>7917</v>
      </c>
      <c r="C2754">
        <v>9029916</v>
      </c>
      <c r="Q2754" t="s">
        <v>3932</v>
      </c>
      <c r="R2754" t="s">
        <v>3932</v>
      </c>
      <c r="S2754" t="s">
        <v>135</v>
      </c>
      <c r="T2754" t="s">
        <v>52</v>
      </c>
      <c r="V2754" s="9" t="s">
        <v>4285</v>
      </c>
      <c r="AA2754" s="6" t="s">
        <v>9456</v>
      </c>
      <c r="AB2754">
        <v>5</v>
      </c>
      <c r="AC2754">
        <v>5</v>
      </c>
      <c r="AE2754" t="s">
        <v>8053</v>
      </c>
      <c r="AH2754" t="s">
        <v>1174</v>
      </c>
      <c r="AL2754" t="s">
        <v>5212</v>
      </c>
      <c r="AM2754" t="s">
        <v>5212</v>
      </c>
      <c r="AO2754">
        <v>37</v>
      </c>
      <c r="AP2754">
        <v>1</v>
      </c>
      <c r="AZ2754" t="s">
        <v>9003</v>
      </c>
    </row>
    <row r="2755" spans="1:59" x14ac:dyDescent="0.3">
      <c r="A2755">
        <v>2579</v>
      </c>
      <c r="N2755" t="s">
        <v>10809</v>
      </c>
      <c r="Q2755" t="s">
        <v>10810</v>
      </c>
      <c r="R2755" t="s">
        <v>10810</v>
      </c>
      <c r="S2755" t="s">
        <v>135</v>
      </c>
      <c r="T2755" t="s">
        <v>52</v>
      </c>
      <c r="V2755" s="9" t="s">
        <v>10811</v>
      </c>
      <c r="AB2755">
        <v>2</v>
      </c>
      <c r="AC2755">
        <v>2</v>
      </c>
      <c r="AH2755" t="s">
        <v>10812</v>
      </c>
      <c r="AZ2755" t="s">
        <v>10813</v>
      </c>
    </row>
    <row r="2756" spans="1:59" x14ac:dyDescent="0.3">
      <c r="A2756">
        <v>2583</v>
      </c>
      <c r="B2756" t="s">
        <v>7919</v>
      </c>
      <c r="C2756">
        <v>9029349</v>
      </c>
      <c r="Q2756" t="s">
        <v>3936</v>
      </c>
      <c r="R2756" t="s">
        <v>3936</v>
      </c>
      <c r="S2756" t="s">
        <v>135</v>
      </c>
      <c r="T2756" t="s">
        <v>52</v>
      </c>
      <c r="V2756" s="9" t="s">
        <v>4286</v>
      </c>
      <c r="AA2756" s="6" t="s">
        <v>9457</v>
      </c>
      <c r="AB2756">
        <v>10</v>
      </c>
      <c r="AC2756">
        <v>10</v>
      </c>
      <c r="AE2756" t="s">
        <v>8055</v>
      </c>
      <c r="AF2756" t="s">
        <v>8212</v>
      </c>
      <c r="AG2756" t="s">
        <v>8226</v>
      </c>
      <c r="AH2756" t="s">
        <v>8057</v>
      </c>
      <c r="AL2756" t="s">
        <v>3001</v>
      </c>
      <c r="AM2756" t="s">
        <v>3001</v>
      </c>
      <c r="AO2756">
        <v>53</v>
      </c>
      <c r="AP2756">
        <v>2</v>
      </c>
      <c r="AZ2756" t="s">
        <v>9006</v>
      </c>
    </row>
    <row r="2757" spans="1:59" x14ac:dyDescent="0.3">
      <c r="A2757">
        <v>2584</v>
      </c>
      <c r="B2757" t="s">
        <v>7920</v>
      </c>
      <c r="C2757">
        <v>9031580</v>
      </c>
      <c r="Q2757" t="s">
        <v>3937</v>
      </c>
      <c r="R2757" t="s">
        <v>3937</v>
      </c>
      <c r="S2757" t="s">
        <v>135</v>
      </c>
      <c r="T2757" t="s">
        <v>52</v>
      </c>
      <c r="V2757" s="9" t="s">
        <v>4286</v>
      </c>
      <c r="AA2757" s="6" t="s">
        <v>9458</v>
      </c>
      <c r="AB2757">
        <v>9</v>
      </c>
      <c r="AC2757">
        <v>9</v>
      </c>
      <c r="AE2757" t="s">
        <v>8054</v>
      </c>
      <c r="AF2757" t="s">
        <v>8226</v>
      </c>
      <c r="AH2757" t="s">
        <v>8111</v>
      </c>
      <c r="AL2757" t="s">
        <v>5368</v>
      </c>
      <c r="AM2757" t="s">
        <v>5368</v>
      </c>
      <c r="AO2757">
        <v>36</v>
      </c>
      <c r="AP2757">
        <v>2</v>
      </c>
      <c r="AZ2757" t="s">
        <v>9007</v>
      </c>
    </row>
    <row r="2758" spans="1:59" x14ac:dyDescent="0.3">
      <c r="A2758">
        <v>2585</v>
      </c>
      <c r="B2758" t="s">
        <v>7921</v>
      </c>
      <c r="C2758">
        <v>9015577</v>
      </c>
      <c r="Q2758" t="s">
        <v>3938</v>
      </c>
      <c r="R2758" t="s">
        <v>3938</v>
      </c>
      <c r="S2758" t="s">
        <v>135</v>
      </c>
      <c r="T2758" t="s">
        <v>52</v>
      </c>
      <c r="V2758" s="9" t="s">
        <v>4286</v>
      </c>
      <c r="AA2758" s="6" t="s">
        <v>9459</v>
      </c>
      <c r="AB2758">
        <v>14</v>
      </c>
      <c r="AC2758">
        <v>14</v>
      </c>
      <c r="AE2758" t="s">
        <v>82</v>
      </c>
      <c r="AF2758" t="s">
        <v>8286</v>
      </c>
      <c r="AH2758" t="s">
        <v>8106</v>
      </c>
      <c r="AL2758" t="s">
        <v>2084</v>
      </c>
      <c r="AM2758" t="s">
        <v>2084</v>
      </c>
      <c r="AO2758">
        <v>26</v>
      </c>
      <c r="AP2758">
        <v>1</v>
      </c>
      <c r="AS2758" t="s">
        <v>7309</v>
      </c>
      <c r="AT2758">
        <v>38435996</v>
      </c>
      <c r="AU2758">
        <v>640644</v>
      </c>
      <c r="AV2758" s="11">
        <v>1273516</v>
      </c>
      <c r="AZ2758" t="s">
        <v>9008</v>
      </c>
      <c r="BF2758" t="s">
        <v>10456</v>
      </c>
      <c r="BG2758" t="s">
        <v>10455</v>
      </c>
    </row>
    <row r="2759" spans="1:59" x14ac:dyDescent="0.3">
      <c r="A2759">
        <v>2586</v>
      </c>
      <c r="B2759" t="s">
        <v>7922</v>
      </c>
      <c r="C2759">
        <v>9081247</v>
      </c>
      <c r="Q2759" t="s">
        <v>3939</v>
      </c>
      <c r="R2759" t="s">
        <v>3939</v>
      </c>
      <c r="S2759" t="s">
        <v>135</v>
      </c>
      <c r="T2759" t="s">
        <v>52</v>
      </c>
      <c r="V2759" s="9" t="s">
        <v>4286</v>
      </c>
      <c r="AA2759" s="6" t="s">
        <v>9460</v>
      </c>
      <c r="AB2759">
        <v>3</v>
      </c>
      <c r="AC2759">
        <v>3</v>
      </c>
      <c r="AE2759" t="s">
        <v>8054</v>
      </c>
      <c r="AI2759" t="s">
        <v>8231</v>
      </c>
      <c r="AL2759" t="s">
        <v>5369</v>
      </c>
      <c r="AM2759" t="s">
        <v>5369</v>
      </c>
      <c r="AO2759">
        <v>26</v>
      </c>
      <c r="AP2759">
        <v>1</v>
      </c>
      <c r="AZ2759" t="s">
        <v>9009</v>
      </c>
    </row>
    <row r="2760" spans="1:59" x14ac:dyDescent="0.3">
      <c r="A2760">
        <v>2587</v>
      </c>
      <c r="B2760" t="s">
        <v>7923</v>
      </c>
      <c r="C2760">
        <v>9030158</v>
      </c>
      <c r="Q2760" t="s">
        <v>3940</v>
      </c>
      <c r="R2760" t="s">
        <v>3940</v>
      </c>
      <c r="S2760" t="s">
        <v>135</v>
      </c>
      <c r="T2760" t="s">
        <v>52</v>
      </c>
      <c r="V2760" s="9" t="s">
        <v>4286</v>
      </c>
      <c r="AA2760" s="6" t="s">
        <v>1289</v>
      </c>
      <c r="AB2760">
        <v>7</v>
      </c>
      <c r="AC2760">
        <v>7</v>
      </c>
      <c r="AE2760" t="s">
        <v>8054</v>
      </c>
      <c r="AI2760" t="s">
        <v>8119</v>
      </c>
      <c r="AL2760" t="s">
        <v>686</v>
      </c>
      <c r="AM2760" t="s">
        <v>686</v>
      </c>
      <c r="AO2760">
        <v>99</v>
      </c>
      <c r="AP2760">
        <v>2</v>
      </c>
      <c r="AS2760" t="s">
        <v>7271</v>
      </c>
      <c r="AT2760">
        <v>43718717</v>
      </c>
      <c r="AU2760">
        <v>677613</v>
      </c>
      <c r="AV2760" s="11">
        <v>1306050</v>
      </c>
      <c r="AZ2760" t="s">
        <v>5815</v>
      </c>
    </row>
    <row r="2761" spans="1:59" x14ac:dyDescent="0.3">
      <c r="A2761">
        <v>2588</v>
      </c>
      <c r="B2761" t="s">
        <v>7924</v>
      </c>
      <c r="C2761">
        <v>9043597</v>
      </c>
      <c r="Q2761" t="s">
        <v>3888</v>
      </c>
      <c r="R2761" t="s">
        <v>3888</v>
      </c>
      <c r="S2761" t="s">
        <v>135</v>
      </c>
      <c r="T2761" t="s">
        <v>52</v>
      </c>
      <c r="V2761" s="9" t="s">
        <v>4286</v>
      </c>
      <c r="AA2761" s="6" t="s">
        <v>2083</v>
      </c>
      <c r="AB2761">
        <v>2</v>
      </c>
      <c r="AC2761">
        <v>2</v>
      </c>
      <c r="AE2761" t="s">
        <v>8054</v>
      </c>
      <c r="AH2761" t="s">
        <v>8057</v>
      </c>
      <c r="AI2761" t="s">
        <v>5945</v>
      </c>
      <c r="AK2761" t="s">
        <v>8051</v>
      </c>
      <c r="AL2761" t="s">
        <v>2713</v>
      </c>
      <c r="AM2761" t="s">
        <v>2713</v>
      </c>
      <c r="AO2761">
        <v>38</v>
      </c>
      <c r="AP2761">
        <v>2</v>
      </c>
      <c r="AZ2761" t="s">
        <v>9010</v>
      </c>
    </row>
    <row r="2762" spans="1:59" x14ac:dyDescent="0.3">
      <c r="A2762">
        <v>2590</v>
      </c>
      <c r="Q2762" t="s">
        <v>11477</v>
      </c>
      <c r="R2762" t="s">
        <v>11477</v>
      </c>
      <c r="S2762" t="s">
        <v>135</v>
      </c>
      <c r="T2762" t="s">
        <v>52</v>
      </c>
      <c r="V2762" s="9" t="s">
        <v>11476</v>
      </c>
      <c r="AL2762" t="s">
        <v>11478</v>
      </c>
      <c r="AM2762" t="s">
        <v>11478</v>
      </c>
      <c r="AO2762">
        <v>1</v>
      </c>
      <c r="AX2762" t="s">
        <v>11479</v>
      </c>
      <c r="AZ2762" t="s">
        <v>10627</v>
      </c>
    </row>
    <row r="2763" spans="1:59" x14ac:dyDescent="0.3">
      <c r="A2763">
        <v>2591</v>
      </c>
      <c r="Q2763" t="s">
        <v>11480</v>
      </c>
      <c r="R2763" t="s">
        <v>11480</v>
      </c>
      <c r="S2763" t="s">
        <v>135</v>
      </c>
      <c r="T2763" t="s">
        <v>52</v>
      </c>
      <c r="V2763" s="9" t="s">
        <v>11476</v>
      </c>
      <c r="AK2763" t="s">
        <v>8052</v>
      </c>
      <c r="AL2763" t="s">
        <v>11478</v>
      </c>
      <c r="AM2763" t="s">
        <v>11478</v>
      </c>
      <c r="AO2763">
        <v>1</v>
      </c>
      <c r="AX2763" t="s">
        <v>11479</v>
      </c>
      <c r="AZ2763" t="s">
        <v>11481</v>
      </c>
    </row>
    <row r="2764" spans="1:59" x14ac:dyDescent="0.3">
      <c r="A2764">
        <v>2592</v>
      </c>
      <c r="Q2764" t="s">
        <v>11483</v>
      </c>
      <c r="R2764" t="s">
        <v>11483</v>
      </c>
      <c r="S2764" t="s">
        <v>135</v>
      </c>
      <c r="T2764" t="s">
        <v>52</v>
      </c>
      <c r="V2764" s="9" t="s">
        <v>11476</v>
      </c>
      <c r="AH2764" t="s">
        <v>8057</v>
      </c>
      <c r="AL2764" t="s">
        <v>11478</v>
      </c>
      <c r="AM2764" t="s">
        <v>11478</v>
      </c>
      <c r="AO2764">
        <v>1</v>
      </c>
      <c r="AX2764" t="s">
        <v>11479</v>
      </c>
      <c r="AZ2764" t="s">
        <v>11482</v>
      </c>
    </row>
    <row r="2765" spans="1:59" x14ac:dyDescent="0.3">
      <c r="A2765">
        <v>2593</v>
      </c>
      <c r="Q2765" t="s">
        <v>11485</v>
      </c>
      <c r="R2765" t="s">
        <v>11485</v>
      </c>
      <c r="S2765" t="s">
        <v>135</v>
      </c>
      <c r="T2765" t="s">
        <v>52</v>
      </c>
      <c r="V2765" s="9" t="s">
        <v>11476</v>
      </c>
      <c r="AL2765" t="s">
        <v>11478</v>
      </c>
      <c r="AM2765" t="s">
        <v>11478</v>
      </c>
      <c r="AO2765">
        <v>1</v>
      </c>
      <c r="AX2765" t="s">
        <v>11479</v>
      </c>
      <c r="AZ2765" t="s">
        <v>11484</v>
      </c>
    </row>
    <row r="2766" spans="1:59" x14ac:dyDescent="0.3">
      <c r="A2766">
        <v>2594</v>
      </c>
      <c r="Q2766" t="s">
        <v>11486</v>
      </c>
      <c r="R2766" t="s">
        <v>11486</v>
      </c>
      <c r="S2766" t="s">
        <v>135</v>
      </c>
      <c r="T2766" t="s">
        <v>52</v>
      </c>
      <c r="V2766" s="9" t="s">
        <v>11476</v>
      </c>
      <c r="AK2766" t="s">
        <v>8052</v>
      </c>
      <c r="AL2766" t="s">
        <v>11478</v>
      </c>
      <c r="AM2766" t="s">
        <v>11478</v>
      </c>
      <c r="AO2766">
        <v>1</v>
      </c>
      <c r="AX2766" t="s">
        <v>11479</v>
      </c>
      <c r="AZ2766" t="s">
        <v>10627</v>
      </c>
    </row>
    <row r="2767" spans="1:59" x14ac:dyDescent="0.3">
      <c r="A2767">
        <v>2595</v>
      </c>
      <c r="Q2767" t="s">
        <v>11487</v>
      </c>
      <c r="R2767" t="s">
        <v>11487</v>
      </c>
      <c r="S2767" t="s">
        <v>135</v>
      </c>
      <c r="T2767" t="s">
        <v>52</v>
      </c>
      <c r="V2767" s="9" t="s">
        <v>11476</v>
      </c>
      <c r="AH2767" t="s">
        <v>8082</v>
      </c>
      <c r="AL2767" t="s">
        <v>11478</v>
      </c>
      <c r="AM2767" t="s">
        <v>11478</v>
      </c>
      <c r="AO2767">
        <v>1</v>
      </c>
      <c r="AX2767" t="s">
        <v>11479</v>
      </c>
      <c r="AZ2767" t="s">
        <v>11488</v>
      </c>
    </row>
    <row r="2768" spans="1:59" x14ac:dyDescent="0.3">
      <c r="A2768">
        <v>2596</v>
      </c>
      <c r="Q2768" t="s">
        <v>11446</v>
      </c>
      <c r="R2768" t="s">
        <v>11446</v>
      </c>
      <c r="S2768" t="s">
        <v>135</v>
      </c>
      <c r="T2768" t="s">
        <v>52</v>
      </c>
      <c r="V2768" s="9" t="s">
        <v>4287</v>
      </c>
      <c r="AA2768" s="6" t="s">
        <v>11447</v>
      </c>
      <c r="AB2768">
        <v>16</v>
      </c>
      <c r="AC2768">
        <v>16</v>
      </c>
      <c r="AH2768" t="s">
        <v>8082</v>
      </c>
      <c r="AL2768" t="s">
        <v>11448</v>
      </c>
      <c r="AM2768" t="s">
        <v>11448</v>
      </c>
      <c r="AO2768">
        <v>41</v>
      </c>
      <c r="AZ2768" t="s">
        <v>11449</v>
      </c>
    </row>
    <row r="2769" spans="1:59" x14ac:dyDescent="0.3">
      <c r="A2769">
        <v>2597</v>
      </c>
      <c r="Q2769" t="s">
        <v>11450</v>
      </c>
      <c r="R2769" t="s">
        <v>11450</v>
      </c>
      <c r="S2769" t="s">
        <v>135</v>
      </c>
      <c r="T2769" t="s">
        <v>52</v>
      </c>
      <c r="V2769" s="9" t="s">
        <v>4287</v>
      </c>
      <c r="AA2769" s="6" t="s">
        <v>11452</v>
      </c>
      <c r="AB2769">
        <v>15</v>
      </c>
      <c r="AC2769">
        <v>15</v>
      </c>
      <c r="AH2769" t="s">
        <v>8057</v>
      </c>
      <c r="AL2769" t="s">
        <v>11448</v>
      </c>
      <c r="AM2769" t="s">
        <v>11448</v>
      </c>
      <c r="AO2769">
        <v>41</v>
      </c>
      <c r="AZ2769" t="s">
        <v>11451</v>
      </c>
    </row>
    <row r="2770" spans="1:59" x14ac:dyDescent="0.3">
      <c r="A2770">
        <v>2598</v>
      </c>
      <c r="B2770" t="s">
        <v>10804</v>
      </c>
      <c r="Q2770" t="s">
        <v>10805</v>
      </c>
      <c r="R2770" t="s">
        <v>10805</v>
      </c>
      <c r="S2770" t="s">
        <v>135</v>
      </c>
      <c r="T2770" t="s">
        <v>52</v>
      </c>
      <c r="V2770" s="9" t="s">
        <v>4287</v>
      </c>
      <c r="AA2770" s="6" t="s">
        <v>10806</v>
      </c>
      <c r="AB2770">
        <v>17</v>
      </c>
      <c r="AC2770">
        <v>17</v>
      </c>
      <c r="AE2770" t="s">
        <v>12456</v>
      </c>
      <c r="AF2770" t="s">
        <v>8055</v>
      </c>
      <c r="AG2770" t="s">
        <v>8226</v>
      </c>
      <c r="AH2770" t="s">
        <v>12677</v>
      </c>
      <c r="AK2770" t="s">
        <v>8051</v>
      </c>
      <c r="AL2770" t="s">
        <v>10807</v>
      </c>
      <c r="AM2770" t="s">
        <v>10807</v>
      </c>
      <c r="AO2770">
        <v>85</v>
      </c>
      <c r="AZ2770" t="s">
        <v>10808</v>
      </c>
    </row>
    <row r="2771" spans="1:59" x14ac:dyDescent="0.3">
      <c r="A2771">
        <v>2599</v>
      </c>
      <c r="C2771">
        <v>9213905</v>
      </c>
      <c r="N2771" t="s">
        <v>12678</v>
      </c>
      <c r="Q2771" t="s">
        <v>7125</v>
      </c>
      <c r="R2771" t="s">
        <v>8290</v>
      </c>
      <c r="S2771" t="s">
        <v>65</v>
      </c>
      <c r="T2771" t="s">
        <v>52</v>
      </c>
      <c r="V2771" s="9" t="s">
        <v>4287</v>
      </c>
      <c r="AA2771" s="6" t="s">
        <v>7126</v>
      </c>
      <c r="AB2771">
        <v>6</v>
      </c>
      <c r="AC2771">
        <v>6</v>
      </c>
      <c r="AE2771" t="s">
        <v>92</v>
      </c>
      <c r="AH2771" t="s">
        <v>8135</v>
      </c>
      <c r="AL2771" t="s">
        <v>7127</v>
      </c>
      <c r="AM2771" t="s">
        <v>7128</v>
      </c>
      <c r="AO2771">
        <v>52</v>
      </c>
      <c r="AP2771">
        <v>3</v>
      </c>
      <c r="AZ2771" t="s">
        <v>7129</v>
      </c>
    </row>
    <row r="2772" spans="1:59" x14ac:dyDescent="0.3">
      <c r="A2772">
        <v>2600</v>
      </c>
      <c r="E2772">
        <v>742451</v>
      </c>
      <c r="Q2772" t="s">
        <v>3943</v>
      </c>
      <c r="R2772" t="s">
        <v>3943</v>
      </c>
      <c r="S2772" t="s">
        <v>135</v>
      </c>
      <c r="T2772" t="s">
        <v>52</v>
      </c>
      <c r="V2772" s="9" t="s">
        <v>4287</v>
      </c>
      <c r="AA2772" s="6" t="s">
        <v>9461</v>
      </c>
      <c r="AB2772">
        <v>28</v>
      </c>
      <c r="AC2772">
        <v>28</v>
      </c>
      <c r="AE2772" t="s">
        <v>12679</v>
      </c>
      <c r="AF2772" t="s">
        <v>8169</v>
      </c>
      <c r="AH2772" t="s">
        <v>8082</v>
      </c>
      <c r="AK2772" t="s">
        <v>8051</v>
      </c>
      <c r="AL2772" t="s">
        <v>5370</v>
      </c>
      <c r="AM2772" t="s">
        <v>5370</v>
      </c>
      <c r="AO2772">
        <v>81</v>
      </c>
      <c r="AP2772">
        <v>1</v>
      </c>
      <c r="AZ2772" t="s">
        <v>9011</v>
      </c>
    </row>
    <row r="2773" spans="1:59" x14ac:dyDescent="0.3">
      <c r="A2773">
        <v>2601</v>
      </c>
      <c r="B2773" t="s">
        <v>7925</v>
      </c>
      <c r="C2773">
        <v>9075286</v>
      </c>
      <c r="Q2773" t="s">
        <v>3941</v>
      </c>
      <c r="R2773" t="s">
        <v>3941</v>
      </c>
      <c r="S2773" t="s">
        <v>135</v>
      </c>
      <c r="T2773" t="s">
        <v>52</v>
      </c>
      <c r="V2773" s="9" t="s">
        <v>4287</v>
      </c>
      <c r="W2773" s="4">
        <v>35072</v>
      </c>
      <c r="Z2773" s="9" t="s">
        <v>4288</v>
      </c>
      <c r="AA2773" s="6" t="s">
        <v>6443</v>
      </c>
      <c r="AB2773">
        <v>7</v>
      </c>
      <c r="AC2773">
        <v>7</v>
      </c>
      <c r="AE2773" t="s">
        <v>8054</v>
      </c>
      <c r="AH2773" t="s">
        <v>8058</v>
      </c>
      <c r="AL2773" t="s">
        <v>5371</v>
      </c>
      <c r="AM2773" t="s">
        <v>5371</v>
      </c>
      <c r="AO2773">
        <v>31</v>
      </c>
      <c r="AP2773">
        <v>1</v>
      </c>
      <c r="AZ2773" t="s">
        <v>9012</v>
      </c>
    </row>
    <row r="2774" spans="1:59" x14ac:dyDescent="0.3">
      <c r="A2774">
        <v>2602</v>
      </c>
      <c r="B2774" t="s">
        <v>7926</v>
      </c>
      <c r="C2774">
        <v>9075287</v>
      </c>
      <c r="Q2774" t="s">
        <v>3942</v>
      </c>
      <c r="R2774" t="s">
        <v>3942</v>
      </c>
      <c r="S2774" t="s">
        <v>135</v>
      </c>
      <c r="T2774" t="s">
        <v>52</v>
      </c>
      <c r="V2774" s="9" t="s">
        <v>4287</v>
      </c>
      <c r="W2774" s="4">
        <v>35079</v>
      </c>
      <c r="Z2774" s="9" t="s">
        <v>4288</v>
      </c>
      <c r="AA2774" s="6" t="s">
        <v>9462</v>
      </c>
      <c r="AB2774">
        <v>4</v>
      </c>
      <c r="AC2774">
        <v>4</v>
      </c>
      <c r="AE2774" t="s">
        <v>8054</v>
      </c>
      <c r="AH2774" t="s">
        <v>8058</v>
      </c>
      <c r="AI2774" t="s">
        <v>5945</v>
      </c>
      <c r="AL2774" t="s">
        <v>5371</v>
      </c>
      <c r="AM2774" t="s">
        <v>5371</v>
      </c>
      <c r="AO2774">
        <v>31</v>
      </c>
      <c r="AP2774">
        <v>1</v>
      </c>
      <c r="AZ2774" t="s">
        <v>9013</v>
      </c>
    </row>
    <row r="2775" spans="1:59" x14ac:dyDescent="0.3">
      <c r="A2775">
        <v>2603</v>
      </c>
      <c r="Q2775" t="s">
        <v>11511</v>
      </c>
      <c r="R2775" t="s">
        <v>11511</v>
      </c>
      <c r="S2775" t="s">
        <v>135</v>
      </c>
      <c r="T2775" t="s">
        <v>52</v>
      </c>
      <c r="V2775" s="9" t="s">
        <v>4289</v>
      </c>
      <c r="AA2775" s="6" t="s">
        <v>11512</v>
      </c>
      <c r="AB2775">
        <v>26</v>
      </c>
      <c r="AC2775">
        <v>26</v>
      </c>
      <c r="AE2775" t="s">
        <v>8169</v>
      </c>
      <c r="AH2775" t="s">
        <v>12680</v>
      </c>
      <c r="AK2775" t="s">
        <v>8051</v>
      </c>
      <c r="AL2775" t="s">
        <v>11510</v>
      </c>
      <c r="AM2775" t="s">
        <v>11510</v>
      </c>
      <c r="AO2775">
        <v>2</v>
      </c>
      <c r="AP2775">
        <v>2</v>
      </c>
      <c r="AZ2775" t="s">
        <v>11513</v>
      </c>
    </row>
    <row r="2776" spans="1:59" x14ac:dyDescent="0.3">
      <c r="A2776">
        <v>2604</v>
      </c>
      <c r="E2776">
        <v>190542</v>
      </c>
      <c r="Q2776" t="s">
        <v>5526</v>
      </c>
      <c r="R2776" t="s">
        <v>5526</v>
      </c>
      <c r="S2776" t="s">
        <v>135</v>
      </c>
      <c r="T2776" t="s">
        <v>52</v>
      </c>
      <c r="V2776" s="9" t="s">
        <v>4289</v>
      </c>
      <c r="AA2776" s="6" t="s">
        <v>5527</v>
      </c>
      <c r="AB2776">
        <v>22</v>
      </c>
      <c r="AC2776">
        <v>22</v>
      </c>
      <c r="AE2776" t="s">
        <v>12306</v>
      </c>
      <c r="AF2776" t="s">
        <v>8169</v>
      </c>
      <c r="AH2776" t="s">
        <v>12681</v>
      </c>
      <c r="AK2776" t="s">
        <v>8123</v>
      </c>
      <c r="AL2776" t="s">
        <v>5291</v>
      </c>
      <c r="AM2776" t="s">
        <v>5291</v>
      </c>
      <c r="AO2776">
        <v>11</v>
      </c>
      <c r="AP2776">
        <v>2</v>
      </c>
      <c r="AZ2776" t="s">
        <v>5528</v>
      </c>
    </row>
    <row r="2777" spans="1:59" x14ac:dyDescent="0.3">
      <c r="A2777">
        <v>2605</v>
      </c>
      <c r="B2777" t="s">
        <v>7927</v>
      </c>
      <c r="C2777">
        <v>9101031</v>
      </c>
      <c r="Q2777" t="s">
        <v>3944</v>
      </c>
      <c r="R2777" t="s">
        <v>3944</v>
      </c>
      <c r="S2777" t="s">
        <v>135</v>
      </c>
      <c r="T2777" t="s">
        <v>52</v>
      </c>
      <c r="V2777" s="9" t="s">
        <v>4289</v>
      </c>
      <c r="AA2777" s="6" t="s">
        <v>9463</v>
      </c>
      <c r="AB2777">
        <v>15</v>
      </c>
      <c r="AC2777">
        <v>15</v>
      </c>
      <c r="AE2777" t="s">
        <v>8239</v>
      </c>
      <c r="AF2777" t="s">
        <v>2462</v>
      </c>
      <c r="AH2777" t="s">
        <v>8057</v>
      </c>
      <c r="AK2777" t="s">
        <v>8052</v>
      </c>
      <c r="AL2777" t="s">
        <v>2084</v>
      </c>
      <c r="AM2777" t="s">
        <v>2084</v>
      </c>
      <c r="AO2777">
        <v>26</v>
      </c>
      <c r="AP2777">
        <v>2</v>
      </c>
      <c r="AS2777" t="s">
        <v>7309</v>
      </c>
      <c r="AT2777">
        <v>38435996</v>
      </c>
      <c r="AU2777">
        <v>640644</v>
      </c>
      <c r="AV2777" s="11">
        <v>1273516</v>
      </c>
      <c r="AZ2777" t="s">
        <v>9014</v>
      </c>
      <c r="BF2777" t="s">
        <v>10456</v>
      </c>
      <c r="BG2777" t="s">
        <v>10455</v>
      </c>
    </row>
    <row r="2778" spans="1:59" x14ac:dyDescent="0.3">
      <c r="A2778">
        <v>2606</v>
      </c>
      <c r="Q2778" t="s">
        <v>3945</v>
      </c>
      <c r="R2778" t="s">
        <v>3945</v>
      </c>
      <c r="S2778" t="s">
        <v>135</v>
      </c>
      <c r="T2778" t="s">
        <v>138</v>
      </c>
      <c r="V2778" s="9" t="s">
        <v>4290</v>
      </c>
      <c r="AA2778" s="6" t="s">
        <v>251</v>
      </c>
      <c r="AB2778">
        <v>1</v>
      </c>
      <c r="AC2778">
        <v>1</v>
      </c>
      <c r="AH2778" t="s">
        <v>8057</v>
      </c>
      <c r="AL2778" t="s">
        <v>5372</v>
      </c>
      <c r="AM2778" t="s">
        <v>5372</v>
      </c>
    </row>
    <row r="2779" spans="1:59" x14ac:dyDescent="0.3">
      <c r="A2779">
        <v>2607</v>
      </c>
      <c r="Q2779" t="s">
        <v>3946</v>
      </c>
      <c r="R2779" t="s">
        <v>3946</v>
      </c>
      <c r="S2779" t="s">
        <v>135</v>
      </c>
      <c r="T2779" t="s">
        <v>138</v>
      </c>
      <c r="V2779" s="9" t="s">
        <v>4290</v>
      </c>
      <c r="AA2779" s="6" t="s">
        <v>1686</v>
      </c>
      <c r="AB2779">
        <v>1</v>
      </c>
      <c r="AC2779">
        <v>1</v>
      </c>
      <c r="AH2779" t="s">
        <v>8057</v>
      </c>
      <c r="AL2779" t="s">
        <v>5178</v>
      </c>
      <c r="AM2779" t="s">
        <v>5178</v>
      </c>
    </row>
    <row r="2780" spans="1:59" x14ac:dyDescent="0.3">
      <c r="A2780">
        <v>2608</v>
      </c>
      <c r="Q2780" t="s">
        <v>3948</v>
      </c>
      <c r="R2780" t="s">
        <v>3948</v>
      </c>
      <c r="S2780" t="s">
        <v>135</v>
      </c>
      <c r="T2780" t="s">
        <v>138</v>
      </c>
      <c r="V2780" s="9" t="s">
        <v>4290</v>
      </c>
      <c r="AA2780" s="6" t="s">
        <v>967</v>
      </c>
      <c r="AB2780">
        <v>1</v>
      </c>
      <c r="AC2780">
        <v>1</v>
      </c>
      <c r="AL2780" t="s">
        <v>5373</v>
      </c>
      <c r="AM2780" t="s">
        <v>5373</v>
      </c>
      <c r="AZ2780" t="s">
        <v>1749</v>
      </c>
    </row>
    <row r="2781" spans="1:59" x14ac:dyDescent="0.3">
      <c r="A2781">
        <v>2609</v>
      </c>
      <c r="Q2781" t="s">
        <v>3949</v>
      </c>
      <c r="R2781" t="s">
        <v>3949</v>
      </c>
      <c r="S2781" t="s">
        <v>135</v>
      </c>
      <c r="T2781" t="s">
        <v>138</v>
      </c>
      <c r="V2781" s="9" t="s">
        <v>4290</v>
      </c>
      <c r="AA2781" s="6" t="s">
        <v>9464</v>
      </c>
      <c r="AB2781">
        <v>1</v>
      </c>
      <c r="AC2781">
        <v>1</v>
      </c>
      <c r="AH2781" t="s">
        <v>8057</v>
      </c>
      <c r="AL2781" t="s">
        <v>5282</v>
      </c>
      <c r="AM2781" t="s">
        <v>5282</v>
      </c>
      <c r="AZ2781" t="s">
        <v>1749</v>
      </c>
    </row>
    <row r="2782" spans="1:59" x14ac:dyDescent="0.3">
      <c r="A2782">
        <v>2610</v>
      </c>
      <c r="Q2782" t="s">
        <v>3947</v>
      </c>
      <c r="R2782" t="s">
        <v>3947</v>
      </c>
      <c r="S2782" t="s">
        <v>135</v>
      </c>
      <c r="T2782" t="s">
        <v>138</v>
      </c>
      <c r="V2782" s="9" t="s">
        <v>4291</v>
      </c>
      <c r="AA2782" s="6" t="s">
        <v>1168</v>
      </c>
      <c r="AB2782">
        <v>1</v>
      </c>
      <c r="AC2782">
        <v>1</v>
      </c>
      <c r="AH2782" t="s">
        <v>8057</v>
      </c>
      <c r="AL2782" t="s">
        <v>2610</v>
      </c>
      <c r="AM2782" t="s">
        <v>2610</v>
      </c>
      <c r="AZ2782" t="s">
        <v>1749</v>
      </c>
    </row>
    <row r="2783" spans="1:59" x14ac:dyDescent="0.3">
      <c r="A2783">
        <v>2612</v>
      </c>
      <c r="B2783" t="s">
        <v>5740</v>
      </c>
      <c r="E2783">
        <v>2654041</v>
      </c>
      <c r="Q2783" t="s">
        <v>5741</v>
      </c>
      <c r="R2783" t="s">
        <v>5741</v>
      </c>
      <c r="S2783" t="s">
        <v>135</v>
      </c>
      <c r="T2783" t="s">
        <v>52</v>
      </c>
      <c r="V2783" s="9" t="s">
        <v>5627</v>
      </c>
      <c r="AA2783" s="6" t="s">
        <v>5742</v>
      </c>
      <c r="AB2783">
        <v>2</v>
      </c>
      <c r="AC2783">
        <v>2</v>
      </c>
      <c r="AE2783" t="s">
        <v>8169</v>
      </c>
      <c r="AH2783" t="s">
        <v>1398</v>
      </c>
      <c r="AL2783" t="s">
        <v>5730</v>
      </c>
      <c r="AM2783" t="s">
        <v>5730</v>
      </c>
      <c r="AO2783">
        <v>26</v>
      </c>
      <c r="AP2783">
        <v>3</v>
      </c>
      <c r="AZ2783" t="s">
        <v>5743</v>
      </c>
    </row>
    <row r="2784" spans="1:59" x14ac:dyDescent="0.3">
      <c r="A2784">
        <v>2613</v>
      </c>
      <c r="E2784">
        <v>1097240</v>
      </c>
      <c r="Q2784" t="s">
        <v>5626</v>
      </c>
      <c r="R2784" t="s">
        <v>5626</v>
      </c>
      <c r="S2784" t="s">
        <v>135</v>
      </c>
      <c r="T2784" t="s">
        <v>52</v>
      </c>
      <c r="V2784" s="9" t="s">
        <v>5627</v>
      </c>
      <c r="AA2784" s="6" t="s">
        <v>5628</v>
      </c>
      <c r="AB2784">
        <v>26</v>
      </c>
      <c r="AC2784">
        <v>26</v>
      </c>
      <c r="AE2784" t="s">
        <v>8053</v>
      </c>
      <c r="AH2784" t="s">
        <v>1174</v>
      </c>
      <c r="AL2784" t="s">
        <v>5624</v>
      </c>
      <c r="AM2784" t="s">
        <v>5624</v>
      </c>
      <c r="AO2784">
        <v>60</v>
      </c>
      <c r="AP2784">
        <v>3</v>
      </c>
      <c r="AZ2784" t="s">
        <v>5629</v>
      </c>
    </row>
    <row r="2785" spans="1:52" x14ac:dyDescent="0.3">
      <c r="A2785">
        <v>2615</v>
      </c>
      <c r="B2785" t="s">
        <v>7929</v>
      </c>
      <c r="C2785">
        <v>9362733</v>
      </c>
      <c r="Q2785" t="s">
        <v>3952</v>
      </c>
      <c r="R2785" t="s">
        <v>3952</v>
      </c>
      <c r="S2785" t="s">
        <v>135</v>
      </c>
      <c r="T2785" t="s">
        <v>52</v>
      </c>
      <c r="V2785" s="9" t="s">
        <v>4293</v>
      </c>
      <c r="AA2785" s="6" t="s">
        <v>6234</v>
      </c>
      <c r="AB2785">
        <v>2</v>
      </c>
      <c r="AC2785">
        <v>2</v>
      </c>
      <c r="AE2785" t="s">
        <v>8161</v>
      </c>
      <c r="AL2785" t="s">
        <v>5374</v>
      </c>
      <c r="AM2785" t="s">
        <v>5374</v>
      </c>
      <c r="AO2785">
        <v>14</v>
      </c>
      <c r="AP2785">
        <v>3</v>
      </c>
      <c r="AZ2785" t="s">
        <v>9015</v>
      </c>
    </row>
    <row r="2786" spans="1:52" x14ac:dyDescent="0.3">
      <c r="A2786">
        <v>2616</v>
      </c>
      <c r="B2786" t="s">
        <v>7930</v>
      </c>
      <c r="C2786">
        <v>9218376</v>
      </c>
      <c r="Q2786" t="s">
        <v>3953</v>
      </c>
      <c r="R2786" t="s">
        <v>3953</v>
      </c>
      <c r="S2786" t="s">
        <v>135</v>
      </c>
      <c r="T2786" t="s">
        <v>52</v>
      </c>
      <c r="V2786" s="9" t="s">
        <v>4293</v>
      </c>
      <c r="AA2786" s="6" t="s">
        <v>9466</v>
      </c>
      <c r="AB2786">
        <v>3</v>
      </c>
      <c r="AC2786">
        <v>3</v>
      </c>
      <c r="AE2786" t="s">
        <v>8055</v>
      </c>
      <c r="AL2786" t="s">
        <v>5375</v>
      </c>
      <c r="AM2786" t="s">
        <v>5375</v>
      </c>
      <c r="AO2786">
        <v>3</v>
      </c>
      <c r="AP2786" s="11" t="s">
        <v>9016</v>
      </c>
      <c r="AZ2786" t="s">
        <v>9017</v>
      </c>
    </row>
    <row r="2787" spans="1:52" x14ac:dyDescent="0.3">
      <c r="A2787">
        <v>2617</v>
      </c>
      <c r="B2787" t="s">
        <v>7931</v>
      </c>
      <c r="C2787">
        <v>9180719</v>
      </c>
      <c r="Q2787" t="s">
        <v>3954</v>
      </c>
      <c r="R2787" t="s">
        <v>3954</v>
      </c>
      <c r="S2787" t="s">
        <v>135</v>
      </c>
      <c r="T2787" t="s">
        <v>52</v>
      </c>
      <c r="V2787" s="9" t="s">
        <v>4293</v>
      </c>
      <c r="AA2787" s="6" t="s">
        <v>9469</v>
      </c>
      <c r="AB2787">
        <v>6</v>
      </c>
      <c r="AC2787">
        <v>6</v>
      </c>
      <c r="AE2787" t="s">
        <v>8054</v>
      </c>
      <c r="AL2787" t="s">
        <v>686</v>
      </c>
      <c r="AM2787" t="s">
        <v>686</v>
      </c>
      <c r="AO2787">
        <v>99</v>
      </c>
      <c r="AP2787">
        <v>7</v>
      </c>
      <c r="AS2787" t="s">
        <v>7271</v>
      </c>
      <c r="AT2787">
        <v>43718717</v>
      </c>
      <c r="AU2787">
        <v>677613</v>
      </c>
      <c r="AV2787" s="11">
        <v>1306050</v>
      </c>
      <c r="AZ2787" t="s">
        <v>9018</v>
      </c>
    </row>
    <row r="2788" spans="1:52" x14ac:dyDescent="0.3">
      <c r="A2788">
        <v>2618</v>
      </c>
      <c r="B2788" t="s">
        <v>7932</v>
      </c>
      <c r="C2788">
        <v>9180100</v>
      </c>
      <c r="Q2788" t="s">
        <v>3955</v>
      </c>
      <c r="R2788" t="s">
        <v>3955</v>
      </c>
      <c r="S2788" t="s">
        <v>135</v>
      </c>
      <c r="T2788" t="s">
        <v>52</v>
      </c>
      <c r="V2788" s="9" t="s">
        <v>4293</v>
      </c>
      <c r="W2788" s="4">
        <v>35311</v>
      </c>
      <c r="X2788" s="9" t="s">
        <v>4294</v>
      </c>
      <c r="Y2788" s="9" t="s">
        <v>4295</v>
      </c>
      <c r="Z2788" s="9" t="s">
        <v>4296</v>
      </c>
      <c r="AA2788" s="6" t="s">
        <v>9467</v>
      </c>
      <c r="AB2788">
        <v>5</v>
      </c>
      <c r="AC2788">
        <v>5</v>
      </c>
      <c r="AE2788" t="s">
        <v>8233</v>
      </c>
      <c r="AF2788" t="s">
        <v>2462</v>
      </c>
      <c r="AL2788" t="s">
        <v>5376</v>
      </c>
      <c r="AM2788" t="s">
        <v>5376</v>
      </c>
      <c r="AO2788">
        <v>29</v>
      </c>
      <c r="AP2788">
        <v>7</v>
      </c>
      <c r="AZ2788" t="s">
        <v>9019</v>
      </c>
    </row>
    <row r="2789" spans="1:52" x14ac:dyDescent="0.3">
      <c r="A2789">
        <v>2619</v>
      </c>
      <c r="B2789" t="s">
        <v>7933</v>
      </c>
      <c r="C2789">
        <v>9180101</v>
      </c>
      <c r="Q2789" t="s">
        <v>3956</v>
      </c>
      <c r="R2789" t="s">
        <v>3956</v>
      </c>
      <c r="S2789" t="s">
        <v>135</v>
      </c>
      <c r="T2789" t="s">
        <v>52</v>
      </c>
      <c r="V2789" s="9" t="s">
        <v>4293</v>
      </c>
      <c r="W2789" s="4">
        <v>35380</v>
      </c>
      <c r="X2789" s="9" t="s">
        <v>4297</v>
      </c>
      <c r="Y2789" s="9" t="s">
        <v>4298</v>
      </c>
      <c r="Z2789" s="9" t="s">
        <v>4296</v>
      </c>
      <c r="AA2789" s="6" t="s">
        <v>9468</v>
      </c>
      <c r="AB2789">
        <v>8</v>
      </c>
      <c r="AC2789">
        <v>8</v>
      </c>
      <c r="AE2789" t="s">
        <v>8233</v>
      </c>
      <c r="AF2789" t="s">
        <v>2462</v>
      </c>
      <c r="AH2789" t="s">
        <v>8057</v>
      </c>
      <c r="AK2789" t="s">
        <v>8051</v>
      </c>
      <c r="AL2789" t="s">
        <v>5376</v>
      </c>
      <c r="AM2789" t="s">
        <v>5376</v>
      </c>
      <c r="AO2789">
        <v>29</v>
      </c>
      <c r="AP2789">
        <v>7</v>
      </c>
      <c r="AZ2789" t="s">
        <v>9020</v>
      </c>
    </row>
    <row r="2790" spans="1:52" x14ac:dyDescent="0.3">
      <c r="A2790">
        <v>2620</v>
      </c>
      <c r="C2790">
        <v>10360017</v>
      </c>
      <c r="Q2790" t="s">
        <v>3957</v>
      </c>
      <c r="R2790" t="s">
        <v>3957</v>
      </c>
      <c r="S2790" t="s">
        <v>135</v>
      </c>
      <c r="T2790" t="s">
        <v>52</v>
      </c>
      <c r="V2790" s="9" t="s">
        <v>4293</v>
      </c>
      <c r="AA2790" s="6" t="s">
        <v>9470</v>
      </c>
      <c r="AB2790">
        <v>168</v>
      </c>
      <c r="AC2790">
        <v>168</v>
      </c>
      <c r="AE2790" t="s">
        <v>8055</v>
      </c>
      <c r="AF2790" t="s">
        <v>8226</v>
      </c>
      <c r="AL2790" t="s">
        <v>5377</v>
      </c>
      <c r="AM2790" t="s">
        <v>5377</v>
      </c>
      <c r="AO2790">
        <v>8</v>
      </c>
      <c r="AP2790">
        <v>2</v>
      </c>
      <c r="AZ2790" t="s">
        <v>9021</v>
      </c>
    </row>
    <row r="2791" spans="1:52" x14ac:dyDescent="0.3">
      <c r="A2791">
        <v>2622</v>
      </c>
      <c r="B2791" t="s">
        <v>7936</v>
      </c>
      <c r="C2791">
        <v>9180102</v>
      </c>
      <c r="Q2791" t="s">
        <v>3959</v>
      </c>
      <c r="R2791" t="s">
        <v>3959</v>
      </c>
      <c r="S2791" t="s">
        <v>135</v>
      </c>
      <c r="T2791" t="s">
        <v>52</v>
      </c>
      <c r="V2791" s="9" t="s">
        <v>4293</v>
      </c>
      <c r="AA2791" s="6" t="s">
        <v>9472</v>
      </c>
      <c r="AB2791">
        <v>2</v>
      </c>
      <c r="AC2791">
        <v>2</v>
      </c>
      <c r="AE2791" t="s">
        <v>8233</v>
      </c>
      <c r="AF2791" t="s">
        <v>2462</v>
      </c>
      <c r="AL2791" t="s">
        <v>5376</v>
      </c>
      <c r="AM2791" t="s">
        <v>5376</v>
      </c>
      <c r="AO2791">
        <v>25</v>
      </c>
      <c r="AP2791">
        <v>3</v>
      </c>
      <c r="AZ2791" t="s">
        <v>9023</v>
      </c>
    </row>
    <row r="2792" spans="1:52" x14ac:dyDescent="0.3">
      <c r="A2792">
        <v>2623</v>
      </c>
      <c r="B2792" t="s">
        <v>7937</v>
      </c>
      <c r="C2792">
        <v>9212374</v>
      </c>
      <c r="Q2792" t="s">
        <v>3960</v>
      </c>
      <c r="R2792" t="s">
        <v>3960</v>
      </c>
      <c r="S2792" t="s">
        <v>135</v>
      </c>
      <c r="T2792" t="s">
        <v>52</v>
      </c>
      <c r="V2792" s="9" t="s">
        <v>4293</v>
      </c>
      <c r="AA2792" s="6" t="s">
        <v>9473</v>
      </c>
      <c r="AB2792">
        <v>11</v>
      </c>
      <c r="AC2792">
        <v>11</v>
      </c>
      <c r="AE2792" t="s">
        <v>8055</v>
      </c>
      <c r="AF2792" t="s">
        <v>8226</v>
      </c>
      <c r="AH2792" t="s">
        <v>8108</v>
      </c>
      <c r="AL2792" t="s">
        <v>5379</v>
      </c>
      <c r="AM2792" t="s">
        <v>5379</v>
      </c>
      <c r="AO2792">
        <v>12</v>
      </c>
      <c r="AP2792">
        <v>2</v>
      </c>
      <c r="AZ2792" t="s">
        <v>9024</v>
      </c>
    </row>
    <row r="2793" spans="1:52" x14ac:dyDescent="0.3">
      <c r="A2793">
        <v>2625</v>
      </c>
      <c r="M2793" t="s">
        <v>10430</v>
      </c>
      <c r="Q2793" t="s">
        <v>10429</v>
      </c>
      <c r="R2793" t="s">
        <v>10429</v>
      </c>
      <c r="S2793" t="s">
        <v>135</v>
      </c>
      <c r="T2793" t="s">
        <v>464</v>
      </c>
      <c r="V2793" s="9" t="s">
        <v>7139</v>
      </c>
      <c r="AD2793" s="9" t="s">
        <v>10431</v>
      </c>
    </row>
    <row r="2794" spans="1:52" x14ac:dyDescent="0.3">
      <c r="A2794">
        <v>2627</v>
      </c>
      <c r="N2794" t="s">
        <v>5633</v>
      </c>
      <c r="Q2794" t="s">
        <v>3962</v>
      </c>
      <c r="R2794" t="s">
        <v>3962</v>
      </c>
      <c r="S2794" t="s">
        <v>135</v>
      </c>
      <c r="T2794" t="s">
        <v>52</v>
      </c>
      <c r="V2794" s="9" t="s">
        <v>4300</v>
      </c>
      <c r="AE2794" t="s">
        <v>12306</v>
      </c>
      <c r="AF2794" t="s">
        <v>8169</v>
      </c>
      <c r="AG2794" t="s">
        <v>92</v>
      </c>
      <c r="AH2794" t="s">
        <v>12682</v>
      </c>
      <c r="AL2794" t="s">
        <v>5380</v>
      </c>
      <c r="AM2794" t="s">
        <v>5380</v>
      </c>
      <c r="AO2794">
        <v>1</v>
      </c>
      <c r="AP2794">
        <v>1</v>
      </c>
      <c r="AS2794" t="s">
        <v>7314</v>
      </c>
      <c r="AT2794">
        <v>37882359</v>
      </c>
      <c r="AV2794" s="11">
        <v>101084025</v>
      </c>
      <c r="AZ2794" t="s">
        <v>9025</v>
      </c>
    </row>
    <row r="2795" spans="1:52" x14ac:dyDescent="0.3">
      <c r="A2795">
        <v>2628</v>
      </c>
      <c r="N2795" t="s">
        <v>5634</v>
      </c>
      <c r="Q2795" t="s">
        <v>3963</v>
      </c>
      <c r="R2795" t="s">
        <v>3963</v>
      </c>
      <c r="S2795" t="s">
        <v>135</v>
      </c>
      <c r="T2795" t="s">
        <v>52</v>
      </c>
      <c r="V2795" s="9" t="s">
        <v>4300</v>
      </c>
      <c r="AE2795" t="s">
        <v>8055</v>
      </c>
      <c r="AF2795" t="s">
        <v>164</v>
      </c>
      <c r="AG2795" t="s">
        <v>8226</v>
      </c>
      <c r="AL2795" t="s">
        <v>5380</v>
      </c>
      <c r="AM2795" t="s">
        <v>5380</v>
      </c>
      <c r="AO2795">
        <v>1</v>
      </c>
      <c r="AP2795">
        <v>1</v>
      </c>
      <c r="AS2795" t="s">
        <v>7314</v>
      </c>
      <c r="AT2795">
        <v>37882359</v>
      </c>
      <c r="AV2795" s="11">
        <v>101084025</v>
      </c>
      <c r="AZ2795" t="s">
        <v>9026</v>
      </c>
    </row>
    <row r="2796" spans="1:52" x14ac:dyDescent="0.3">
      <c r="A2796">
        <v>2630</v>
      </c>
      <c r="N2796" t="s">
        <v>5636</v>
      </c>
      <c r="Q2796" t="s">
        <v>3965</v>
      </c>
      <c r="R2796" t="s">
        <v>3965</v>
      </c>
      <c r="S2796" t="s">
        <v>135</v>
      </c>
      <c r="T2796" t="s">
        <v>52</v>
      </c>
      <c r="V2796" s="9" t="s">
        <v>4300</v>
      </c>
      <c r="AE2796" t="s">
        <v>92</v>
      </c>
      <c r="AH2796" t="s">
        <v>12683</v>
      </c>
      <c r="AL2796" t="s">
        <v>5380</v>
      </c>
      <c r="AM2796" t="s">
        <v>5380</v>
      </c>
      <c r="AO2796">
        <v>1</v>
      </c>
      <c r="AP2796">
        <v>1</v>
      </c>
      <c r="AS2796" t="s">
        <v>7314</v>
      </c>
      <c r="AT2796">
        <v>37882359</v>
      </c>
      <c r="AV2796" s="11">
        <v>101084025</v>
      </c>
      <c r="AZ2796" t="s">
        <v>8793</v>
      </c>
    </row>
    <row r="2797" spans="1:52" x14ac:dyDescent="0.3">
      <c r="A2797">
        <v>2631</v>
      </c>
      <c r="N2797" t="s">
        <v>5637</v>
      </c>
      <c r="Q2797" t="s">
        <v>3966</v>
      </c>
      <c r="R2797" t="s">
        <v>3966</v>
      </c>
      <c r="S2797" t="s">
        <v>135</v>
      </c>
      <c r="T2797" t="s">
        <v>52</v>
      </c>
      <c r="V2797" s="9" t="s">
        <v>4300</v>
      </c>
      <c r="AE2797" t="s">
        <v>8053</v>
      </c>
      <c r="AH2797" t="s">
        <v>1174</v>
      </c>
      <c r="AL2797" t="s">
        <v>5380</v>
      </c>
      <c r="AM2797" t="s">
        <v>5380</v>
      </c>
      <c r="AO2797">
        <v>1</v>
      </c>
      <c r="AP2797">
        <v>1</v>
      </c>
      <c r="AS2797" t="s">
        <v>7314</v>
      </c>
      <c r="AT2797">
        <v>37882359</v>
      </c>
      <c r="AV2797" s="11">
        <v>101084025</v>
      </c>
      <c r="AZ2797" t="s">
        <v>9028</v>
      </c>
    </row>
    <row r="2798" spans="1:52" x14ac:dyDescent="0.3">
      <c r="A2798">
        <v>2632</v>
      </c>
      <c r="N2798" t="s">
        <v>5638</v>
      </c>
      <c r="Q2798" t="s">
        <v>3967</v>
      </c>
      <c r="R2798" t="s">
        <v>3967</v>
      </c>
      <c r="S2798" t="s">
        <v>135</v>
      </c>
      <c r="T2798" t="s">
        <v>52</v>
      </c>
      <c r="V2798" s="9" t="s">
        <v>4300</v>
      </c>
      <c r="AE2798" t="s">
        <v>8140</v>
      </c>
      <c r="AH2798" t="s">
        <v>1389</v>
      </c>
      <c r="AL2798" t="s">
        <v>5380</v>
      </c>
      <c r="AM2798" t="s">
        <v>5380</v>
      </c>
      <c r="AO2798">
        <v>1</v>
      </c>
      <c r="AP2798">
        <v>1</v>
      </c>
      <c r="AS2798" t="s">
        <v>7314</v>
      </c>
      <c r="AT2798">
        <v>37882359</v>
      </c>
      <c r="AV2798" s="11">
        <v>101084025</v>
      </c>
      <c r="AZ2798" t="s">
        <v>9029</v>
      </c>
    </row>
    <row r="2799" spans="1:52" x14ac:dyDescent="0.3">
      <c r="A2799">
        <v>2633</v>
      </c>
      <c r="B2799" t="s">
        <v>11547</v>
      </c>
      <c r="C2799">
        <v>9255698</v>
      </c>
      <c r="Q2799" t="s">
        <v>11546</v>
      </c>
      <c r="R2799" t="s">
        <v>11546</v>
      </c>
      <c r="S2799" t="s">
        <v>135</v>
      </c>
      <c r="T2799" t="s">
        <v>52</v>
      </c>
      <c r="V2799" s="9" t="s">
        <v>4300</v>
      </c>
      <c r="Z2799" s="9" t="s">
        <v>11548</v>
      </c>
      <c r="AA2799" s="6" t="s">
        <v>11549</v>
      </c>
      <c r="AB2799">
        <v>9</v>
      </c>
      <c r="AC2799">
        <v>9</v>
      </c>
      <c r="AE2799" t="s">
        <v>8055</v>
      </c>
      <c r="AF2799" t="s">
        <v>82</v>
      </c>
      <c r="AG2799" t="s">
        <v>8226</v>
      </c>
      <c r="AH2799" t="s">
        <v>8108</v>
      </c>
      <c r="AL2799" t="s">
        <v>5201</v>
      </c>
      <c r="AM2799" t="s">
        <v>5201</v>
      </c>
      <c r="AO2799">
        <v>38</v>
      </c>
      <c r="AP2799">
        <v>5</v>
      </c>
      <c r="AZ2799" t="s">
        <v>11550</v>
      </c>
    </row>
    <row r="2800" spans="1:52" x14ac:dyDescent="0.3">
      <c r="A2800">
        <v>2634</v>
      </c>
      <c r="B2800" t="s">
        <v>11551</v>
      </c>
      <c r="C2800">
        <v>9204664</v>
      </c>
      <c r="Q2800" t="s">
        <v>11552</v>
      </c>
      <c r="R2800" t="s">
        <v>11552</v>
      </c>
      <c r="S2800" t="s">
        <v>135</v>
      </c>
      <c r="T2800" t="s">
        <v>52</v>
      </c>
      <c r="V2800" s="9" t="s">
        <v>4300</v>
      </c>
      <c r="AA2800" s="6" t="s">
        <v>11553</v>
      </c>
      <c r="AB2800">
        <v>9</v>
      </c>
      <c r="AC2800">
        <v>9</v>
      </c>
      <c r="AE2800" t="s">
        <v>82</v>
      </c>
      <c r="AF2800" t="s">
        <v>8226</v>
      </c>
      <c r="AH2800" t="s">
        <v>8108</v>
      </c>
      <c r="AL2800" t="s">
        <v>11542</v>
      </c>
      <c r="AM2800" t="s">
        <v>11542</v>
      </c>
      <c r="AO2800">
        <v>36</v>
      </c>
      <c r="AP2800">
        <v>7</v>
      </c>
      <c r="AZ2800" t="s">
        <v>11554</v>
      </c>
    </row>
    <row r="2801" spans="1:59" x14ac:dyDescent="0.3">
      <c r="A2801">
        <v>2635</v>
      </c>
      <c r="B2801" t="s">
        <v>7938</v>
      </c>
      <c r="Q2801" t="s">
        <v>3968</v>
      </c>
      <c r="R2801" t="s">
        <v>3969</v>
      </c>
      <c r="S2801" t="s">
        <v>51</v>
      </c>
      <c r="T2801" t="s">
        <v>52</v>
      </c>
      <c r="V2801" s="9" t="s">
        <v>4300</v>
      </c>
      <c r="AA2801" s="6" t="s">
        <v>9449</v>
      </c>
      <c r="AB2801">
        <v>7</v>
      </c>
      <c r="AC2801">
        <v>7</v>
      </c>
      <c r="AE2801" t="s">
        <v>8055</v>
      </c>
      <c r="AH2801" t="s">
        <v>8057</v>
      </c>
      <c r="AL2801" t="s">
        <v>5381</v>
      </c>
      <c r="AM2801" t="s">
        <v>5382</v>
      </c>
      <c r="AO2801">
        <v>42</v>
      </c>
      <c r="AP2801">
        <v>4</v>
      </c>
      <c r="AZ2801" t="s">
        <v>7133</v>
      </c>
    </row>
    <row r="2802" spans="1:59" x14ac:dyDescent="0.3">
      <c r="A2802">
        <v>2636</v>
      </c>
      <c r="B2802" t="s">
        <v>7939</v>
      </c>
      <c r="C2802">
        <v>9279941</v>
      </c>
      <c r="Q2802" t="s">
        <v>3970</v>
      </c>
      <c r="R2802" t="s">
        <v>3970</v>
      </c>
      <c r="S2802" t="s">
        <v>135</v>
      </c>
      <c r="T2802" t="s">
        <v>52</v>
      </c>
      <c r="V2802" s="9" t="s">
        <v>4300</v>
      </c>
      <c r="W2802" s="4">
        <v>35025</v>
      </c>
      <c r="Y2802" s="9" t="s">
        <v>4301</v>
      </c>
      <c r="Z2802" s="9" t="s">
        <v>4302</v>
      </c>
      <c r="AA2802" s="6" t="s">
        <v>9474</v>
      </c>
      <c r="AB2802">
        <v>20</v>
      </c>
      <c r="AC2802">
        <v>20</v>
      </c>
      <c r="AE2802" t="s">
        <v>2462</v>
      </c>
      <c r="AH2802" t="s">
        <v>8057</v>
      </c>
      <c r="AK2802" t="s">
        <v>8052</v>
      </c>
      <c r="AL2802" t="s">
        <v>5205</v>
      </c>
      <c r="AM2802" t="s">
        <v>5205</v>
      </c>
      <c r="AO2802">
        <v>22</v>
      </c>
      <c r="AP2802">
        <v>5</v>
      </c>
      <c r="AZ2802" t="s">
        <v>9031</v>
      </c>
    </row>
    <row r="2803" spans="1:59" x14ac:dyDescent="0.3">
      <c r="A2803">
        <v>2637</v>
      </c>
      <c r="B2803" t="s">
        <v>7940</v>
      </c>
      <c r="C2803">
        <v>9215270</v>
      </c>
      <c r="Q2803" t="s">
        <v>3971</v>
      </c>
      <c r="R2803" t="s">
        <v>3971</v>
      </c>
      <c r="S2803" t="s">
        <v>135</v>
      </c>
      <c r="T2803" t="s">
        <v>52</v>
      </c>
      <c r="V2803" s="9" t="s">
        <v>4300</v>
      </c>
      <c r="W2803" s="4">
        <v>35417</v>
      </c>
      <c r="X2803" s="9" t="s">
        <v>4303</v>
      </c>
      <c r="Y2803" s="9" t="s">
        <v>4304</v>
      </c>
      <c r="AA2803" s="6" t="s">
        <v>9475</v>
      </c>
      <c r="AB2803">
        <v>4</v>
      </c>
      <c r="AC2803">
        <v>4</v>
      </c>
      <c r="AE2803" t="s">
        <v>2462</v>
      </c>
      <c r="AH2803" t="s">
        <v>8057</v>
      </c>
      <c r="AK2803" t="s">
        <v>8052</v>
      </c>
      <c r="AL2803" t="s">
        <v>1278</v>
      </c>
      <c r="AM2803" t="s">
        <v>1278</v>
      </c>
      <c r="AO2803">
        <v>82</v>
      </c>
      <c r="AP2803">
        <v>7</v>
      </c>
      <c r="AS2803" t="s">
        <v>7305</v>
      </c>
      <c r="AT2803">
        <v>7747175</v>
      </c>
      <c r="AV2803" s="11">
        <v>375362</v>
      </c>
      <c r="AZ2803" t="s">
        <v>9032</v>
      </c>
    </row>
    <row r="2804" spans="1:59" x14ac:dyDescent="0.3">
      <c r="A2804">
        <v>2638</v>
      </c>
      <c r="E2804">
        <v>3704488</v>
      </c>
      <c r="Q2804" t="s">
        <v>3972</v>
      </c>
      <c r="R2804" t="s">
        <v>3972</v>
      </c>
      <c r="S2804" t="s">
        <v>135</v>
      </c>
      <c r="T2804" t="s">
        <v>52</v>
      </c>
      <c r="V2804" s="9" t="s">
        <v>4300</v>
      </c>
      <c r="AA2804" s="6" t="s">
        <v>9476</v>
      </c>
      <c r="AB2804">
        <v>34</v>
      </c>
      <c r="AC2804">
        <v>34</v>
      </c>
      <c r="AE2804" t="s">
        <v>164</v>
      </c>
      <c r="AH2804" t="s">
        <v>8109</v>
      </c>
      <c r="AL2804" t="s">
        <v>5298</v>
      </c>
      <c r="AM2804" t="s">
        <v>5298</v>
      </c>
      <c r="AO2804">
        <v>8</v>
      </c>
      <c r="AP2804">
        <v>1</v>
      </c>
      <c r="AZ2804" t="s">
        <v>9033</v>
      </c>
    </row>
    <row r="2805" spans="1:59" x14ac:dyDescent="0.3">
      <c r="A2805">
        <v>2639</v>
      </c>
      <c r="Q2805" t="s">
        <v>3973</v>
      </c>
      <c r="R2805" t="s">
        <v>3973</v>
      </c>
      <c r="S2805" t="s">
        <v>135</v>
      </c>
      <c r="T2805" t="s">
        <v>138</v>
      </c>
      <c r="V2805" s="9" t="s">
        <v>4305</v>
      </c>
      <c r="AA2805" s="6" t="s">
        <v>9477</v>
      </c>
      <c r="AB2805">
        <v>1</v>
      </c>
      <c r="AC2805">
        <v>1</v>
      </c>
      <c r="AE2805" t="s">
        <v>8053</v>
      </c>
      <c r="AH2805" t="s">
        <v>8082</v>
      </c>
      <c r="AL2805" t="s">
        <v>665</v>
      </c>
      <c r="AM2805" t="s">
        <v>665</v>
      </c>
      <c r="AZ2805" t="s">
        <v>9030</v>
      </c>
    </row>
    <row r="2806" spans="1:59" x14ac:dyDescent="0.3">
      <c r="A2806">
        <v>2642</v>
      </c>
      <c r="E2806">
        <v>190483</v>
      </c>
      <c r="Q2806" t="s">
        <v>3974</v>
      </c>
      <c r="R2806" t="s">
        <v>3974</v>
      </c>
      <c r="S2806" t="s">
        <v>135</v>
      </c>
      <c r="T2806" t="s">
        <v>52</v>
      </c>
      <c r="V2806" s="9" t="s">
        <v>4306</v>
      </c>
      <c r="AA2806" s="6" t="s">
        <v>5529</v>
      </c>
      <c r="AB2806">
        <v>31</v>
      </c>
      <c r="AC2806">
        <v>31</v>
      </c>
      <c r="AE2806" t="s">
        <v>8055</v>
      </c>
      <c r="AF2806" t="s">
        <v>12306</v>
      </c>
      <c r="AG2806" t="s">
        <v>8169</v>
      </c>
      <c r="AH2806" t="s">
        <v>8082</v>
      </c>
      <c r="AL2806" t="s">
        <v>5291</v>
      </c>
      <c r="AM2806" t="s">
        <v>5291</v>
      </c>
      <c r="AO2806">
        <v>11</v>
      </c>
      <c r="AP2806">
        <v>4</v>
      </c>
      <c r="AZ2806" t="s">
        <v>5754</v>
      </c>
    </row>
    <row r="2807" spans="1:59" x14ac:dyDescent="0.3">
      <c r="A2807">
        <v>2645</v>
      </c>
      <c r="B2807" t="s">
        <v>7942</v>
      </c>
      <c r="C2807">
        <v>9240252</v>
      </c>
      <c r="Q2807" t="s">
        <v>3977</v>
      </c>
      <c r="R2807" t="s">
        <v>3977</v>
      </c>
      <c r="S2807" t="s">
        <v>135</v>
      </c>
      <c r="T2807" t="s">
        <v>52</v>
      </c>
      <c r="V2807" s="9" t="s">
        <v>4306</v>
      </c>
      <c r="AA2807" s="6" t="s">
        <v>9480</v>
      </c>
      <c r="AB2807">
        <v>7</v>
      </c>
      <c r="AC2807">
        <v>7</v>
      </c>
      <c r="AH2807" t="s">
        <v>8066</v>
      </c>
      <c r="AK2807" t="s">
        <v>8052</v>
      </c>
      <c r="AL2807" t="s">
        <v>3003</v>
      </c>
      <c r="AM2807" t="s">
        <v>3003</v>
      </c>
      <c r="AO2807">
        <v>68</v>
      </c>
      <c r="AP2807">
        <v>2</v>
      </c>
      <c r="AZ2807" t="s">
        <v>9036</v>
      </c>
    </row>
    <row r="2808" spans="1:59" x14ac:dyDescent="0.3">
      <c r="A2808">
        <v>2646</v>
      </c>
      <c r="Q2808" t="s">
        <v>6288</v>
      </c>
      <c r="R2808" t="s">
        <v>6288</v>
      </c>
      <c r="S2808" t="s">
        <v>135</v>
      </c>
      <c r="T2808" t="s">
        <v>52</v>
      </c>
      <c r="V2808" s="9" t="s">
        <v>4307</v>
      </c>
      <c r="AA2808" s="6" t="s">
        <v>6292</v>
      </c>
      <c r="AB2808">
        <v>2</v>
      </c>
      <c r="AC2808">
        <v>2</v>
      </c>
      <c r="AE2808" t="s">
        <v>92</v>
      </c>
      <c r="AF2808" t="s">
        <v>10754</v>
      </c>
      <c r="AL2808" t="s">
        <v>6286</v>
      </c>
      <c r="AM2808" t="s">
        <v>6286</v>
      </c>
      <c r="AO2808">
        <v>2</v>
      </c>
      <c r="AP2808">
        <v>5</v>
      </c>
      <c r="AY2808" t="s">
        <v>12507</v>
      </c>
      <c r="AZ2808" t="s">
        <v>6287</v>
      </c>
      <c r="BF2808" t="s">
        <v>6144</v>
      </c>
      <c r="BG2808" t="s">
        <v>10855</v>
      </c>
    </row>
    <row r="2809" spans="1:59" x14ac:dyDescent="0.3">
      <c r="A2809">
        <v>2647</v>
      </c>
      <c r="Q2809" t="s">
        <v>6289</v>
      </c>
      <c r="R2809" t="s">
        <v>6289</v>
      </c>
      <c r="S2809" t="s">
        <v>135</v>
      </c>
      <c r="T2809" t="s">
        <v>52</v>
      </c>
      <c r="V2809" s="9" t="s">
        <v>4307</v>
      </c>
      <c r="AA2809" s="6" t="s">
        <v>6293</v>
      </c>
      <c r="AB2809">
        <v>6</v>
      </c>
      <c r="AC2809">
        <v>6</v>
      </c>
      <c r="AE2809" t="s">
        <v>8169</v>
      </c>
      <c r="AF2809" t="s">
        <v>12306</v>
      </c>
      <c r="AH2809" t="s">
        <v>12636</v>
      </c>
      <c r="AL2809" t="s">
        <v>6286</v>
      </c>
      <c r="AM2809" t="s">
        <v>6286</v>
      </c>
      <c r="AO2809">
        <v>2</v>
      </c>
      <c r="AP2809">
        <v>5</v>
      </c>
      <c r="AY2809" t="s">
        <v>12507</v>
      </c>
      <c r="AZ2809" t="s">
        <v>5701</v>
      </c>
      <c r="BF2809" t="s">
        <v>6144</v>
      </c>
      <c r="BG2809" t="s">
        <v>10855</v>
      </c>
    </row>
    <row r="2810" spans="1:59" x14ac:dyDescent="0.3">
      <c r="A2810">
        <v>2648</v>
      </c>
      <c r="Q2810" t="s">
        <v>6290</v>
      </c>
      <c r="R2810" t="s">
        <v>6290</v>
      </c>
      <c r="S2810" t="s">
        <v>135</v>
      </c>
      <c r="T2810" t="s">
        <v>52</v>
      </c>
      <c r="V2810" s="9" t="s">
        <v>4307</v>
      </c>
      <c r="AA2810" s="6" t="s">
        <v>6283</v>
      </c>
      <c r="AB2810">
        <v>2</v>
      </c>
      <c r="AC2810">
        <v>2</v>
      </c>
      <c r="AL2810" t="s">
        <v>6286</v>
      </c>
      <c r="AM2810" t="s">
        <v>6286</v>
      </c>
      <c r="AO2810">
        <v>2</v>
      </c>
      <c r="AP2810">
        <v>5</v>
      </c>
      <c r="AY2810" t="s">
        <v>12507</v>
      </c>
      <c r="AZ2810" t="s">
        <v>6291</v>
      </c>
      <c r="BF2810" t="s">
        <v>6144</v>
      </c>
      <c r="BG2810" t="s">
        <v>10855</v>
      </c>
    </row>
    <row r="2811" spans="1:59" x14ac:dyDescent="0.3">
      <c r="A2811">
        <v>2652</v>
      </c>
      <c r="B2811" t="s">
        <v>7943</v>
      </c>
      <c r="C2811">
        <v>26613772</v>
      </c>
      <c r="Q2811" t="s">
        <v>3980</v>
      </c>
      <c r="R2811" t="s">
        <v>3980</v>
      </c>
      <c r="S2811" t="s">
        <v>135</v>
      </c>
      <c r="T2811" t="s">
        <v>52</v>
      </c>
      <c r="V2811" s="9" t="s">
        <v>4307</v>
      </c>
      <c r="AA2811" s="6" t="s">
        <v>9481</v>
      </c>
      <c r="AB2811">
        <v>13</v>
      </c>
      <c r="AC2811">
        <v>13</v>
      </c>
      <c r="AE2811" t="s">
        <v>8055</v>
      </c>
      <c r="AF2811" t="s">
        <v>8054</v>
      </c>
      <c r="AH2811" t="s">
        <v>8058</v>
      </c>
      <c r="AL2811" t="s">
        <v>5383</v>
      </c>
      <c r="AM2811" t="s">
        <v>5383</v>
      </c>
      <c r="AO2811">
        <v>4</v>
      </c>
      <c r="AP2811">
        <v>3</v>
      </c>
      <c r="AZ2811" t="s">
        <v>9038</v>
      </c>
    </row>
    <row r="2812" spans="1:59" x14ac:dyDescent="0.3">
      <c r="A2812">
        <v>2653</v>
      </c>
      <c r="B2812" t="s">
        <v>7944</v>
      </c>
      <c r="C2812">
        <v>9326707</v>
      </c>
      <c r="Q2812" t="s">
        <v>3981</v>
      </c>
      <c r="R2812" t="s">
        <v>3981</v>
      </c>
      <c r="S2812" t="s">
        <v>135</v>
      </c>
      <c r="T2812" t="s">
        <v>52</v>
      </c>
      <c r="V2812" s="9" t="s">
        <v>4307</v>
      </c>
      <c r="AA2812" s="6" t="s">
        <v>10353</v>
      </c>
      <c r="AB2812">
        <v>6</v>
      </c>
      <c r="AC2812">
        <v>6</v>
      </c>
      <c r="AE2812" t="s">
        <v>8054</v>
      </c>
      <c r="AH2812" t="s">
        <v>8288</v>
      </c>
      <c r="AI2812" t="s">
        <v>8287</v>
      </c>
      <c r="AL2812" t="s">
        <v>2713</v>
      </c>
      <c r="AM2812" t="s">
        <v>2713</v>
      </c>
      <c r="AO2812">
        <v>39</v>
      </c>
      <c r="AP2812">
        <v>3</v>
      </c>
      <c r="AZ2812" t="s">
        <v>9039</v>
      </c>
    </row>
    <row r="2813" spans="1:59" x14ac:dyDescent="0.3">
      <c r="A2813">
        <v>2655</v>
      </c>
      <c r="B2813" t="s">
        <v>7946</v>
      </c>
      <c r="C2813">
        <v>9373456</v>
      </c>
      <c r="Q2813" t="s">
        <v>3983</v>
      </c>
      <c r="R2813" t="s">
        <v>3983</v>
      </c>
      <c r="S2813" t="s">
        <v>135</v>
      </c>
      <c r="T2813" t="s">
        <v>52</v>
      </c>
      <c r="V2813" s="9" t="s">
        <v>4307</v>
      </c>
      <c r="Z2813" s="9" t="s">
        <v>4309</v>
      </c>
      <c r="AA2813" s="6" t="s">
        <v>10355</v>
      </c>
      <c r="AB2813">
        <v>6</v>
      </c>
      <c r="AC2813">
        <v>6</v>
      </c>
      <c r="AE2813" t="s">
        <v>2462</v>
      </c>
      <c r="AF2813" t="s">
        <v>8286</v>
      </c>
      <c r="AH2813" t="s">
        <v>8057</v>
      </c>
      <c r="AL2813" t="s">
        <v>3014</v>
      </c>
      <c r="AM2813" t="s">
        <v>3014</v>
      </c>
      <c r="AO2813">
        <v>47</v>
      </c>
      <c r="AP2813">
        <v>3</v>
      </c>
      <c r="AZ2813" t="s">
        <v>9041</v>
      </c>
    </row>
    <row r="2814" spans="1:59" x14ac:dyDescent="0.3">
      <c r="A2814">
        <v>2657</v>
      </c>
      <c r="Q2814" t="s">
        <v>3984</v>
      </c>
      <c r="R2814" t="s">
        <v>3984</v>
      </c>
      <c r="S2814" t="s">
        <v>135</v>
      </c>
      <c r="T2814" t="s">
        <v>138</v>
      </c>
      <c r="V2814" s="9" t="s">
        <v>4310</v>
      </c>
      <c r="AB2814">
        <v>1</v>
      </c>
      <c r="AC2814">
        <v>1</v>
      </c>
      <c r="AL2814" t="s">
        <v>519</v>
      </c>
      <c r="AM2814" t="s">
        <v>519</v>
      </c>
      <c r="AZ2814" t="s">
        <v>9042</v>
      </c>
    </row>
    <row r="2815" spans="1:59" x14ac:dyDescent="0.3">
      <c r="A2815">
        <v>2658</v>
      </c>
      <c r="K2815" t="s">
        <v>7948</v>
      </c>
      <c r="P2815" s="9" t="s">
        <v>7947</v>
      </c>
      <c r="Q2815" t="s">
        <v>3985</v>
      </c>
      <c r="R2815" t="s">
        <v>3985</v>
      </c>
      <c r="S2815" t="s">
        <v>135</v>
      </c>
      <c r="T2815" t="s">
        <v>13</v>
      </c>
      <c r="V2815" s="9" t="s">
        <v>4311</v>
      </c>
      <c r="AB2815">
        <v>231</v>
      </c>
      <c r="AC2815">
        <v>231</v>
      </c>
      <c r="AZ2815" t="s">
        <v>6442</v>
      </c>
      <c r="BF2815" t="s">
        <v>4858</v>
      </c>
    </row>
    <row r="2816" spans="1:59" x14ac:dyDescent="0.3">
      <c r="A2816">
        <v>2659</v>
      </c>
      <c r="N2816" t="s">
        <v>5640</v>
      </c>
      <c r="Q2816" t="s">
        <v>3986</v>
      </c>
      <c r="R2816" t="s">
        <v>3986</v>
      </c>
      <c r="S2816" t="s">
        <v>135</v>
      </c>
      <c r="T2816" t="s">
        <v>52</v>
      </c>
      <c r="V2816" s="9" t="s">
        <v>4312</v>
      </c>
      <c r="AE2816" t="s">
        <v>164</v>
      </c>
      <c r="AF2816" t="s">
        <v>8054</v>
      </c>
      <c r="AG2816" t="s">
        <v>8202</v>
      </c>
      <c r="AH2816" t="s">
        <v>8058</v>
      </c>
      <c r="AL2816" t="s">
        <v>5380</v>
      </c>
      <c r="AM2816" t="s">
        <v>5380</v>
      </c>
      <c r="AO2816">
        <v>1</v>
      </c>
      <c r="AP2816">
        <v>2</v>
      </c>
      <c r="AS2816" t="s">
        <v>7314</v>
      </c>
      <c r="AT2816">
        <v>37882359</v>
      </c>
      <c r="AV2816" s="11">
        <v>101084025</v>
      </c>
      <c r="AZ2816" t="s">
        <v>6840</v>
      </c>
    </row>
    <row r="2817" spans="1:59" x14ac:dyDescent="0.3">
      <c r="A2817">
        <v>2660</v>
      </c>
      <c r="N2817" t="s">
        <v>5639</v>
      </c>
      <c r="Q2817" t="s">
        <v>3987</v>
      </c>
      <c r="R2817" t="s">
        <v>3987</v>
      </c>
      <c r="S2817" t="s">
        <v>135</v>
      </c>
      <c r="T2817" t="s">
        <v>52</v>
      </c>
      <c r="V2817" s="9" t="s">
        <v>4312</v>
      </c>
      <c r="AE2817" t="s">
        <v>8053</v>
      </c>
      <c r="AH2817" t="s">
        <v>1174</v>
      </c>
      <c r="AL2817" t="s">
        <v>5380</v>
      </c>
      <c r="AM2817" t="s">
        <v>5380</v>
      </c>
      <c r="AO2817">
        <v>1</v>
      </c>
      <c r="AP2817">
        <v>2</v>
      </c>
      <c r="AS2817" t="s">
        <v>7314</v>
      </c>
      <c r="AT2817">
        <v>37882359</v>
      </c>
      <c r="AV2817" s="11">
        <v>101084025</v>
      </c>
      <c r="AZ2817" t="s">
        <v>9043</v>
      </c>
    </row>
    <row r="2818" spans="1:59" x14ac:dyDescent="0.3">
      <c r="A2818">
        <v>2661</v>
      </c>
      <c r="B2818" t="s">
        <v>7949</v>
      </c>
      <c r="C2818">
        <v>9329351</v>
      </c>
      <c r="Q2818" t="s">
        <v>3988</v>
      </c>
      <c r="R2818" t="s">
        <v>3988</v>
      </c>
      <c r="S2818" t="s">
        <v>135</v>
      </c>
      <c r="T2818" t="s">
        <v>52</v>
      </c>
      <c r="V2818" s="9" t="s">
        <v>4312</v>
      </c>
      <c r="AA2818" s="6" t="s">
        <v>9483</v>
      </c>
      <c r="AB2818">
        <v>2</v>
      </c>
      <c r="AC2818">
        <v>2</v>
      </c>
      <c r="AE2818" t="s">
        <v>2462</v>
      </c>
      <c r="AH2818" t="s">
        <v>8057</v>
      </c>
      <c r="AL2818" t="s">
        <v>1278</v>
      </c>
      <c r="AM2818" t="s">
        <v>1278</v>
      </c>
      <c r="AO2818">
        <v>82</v>
      </c>
      <c r="AP2818">
        <v>10</v>
      </c>
      <c r="AS2818" t="s">
        <v>7305</v>
      </c>
      <c r="AT2818">
        <v>7747175</v>
      </c>
      <c r="AV2818" s="11">
        <v>375362</v>
      </c>
      <c r="AZ2818" t="s">
        <v>9044</v>
      </c>
    </row>
    <row r="2819" spans="1:59" x14ac:dyDescent="0.3">
      <c r="A2819">
        <v>2663</v>
      </c>
      <c r="N2819" t="s">
        <v>11467</v>
      </c>
      <c r="Q2819" t="s">
        <v>11466</v>
      </c>
      <c r="R2819" t="s">
        <v>11466</v>
      </c>
      <c r="S2819" t="s">
        <v>135</v>
      </c>
      <c r="T2819" t="s">
        <v>138</v>
      </c>
      <c r="V2819" s="9" t="s">
        <v>11465</v>
      </c>
      <c r="AH2819" t="s">
        <v>1398</v>
      </c>
      <c r="AL2819" t="s">
        <v>11468</v>
      </c>
      <c r="AM2819" t="s">
        <v>11468</v>
      </c>
      <c r="AZ2819" t="s">
        <v>11469</v>
      </c>
    </row>
    <row r="2820" spans="1:59" x14ac:dyDescent="0.3">
      <c r="A2820">
        <v>2664</v>
      </c>
      <c r="N2820" t="s">
        <v>11490</v>
      </c>
      <c r="Q2820" t="s">
        <v>11491</v>
      </c>
      <c r="R2820" t="s">
        <v>11491</v>
      </c>
      <c r="S2820" t="s">
        <v>135</v>
      </c>
      <c r="T2820" t="s">
        <v>10822</v>
      </c>
      <c r="V2820" s="9" t="s">
        <v>11489</v>
      </c>
      <c r="AH2820" t="s">
        <v>8108</v>
      </c>
      <c r="AZ2820" t="s">
        <v>11492</v>
      </c>
    </row>
    <row r="2821" spans="1:59" x14ac:dyDescent="0.3">
      <c r="A2821">
        <v>2665</v>
      </c>
      <c r="B2821" t="s">
        <v>7164</v>
      </c>
      <c r="C2821">
        <v>9732738</v>
      </c>
      <c r="Q2821" t="s">
        <v>7165</v>
      </c>
      <c r="R2821" t="s">
        <v>7166</v>
      </c>
      <c r="S2821" t="s">
        <v>51</v>
      </c>
      <c r="T2821" t="s">
        <v>52</v>
      </c>
      <c r="V2821" s="9" t="s">
        <v>4313</v>
      </c>
      <c r="AA2821" s="6" t="s">
        <v>7167</v>
      </c>
      <c r="AB2821">
        <v>2</v>
      </c>
      <c r="AC2821">
        <v>2</v>
      </c>
      <c r="AE2821" t="s">
        <v>82</v>
      </c>
      <c r="AH2821" t="s">
        <v>8057</v>
      </c>
      <c r="AL2821" t="s">
        <v>1337</v>
      </c>
      <c r="AM2821" t="s">
        <v>1338</v>
      </c>
      <c r="AO2821">
        <v>68</v>
      </c>
      <c r="AP2821">
        <v>11</v>
      </c>
      <c r="AS2821" t="s">
        <v>7293</v>
      </c>
      <c r="AT2821">
        <v>742330120</v>
      </c>
      <c r="AV2821" s="11">
        <v>400773</v>
      </c>
      <c r="AZ2821" t="s">
        <v>7134</v>
      </c>
    </row>
    <row r="2822" spans="1:59" x14ac:dyDescent="0.3">
      <c r="A2822">
        <v>2666</v>
      </c>
      <c r="B2822" t="s">
        <v>7145</v>
      </c>
      <c r="C2822">
        <v>9732729</v>
      </c>
      <c r="Q2822" t="s">
        <v>7144</v>
      </c>
      <c r="R2822" t="s">
        <v>7148</v>
      </c>
      <c r="S2822" t="s">
        <v>51</v>
      </c>
      <c r="T2822" t="s">
        <v>52</v>
      </c>
      <c r="V2822" s="9" t="s">
        <v>4313</v>
      </c>
      <c r="AA2822" s="6" t="s">
        <v>7146</v>
      </c>
      <c r="AB2822">
        <v>8</v>
      </c>
      <c r="AC2822">
        <v>8</v>
      </c>
      <c r="AE2822" t="s">
        <v>82</v>
      </c>
      <c r="AH2822" t="s">
        <v>1174</v>
      </c>
      <c r="AL2822" t="s">
        <v>1337</v>
      </c>
      <c r="AM2822" t="s">
        <v>1338</v>
      </c>
      <c r="AO2822">
        <v>68</v>
      </c>
      <c r="AP2822">
        <v>11</v>
      </c>
      <c r="AS2822" t="s">
        <v>7293</v>
      </c>
      <c r="AT2822">
        <v>742330120</v>
      </c>
      <c r="AV2822" s="11">
        <v>400773</v>
      </c>
      <c r="AZ2822" t="s">
        <v>7147</v>
      </c>
    </row>
    <row r="2823" spans="1:59" x14ac:dyDescent="0.3">
      <c r="A2823">
        <v>2667</v>
      </c>
      <c r="B2823" t="s">
        <v>7120</v>
      </c>
      <c r="C2823">
        <v>9732728</v>
      </c>
      <c r="Q2823" t="s">
        <v>7121</v>
      </c>
      <c r="R2823" t="s">
        <v>7122</v>
      </c>
      <c r="S2823" t="s">
        <v>51</v>
      </c>
      <c r="T2823" t="s">
        <v>52</v>
      </c>
      <c r="V2823" s="9" t="s">
        <v>4313</v>
      </c>
      <c r="AA2823" s="6" t="s">
        <v>7123</v>
      </c>
      <c r="AB2823">
        <v>8</v>
      </c>
      <c r="AC2823">
        <v>8</v>
      </c>
      <c r="AE2823" t="s">
        <v>82</v>
      </c>
      <c r="AF2823" t="s">
        <v>8053</v>
      </c>
      <c r="AH2823" t="s">
        <v>8057</v>
      </c>
      <c r="AL2823" t="s">
        <v>1337</v>
      </c>
      <c r="AM2823" t="s">
        <v>1338</v>
      </c>
      <c r="AO2823">
        <v>68</v>
      </c>
      <c r="AP2823">
        <v>11</v>
      </c>
      <c r="AS2823" t="s">
        <v>7293</v>
      </c>
      <c r="AT2823">
        <v>742330120</v>
      </c>
      <c r="AV2823" s="11">
        <v>400773</v>
      </c>
      <c r="AZ2823" t="s">
        <v>7124</v>
      </c>
    </row>
    <row r="2824" spans="1:59" x14ac:dyDescent="0.3">
      <c r="A2824">
        <v>2669</v>
      </c>
      <c r="B2824" t="s">
        <v>7951</v>
      </c>
      <c r="C2824">
        <v>9423411</v>
      </c>
      <c r="Q2824" t="s">
        <v>3990</v>
      </c>
      <c r="R2824" t="s">
        <v>3990</v>
      </c>
      <c r="S2824" t="s">
        <v>135</v>
      </c>
      <c r="T2824" t="s">
        <v>52</v>
      </c>
      <c r="V2824" s="9" t="s">
        <v>4313</v>
      </c>
      <c r="AA2824" s="6" t="s">
        <v>9484</v>
      </c>
      <c r="AB2824">
        <v>9</v>
      </c>
      <c r="AC2824">
        <v>9</v>
      </c>
      <c r="AE2824" t="s">
        <v>8226</v>
      </c>
      <c r="AF2824" t="s">
        <v>8055</v>
      </c>
      <c r="AG2824" t="s">
        <v>8169</v>
      </c>
      <c r="AH2824" t="s">
        <v>8082</v>
      </c>
      <c r="AL2824" t="s">
        <v>5384</v>
      </c>
      <c r="AM2824" t="s">
        <v>5384</v>
      </c>
      <c r="AO2824">
        <v>11</v>
      </c>
      <c r="AP2824">
        <v>6</v>
      </c>
      <c r="AZ2824" t="s">
        <v>9046</v>
      </c>
    </row>
    <row r="2825" spans="1:59" x14ac:dyDescent="0.3">
      <c r="A2825">
        <v>2670</v>
      </c>
      <c r="C2825">
        <v>9385985</v>
      </c>
      <c r="Q2825" t="s">
        <v>3991</v>
      </c>
      <c r="R2825" t="s">
        <v>3991</v>
      </c>
      <c r="S2825" t="s">
        <v>135</v>
      </c>
      <c r="T2825" t="s">
        <v>52</v>
      </c>
      <c r="V2825" s="9" t="s">
        <v>4313</v>
      </c>
      <c r="AA2825" s="6" t="s">
        <v>9485</v>
      </c>
      <c r="AB2825">
        <v>2</v>
      </c>
      <c r="AC2825">
        <v>2</v>
      </c>
      <c r="AE2825" t="s">
        <v>8054</v>
      </c>
      <c r="AL2825" t="s">
        <v>686</v>
      </c>
      <c r="AM2825" t="s">
        <v>686</v>
      </c>
      <c r="AO2825">
        <v>100</v>
      </c>
      <c r="AP2825">
        <v>6</v>
      </c>
      <c r="AS2825" t="s">
        <v>7271</v>
      </c>
      <c r="AT2825">
        <v>43718717</v>
      </c>
      <c r="AU2825">
        <v>677613</v>
      </c>
      <c r="AV2825" s="11">
        <v>1306050</v>
      </c>
      <c r="AZ2825" t="s">
        <v>9047</v>
      </c>
    </row>
    <row r="2826" spans="1:59" x14ac:dyDescent="0.3">
      <c r="A2826">
        <v>2671</v>
      </c>
      <c r="B2826" t="s">
        <v>7952</v>
      </c>
      <c r="C2826">
        <v>9390414</v>
      </c>
      <c r="Q2826" t="s">
        <v>3992</v>
      </c>
      <c r="R2826" t="s">
        <v>3992</v>
      </c>
      <c r="S2826" t="s">
        <v>135</v>
      </c>
      <c r="T2826" t="s">
        <v>52</v>
      </c>
      <c r="V2826" s="9" t="s">
        <v>4313</v>
      </c>
      <c r="W2826" s="4">
        <v>35243</v>
      </c>
      <c r="Z2826" s="9" t="s">
        <v>4314</v>
      </c>
      <c r="AA2826" s="6" t="s">
        <v>9486</v>
      </c>
      <c r="AB2826">
        <v>13</v>
      </c>
      <c r="AC2826">
        <v>13</v>
      </c>
      <c r="AE2826" t="s">
        <v>8055</v>
      </c>
      <c r="AF2826" t="s">
        <v>8169</v>
      </c>
      <c r="AH2826" t="s">
        <v>8057</v>
      </c>
      <c r="AK2826" t="s">
        <v>8051</v>
      </c>
      <c r="AL2826" t="s">
        <v>3019</v>
      </c>
      <c r="AM2826" t="s">
        <v>3019</v>
      </c>
      <c r="AO2826">
        <v>131</v>
      </c>
      <c r="AP2826">
        <v>6</v>
      </c>
      <c r="AZ2826" t="s">
        <v>9048</v>
      </c>
    </row>
    <row r="2827" spans="1:59" x14ac:dyDescent="0.3">
      <c r="A2827">
        <v>2675</v>
      </c>
      <c r="M2827" t="s">
        <v>10003</v>
      </c>
      <c r="Q2827" t="s">
        <v>10004</v>
      </c>
      <c r="R2827" t="s">
        <v>10004</v>
      </c>
      <c r="S2827" t="s">
        <v>135</v>
      </c>
      <c r="T2827" t="s">
        <v>10005</v>
      </c>
      <c r="V2827" s="9" t="s">
        <v>4315</v>
      </c>
      <c r="AD2827" s="9" t="s">
        <v>10006</v>
      </c>
      <c r="AK2827" t="s">
        <v>8051</v>
      </c>
      <c r="AL2827" t="s">
        <v>10007</v>
      </c>
      <c r="AM2827" t="s">
        <v>10007</v>
      </c>
      <c r="AO2827">
        <v>1</v>
      </c>
      <c r="AP2827">
        <v>10</v>
      </c>
    </row>
    <row r="2828" spans="1:59" x14ac:dyDescent="0.3">
      <c r="A2828">
        <v>2676</v>
      </c>
      <c r="C2828">
        <v>11365295</v>
      </c>
      <c r="Q2828" t="s">
        <v>3994</v>
      </c>
      <c r="R2828" t="s">
        <v>3994</v>
      </c>
      <c r="S2828" t="s">
        <v>135</v>
      </c>
      <c r="T2828" t="s">
        <v>52</v>
      </c>
      <c r="V2828" s="9" t="s">
        <v>4315</v>
      </c>
      <c r="AA2828" s="6" t="s">
        <v>6270</v>
      </c>
      <c r="AB2828">
        <v>2</v>
      </c>
      <c r="AC2828">
        <v>2</v>
      </c>
      <c r="AE2828" t="s">
        <v>8053</v>
      </c>
      <c r="AL2828" t="s">
        <v>5385</v>
      </c>
      <c r="AM2828" t="s">
        <v>5385</v>
      </c>
      <c r="AO2828" s="9" t="s">
        <v>6863</v>
      </c>
      <c r="AP2828" s="9" t="s">
        <v>9050</v>
      </c>
      <c r="AZ2828" t="s">
        <v>9051</v>
      </c>
    </row>
    <row r="2829" spans="1:59" x14ac:dyDescent="0.3">
      <c r="A2829">
        <v>2677</v>
      </c>
      <c r="B2829" t="s">
        <v>7954</v>
      </c>
      <c r="C2829">
        <v>9439420</v>
      </c>
      <c r="Q2829" t="s">
        <v>3995</v>
      </c>
      <c r="R2829" t="s">
        <v>3995</v>
      </c>
      <c r="S2829" t="s">
        <v>135</v>
      </c>
      <c r="T2829" t="s">
        <v>52</v>
      </c>
      <c r="V2829" s="9" t="s">
        <v>4315</v>
      </c>
      <c r="Z2829" s="9" t="s">
        <v>4309</v>
      </c>
      <c r="AA2829" s="6" t="s">
        <v>9488</v>
      </c>
      <c r="AB2829">
        <v>2</v>
      </c>
      <c r="AC2829">
        <v>2</v>
      </c>
      <c r="AE2829" t="s">
        <v>2232</v>
      </c>
      <c r="AH2829" t="s">
        <v>8057</v>
      </c>
      <c r="AK2829" t="s">
        <v>8051</v>
      </c>
      <c r="AL2829" t="s">
        <v>5287</v>
      </c>
      <c r="AM2829" t="s">
        <v>5287</v>
      </c>
      <c r="AO2829">
        <v>80</v>
      </c>
      <c r="AP2829">
        <v>6</v>
      </c>
      <c r="AZ2829" t="s">
        <v>9052</v>
      </c>
    </row>
    <row r="2830" spans="1:59" x14ac:dyDescent="0.3">
      <c r="A2830">
        <v>2678</v>
      </c>
      <c r="B2830" t="s">
        <v>7955</v>
      </c>
      <c r="C2830">
        <v>9415796</v>
      </c>
      <c r="Q2830" t="s">
        <v>3996</v>
      </c>
      <c r="R2830" t="s">
        <v>3996</v>
      </c>
      <c r="S2830" t="s">
        <v>135</v>
      </c>
      <c r="T2830" t="s">
        <v>52</v>
      </c>
      <c r="V2830" s="9" t="s">
        <v>4315</v>
      </c>
      <c r="AA2830" s="6" t="s">
        <v>9489</v>
      </c>
      <c r="AB2830">
        <v>17</v>
      </c>
      <c r="AC2830">
        <v>17</v>
      </c>
      <c r="AE2830" t="s">
        <v>164</v>
      </c>
      <c r="AF2830" t="s">
        <v>8055</v>
      </c>
      <c r="AG2830" t="s">
        <v>8169</v>
      </c>
      <c r="AH2830" t="s">
        <v>8131</v>
      </c>
      <c r="AK2830" t="s">
        <v>8051</v>
      </c>
      <c r="AL2830" t="s">
        <v>2084</v>
      </c>
      <c r="AM2830" t="s">
        <v>2084</v>
      </c>
      <c r="AO2830">
        <v>26</v>
      </c>
      <c r="AP2830">
        <v>6</v>
      </c>
      <c r="AS2830" t="s">
        <v>7309</v>
      </c>
      <c r="AT2830">
        <v>38435996</v>
      </c>
      <c r="AU2830">
        <v>640644</v>
      </c>
      <c r="AV2830" s="11">
        <v>1273516</v>
      </c>
      <c r="AZ2830" t="s">
        <v>9053</v>
      </c>
      <c r="BF2830" t="s">
        <v>10456</v>
      </c>
      <c r="BG2830" t="s">
        <v>10455</v>
      </c>
    </row>
    <row r="2831" spans="1:59" x14ac:dyDescent="0.3">
      <c r="A2831">
        <v>2679</v>
      </c>
      <c r="N2831" t="s">
        <v>11508</v>
      </c>
      <c r="Q2831" t="s">
        <v>11509</v>
      </c>
      <c r="R2831" t="s">
        <v>11509</v>
      </c>
      <c r="S2831" t="s">
        <v>135</v>
      </c>
      <c r="T2831" t="s">
        <v>10822</v>
      </c>
      <c r="V2831" s="9" t="s">
        <v>4010</v>
      </c>
      <c r="AH2831" t="s">
        <v>11374</v>
      </c>
    </row>
    <row r="2832" spans="1:59" x14ac:dyDescent="0.3">
      <c r="A2832">
        <v>2680</v>
      </c>
      <c r="I2832">
        <v>44711011</v>
      </c>
      <c r="Q2832" t="s">
        <v>11352</v>
      </c>
      <c r="R2832" t="s">
        <v>11352</v>
      </c>
      <c r="S2832" t="s">
        <v>135</v>
      </c>
      <c r="T2832" t="s">
        <v>11061</v>
      </c>
      <c r="V2832" s="9" t="s">
        <v>4010</v>
      </c>
      <c r="AH2832" t="s">
        <v>8082</v>
      </c>
      <c r="BF2832" t="s">
        <v>11356</v>
      </c>
      <c r="BG2832" t="s">
        <v>11357</v>
      </c>
    </row>
    <row r="2833" spans="1:59" x14ac:dyDescent="0.3">
      <c r="A2833">
        <v>2681</v>
      </c>
      <c r="I2833">
        <v>39058368</v>
      </c>
      <c r="Q2833" t="s">
        <v>10791</v>
      </c>
      <c r="R2833" t="s">
        <v>10791</v>
      </c>
      <c r="S2833" t="s">
        <v>135</v>
      </c>
      <c r="T2833" t="s">
        <v>538</v>
      </c>
      <c r="V2833" s="9" t="s">
        <v>4010</v>
      </c>
      <c r="AB2833">
        <v>50</v>
      </c>
      <c r="AC2833">
        <v>50</v>
      </c>
      <c r="AH2833" t="s">
        <v>8082</v>
      </c>
      <c r="AZ2833" t="s">
        <v>10792</v>
      </c>
      <c r="BF2833" t="s">
        <v>10793</v>
      </c>
      <c r="BG2833" t="s">
        <v>10794</v>
      </c>
    </row>
    <row r="2834" spans="1:59" x14ac:dyDescent="0.3">
      <c r="A2834">
        <v>2682</v>
      </c>
      <c r="Q2834" t="s">
        <v>10795</v>
      </c>
      <c r="R2834" t="s">
        <v>10795</v>
      </c>
      <c r="S2834" t="s">
        <v>135</v>
      </c>
      <c r="T2834" t="s">
        <v>1281</v>
      </c>
      <c r="V2834" s="9" t="s">
        <v>4010</v>
      </c>
      <c r="AH2834" t="s">
        <v>8082</v>
      </c>
      <c r="AL2834" t="s">
        <v>10768</v>
      </c>
      <c r="AM2834" t="s">
        <v>10768</v>
      </c>
      <c r="AZ2834" t="s">
        <v>5424</v>
      </c>
    </row>
    <row r="2835" spans="1:59" x14ac:dyDescent="0.3">
      <c r="A2835">
        <v>2683</v>
      </c>
      <c r="Q2835" t="s">
        <v>10787</v>
      </c>
      <c r="R2835" t="s">
        <v>10787</v>
      </c>
      <c r="S2835" t="s">
        <v>135</v>
      </c>
      <c r="T2835" t="s">
        <v>1281</v>
      </c>
      <c r="V2835" s="9" t="s">
        <v>4010</v>
      </c>
      <c r="AE2835" t="s">
        <v>10754</v>
      </c>
      <c r="AH2835" t="s">
        <v>8082</v>
      </c>
      <c r="AL2835" t="s">
        <v>10768</v>
      </c>
      <c r="AM2835" t="s">
        <v>10768</v>
      </c>
      <c r="AZ2835" t="s">
        <v>10788</v>
      </c>
    </row>
    <row r="2836" spans="1:59" x14ac:dyDescent="0.3">
      <c r="A2836">
        <v>2684</v>
      </c>
      <c r="Q2836" t="s">
        <v>10767</v>
      </c>
      <c r="R2836" t="s">
        <v>10767</v>
      </c>
      <c r="S2836" t="s">
        <v>135</v>
      </c>
      <c r="T2836" t="s">
        <v>1281</v>
      </c>
      <c r="V2836" s="9" t="s">
        <v>4010</v>
      </c>
      <c r="AE2836" t="s">
        <v>10754</v>
      </c>
      <c r="AH2836" t="s">
        <v>8081</v>
      </c>
      <c r="AL2836" t="s">
        <v>10768</v>
      </c>
      <c r="AM2836" t="s">
        <v>10768</v>
      </c>
      <c r="AZ2836" t="s">
        <v>6462</v>
      </c>
    </row>
    <row r="2837" spans="1:59" x14ac:dyDescent="0.3">
      <c r="A2837">
        <v>2685</v>
      </c>
      <c r="Q2837" t="s">
        <v>10789</v>
      </c>
      <c r="R2837" t="s">
        <v>10789</v>
      </c>
      <c r="S2837" t="s">
        <v>135</v>
      </c>
      <c r="T2837" t="s">
        <v>1281</v>
      </c>
      <c r="V2837" s="9" t="s">
        <v>4010</v>
      </c>
      <c r="AH2837" t="s">
        <v>8082</v>
      </c>
      <c r="AL2837" t="s">
        <v>10768</v>
      </c>
      <c r="AM2837" t="s">
        <v>10768</v>
      </c>
      <c r="AZ2837" t="s">
        <v>10790</v>
      </c>
    </row>
    <row r="2838" spans="1:59" x14ac:dyDescent="0.3">
      <c r="A2838">
        <v>2686</v>
      </c>
      <c r="Q2838" t="s">
        <v>10799</v>
      </c>
      <c r="R2838" t="s">
        <v>10799</v>
      </c>
      <c r="S2838" t="s">
        <v>135</v>
      </c>
      <c r="T2838" t="s">
        <v>1281</v>
      </c>
      <c r="V2838" s="9" t="s">
        <v>4010</v>
      </c>
      <c r="AE2838" t="s">
        <v>10754</v>
      </c>
      <c r="AH2838" t="s">
        <v>8082</v>
      </c>
      <c r="AL2838" t="s">
        <v>10768</v>
      </c>
      <c r="AM2838" t="s">
        <v>10768</v>
      </c>
      <c r="AZ2838" t="s">
        <v>10800</v>
      </c>
    </row>
    <row r="2839" spans="1:59" x14ac:dyDescent="0.3">
      <c r="A2839">
        <v>2687</v>
      </c>
      <c r="B2839" t="s">
        <v>10798</v>
      </c>
      <c r="Q2839" t="s">
        <v>10796</v>
      </c>
      <c r="R2839" t="s">
        <v>10796</v>
      </c>
      <c r="S2839" t="s">
        <v>135</v>
      </c>
      <c r="T2839" t="s">
        <v>1281</v>
      </c>
      <c r="V2839" s="9" t="s">
        <v>4010</v>
      </c>
      <c r="Z2839" s="9" t="s">
        <v>10592</v>
      </c>
      <c r="AA2839" s="6" t="s">
        <v>10797</v>
      </c>
      <c r="AB2839">
        <v>2</v>
      </c>
      <c r="AC2839">
        <v>2</v>
      </c>
      <c r="AE2839" t="s">
        <v>10754</v>
      </c>
      <c r="AH2839" t="s">
        <v>8083</v>
      </c>
      <c r="AL2839" t="s">
        <v>10589</v>
      </c>
      <c r="AM2839" t="s">
        <v>10589</v>
      </c>
      <c r="AO2839">
        <v>17</v>
      </c>
      <c r="AP2839">
        <v>2</v>
      </c>
      <c r="AZ2839" t="s">
        <v>10608</v>
      </c>
    </row>
    <row r="2840" spans="1:59" x14ac:dyDescent="0.3">
      <c r="A2840">
        <v>2688</v>
      </c>
      <c r="Q2840" t="s">
        <v>11181</v>
      </c>
      <c r="R2840" t="s">
        <v>11181</v>
      </c>
      <c r="S2840" t="s">
        <v>135</v>
      </c>
      <c r="T2840" t="s">
        <v>2176</v>
      </c>
      <c r="V2840" s="9" t="s">
        <v>4010</v>
      </c>
      <c r="AE2840" t="s">
        <v>82</v>
      </c>
      <c r="AH2840" t="s">
        <v>8109</v>
      </c>
      <c r="AL2840" t="s">
        <v>11182</v>
      </c>
      <c r="AM2840" t="s">
        <v>11182</v>
      </c>
      <c r="AT2840">
        <v>932469141</v>
      </c>
      <c r="BD2840" t="s">
        <v>11184</v>
      </c>
      <c r="BF2840" t="s">
        <v>11183</v>
      </c>
      <c r="BG2840" t="s">
        <v>10453</v>
      </c>
    </row>
    <row r="2841" spans="1:59" x14ac:dyDescent="0.3">
      <c r="A2841">
        <v>2689</v>
      </c>
      <c r="Q2841" t="s">
        <v>11016</v>
      </c>
      <c r="R2841" t="s">
        <v>11017</v>
      </c>
      <c r="S2841" t="s">
        <v>65</v>
      </c>
      <c r="T2841" t="s">
        <v>2176</v>
      </c>
      <c r="V2841" s="9" t="s">
        <v>4010</v>
      </c>
      <c r="AH2841" t="s">
        <v>1174</v>
      </c>
      <c r="AL2841" t="s">
        <v>11018</v>
      </c>
      <c r="AM2841" t="s">
        <v>11019</v>
      </c>
      <c r="AT2841">
        <v>39327634</v>
      </c>
      <c r="AZ2841" t="s">
        <v>11020</v>
      </c>
      <c r="BF2841" t="s">
        <v>11021</v>
      </c>
    </row>
    <row r="2842" spans="1:59" x14ac:dyDescent="0.3">
      <c r="A2842">
        <v>2690</v>
      </c>
      <c r="Q2842" t="s">
        <v>10705</v>
      </c>
      <c r="R2842" t="s">
        <v>10705</v>
      </c>
      <c r="S2842" t="s">
        <v>135</v>
      </c>
      <c r="T2842" t="s">
        <v>2176</v>
      </c>
      <c r="V2842" s="9" t="s">
        <v>4010</v>
      </c>
      <c r="AE2842" t="s">
        <v>11703</v>
      </c>
      <c r="AH2842" t="s">
        <v>8109</v>
      </c>
      <c r="AL2842" t="s">
        <v>10706</v>
      </c>
      <c r="AM2842" t="s">
        <v>10706</v>
      </c>
      <c r="AR2842">
        <v>1</v>
      </c>
      <c r="AT2842">
        <v>37293306</v>
      </c>
      <c r="AZ2842" t="s">
        <v>10707</v>
      </c>
      <c r="BD2842" t="s">
        <v>10708</v>
      </c>
      <c r="BF2842" t="s">
        <v>10709</v>
      </c>
      <c r="BG2842" t="s">
        <v>10710</v>
      </c>
    </row>
    <row r="2843" spans="1:59" x14ac:dyDescent="0.3">
      <c r="A2843">
        <v>2693</v>
      </c>
      <c r="Q2843" t="s">
        <v>11022</v>
      </c>
      <c r="R2843" t="s">
        <v>11023</v>
      </c>
      <c r="S2843" t="s">
        <v>65</v>
      </c>
      <c r="T2843" t="s">
        <v>52</v>
      </c>
      <c r="V2843" s="9" t="s">
        <v>4010</v>
      </c>
      <c r="AA2843" s="6" t="s">
        <v>11024</v>
      </c>
      <c r="AB2843">
        <v>12</v>
      </c>
      <c r="AC2843">
        <v>12</v>
      </c>
      <c r="AE2843" t="s">
        <v>8055</v>
      </c>
      <c r="AH2843" t="s">
        <v>8057</v>
      </c>
      <c r="AL2843" t="s">
        <v>11025</v>
      </c>
      <c r="AM2843" t="s">
        <v>11026</v>
      </c>
      <c r="AO2843">
        <v>39</v>
      </c>
      <c r="AZ2843" t="s">
        <v>11027</v>
      </c>
    </row>
    <row r="2844" spans="1:59" x14ac:dyDescent="0.3">
      <c r="A2844">
        <v>2695</v>
      </c>
      <c r="Q2844" t="s">
        <v>10721</v>
      </c>
      <c r="R2844" t="s">
        <v>10721</v>
      </c>
      <c r="S2844" t="s">
        <v>10722</v>
      </c>
      <c r="T2844" t="s">
        <v>52</v>
      </c>
      <c r="V2844" s="9" t="s">
        <v>4010</v>
      </c>
      <c r="AA2844" s="6" t="s">
        <v>10723</v>
      </c>
      <c r="AB2844">
        <v>3</v>
      </c>
      <c r="AC2844">
        <v>3</v>
      </c>
      <c r="AE2844" t="s">
        <v>8055</v>
      </c>
      <c r="AH2844" t="s">
        <v>8057</v>
      </c>
      <c r="AL2844" t="s">
        <v>10724</v>
      </c>
      <c r="AM2844" t="s">
        <v>10724</v>
      </c>
      <c r="AO2844">
        <v>12</v>
      </c>
      <c r="AP2844">
        <v>3</v>
      </c>
      <c r="AZ2844" t="s">
        <v>10725</v>
      </c>
    </row>
    <row r="2845" spans="1:59" x14ac:dyDescent="0.3">
      <c r="A2845">
        <v>2696</v>
      </c>
      <c r="B2845" t="s">
        <v>10587</v>
      </c>
      <c r="Q2845" t="s">
        <v>10588</v>
      </c>
      <c r="R2845" t="s">
        <v>10588</v>
      </c>
      <c r="S2845" t="s">
        <v>135</v>
      </c>
      <c r="T2845" t="s">
        <v>52</v>
      </c>
      <c r="V2845" s="9" t="s">
        <v>4010</v>
      </c>
      <c r="Z2845" s="9" t="s">
        <v>10592</v>
      </c>
      <c r="AA2845" s="6" t="s">
        <v>10591</v>
      </c>
      <c r="AB2845">
        <v>9</v>
      </c>
      <c r="AC2845">
        <v>9</v>
      </c>
      <c r="AE2845" t="s">
        <v>8273</v>
      </c>
      <c r="AF2845" t="s">
        <v>10754</v>
      </c>
      <c r="AH2845" t="s">
        <v>8057</v>
      </c>
      <c r="AL2845" t="s">
        <v>10589</v>
      </c>
      <c r="AM2845" t="s">
        <v>10589</v>
      </c>
      <c r="AO2845">
        <v>17</v>
      </c>
      <c r="AP2845">
        <v>2</v>
      </c>
      <c r="AZ2845" t="s">
        <v>10590</v>
      </c>
    </row>
    <row r="2846" spans="1:59" x14ac:dyDescent="0.3">
      <c r="A2846">
        <v>2698</v>
      </c>
      <c r="Q2846" t="s">
        <v>10562</v>
      </c>
      <c r="R2846" t="s">
        <v>10562</v>
      </c>
      <c r="S2846" t="s">
        <v>135</v>
      </c>
      <c r="T2846" t="s">
        <v>52</v>
      </c>
      <c r="V2846" s="9" t="s">
        <v>4010</v>
      </c>
      <c r="AA2846" s="6" t="s">
        <v>10563</v>
      </c>
      <c r="AB2846">
        <v>16</v>
      </c>
      <c r="AC2846">
        <v>16</v>
      </c>
      <c r="AE2846" t="s">
        <v>164</v>
      </c>
      <c r="AF2846" t="s">
        <v>8169</v>
      </c>
      <c r="AH2846" t="s">
        <v>8057</v>
      </c>
      <c r="AL2846" t="s">
        <v>10564</v>
      </c>
      <c r="AM2846" t="s">
        <v>10564</v>
      </c>
      <c r="AT2846">
        <v>780937455</v>
      </c>
      <c r="AW2846" t="s">
        <v>10566</v>
      </c>
      <c r="BD2846" t="s">
        <v>10565</v>
      </c>
      <c r="BF2846" t="s">
        <v>4842</v>
      </c>
    </row>
    <row r="2847" spans="1:59" x14ac:dyDescent="0.3">
      <c r="A2847">
        <v>2699</v>
      </c>
      <c r="C2847">
        <v>9673115</v>
      </c>
      <c r="Q2847" t="s">
        <v>7149</v>
      </c>
      <c r="R2847" t="s">
        <v>7154</v>
      </c>
      <c r="S2847" t="s">
        <v>6622</v>
      </c>
      <c r="T2847" t="s">
        <v>52</v>
      </c>
      <c r="V2847" s="9" t="s">
        <v>4010</v>
      </c>
      <c r="AA2847" s="6" t="s">
        <v>7150</v>
      </c>
      <c r="AB2847">
        <v>5</v>
      </c>
      <c r="AC2847">
        <v>5</v>
      </c>
      <c r="AE2847" t="s">
        <v>8284</v>
      </c>
      <c r="AH2847" t="s">
        <v>8130</v>
      </c>
      <c r="AK2847" t="s">
        <v>8051</v>
      </c>
      <c r="AL2847" t="s">
        <v>7151</v>
      </c>
      <c r="AM2847" t="s">
        <v>7152</v>
      </c>
      <c r="AO2847">
        <v>52</v>
      </c>
      <c r="AP2847">
        <v>2</v>
      </c>
      <c r="AZ2847" t="s">
        <v>7153</v>
      </c>
    </row>
    <row r="2848" spans="1:59" x14ac:dyDescent="0.3">
      <c r="A2848">
        <v>2701</v>
      </c>
      <c r="I2848">
        <v>51327326</v>
      </c>
      <c r="Q2848" t="s">
        <v>10659</v>
      </c>
      <c r="R2848" t="s">
        <v>10659</v>
      </c>
      <c r="S2848" t="s">
        <v>9963</v>
      </c>
      <c r="T2848" t="s">
        <v>464</v>
      </c>
      <c r="V2848" s="9" t="s">
        <v>4010</v>
      </c>
      <c r="AD2848" s="9" t="s">
        <v>10660</v>
      </c>
      <c r="AH2848" t="s">
        <v>10661</v>
      </c>
    </row>
    <row r="2849" spans="1:59" x14ac:dyDescent="0.3">
      <c r="A2849">
        <v>2703</v>
      </c>
      <c r="C2849">
        <v>9666581</v>
      </c>
      <c r="Q2849" t="s">
        <v>3998</v>
      </c>
      <c r="R2849" t="s">
        <v>3998</v>
      </c>
      <c r="S2849" t="s">
        <v>135</v>
      </c>
      <c r="T2849" t="s">
        <v>52</v>
      </c>
      <c r="V2849" s="9" t="s">
        <v>4010</v>
      </c>
      <c r="AA2849" s="6" t="s">
        <v>7080</v>
      </c>
      <c r="AB2849">
        <v>5</v>
      </c>
      <c r="AC2849">
        <v>5</v>
      </c>
      <c r="AE2849" t="s">
        <v>8239</v>
      </c>
      <c r="AF2849" t="s">
        <v>8054</v>
      </c>
      <c r="AH2849" t="s">
        <v>8057</v>
      </c>
      <c r="AK2849" t="s">
        <v>8052</v>
      </c>
      <c r="AL2849" t="s">
        <v>1586</v>
      </c>
      <c r="AM2849" t="s">
        <v>1586</v>
      </c>
      <c r="AO2849">
        <v>40</v>
      </c>
      <c r="AP2849">
        <v>2</v>
      </c>
      <c r="AZ2849" t="s">
        <v>9054</v>
      </c>
    </row>
    <row r="2850" spans="1:59" x14ac:dyDescent="0.3">
      <c r="A2850">
        <v>2704</v>
      </c>
      <c r="I2850">
        <v>246547339</v>
      </c>
      <c r="O2850" s="9" t="s">
        <v>11144</v>
      </c>
      <c r="P2850" s="9" t="s">
        <v>11143</v>
      </c>
      <c r="Q2850" t="s">
        <v>11142</v>
      </c>
      <c r="R2850" t="s">
        <v>11142</v>
      </c>
      <c r="S2850" t="s">
        <v>135</v>
      </c>
      <c r="T2850" t="s">
        <v>13</v>
      </c>
      <c r="V2850" s="9" t="s">
        <v>4010</v>
      </c>
      <c r="AB2850">
        <v>452</v>
      </c>
      <c r="AC2850">
        <v>452</v>
      </c>
      <c r="AH2850" t="s">
        <v>8082</v>
      </c>
      <c r="AZ2850" t="s">
        <v>6144</v>
      </c>
      <c r="BF2850" t="s">
        <v>8855</v>
      </c>
      <c r="BG2850" t="s">
        <v>10455</v>
      </c>
    </row>
    <row r="2851" spans="1:59" x14ac:dyDescent="0.3">
      <c r="A2851">
        <v>2705</v>
      </c>
      <c r="I2851">
        <v>40589469</v>
      </c>
      <c r="O2851" s="9" t="s">
        <v>11395</v>
      </c>
      <c r="P2851" s="9" t="s">
        <v>11394</v>
      </c>
      <c r="Q2851" t="s">
        <v>11393</v>
      </c>
      <c r="R2851" t="s">
        <v>11393</v>
      </c>
      <c r="S2851" t="s">
        <v>135</v>
      </c>
      <c r="T2851" t="s">
        <v>13</v>
      </c>
      <c r="V2851" s="9" t="s">
        <v>4010</v>
      </c>
      <c r="AB2851">
        <v>326</v>
      </c>
      <c r="AC2851">
        <v>326</v>
      </c>
      <c r="AZ2851" t="s">
        <v>11397</v>
      </c>
      <c r="BF2851" t="s">
        <v>11396</v>
      </c>
      <c r="BG2851" t="s">
        <v>10453</v>
      </c>
    </row>
    <row r="2852" spans="1:59" x14ac:dyDescent="0.3">
      <c r="A2852">
        <v>2706</v>
      </c>
      <c r="I2852">
        <v>320806036</v>
      </c>
      <c r="O2852" s="9" t="s">
        <v>11390</v>
      </c>
      <c r="P2852" s="9" t="s">
        <v>11389</v>
      </c>
      <c r="Q2852" t="s">
        <v>11391</v>
      </c>
      <c r="R2852" t="s">
        <v>11391</v>
      </c>
      <c r="S2852" t="s">
        <v>135</v>
      </c>
      <c r="T2852" t="s">
        <v>13</v>
      </c>
      <c r="V2852" s="9" t="s">
        <v>4010</v>
      </c>
      <c r="AH2852" t="s">
        <v>8082</v>
      </c>
      <c r="AZ2852" t="s">
        <v>10788</v>
      </c>
      <c r="BF2852" t="s">
        <v>11392</v>
      </c>
      <c r="BG2852" t="s">
        <v>10455</v>
      </c>
    </row>
    <row r="2853" spans="1:59" x14ac:dyDescent="0.3">
      <c r="A2853">
        <v>2707</v>
      </c>
      <c r="K2853" t="s">
        <v>7958</v>
      </c>
      <c r="P2853" s="9" t="s">
        <v>7957</v>
      </c>
      <c r="Q2853" t="s">
        <v>3999</v>
      </c>
      <c r="R2853" t="s">
        <v>3999</v>
      </c>
      <c r="S2853" t="s">
        <v>135</v>
      </c>
      <c r="T2853" t="s">
        <v>13</v>
      </c>
      <c r="V2853" s="9" t="s">
        <v>4010</v>
      </c>
      <c r="AB2853">
        <v>292</v>
      </c>
      <c r="AC2853">
        <v>292</v>
      </c>
      <c r="AZ2853" t="s">
        <v>4710</v>
      </c>
      <c r="BF2853" t="s">
        <v>8945</v>
      </c>
    </row>
    <row r="2854" spans="1:59" x14ac:dyDescent="0.3">
      <c r="A2854">
        <v>2709</v>
      </c>
      <c r="I2854">
        <v>704460578</v>
      </c>
      <c r="O2854" s="9" t="s">
        <v>11381</v>
      </c>
      <c r="P2854" s="9" t="s">
        <v>11380</v>
      </c>
      <c r="Q2854" t="s">
        <v>11379</v>
      </c>
      <c r="R2854" t="s">
        <v>11379</v>
      </c>
      <c r="S2854" t="s">
        <v>135</v>
      </c>
      <c r="T2854" t="s">
        <v>13</v>
      </c>
      <c r="V2854" s="9" t="s">
        <v>4010</v>
      </c>
      <c r="AB2854">
        <v>160</v>
      </c>
      <c r="AC2854">
        <v>160</v>
      </c>
      <c r="AH2854" t="s">
        <v>1398</v>
      </c>
      <c r="AZ2854" t="s">
        <v>4770</v>
      </c>
      <c r="BF2854" t="s">
        <v>10703</v>
      </c>
      <c r="BG2854" t="s">
        <v>10704</v>
      </c>
    </row>
    <row r="2855" spans="1:59" x14ac:dyDescent="0.3">
      <c r="A2855">
        <v>2710</v>
      </c>
      <c r="K2855" t="s">
        <v>7960</v>
      </c>
      <c r="P2855" s="9" t="s">
        <v>7959</v>
      </c>
      <c r="Q2855" t="s">
        <v>4001</v>
      </c>
      <c r="R2855" t="s">
        <v>4001</v>
      </c>
      <c r="S2855" t="s">
        <v>135</v>
      </c>
      <c r="T2855" t="s">
        <v>13</v>
      </c>
      <c r="V2855" s="9" t="s">
        <v>4010</v>
      </c>
      <c r="AB2855">
        <v>147</v>
      </c>
      <c r="AC2855">
        <v>147</v>
      </c>
      <c r="AH2855" t="s">
        <v>8081</v>
      </c>
      <c r="AZ2855" t="s">
        <v>8745</v>
      </c>
      <c r="BF2855" t="s">
        <v>2847</v>
      </c>
    </row>
    <row r="2856" spans="1:59" x14ac:dyDescent="0.3">
      <c r="A2856">
        <v>2712</v>
      </c>
      <c r="I2856">
        <v>470736604</v>
      </c>
      <c r="K2856" t="s">
        <v>7962</v>
      </c>
      <c r="O2856" s="9" t="s">
        <v>10674</v>
      </c>
      <c r="P2856" s="9" t="s">
        <v>7961</v>
      </c>
      <c r="Q2856" t="s">
        <v>4002</v>
      </c>
      <c r="R2856" t="s">
        <v>4002</v>
      </c>
      <c r="S2856" t="s">
        <v>135</v>
      </c>
      <c r="T2856" t="s">
        <v>13</v>
      </c>
      <c r="V2856" s="9" t="s">
        <v>4010</v>
      </c>
      <c r="AB2856">
        <v>270</v>
      </c>
      <c r="AC2856">
        <v>270</v>
      </c>
      <c r="AH2856" t="s">
        <v>10675</v>
      </c>
      <c r="AZ2856" t="s">
        <v>9056</v>
      </c>
      <c r="BF2856" t="s">
        <v>9057</v>
      </c>
    </row>
    <row r="2857" spans="1:59" x14ac:dyDescent="0.3">
      <c r="A2857">
        <v>2714</v>
      </c>
      <c r="B2857" t="s">
        <v>7963</v>
      </c>
      <c r="C2857">
        <v>9792472</v>
      </c>
      <c r="Q2857" t="s">
        <v>4003</v>
      </c>
      <c r="R2857" t="s">
        <v>4003</v>
      </c>
      <c r="S2857" t="s">
        <v>135</v>
      </c>
      <c r="T2857" t="s">
        <v>52</v>
      </c>
      <c r="V2857" s="9" t="s">
        <v>4010</v>
      </c>
      <c r="Z2857" s="9" t="s">
        <v>4316</v>
      </c>
      <c r="AA2857" s="6" t="s">
        <v>9492</v>
      </c>
      <c r="AB2857">
        <v>4</v>
      </c>
      <c r="AC2857">
        <v>4</v>
      </c>
      <c r="AE2857" t="s">
        <v>8270</v>
      </c>
      <c r="AF2857" t="s">
        <v>8278</v>
      </c>
      <c r="AG2857" t="s">
        <v>8283</v>
      </c>
      <c r="AH2857" t="s">
        <v>1174</v>
      </c>
      <c r="AL2857" t="s">
        <v>5277</v>
      </c>
      <c r="AM2857" t="s">
        <v>5277</v>
      </c>
      <c r="AO2857">
        <v>106</v>
      </c>
      <c r="AP2857">
        <v>4</v>
      </c>
      <c r="AZ2857" t="s">
        <v>9058</v>
      </c>
    </row>
    <row r="2858" spans="1:59" x14ac:dyDescent="0.3">
      <c r="A2858">
        <v>2715</v>
      </c>
      <c r="N2858" t="s">
        <v>5642</v>
      </c>
      <c r="Q2858" t="s">
        <v>4004</v>
      </c>
      <c r="R2858" t="s">
        <v>4004</v>
      </c>
      <c r="S2858" t="s">
        <v>135</v>
      </c>
      <c r="T2858" t="s">
        <v>52</v>
      </c>
      <c r="V2858" s="9" t="s">
        <v>4010</v>
      </c>
      <c r="AE2858" t="s">
        <v>8054</v>
      </c>
      <c r="AH2858" t="s">
        <v>8060</v>
      </c>
      <c r="AL2858" t="s">
        <v>5380</v>
      </c>
      <c r="AM2858" t="s">
        <v>5380</v>
      </c>
      <c r="AO2858">
        <v>2</v>
      </c>
      <c r="AP2858">
        <v>1</v>
      </c>
      <c r="AS2858" t="s">
        <v>7314</v>
      </c>
      <c r="AT2858">
        <v>37882359</v>
      </c>
      <c r="AV2858" s="11">
        <v>101084025</v>
      </c>
      <c r="AZ2858" t="s">
        <v>9059</v>
      </c>
    </row>
    <row r="2859" spans="1:59" x14ac:dyDescent="0.3">
      <c r="A2859">
        <v>2716</v>
      </c>
      <c r="N2859" t="s">
        <v>5643</v>
      </c>
      <c r="Q2859" t="s">
        <v>4005</v>
      </c>
      <c r="R2859" t="s">
        <v>4005</v>
      </c>
      <c r="S2859" t="s">
        <v>135</v>
      </c>
      <c r="T2859" t="s">
        <v>52</v>
      </c>
      <c r="V2859" s="9" t="s">
        <v>4010</v>
      </c>
      <c r="AE2859" t="s">
        <v>8055</v>
      </c>
      <c r="AF2859" t="s">
        <v>8169</v>
      </c>
      <c r="AG2859" t="s">
        <v>8054</v>
      </c>
      <c r="AI2859" t="s">
        <v>8119</v>
      </c>
      <c r="AL2859" t="s">
        <v>5380</v>
      </c>
      <c r="AM2859" t="s">
        <v>5380</v>
      </c>
      <c r="AO2859">
        <v>2</v>
      </c>
      <c r="AP2859">
        <v>1</v>
      </c>
      <c r="AS2859" t="s">
        <v>7314</v>
      </c>
      <c r="AT2859">
        <v>37882359</v>
      </c>
      <c r="AV2859" s="11">
        <v>101084025</v>
      </c>
      <c r="AZ2859" t="s">
        <v>9060</v>
      </c>
    </row>
    <row r="2860" spans="1:59" x14ac:dyDescent="0.3">
      <c r="A2860">
        <v>2717</v>
      </c>
      <c r="N2860" t="s">
        <v>5641</v>
      </c>
      <c r="Q2860" t="s">
        <v>4006</v>
      </c>
      <c r="R2860" t="s">
        <v>4006</v>
      </c>
      <c r="S2860" t="s">
        <v>135</v>
      </c>
      <c r="T2860" t="s">
        <v>52</v>
      </c>
      <c r="V2860" s="9" t="s">
        <v>4010</v>
      </c>
      <c r="AE2860" t="s">
        <v>8211</v>
      </c>
      <c r="AH2860" t="s">
        <v>8057</v>
      </c>
      <c r="AL2860" t="s">
        <v>5380</v>
      </c>
      <c r="AM2860" t="s">
        <v>5380</v>
      </c>
      <c r="AO2860">
        <v>2</v>
      </c>
      <c r="AP2860">
        <v>1</v>
      </c>
      <c r="AS2860" t="s">
        <v>7314</v>
      </c>
      <c r="AT2860">
        <v>37882359</v>
      </c>
      <c r="AV2860" s="11">
        <v>101084025</v>
      </c>
      <c r="AZ2860" t="s">
        <v>9061</v>
      </c>
    </row>
    <row r="2861" spans="1:59" x14ac:dyDescent="0.3">
      <c r="A2861">
        <v>2718</v>
      </c>
      <c r="C2861">
        <v>11365021</v>
      </c>
      <c r="Q2861" t="s">
        <v>4007</v>
      </c>
      <c r="R2861" t="s">
        <v>4007</v>
      </c>
      <c r="S2861" t="s">
        <v>135</v>
      </c>
      <c r="T2861" t="s">
        <v>52</v>
      </c>
      <c r="V2861" s="9" t="s">
        <v>4010</v>
      </c>
      <c r="AA2861" s="6" t="s">
        <v>9493</v>
      </c>
      <c r="AB2861">
        <v>2</v>
      </c>
      <c r="AC2861">
        <v>2</v>
      </c>
      <c r="AE2861" t="s">
        <v>8053</v>
      </c>
      <c r="AF2861" t="s">
        <v>8054</v>
      </c>
      <c r="AG2861" t="s">
        <v>92</v>
      </c>
      <c r="AH2861" t="s">
        <v>12748</v>
      </c>
      <c r="AL2861" t="s">
        <v>5387</v>
      </c>
      <c r="AM2861" t="s">
        <v>5387</v>
      </c>
      <c r="AO2861">
        <v>13</v>
      </c>
      <c r="AP2861">
        <v>2</v>
      </c>
      <c r="AZ2861" t="s">
        <v>9062</v>
      </c>
    </row>
    <row r="2862" spans="1:59" x14ac:dyDescent="0.3">
      <c r="A2862">
        <v>2721</v>
      </c>
      <c r="K2862" t="s">
        <v>7965</v>
      </c>
      <c r="P2862" s="9" t="s">
        <v>7964</v>
      </c>
      <c r="Q2862" t="s">
        <v>4011</v>
      </c>
      <c r="R2862" t="s">
        <v>4011</v>
      </c>
      <c r="S2862" t="s">
        <v>135</v>
      </c>
      <c r="T2862" t="s">
        <v>13</v>
      </c>
      <c r="V2862" s="9" t="s">
        <v>4010</v>
      </c>
      <c r="AB2862">
        <v>440</v>
      </c>
      <c r="AC2862">
        <v>440</v>
      </c>
      <c r="AH2862" t="s">
        <v>8128</v>
      </c>
    </row>
    <row r="2863" spans="1:59" x14ac:dyDescent="0.3">
      <c r="A2863">
        <v>2722</v>
      </c>
      <c r="M2863" t="s">
        <v>10013</v>
      </c>
      <c r="Q2863" t="s">
        <v>10014</v>
      </c>
      <c r="R2863" t="s">
        <v>10014</v>
      </c>
      <c r="S2863" t="s">
        <v>135</v>
      </c>
      <c r="T2863" t="s">
        <v>10005</v>
      </c>
      <c r="V2863" s="9" t="s">
        <v>10015</v>
      </c>
      <c r="AD2863" s="9" t="s">
        <v>10016</v>
      </c>
      <c r="AK2863" t="s">
        <v>8051</v>
      </c>
      <c r="AL2863" t="s">
        <v>10017</v>
      </c>
      <c r="AM2863" t="s">
        <v>10017</v>
      </c>
      <c r="AO2863">
        <v>1</v>
      </c>
      <c r="AP2863">
        <v>4340</v>
      </c>
    </row>
    <row r="2864" spans="1:59" x14ac:dyDescent="0.3">
      <c r="A2864">
        <v>2723</v>
      </c>
      <c r="M2864" t="s">
        <v>10018</v>
      </c>
      <c r="Q2864" t="s">
        <v>10019</v>
      </c>
      <c r="R2864" t="s">
        <v>10019</v>
      </c>
      <c r="S2864" t="s">
        <v>135</v>
      </c>
      <c r="T2864" t="s">
        <v>10005</v>
      </c>
      <c r="V2864" s="9" t="s">
        <v>10020</v>
      </c>
      <c r="AD2864" s="9" t="s">
        <v>10016</v>
      </c>
      <c r="AK2864" t="s">
        <v>8051</v>
      </c>
      <c r="AL2864" t="s">
        <v>10017</v>
      </c>
      <c r="AM2864" t="s">
        <v>10017</v>
      </c>
      <c r="AO2864">
        <v>1</v>
      </c>
      <c r="AP2864">
        <v>4343</v>
      </c>
    </row>
    <row r="2865" spans="1:52" x14ac:dyDescent="0.3">
      <c r="A2865">
        <v>2724</v>
      </c>
      <c r="M2865" t="s">
        <v>10021</v>
      </c>
      <c r="Q2865" t="s">
        <v>10022</v>
      </c>
      <c r="R2865" t="s">
        <v>10022</v>
      </c>
      <c r="S2865" t="s">
        <v>135</v>
      </c>
      <c r="T2865" t="s">
        <v>10005</v>
      </c>
      <c r="V2865" s="9" t="s">
        <v>4317</v>
      </c>
      <c r="AD2865" s="9" t="s">
        <v>10016</v>
      </c>
      <c r="AK2865" t="s">
        <v>8051</v>
      </c>
      <c r="AL2865" t="s">
        <v>10017</v>
      </c>
      <c r="AM2865" t="s">
        <v>10017</v>
      </c>
      <c r="AO2865">
        <v>1</v>
      </c>
      <c r="AP2865">
        <v>4344</v>
      </c>
    </row>
    <row r="2866" spans="1:52" x14ac:dyDescent="0.3">
      <c r="A2866">
        <v>2725</v>
      </c>
      <c r="N2866" t="s">
        <v>11202</v>
      </c>
      <c r="Q2866" t="s">
        <v>11203</v>
      </c>
      <c r="R2866" t="s">
        <v>11203</v>
      </c>
      <c r="S2866" t="s">
        <v>135</v>
      </c>
      <c r="T2866" t="s">
        <v>52</v>
      </c>
      <c r="V2866" s="9" t="s">
        <v>4317</v>
      </c>
      <c r="AE2866" t="s">
        <v>10754</v>
      </c>
      <c r="AH2866" t="s">
        <v>11204</v>
      </c>
      <c r="AL2866" t="s">
        <v>11199</v>
      </c>
      <c r="AM2866" t="s">
        <v>11199</v>
      </c>
      <c r="AO2866">
        <v>1</v>
      </c>
      <c r="AT2866">
        <v>456181794</v>
      </c>
      <c r="AZ2866" t="s">
        <v>11205</v>
      </c>
    </row>
    <row r="2867" spans="1:52" x14ac:dyDescent="0.3">
      <c r="A2867">
        <v>2726</v>
      </c>
      <c r="N2867" t="s">
        <v>11206</v>
      </c>
      <c r="Q2867" t="s">
        <v>11207</v>
      </c>
      <c r="R2867" t="s">
        <v>11207</v>
      </c>
      <c r="S2867" t="s">
        <v>135</v>
      </c>
      <c r="T2867" t="s">
        <v>52</v>
      </c>
      <c r="V2867" s="9" t="s">
        <v>4317</v>
      </c>
      <c r="AH2867" t="s">
        <v>11208</v>
      </c>
      <c r="AL2867" t="s">
        <v>11199</v>
      </c>
      <c r="AM2867" t="s">
        <v>11199</v>
      </c>
      <c r="AO2867">
        <v>1</v>
      </c>
      <c r="AT2867">
        <v>456181794</v>
      </c>
      <c r="AZ2867" t="s">
        <v>11209</v>
      </c>
    </row>
    <row r="2868" spans="1:52" x14ac:dyDescent="0.3">
      <c r="A2868">
        <v>2727</v>
      </c>
      <c r="N2868" t="s">
        <v>11210</v>
      </c>
      <c r="Q2868" t="s">
        <v>11211</v>
      </c>
      <c r="R2868" t="s">
        <v>11211</v>
      </c>
      <c r="S2868" t="s">
        <v>135</v>
      </c>
      <c r="T2868" t="s">
        <v>52</v>
      </c>
      <c r="V2868" s="9" t="s">
        <v>4317</v>
      </c>
      <c r="AH2868" t="s">
        <v>8135</v>
      </c>
      <c r="AL2868" t="s">
        <v>11199</v>
      </c>
      <c r="AM2868" t="s">
        <v>11199</v>
      </c>
      <c r="AO2868">
        <v>1</v>
      </c>
      <c r="AT2868">
        <v>456181794</v>
      </c>
      <c r="AZ2868" t="s">
        <v>11212</v>
      </c>
    </row>
    <row r="2869" spans="1:52" x14ac:dyDescent="0.3">
      <c r="A2869">
        <v>2728</v>
      </c>
      <c r="B2869" t="s">
        <v>5712</v>
      </c>
      <c r="E2869">
        <v>3097144</v>
      </c>
      <c r="Q2869" t="s">
        <v>5713</v>
      </c>
      <c r="R2869" t="s">
        <v>5713</v>
      </c>
      <c r="S2869" t="s">
        <v>135</v>
      </c>
      <c r="T2869" t="s">
        <v>52</v>
      </c>
      <c r="V2869" s="9" t="s">
        <v>4317</v>
      </c>
      <c r="AA2869" s="6" t="s">
        <v>5714</v>
      </c>
      <c r="AB2869">
        <v>21</v>
      </c>
      <c r="AC2869">
        <v>21</v>
      </c>
      <c r="AE2869" t="s">
        <v>8169</v>
      </c>
      <c r="AH2869" t="s">
        <v>8083</v>
      </c>
      <c r="AL2869" t="s">
        <v>5184</v>
      </c>
      <c r="AM2869" t="s">
        <v>5184</v>
      </c>
      <c r="AO2869">
        <v>45</v>
      </c>
      <c r="AP2869">
        <v>1</v>
      </c>
      <c r="AZ2869" t="s">
        <v>5715</v>
      </c>
    </row>
    <row r="2870" spans="1:52" x14ac:dyDescent="0.3">
      <c r="A2870">
        <v>2730</v>
      </c>
      <c r="B2870" t="s">
        <v>7966</v>
      </c>
      <c r="C2870">
        <v>9467573</v>
      </c>
      <c r="Q2870" t="s">
        <v>4013</v>
      </c>
      <c r="R2870" t="s">
        <v>4013</v>
      </c>
      <c r="S2870" t="s">
        <v>135</v>
      </c>
      <c r="T2870" t="s">
        <v>52</v>
      </c>
      <c r="V2870" s="9" t="s">
        <v>4317</v>
      </c>
      <c r="W2870" s="4">
        <v>35513</v>
      </c>
      <c r="X2870" s="9" t="s">
        <v>8684</v>
      </c>
      <c r="Y2870" s="9" t="s">
        <v>4318</v>
      </c>
      <c r="AA2870" s="6" t="s">
        <v>9496</v>
      </c>
      <c r="AB2870">
        <v>4</v>
      </c>
      <c r="AC2870">
        <v>4</v>
      </c>
      <c r="AE2870" t="s">
        <v>2462</v>
      </c>
      <c r="AH2870" t="s">
        <v>8057</v>
      </c>
      <c r="AK2870" t="s">
        <v>8123</v>
      </c>
      <c r="AL2870" t="s">
        <v>1278</v>
      </c>
      <c r="AM2870" t="s">
        <v>1278</v>
      </c>
      <c r="AO2870">
        <v>83</v>
      </c>
      <c r="AP2870">
        <v>2</v>
      </c>
      <c r="AS2870" t="s">
        <v>7305</v>
      </c>
      <c r="AT2870">
        <v>7747175</v>
      </c>
      <c r="AV2870" s="11">
        <v>375362</v>
      </c>
      <c r="AZ2870" t="s">
        <v>9065</v>
      </c>
    </row>
    <row r="2871" spans="1:52" x14ac:dyDescent="0.3">
      <c r="A2871">
        <v>2731</v>
      </c>
      <c r="B2871" t="s">
        <v>7967</v>
      </c>
      <c r="C2871">
        <v>9462781</v>
      </c>
      <c r="Q2871" t="s">
        <v>4014</v>
      </c>
      <c r="R2871" t="s">
        <v>4014</v>
      </c>
      <c r="S2871" t="s">
        <v>135</v>
      </c>
      <c r="T2871" t="s">
        <v>52</v>
      </c>
      <c r="V2871" s="9" t="s">
        <v>4317</v>
      </c>
      <c r="AA2871" s="6" t="s">
        <v>9497</v>
      </c>
      <c r="AB2871">
        <v>6</v>
      </c>
      <c r="AC2871">
        <v>6</v>
      </c>
      <c r="AE2871" t="s">
        <v>8054</v>
      </c>
      <c r="AH2871" t="s">
        <v>8057</v>
      </c>
      <c r="AI2871" t="s">
        <v>5945</v>
      </c>
      <c r="AK2871" t="s">
        <v>8051</v>
      </c>
      <c r="AL2871" t="s">
        <v>686</v>
      </c>
      <c r="AM2871" t="s">
        <v>686</v>
      </c>
      <c r="AO2871">
        <v>101</v>
      </c>
      <c r="AP2871">
        <v>2</v>
      </c>
      <c r="AS2871" t="s">
        <v>7271</v>
      </c>
      <c r="AT2871">
        <v>43718717</v>
      </c>
      <c r="AU2871">
        <v>677613</v>
      </c>
      <c r="AV2871" s="11">
        <v>1306050</v>
      </c>
      <c r="AZ2871" t="s">
        <v>9066</v>
      </c>
    </row>
    <row r="2872" spans="1:52" x14ac:dyDescent="0.3">
      <c r="A2872">
        <v>2733</v>
      </c>
      <c r="N2872" t="s">
        <v>5122</v>
      </c>
      <c r="Q2872" t="s">
        <v>5123</v>
      </c>
      <c r="R2872" t="s">
        <v>5123</v>
      </c>
      <c r="S2872" t="s">
        <v>135</v>
      </c>
      <c r="T2872" t="s">
        <v>138</v>
      </c>
      <c r="V2872" s="9" t="s">
        <v>4319</v>
      </c>
      <c r="AA2872" s="6" t="s">
        <v>5124</v>
      </c>
      <c r="AB2872">
        <v>3</v>
      </c>
      <c r="AC2872">
        <v>3</v>
      </c>
      <c r="AE2872" t="s">
        <v>8267</v>
      </c>
      <c r="AH2872" t="s">
        <v>8083</v>
      </c>
      <c r="AL2872" t="s">
        <v>5125</v>
      </c>
      <c r="AM2872" t="s">
        <v>5125</v>
      </c>
      <c r="AZ2872" t="s">
        <v>5126</v>
      </c>
    </row>
    <row r="2873" spans="1:52" x14ac:dyDescent="0.3">
      <c r="A2873">
        <v>2734</v>
      </c>
      <c r="C2873">
        <v>11365065</v>
      </c>
      <c r="Q2873" t="s">
        <v>4016</v>
      </c>
      <c r="R2873" t="s">
        <v>4016</v>
      </c>
      <c r="S2873" t="s">
        <v>135</v>
      </c>
      <c r="T2873" t="s">
        <v>52</v>
      </c>
      <c r="V2873" s="9" t="s">
        <v>4319</v>
      </c>
      <c r="AA2873" s="6" t="s">
        <v>252</v>
      </c>
      <c r="AB2873">
        <v>1</v>
      </c>
      <c r="AC2873">
        <v>1</v>
      </c>
      <c r="AE2873" t="s">
        <v>8098</v>
      </c>
      <c r="AL2873" t="s">
        <v>5363</v>
      </c>
      <c r="AM2873" t="s">
        <v>5363</v>
      </c>
      <c r="AO2873">
        <v>13</v>
      </c>
      <c r="AP2873">
        <v>2</v>
      </c>
    </row>
    <row r="2874" spans="1:52" x14ac:dyDescent="0.3">
      <c r="A2874">
        <v>2735</v>
      </c>
      <c r="M2874" t="s">
        <v>10023</v>
      </c>
      <c r="Q2874" t="s">
        <v>10024</v>
      </c>
      <c r="R2874" t="s">
        <v>10024</v>
      </c>
      <c r="S2874" t="s">
        <v>135</v>
      </c>
      <c r="T2874" t="s">
        <v>10005</v>
      </c>
      <c r="V2874" s="9" t="s">
        <v>10025</v>
      </c>
      <c r="AD2874" s="9" t="s">
        <v>10016</v>
      </c>
      <c r="AK2874" t="s">
        <v>8051</v>
      </c>
      <c r="AL2874" t="s">
        <v>10017</v>
      </c>
      <c r="AM2874" t="s">
        <v>10017</v>
      </c>
      <c r="AO2874">
        <v>1</v>
      </c>
      <c r="AP2874">
        <v>4349</v>
      </c>
    </row>
    <row r="2875" spans="1:52" x14ac:dyDescent="0.3">
      <c r="A2875">
        <v>2736</v>
      </c>
      <c r="M2875" t="s">
        <v>10026</v>
      </c>
      <c r="Q2875" t="s">
        <v>10027</v>
      </c>
      <c r="R2875" t="s">
        <v>10027</v>
      </c>
      <c r="S2875" t="s">
        <v>135</v>
      </c>
      <c r="T2875" t="s">
        <v>10005</v>
      </c>
      <c r="V2875" s="9" t="s">
        <v>10028</v>
      </c>
      <c r="AD2875" s="9" t="s">
        <v>10016</v>
      </c>
      <c r="AK2875" t="s">
        <v>8051</v>
      </c>
      <c r="AL2875" t="s">
        <v>10017</v>
      </c>
      <c r="AM2875" t="s">
        <v>10017</v>
      </c>
      <c r="AO2875">
        <v>1</v>
      </c>
      <c r="AP2875">
        <v>4359</v>
      </c>
    </row>
    <row r="2876" spans="1:52" x14ac:dyDescent="0.3">
      <c r="A2876">
        <v>2737</v>
      </c>
      <c r="B2876" t="s">
        <v>11541</v>
      </c>
      <c r="C2876">
        <v>9519623</v>
      </c>
      <c r="Q2876" t="s">
        <v>8108</v>
      </c>
      <c r="R2876" t="s">
        <v>8108</v>
      </c>
      <c r="S2876" t="s">
        <v>135</v>
      </c>
      <c r="T2876" t="s">
        <v>52</v>
      </c>
      <c r="V2876" s="9" t="s">
        <v>4320</v>
      </c>
      <c r="AA2876" s="6" t="s">
        <v>11540</v>
      </c>
      <c r="AB2876">
        <v>3</v>
      </c>
      <c r="AC2876">
        <v>3</v>
      </c>
      <c r="AE2876" t="s">
        <v>82</v>
      </c>
      <c r="AF2876" t="s">
        <v>8226</v>
      </c>
      <c r="AH2876" t="s">
        <v>8108</v>
      </c>
      <c r="AL2876" t="s">
        <v>11542</v>
      </c>
      <c r="AM2876" t="s">
        <v>11542</v>
      </c>
      <c r="AO2876">
        <v>37</v>
      </c>
      <c r="AP2876">
        <v>3</v>
      </c>
      <c r="AZ2876" t="s">
        <v>11543</v>
      </c>
    </row>
    <row r="2877" spans="1:52" x14ac:dyDescent="0.3">
      <c r="A2877">
        <v>2738</v>
      </c>
      <c r="Q2877" t="s">
        <v>10964</v>
      </c>
      <c r="R2877" t="s">
        <v>10964</v>
      </c>
      <c r="S2877" t="s">
        <v>135</v>
      </c>
      <c r="T2877" t="s">
        <v>52</v>
      </c>
      <c r="V2877" s="9" t="s">
        <v>4320</v>
      </c>
      <c r="AA2877" s="6" t="s">
        <v>10967</v>
      </c>
      <c r="AB2877">
        <v>42</v>
      </c>
      <c r="AC2877">
        <v>42</v>
      </c>
      <c r="AE2877" t="s">
        <v>562</v>
      </c>
      <c r="AF2877" t="s">
        <v>12306</v>
      </c>
      <c r="AG2877" t="s">
        <v>8169</v>
      </c>
      <c r="AH2877" t="s">
        <v>8083</v>
      </c>
      <c r="AL2877" t="s">
        <v>10966</v>
      </c>
      <c r="AM2877" t="s">
        <v>10966</v>
      </c>
      <c r="AO2877">
        <v>1</v>
      </c>
      <c r="AP2877">
        <v>2</v>
      </c>
      <c r="AZ2877" t="s">
        <v>10965</v>
      </c>
    </row>
    <row r="2878" spans="1:52" x14ac:dyDescent="0.3">
      <c r="A2878">
        <v>2741</v>
      </c>
      <c r="B2878" t="s">
        <v>5489</v>
      </c>
      <c r="E2878">
        <v>3012476</v>
      </c>
      <c r="Q2878" t="s">
        <v>5491</v>
      </c>
      <c r="R2878" t="s">
        <v>5491</v>
      </c>
      <c r="S2878" t="s">
        <v>135</v>
      </c>
      <c r="T2878" t="s">
        <v>52</v>
      </c>
      <c r="V2878" s="9" t="s">
        <v>4320</v>
      </c>
      <c r="AA2878" s="6" t="s">
        <v>2460</v>
      </c>
      <c r="AB2878">
        <v>6</v>
      </c>
      <c r="AC2878">
        <v>6</v>
      </c>
      <c r="AE2878" t="s">
        <v>8169</v>
      </c>
      <c r="AH2878" t="s">
        <v>8057</v>
      </c>
      <c r="AL2878" t="s">
        <v>5494</v>
      </c>
      <c r="AM2878" t="s">
        <v>5494</v>
      </c>
      <c r="AO2878">
        <v>206</v>
      </c>
      <c r="AZ2878" t="s">
        <v>5495</v>
      </c>
    </row>
    <row r="2879" spans="1:52" x14ac:dyDescent="0.3">
      <c r="A2879">
        <v>2742</v>
      </c>
      <c r="B2879" t="s">
        <v>5490</v>
      </c>
      <c r="E2879">
        <v>3012477</v>
      </c>
      <c r="Q2879" t="s">
        <v>5492</v>
      </c>
      <c r="R2879" t="s">
        <v>5492</v>
      </c>
      <c r="S2879" t="s">
        <v>135</v>
      </c>
      <c r="T2879" t="s">
        <v>52</v>
      </c>
      <c r="V2879" s="9" t="s">
        <v>4320</v>
      </c>
      <c r="AA2879" s="6" t="s">
        <v>5493</v>
      </c>
      <c r="AB2879">
        <v>3</v>
      </c>
      <c r="AC2879">
        <v>3</v>
      </c>
      <c r="AE2879" t="s">
        <v>8169</v>
      </c>
      <c r="AH2879" t="s">
        <v>8057</v>
      </c>
      <c r="AL2879" t="s">
        <v>5494</v>
      </c>
      <c r="AM2879" t="s">
        <v>5494</v>
      </c>
      <c r="AO2879">
        <v>206</v>
      </c>
      <c r="AZ2879" t="s">
        <v>5496</v>
      </c>
    </row>
    <row r="2880" spans="1:52" x14ac:dyDescent="0.3">
      <c r="A2880">
        <v>2743</v>
      </c>
      <c r="C2880">
        <v>11645061</v>
      </c>
      <c r="Q2880" t="s">
        <v>4017</v>
      </c>
      <c r="R2880" t="s">
        <v>4017</v>
      </c>
      <c r="S2880" t="s">
        <v>135</v>
      </c>
      <c r="T2880" t="s">
        <v>52</v>
      </c>
      <c r="V2880" s="9" t="s">
        <v>4320</v>
      </c>
      <c r="AA2880" s="6" t="s">
        <v>9498</v>
      </c>
      <c r="AB2880">
        <v>1</v>
      </c>
      <c r="AC2880">
        <v>1</v>
      </c>
      <c r="AE2880" t="s">
        <v>8053</v>
      </c>
      <c r="AF2880" t="s">
        <v>82</v>
      </c>
      <c r="AH2880" t="s">
        <v>1174</v>
      </c>
      <c r="AL2880" t="s">
        <v>5388</v>
      </c>
      <c r="AM2880" t="s">
        <v>5388</v>
      </c>
      <c r="AO2880">
        <v>22</v>
      </c>
      <c r="AP2880">
        <v>2</v>
      </c>
    </row>
    <row r="2881" spans="1:59" x14ac:dyDescent="0.3">
      <c r="A2881">
        <v>2744</v>
      </c>
      <c r="B2881" t="s">
        <v>7968</v>
      </c>
      <c r="C2881">
        <v>9543306</v>
      </c>
      <c r="Q2881" t="s">
        <v>4018</v>
      </c>
      <c r="R2881" t="s">
        <v>4018</v>
      </c>
      <c r="S2881" t="s">
        <v>135</v>
      </c>
      <c r="T2881" t="s">
        <v>52</v>
      </c>
      <c r="V2881" s="9" t="s">
        <v>4320</v>
      </c>
      <c r="Z2881" s="9" t="s">
        <v>4321</v>
      </c>
      <c r="AA2881" s="6" t="s">
        <v>9499</v>
      </c>
      <c r="AB2881">
        <v>6</v>
      </c>
      <c r="AC2881">
        <v>6</v>
      </c>
      <c r="AE2881" t="s">
        <v>82</v>
      </c>
      <c r="AH2881" t="s">
        <v>8058</v>
      </c>
      <c r="AK2881" t="s">
        <v>8123</v>
      </c>
      <c r="AL2881" t="s">
        <v>1255</v>
      </c>
      <c r="AM2881" t="s">
        <v>1255</v>
      </c>
      <c r="AO2881">
        <v>97</v>
      </c>
      <c r="AP2881">
        <v>3</v>
      </c>
      <c r="AS2881" t="s">
        <v>7304</v>
      </c>
      <c r="AT2881">
        <v>825431</v>
      </c>
      <c r="AV2881" s="11">
        <v>370364</v>
      </c>
      <c r="AZ2881" t="s">
        <v>8960</v>
      </c>
    </row>
    <row r="2882" spans="1:59" x14ac:dyDescent="0.3">
      <c r="A2882">
        <v>2745</v>
      </c>
      <c r="B2882" t="s">
        <v>7969</v>
      </c>
      <c r="C2882">
        <v>9578826</v>
      </c>
      <c r="Q2882" t="s">
        <v>4019</v>
      </c>
      <c r="R2882" t="s">
        <v>4019</v>
      </c>
      <c r="S2882" t="s">
        <v>135</v>
      </c>
      <c r="T2882" t="s">
        <v>52</v>
      </c>
      <c r="V2882" s="9" t="s">
        <v>4320</v>
      </c>
      <c r="Z2882" s="9" t="s">
        <v>4322</v>
      </c>
      <c r="AA2882" s="6" t="s">
        <v>9500</v>
      </c>
      <c r="AB2882">
        <v>8</v>
      </c>
      <c r="AC2882">
        <v>8</v>
      </c>
      <c r="AE2882" t="s">
        <v>2462</v>
      </c>
      <c r="AH2882" t="s">
        <v>8057</v>
      </c>
      <c r="AL2882" t="s">
        <v>3014</v>
      </c>
      <c r="AM2882" t="s">
        <v>3014</v>
      </c>
      <c r="AO2882">
        <v>48</v>
      </c>
      <c r="AP2882">
        <v>3</v>
      </c>
      <c r="AZ2882" t="s">
        <v>9068</v>
      </c>
    </row>
    <row r="2883" spans="1:59" x14ac:dyDescent="0.3">
      <c r="A2883">
        <v>2746</v>
      </c>
      <c r="B2883" t="s">
        <v>7970</v>
      </c>
      <c r="C2883">
        <v>9563811</v>
      </c>
      <c r="Q2883" t="s">
        <v>4020</v>
      </c>
      <c r="R2883" t="s">
        <v>4020</v>
      </c>
      <c r="S2883" t="s">
        <v>135</v>
      </c>
      <c r="T2883" t="s">
        <v>52</v>
      </c>
      <c r="V2883" s="9" t="s">
        <v>4320</v>
      </c>
      <c r="W2883" s="4">
        <v>35352</v>
      </c>
      <c r="Y2883" s="9" t="s">
        <v>4323</v>
      </c>
      <c r="AA2883" s="6" t="s">
        <v>9501</v>
      </c>
      <c r="AB2883">
        <v>6</v>
      </c>
      <c r="AC2883">
        <v>6</v>
      </c>
      <c r="AE2883" t="s">
        <v>8226</v>
      </c>
      <c r="AF2883" t="s">
        <v>82</v>
      </c>
      <c r="AH2883" t="s">
        <v>8108</v>
      </c>
      <c r="AL2883" t="s">
        <v>5338</v>
      </c>
      <c r="AM2883" t="s">
        <v>5338</v>
      </c>
      <c r="AO2883">
        <v>7</v>
      </c>
      <c r="AP2883">
        <v>1</v>
      </c>
      <c r="AZ2883" t="s">
        <v>9069</v>
      </c>
    </row>
    <row r="2884" spans="1:59" x14ac:dyDescent="0.3">
      <c r="A2884">
        <v>2747</v>
      </c>
      <c r="M2884" t="s">
        <v>10029</v>
      </c>
      <c r="Q2884" t="s">
        <v>10030</v>
      </c>
      <c r="R2884" t="s">
        <v>10030</v>
      </c>
      <c r="S2884" t="s">
        <v>135</v>
      </c>
      <c r="T2884" t="s">
        <v>10005</v>
      </c>
      <c r="V2884" s="9" t="s">
        <v>10031</v>
      </c>
      <c r="AD2884" s="9" t="s">
        <v>10016</v>
      </c>
      <c r="AK2884" t="s">
        <v>8051</v>
      </c>
      <c r="AL2884" t="s">
        <v>10017</v>
      </c>
      <c r="AM2884" t="s">
        <v>10017</v>
      </c>
      <c r="AO2884">
        <v>1</v>
      </c>
      <c r="AP2884">
        <v>4362</v>
      </c>
    </row>
    <row r="2885" spans="1:59" x14ac:dyDescent="0.3">
      <c r="A2885">
        <v>2748</v>
      </c>
      <c r="M2885" t="s">
        <v>10032</v>
      </c>
      <c r="Q2885" t="s">
        <v>10033</v>
      </c>
      <c r="R2885" t="s">
        <v>10033</v>
      </c>
      <c r="S2885" t="s">
        <v>135</v>
      </c>
      <c r="T2885" t="s">
        <v>10005</v>
      </c>
      <c r="V2885" s="9" t="s">
        <v>4043</v>
      </c>
      <c r="AD2885" s="9" t="s">
        <v>10016</v>
      </c>
      <c r="AK2885" t="s">
        <v>8051</v>
      </c>
      <c r="AL2885" t="s">
        <v>10017</v>
      </c>
      <c r="AM2885" t="s">
        <v>10017</v>
      </c>
      <c r="AO2885">
        <v>1</v>
      </c>
      <c r="AP2885">
        <v>4378</v>
      </c>
    </row>
    <row r="2886" spans="1:59" x14ac:dyDescent="0.3">
      <c r="A2886">
        <v>2749</v>
      </c>
      <c r="B2886" t="s">
        <v>7155</v>
      </c>
      <c r="C2886">
        <v>9587776</v>
      </c>
      <c r="Q2886" t="s">
        <v>7156</v>
      </c>
      <c r="R2886" t="s">
        <v>7132</v>
      </c>
      <c r="S2886" t="s">
        <v>51</v>
      </c>
      <c r="T2886" t="s">
        <v>52</v>
      </c>
      <c r="V2886" s="9" t="s">
        <v>4043</v>
      </c>
      <c r="Z2886" s="9" t="s">
        <v>7158</v>
      </c>
      <c r="AA2886" s="6" t="s">
        <v>7157</v>
      </c>
      <c r="AB2886">
        <v>6</v>
      </c>
      <c r="AC2886">
        <v>6</v>
      </c>
      <c r="AE2886" t="s">
        <v>92</v>
      </c>
      <c r="AF2886" t="s">
        <v>164</v>
      </c>
      <c r="AH2886" t="s">
        <v>8057</v>
      </c>
      <c r="AL2886" t="s">
        <v>6904</v>
      </c>
      <c r="AM2886" t="s">
        <v>6905</v>
      </c>
      <c r="AO2886">
        <v>66</v>
      </c>
      <c r="AP2886">
        <v>4</v>
      </c>
      <c r="AZ2886" t="s">
        <v>7133</v>
      </c>
    </row>
    <row r="2887" spans="1:59" x14ac:dyDescent="0.3">
      <c r="A2887">
        <v>2750</v>
      </c>
      <c r="N2887" t="s">
        <v>5647</v>
      </c>
      <c r="Q2887" t="s">
        <v>4021</v>
      </c>
      <c r="R2887" t="s">
        <v>4021</v>
      </c>
      <c r="S2887" t="s">
        <v>135</v>
      </c>
      <c r="T2887" t="s">
        <v>52</v>
      </c>
      <c r="V2887" s="9" t="s">
        <v>4043</v>
      </c>
      <c r="AE2887" t="s">
        <v>8226</v>
      </c>
      <c r="AH2887" t="s">
        <v>8108</v>
      </c>
      <c r="AL2887" t="s">
        <v>5380</v>
      </c>
      <c r="AM2887" t="s">
        <v>5380</v>
      </c>
      <c r="AO2887">
        <v>2</v>
      </c>
      <c r="AP2887">
        <v>2</v>
      </c>
      <c r="AS2887" t="s">
        <v>7314</v>
      </c>
      <c r="AT2887">
        <v>37882359</v>
      </c>
      <c r="AV2887" s="11">
        <v>101084025</v>
      </c>
      <c r="AZ2887" t="s">
        <v>9070</v>
      </c>
    </row>
    <row r="2888" spans="1:59" x14ac:dyDescent="0.3">
      <c r="A2888">
        <v>2751</v>
      </c>
      <c r="N2888" t="s">
        <v>5646</v>
      </c>
      <c r="Q2888" t="s">
        <v>4022</v>
      </c>
      <c r="R2888" t="s">
        <v>4022</v>
      </c>
      <c r="S2888" t="s">
        <v>135</v>
      </c>
      <c r="T2888" t="s">
        <v>52</v>
      </c>
      <c r="V2888" s="9" t="s">
        <v>4043</v>
      </c>
      <c r="AE2888" t="s">
        <v>8053</v>
      </c>
      <c r="AH2888" t="s">
        <v>1174</v>
      </c>
      <c r="AL2888" t="s">
        <v>5380</v>
      </c>
      <c r="AM2888" t="s">
        <v>5380</v>
      </c>
      <c r="AO2888">
        <v>2</v>
      </c>
      <c r="AP2888">
        <v>2</v>
      </c>
      <c r="AS2888" t="s">
        <v>7314</v>
      </c>
      <c r="AT2888">
        <v>37882359</v>
      </c>
      <c r="AV2888" s="11">
        <v>101084025</v>
      </c>
      <c r="AZ2888" t="s">
        <v>9071</v>
      </c>
    </row>
    <row r="2889" spans="1:59" x14ac:dyDescent="0.3">
      <c r="A2889">
        <v>2753</v>
      </c>
      <c r="N2889" t="s">
        <v>5644</v>
      </c>
      <c r="Q2889" t="s">
        <v>4024</v>
      </c>
      <c r="R2889" t="s">
        <v>4024</v>
      </c>
      <c r="S2889" t="s">
        <v>135</v>
      </c>
      <c r="T2889" t="s">
        <v>52</v>
      </c>
      <c r="V2889" s="9" t="s">
        <v>4043</v>
      </c>
      <c r="AE2889" t="s">
        <v>82</v>
      </c>
      <c r="AF2889" t="s">
        <v>2462</v>
      </c>
      <c r="AG2889" t="s">
        <v>8054</v>
      </c>
      <c r="AH2889" t="s">
        <v>8127</v>
      </c>
      <c r="AL2889" t="s">
        <v>5380</v>
      </c>
      <c r="AM2889" t="s">
        <v>5380</v>
      </c>
      <c r="AO2889">
        <v>2</v>
      </c>
      <c r="AP2889">
        <v>2</v>
      </c>
      <c r="AS2889" t="s">
        <v>7314</v>
      </c>
      <c r="AT2889">
        <v>37882359</v>
      </c>
      <c r="AV2889" s="11">
        <v>101084025</v>
      </c>
      <c r="AZ2889" t="s">
        <v>9072</v>
      </c>
    </row>
    <row r="2890" spans="1:59" x14ac:dyDescent="0.3">
      <c r="A2890">
        <v>2756</v>
      </c>
      <c r="C2890">
        <v>11620477</v>
      </c>
      <c r="Q2890" t="s">
        <v>4027</v>
      </c>
      <c r="R2890" t="s">
        <v>4027</v>
      </c>
      <c r="S2890" t="s">
        <v>135</v>
      </c>
      <c r="T2890" t="s">
        <v>52</v>
      </c>
      <c r="V2890" s="9" t="s">
        <v>4043</v>
      </c>
      <c r="AA2890" s="6" t="s">
        <v>9503</v>
      </c>
      <c r="AB2890">
        <v>33</v>
      </c>
      <c r="AC2890">
        <v>33</v>
      </c>
      <c r="AE2890" t="s">
        <v>8169</v>
      </c>
      <c r="AH2890" t="s">
        <v>8082</v>
      </c>
      <c r="AL2890" t="s">
        <v>5298</v>
      </c>
      <c r="AM2890" t="s">
        <v>5298</v>
      </c>
      <c r="AO2890">
        <v>8</v>
      </c>
      <c r="AP2890">
        <v>4</v>
      </c>
      <c r="AZ2890" t="s">
        <v>9074</v>
      </c>
    </row>
    <row r="2891" spans="1:59" x14ac:dyDescent="0.3">
      <c r="A2891">
        <v>2757</v>
      </c>
      <c r="B2891" t="s">
        <v>7972</v>
      </c>
      <c r="C2891">
        <v>9554659</v>
      </c>
      <c r="Q2891" t="s">
        <v>4028</v>
      </c>
      <c r="R2891" t="s">
        <v>4028</v>
      </c>
      <c r="S2891" t="s">
        <v>135</v>
      </c>
      <c r="T2891" t="s">
        <v>52</v>
      </c>
      <c r="V2891" s="9" t="s">
        <v>4043</v>
      </c>
      <c r="AA2891" s="6" t="s">
        <v>9504</v>
      </c>
      <c r="AB2891">
        <v>3</v>
      </c>
      <c r="AC2891">
        <v>3</v>
      </c>
      <c r="AE2891" t="s">
        <v>8280</v>
      </c>
      <c r="AH2891" t="s">
        <v>8057</v>
      </c>
      <c r="AL2891" t="s">
        <v>5389</v>
      </c>
      <c r="AM2891" t="s">
        <v>5389</v>
      </c>
      <c r="AO2891">
        <v>113</v>
      </c>
      <c r="AP2891">
        <v>4</v>
      </c>
      <c r="AZ2891" t="s">
        <v>9075</v>
      </c>
    </row>
    <row r="2892" spans="1:59" x14ac:dyDescent="0.3">
      <c r="A2892">
        <v>2758</v>
      </c>
      <c r="B2892" t="s">
        <v>7973</v>
      </c>
      <c r="Q2892" t="s">
        <v>4029</v>
      </c>
      <c r="R2892" t="s">
        <v>4029</v>
      </c>
      <c r="S2892" t="s">
        <v>135</v>
      </c>
      <c r="T2892" t="s">
        <v>52</v>
      </c>
      <c r="V2892" s="9" t="s">
        <v>4043</v>
      </c>
      <c r="AA2892" s="6" t="s">
        <v>9505</v>
      </c>
      <c r="AB2892">
        <v>31</v>
      </c>
      <c r="AC2892">
        <v>31</v>
      </c>
      <c r="AH2892" t="s">
        <v>8109</v>
      </c>
      <c r="AL2892" t="s">
        <v>5316</v>
      </c>
      <c r="AM2892" t="s">
        <v>5316</v>
      </c>
      <c r="AO2892">
        <v>4</v>
      </c>
      <c r="AP2892">
        <v>2</v>
      </c>
      <c r="AS2892" t="s">
        <v>7312</v>
      </c>
      <c r="AT2892">
        <v>165839527</v>
      </c>
      <c r="AV2892" s="11">
        <v>9887086</v>
      </c>
      <c r="AZ2892" t="s">
        <v>9077</v>
      </c>
    </row>
    <row r="2893" spans="1:59" x14ac:dyDescent="0.3">
      <c r="A2893">
        <v>2759</v>
      </c>
      <c r="B2893" t="s">
        <v>7974</v>
      </c>
      <c r="C2893">
        <v>9562902</v>
      </c>
      <c r="Q2893" t="s">
        <v>4030</v>
      </c>
      <c r="R2893" t="s">
        <v>4030</v>
      </c>
      <c r="S2893" t="s">
        <v>135</v>
      </c>
      <c r="T2893" t="s">
        <v>52</v>
      </c>
      <c r="V2893" s="9" t="s">
        <v>4043</v>
      </c>
      <c r="AA2893" s="6" t="s">
        <v>9506</v>
      </c>
      <c r="AB2893">
        <v>18</v>
      </c>
      <c r="AC2893">
        <v>18</v>
      </c>
      <c r="AE2893" t="s">
        <v>2462</v>
      </c>
      <c r="AH2893" t="s">
        <v>1174</v>
      </c>
      <c r="AL2893" t="s">
        <v>2084</v>
      </c>
      <c r="AM2893" t="s">
        <v>2084</v>
      </c>
      <c r="AO2893">
        <v>27</v>
      </c>
      <c r="AP2893">
        <v>2</v>
      </c>
      <c r="AS2893" t="s">
        <v>7309</v>
      </c>
      <c r="AT2893">
        <v>38435996</v>
      </c>
      <c r="AU2893">
        <v>640644</v>
      </c>
      <c r="AV2893" s="11">
        <v>1273516</v>
      </c>
      <c r="AZ2893" t="s">
        <v>9078</v>
      </c>
      <c r="BF2893" t="s">
        <v>10456</v>
      </c>
      <c r="BG2893" t="s">
        <v>10455</v>
      </c>
    </row>
    <row r="2894" spans="1:59" x14ac:dyDescent="0.3">
      <c r="A2894">
        <v>2760</v>
      </c>
      <c r="B2894" t="s">
        <v>7975</v>
      </c>
      <c r="Q2894" t="s">
        <v>4031</v>
      </c>
      <c r="R2894" t="s">
        <v>4031</v>
      </c>
      <c r="S2894" t="s">
        <v>135</v>
      </c>
      <c r="T2894" t="s">
        <v>52</v>
      </c>
      <c r="V2894" s="9" t="s">
        <v>4043</v>
      </c>
      <c r="AA2894" s="6" t="s">
        <v>9507</v>
      </c>
      <c r="AB2894">
        <v>24</v>
      </c>
      <c r="AC2894">
        <v>24</v>
      </c>
      <c r="AE2894" t="s">
        <v>12306</v>
      </c>
      <c r="AH2894" t="s">
        <v>8082</v>
      </c>
      <c r="AL2894" t="s">
        <v>5316</v>
      </c>
      <c r="AM2894" t="s">
        <v>5316</v>
      </c>
      <c r="AO2894">
        <v>4</v>
      </c>
      <c r="AP2894">
        <v>2</v>
      </c>
      <c r="AS2894" t="s">
        <v>7312</v>
      </c>
      <c r="AT2894">
        <v>165839527</v>
      </c>
      <c r="AV2894" s="11">
        <v>9887086</v>
      </c>
      <c r="AZ2894" t="s">
        <v>9079</v>
      </c>
    </row>
    <row r="2895" spans="1:59" x14ac:dyDescent="0.3">
      <c r="A2895">
        <v>2761</v>
      </c>
      <c r="B2895" t="s">
        <v>7976</v>
      </c>
      <c r="Q2895" t="s">
        <v>4032</v>
      </c>
      <c r="R2895" t="s">
        <v>4032</v>
      </c>
      <c r="S2895" t="s">
        <v>135</v>
      </c>
      <c r="T2895" t="s">
        <v>52</v>
      </c>
      <c r="V2895" s="9" t="s">
        <v>4043</v>
      </c>
      <c r="AA2895" s="6" t="s">
        <v>9508</v>
      </c>
      <c r="AB2895">
        <v>3</v>
      </c>
      <c r="AC2895">
        <v>3</v>
      </c>
      <c r="AE2895" t="s">
        <v>12306</v>
      </c>
      <c r="AK2895" t="s">
        <v>8052</v>
      </c>
      <c r="AL2895" t="s">
        <v>5316</v>
      </c>
      <c r="AM2895" t="s">
        <v>5316</v>
      </c>
      <c r="AO2895">
        <v>4</v>
      </c>
      <c r="AP2895">
        <v>2</v>
      </c>
      <c r="AS2895" t="s">
        <v>7312</v>
      </c>
      <c r="AT2895">
        <v>165839527</v>
      </c>
      <c r="AV2895" s="11">
        <v>9887086</v>
      </c>
      <c r="AZ2895" t="s">
        <v>9080</v>
      </c>
    </row>
    <row r="2896" spans="1:59" x14ac:dyDescent="0.3">
      <c r="A2896">
        <v>2762</v>
      </c>
      <c r="B2896" t="s">
        <v>7977</v>
      </c>
      <c r="Q2896" t="s">
        <v>4033</v>
      </c>
      <c r="R2896" t="s">
        <v>4033</v>
      </c>
      <c r="S2896" t="s">
        <v>135</v>
      </c>
      <c r="T2896" t="s">
        <v>52</v>
      </c>
      <c r="V2896" s="9" t="s">
        <v>4043</v>
      </c>
      <c r="AA2896" s="6" t="s">
        <v>9509</v>
      </c>
      <c r="AB2896">
        <v>38</v>
      </c>
      <c r="AC2896">
        <v>38</v>
      </c>
      <c r="AE2896" t="s">
        <v>12306</v>
      </c>
      <c r="AK2896" t="s">
        <v>8052</v>
      </c>
      <c r="AL2896" t="s">
        <v>5316</v>
      </c>
      <c r="AM2896" t="s">
        <v>5316</v>
      </c>
      <c r="AO2896">
        <v>4</v>
      </c>
      <c r="AP2896">
        <v>2</v>
      </c>
      <c r="AS2896" t="s">
        <v>7312</v>
      </c>
      <c r="AT2896">
        <v>165839527</v>
      </c>
      <c r="AV2896" s="11">
        <v>9887086</v>
      </c>
      <c r="AZ2896" t="s">
        <v>9081</v>
      </c>
    </row>
    <row r="2897" spans="1:52" x14ac:dyDescent="0.3">
      <c r="A2897">
        <v>2764</v>
      </c>
      <c r="B2897" t="s">
        <v>7979</v>
      </c>
      <c r="C2897">
        <v>9570489</v>
      </c>
      <c r="Q2897" t="s">
        <v>4035</v>
      </c>
      <c r="R2897" t="s">
        <v>4035</v>
      </c>
      <c r="S2897" t="s">
        <v>135</v>
      </c>
      <c r="T2897" t="s">
        <v>52</v>
      </c>
      <c r="V2897" s="9" t="s">
        <v>4043</v>
      </c>
      <c r="AA2897" s="6" t="s">
        <v>9511</v>
      </c>
      <c r="AB2897">
        <v>6</v>
      </c>
      <c r="AC2897">
        <v>6</v>
      </c>
      <c r="AE2897" t="s">
        <v>82</v>
      </c>
      <c r="AH2897" t="s">
        <v>8058</v>
      </c>
      <c r="AL2897" t="s">
        <v>1255</v>
      </c>
      <c r="AM2897" t="s">
        <v>1255</v>
      </c>
      <c r="AO2897">
        <v>97</v>
      </c>
      <c r="AP2897">
        <v>4</v>
      </c>
      <c r="AS2897" t="s">
        <v>7304</v>
      </c>
      <c r="AT2897">
        <v>825431</v>
      </c>
      <c r="AV2897" s="11">
        <v>370364</v>
      </c>
      <c r="AZ2897" t="s">
        <v>9076</v>
      </c>
    </row>
    <row r="2898" spans="1:52" x14ac:dyDescent="0.3">
      <c r="A2898">
        <v>2765</v>
      </c>
      <c r="B2898" t="s">
        <v>7980</v>
      </c>
      <c r="Q2898" t="s">
        <v>4036</v>
      </c>
      <c r="R2898" t="s">
        <v>4036</v>
      </c>
      <c r="S2898" t="s">
        <v>135</v>
      </c>
      <c r="T2898" t="s">
        <v>52</v>
      </c>
      <c r="V2898" s="9" t="s">
        <v>4043</v>
      </c>
      <c r="AA2898" s="6" t="s">
        <v>9512</v>
      </c>
      <c r="AB2898">
        <v>29</v>
      </c>
      <c r="AC2898">
        <v>29</v>
      </c>
      <c r="AE2898" t="s">
        <v>8202</v>
      </c>
      <c r="AH2898" t="s">
        <v>8124</v>
      </c>
      <c r="AL2898" t="s">
        <v>5316</v>
      </c>
      <c r="AM2898" t="s">
        <v>5316</v>
      </c>
      <c r="AO2898">
        <v>4</v>
      </c>
      <c r="AP2898">
        <v>2</v>
      </c>
      <c r="AS2898" t="s">
        <v>7312</v>
      </c>
      <c r="AT2898">
        <v>165839527</v>
      </c>
      <c r="AV2898" s="11">
        <v>9887086</v>
      </c>
      <c r="AZ2898" t="s">
        <v>9086</v>
      </c>
    </row>
    <row r="2899" spans="1:52" x14ac:dyDescent="0.3">
      <c r="A2899">
        <v>2766</v>
      </c>
      <c r="B2899" t="s">
        <v>7981</v>
      </c>
      <c r="C2899">
        <v>9598755</v>
      </c>
      <c r="Q2899" t="s">
        <v>4037</v>
      </c>
      <c r="R2899" t="s">
        <v>4037</v>
      </c>
      <c r="S2899" t="s">
        <v>135</v>
      </c>
      <c r="T2899" t="s">
        <v>52</v>
      </c>
      <c r="V2899" s="9" t="s">
        <v>4043</v>
      </c>
      <c r="AA2899" s="6" t="s">
        <v>9513</v>
      </c>
      <c r="AB2899">
        <v>3</v>
      </c>
      <c r="AC2899">
        <v>3</v>
      </c>
      <c r="AE2899" t="s">
        <v>8274</v>
      </c>
      <c r="AH2899" t="s">
        <v>8057</v>
      </c>
      <c r="AK2899" t="s">
        <v>8051</v>
      </c>
      <c r="AL2899" t="s">
        <v>5317</v>
      </c>
      <c r="AM2899" t="s">
        <v>5317</v>
      </c>
      <c r="AO2899">
        <v>9</v>
      </c>
      <c r="AP2899">
        <v>4</v>
      </c>
      <c r="AZ2899" t="s">
        <v>9085</v>
      </c>
    </row>
    <row r="2900" spans="1:52" x14ac:dyDescent="0.3">
      <c r="A2900">
        <v>2767</v>
      </c>
      <c r="B2900" t="s">
        <v>7982</v>
      </c>
      <c r="C2900">
        <v>11660667</v>
      </c>
      <c r="Q2900" t="s">
        <v>4038</v>
      </c>
      <c r="R2900" t="s">
        <v>4038</v>
      </c>
      <c r="S2900" t="s">
        <v>135</v>
      </c>
      <c r="T2900" t="s">
        <v>52</v>
      </c>
      <c r="V2900" s="9" t="s">
        <v>4043</v>
      </c>
      <c r="AA2900" s="6" t="s">
        <v>9514</v>
      </c>
      <c r="AB2900">
        <v>18</v>
      </c>
      <c r="AC2900">
        <v>18</v>
      </c>
      <c r="AE2900" t="s">
        <v>8170</v>
      </c>
      <c r="AH2900" t="s">
        <v>8106</v>
      </c>
      <c r="AL2900" t="s">
        <v>5316</v>
      </c>
      <c r="AM2900" t="s">
        <v>5316</v>
      </c>
      <c r="AO2900">
        <v>4</v>
      </c>
      <c r="AP2900">
        <v>2</v>
      </c>
      <c r="AS2900" t="s">
        <v>7312</v>
      </c>
      <c r="AT2900">
        <v>165839527</v>
      </c>
      <c r="AV2900" s="11">
        <v>9887086</v>
      </c>
      <c r="AZ2900" t="s">
        <v>9084</v>
      </c>
    </row>
    <row r="2901" spans="1:52" x14ac:dyDescent="0.3">
      <c r="A2901">
        <v>2768</v>
      </c>
      <c r="B2901" t="s">
        <v>7983</v>
      </c>
      <c r="Q2901" t="s">
        <v>4039</v>
      </c>
      <c r="R2901" t="s">
        <v>4039</v>
      </c>
      <c r="S2901" t="s">
        <v>135</v>
      </c>
      <c r="T2901" t="s">
        <v>52</v>
      </c>
      <c r="V2901" s="9" t="s">
        <v>4043</v>
      </c>
      <c r="AA2901" s="6" t="s">
        <v>9515</v>
      </c>
      <c r="AB2901">
        <v>19</v>
      </c>
      <c r="AC2901">
        <v>19</v>
      </c>
      <c r="AE2901" t="s">
        <v>8281</v>
      </c>
      <c r="AH2901" t="s">
        <v>8081</v>
      </c>
      <c r="AL2901" t="s">
        <v>5316</v>
      </c>
      <c r="AM2901" t="s">
        <v>5316</v>
      </c>
      <c r="AO2901">
        <v>4</v>
      </c>
      <c r="AP2901">
        <v>2</v>
      </c>
      <c r="AS2901" t="s">
        <v>7312</v>
      </c>
      <c r="AT2901">
        <v>165839527</v>
      </c>
      <c r="AV2901" s="11">
        <v>9887086</v>
      </c>
      <c r="AZ2901" t="s">
        <v>9083</v>
      </c>
    </row>
    <row r="2902" spans="1:52" x14ac:dyDescent="0.3">
      <c r="A2902">
        <v>2769</v>
      </c>
      <c r="B2902" t="s">
        <v>7984</v>
      </c>
      <c r="Q2902" t="s">
        <v>4040</v>
      </c>
      <c r="R2902" t="s">
        <v>4040</v>
      </c>
      <c r="S2902" t="s">
        <v>135</v>
      </c>
      <c r="T2902" t="s">
        <v>52</v>
      </c>
      <c r="V2902" s="9" t="s">
        <v>4043</v>
      </c>
      <c r="AA2902" s="6" t="s">
        <v>9516</v>
      </c>
      <c r="AB2902">
        <v>14</v>
      </c>
      <c r="AC2902">
        <v>14</v>
      </c>
      <c r="AE2902" t="s">
        <v>12306</v>
      </c>
      <c r="AH2902" t="s">
        <v>8082</v>
      </c>
      <c r="AL2902" t="s">
        <v>5316</v>
      </c>
      <c r="AM2902" t="s">
        <v>5316</v>
      </c>
      <c r="AO2902">
        <v>4</v>
      </c>
      <c r="AP2902">
        <v>2</v>
      </c>
      <c r="AS2902" t="s">
        <v>7312</v>
      </c>
      <c r="AT2902">
        <v>165839527</v>
      </c>
      <c r="AV2902" s="11">
        <v>9887086</v>
      </c>
      <c r="AZ2902" t="s">
        <v>8864</v>
      </c>
    </row>
    <row r="2903" spans="1:52" x14ac:dyDescent="0.3">
      <c r="A2903">
        <v>2774</v>
      </c>
      <c r="Q2903" t="s">
        <v>11216</v>
      </c>
      <c r="R2903" t="s">
        <v>11216</v>
      </c>
      <c r="S2903" t="s">
        <v>135</v>
      </c>
      <c r="T2903" t="s">
        <v>52</v>
      </c>
      <c r="V2903" s="9" t="s">
        <v>4049</v>
      </c>
      <c r="AE2903" t="s">
        <v>8276</v>
      </c>
      <c r="AH2903" t="s">
        <v>8082</v>
      </c>
      <c r="AL2903" t="s">
        <v>11199</v>
      </c>
      <c r="AM2903" t="s">
        <v>11199</v>
      </c>
      <c r="AO2903">
        <v>2</v>
      </c>
      <c r="AT2903">
        <v>456181794</v>
      </c>
      <c r="AZ2903" t="s">
        <v>11214</v>
      </c>
    </row>
    <row r="2904" spans="1:52" x14ac:dyDescent="0.3">
      <c r="A2904">
        <v>2775</v>
      </c>
      <c r="Q2904" t="s">
        <v>11217</v>
      </c>
      <c r="R2904" t="s">
        <v>11217</v>
      </c>
      <c r="S2904" t="s">
        <v>135</v>
      </c>
      <c r="T2904" t="s">
        <v>52</v>
      </c>
      <c r="V2904" s="9" t="s">
        <v>4049</v>
      </c>
      <c r="AL2904" t="s">
        <v>11199</v>
      </c>
      <c r="AM2904" t="s">
        <v>11199</v>
      </c>
      <c r="AO2904">
        <v>2</v>
      </c>
      <c r="AT2904">
        <v>456181794</v>
      </c>
      <c r="AZ2904" t="s">
        <v>11218</v>
      </c>
    </row>
    <row r="2905" spans="1:52" x14ac:dyDescent="0.3">
      <c r="A2905">
        <v>2776</v>
      </c>
      <c r="N2905" t="s">
        <v>11227</v>
      </c>
      <c r="Q2905" t="s">
        <v>11219</v>
      </c>
      <c r="R2905" t="s">
        <v>11219</v>
      </c>
      <c r="S2905" t="s">
        <v>135</v>
      </c>
      <c r="T2905" t="s">
        <v>52</v>
      </c>
      <c r="V2905" s="9" t="s">
        <v>4049</v>
      </c>
      <c r="AE2905" t="s">
        <v>12713</v>
      </c>
      <c r="AL2905" t="s">
        <v>11199</v>
      </c>
      <c r="AM2905" t="s">
        <v>11199</v>
      </c>
      <c r="AO2905">
        <v>2</v>
      </c>
      <c r="AT2905">
        <v>456181794</v>
      </c>
      <c r="AZ2905" t="s">
        <v>11209</v>
      </c>
    </row>
    <row r="2906" spans="1:52" x14ac:dyDescent="0.3">
      <c r="A2906">
        <v>2777</v>
      </c>
      <c r="Q2906" t="s">
        <v>11220</v>
      </c>
      <c r="R2906" t="s">
        <v>11220</v>
      </c>
      <c r="S2906" t="s">
        <v>135</v>
      </c>
      <c r="T2906" t="s">
        <v>52</v>
      </c>
      <c r="V2906" s="9" t="s">
        <v>4049</v>
      </c>
      <c r="AE2906" t="s">
        <v>8217</v>
      </c>
      <c r="AF2906" t="s">
        <v>8054</v>
      </c>
      <c r="AH2906" t="s">
        <v>8058</v>
      </c>
      <c r="AL2906" t="s">
        <v>11199</v>
      </c>
      <c r="AM2906" t="s">
        <v>11199</v>
      </c>
      <c r="AO2906">
        <v>2</v>
      </c>
      <c r="AT2906">
        <v>456181794</v>
      </c>
      <c r="AZ2906" t="s">
        <v>11226</v>
      </c>
    </row>
    <row r="2907" spans="1:52" x14ac:dyDescent="0.3">
      <c r="A2907">
        <v>2778</v>
      </c>
      <c r="N2907" t="s">
        <v>11228</v>
      </c>
      <c r="Q2907" t="s">
        <v>11221</v>
      </c>
      <c r="R2907" t="s">
        <v>11221</v>
      </c>
      <c r="S2907" t="s">
        <v>135</v>
      </c>
      <c r="T2907" t="s">
        <v>52</v>
      </c>
      <c r="V2907" s="9" t="s">
        <v>4049</v>
      </c>
      <c r="AL2907" t="s">
        <v>11199</v>
      </c>
      <c r="AM2907" t="s">
        <v>11199</v>
      </c>
      <c r="AO2907">
        <v>2</v>
      </c>
      <c r="AT2907">
        <v>456181794</v>
      </c>
      <c r="AZ2907" t="s">
        <v>11225</v>
      </c>
    </row>
    <row r="2908" spans="1:52" x14ac:dyDescent="0.3">
      <c r="A2908">
        <v>2779</v>
      </c>
      <c r="N2908" t="s">
        <v>11229</v>
      </c>
      <c r="Q2908" t="s">
        <v>11222</v>
      </c>
      <c r="R2908" t="s">
        <v>11222</v>
      </c>
      <c r="S2908" t="s">
        <v>135</v>
      </c>
      <c r="T2908" t="s">
        <v>52</v>
      </c>
      <c r="V2908" s="9" t="s">
        <v>4049</v>
      </c>
      <c r="AL2908" t="s">
        <v>11199</v>
      </c>
      <c r="AM2908" t="s">
        <v>11199</v>
      </c>
      <c r="AO2908">
        <v>2</v>
      </c>
      <c r="AT2908">
        <v>456181794</v>
      </c>
      <c r="AZ2908" t="s">
        <v>11224</v>
      </c>
    </row>
    <row r="2909" spans="1:52" x14ac:dyDescent="0.3">
      <c r="A2909">
        <v>2780</v>
      </c>
      <c r="Q2909" t="s">
        <v>11223</v>
      </c>
      <c r="R2909" t="s">
        <v>11223</v>
      </c>
      <c r="S2909" t="s">
        <v>135</v>
      </c>
      <c r="T2909" t="s">
        <v>52</v>
      </c>
      <c r="V2909" s="9" t="s">
        <v>4049</v>
      </c>
      <c r="AH2909" t="s">
        <v>8109</v>
      </c>
      <c r="AL2909" t="s">
        <v>11199</v>
      </c>
      <c r="AM2909" t="s">
        <v>11199</v>
      </c>
      <c r="AO2909">
        <v>2</v>
      </c>
      <c r="AT2909">
        <v>456181794</v>
      </c>
    </row>
    <row r="2910" spans="1:52" x14ac:dyDescent="0.3">
      <c r="A2910">
        <v>2782</v>
      </c>
      <c r="C2910">
        <v>9669217</v>
      </c>
      <c r="Q2910" t="s">
        <v>4045</v>
      </c>
      <c r="R2910" t="s">
        <v>4045</v>
      </c>
      <c r="S2910" t="s">
        <v>135</v>
      </c>
      <c r="T2910" t="s">
        <v>52</v>
      </c>
      <c r="V2910" s="9" t="s">
        <v>4049</v>
      </c>
      <c r="AA2910" s="6" t="s">
        <v>9517</v>
      </c>
      <c r="AB2910">
        <v>3</v>
      </c>
      <c r="AC2910">
        <v>3</v>
      </c>
      <c r="AE2910" t="s">
        <v>164</v>
      </c>
      <c r="AF2910" t="s">
        <v>8054</v>
      </c>
      <c r="AH2910" t="s">
        <v>8057</v>
      </c>
      <c r="AK2910" t="s">
        <v>8123</v>
      </c>
      <c r="AL2910" t="s">
        <v>5304</v>
      </c>
      <c r="AM2910" t="s">
        <v>5304</v>
      </c>
      <c r="AO2910">
        <v>10</v>
      </c>
      <c r="AP2910" s="11" t="s">
        <v>9016</v>
      </c>
      <c r="AZ2910" t="s">
        <v>8857</v>
      </c>
    </row>
    <row r="2911" spans="1:52" x14ac:dyDescent="0.3">
      <c r="A2911">
        <v>2783</v>
      </c>
      <c r="B2911" t="s">
        <v>7985</v>
      </c>
      <c r="C2911">
        <v>9583480</v>
      </c>
      <c r="Q2911" t="s">
        <v>4046</v>
      </c>
      <c r="R2911" t="s">
        <v>4046</v>
      </c>
      <c r="S2911" t="s">
        <v>135</v>
      </c>
      <c r="T2911" t="s">
        <v>52</v>
      </c>
      <c r="V2911" s="9" t="s">
        <v>4049</v>
      </c>
      <c r="AA2911" s="6" t="s">
        <v>9518</v>
      </c>
      <c r="AB2911">
        <v>4</v>
      </c>
      <c r="AC2911">
        <v>4</v>
      </c>
      <c r="AE2911" t="s">
        <v>8054</v>
      </c>
      <c r="AI2911" t="s">
        <v>5945</v>
      </c>
      <c r="AK2911" t="s">
        <v>8051</v>
      </c>
      <c r="AL2911" t="s">
        <v>686</v>
      </c>
      <c r="AM2911" t="s">
        <v>686</v>
      </c>
      <c r="AO2911">
        <v>101</v>
      </c>
      <c r="AP2911">
        <v>6</v>
      </c>
      <c r="AS2911" t="s">
        <v>7271</v>
      </c>
      <c r="AT2911">
        <v>43718717</v>
      </c>
      <c r="AU2911">
        <v>677613</v>
      </c>
      <c r="AV2911" s="11">
        <v>1306050</v>
      </c>
      <c r="AZ2911" t="s">
        <v>8969</v>
      </c>
    </row>
    <row r="2912" spans="1:52" x14ac:dyDescent="0.3">
      <c r="A2912">
        <v>2784</v>
      </c>
      <c r="C2912">
        <v>11367461</v>
      </c>
      <c r="Q2912" t="s">
        <v>4047</v>
      </c>
      <c r="R2912" t="s">
        <v>4047</v>
      </c>
      <c r="S2912" t="s">
        <v>135</v>
      </c>
      <c r="T2912" t="s">
        <v>4048</v>
      </c>
      <c r="V2912" s="9" t="s">
        <v>4049</v>
      </c>
      <c r="AA2912" s="6" t="s">
        <v>9519</v>
      </c>
      <c r="AB2912">
        <v>4</v>
      </c>
      <c r="AC2912">
        <v>4</v>
      </c>
      <c r="AL2912" t="s">
        <v>5390</v>
      </c>
      <c r="AM2912" t="s">
        <v>5390</v>
      </c>
      <c r="AZ2912" t="s">
        <v>9087</v>
      </c>
    </row>
    <row r="2913" spans="1:58" x14ac:dyDescent="0.3">
      <c r="A2913">
        <v>2785</v>
      </c>
      <c r="B2913" t="s">
        <v>7986</v>
      </c>
      <c r="C2913">
        <v>9634067</v>
      </c>
      <c r="Q2913" t="s">
        <v>4050</v>
      </c>
      <c r="R2913" t="s">
        <v>4050</v>
      </c>
      <c r="S2913" t="s">
        <v>135</v>
      </c>
      <c r="T2913" t="s">
        <v>52</v>
      </c>
      <c r="V2913" s="9" t="s">
        <v>4049</v>
      </c>
      <c r="Z2913" s="9" t="s">
        <v>4322</v>
      </c>
      <c r="AA2913" s="6" t="s">
        <v>9520</v>
      </c>
      <c r="AB2913">
        <v>1</v>
      </c>
      <c r="AC2913">
        <v>1</v>
      </c>
      <c r="AE2913" t="s">
        <v>8062</v>
      </c>
      <c r="AF2913" t="s">
        <v>2232</v>
      </c>
      <c r="AH2913" t="s">
        <v>8057</v>
      </c>
      <c r="AK2913" t="s">
        <v>8051</v>
      </c>
      <c r="AL2913" t="s">
        <v>5287</v>
      </c>
      <c r="AM2913" t="s">
        <v>5287</v>
      </c>
      <c r="AO2913">
        <v>81</v>
      </c>
      <c r="AP2913">
        <v>5</v>
      </c>
      <c r="AZ2913" t="s">
        <v>9089</v>
      </c>
    </row>
    <row r="2914" spans="1:58" x14ac:dyDescent="0.3">
      <c r="A2914">
        <v>2786</v>
      </c>
      <c r="C2914">
        <v>9609242</v>
      </c>
      <c r="Q2914" t="s">
        <v>4051</v>
      </c>
      <c r="R2914" t="s">
        <v>4051</v>
      </c>
      <c r="S2914" t="s">
        <v>135</v>
      </c>
      <c r="T2914" t="s">
        <v>52</v>
      </c>
      <c r="V2914" s="9" t="s">
        <v>4049</v>
      </c>
      <c r="AA2914" s="6" t="s">
        <v>9521</v>
      </c>
      <c r="AB2914">
        <v>5</v>
      </c>
      <c r="AC2914">
        <v>5</v>
      </c>
      <c r="AE2914" t="s">
        <v>2462</v>
      </c>
      <c r="AF2914" t="s">
        <v>8280</v>
      </c>
      <c r="AL2914" t="s">
        <v>5391</v>
      </c>
      <c r="AM2914" t="s">
        <v>5391</v>
      </c>
      <c r="AO2914">
        <v>79</v>
      </c>
      <c r="AP2914">
        <v>5</v>
      </c>
      <c r="AZ2914" t="s">
        <v>9090</v>
      </c>
    </row>
    <row r="2915" spans="1:58" x14ac:dyDescent="0.3">
      <c r="A2915">
        <v>2787</v>
      </c>
      <c r="B2915" t="s">
        <v>7987</v>
      </c>
      <c r="C2915">
        <v>9747422</v>
      </c>
      <c r="Q2915" t="s">
        <v>4052</v>
      </c>
      <c r="R2915" t="s">
        <v>4052</v>
      </c>
      <c r="S2915" t="s">
        <v>135</v>
      </c>
      <c r="T2915" t="s">
        <v>52</v>
      </c>
      <c r="V2915" s="9" t="s">
        <v>4049</v>
      </c>
      <c r="AA2915" s="6" t="s">
        <v>9522</v>
      </c>
      <c r="AB2915">
        <v>2</v>
      </c>
      <c r="AC2915">
        <v>2</v>
      </c>
      <c r="AE2915" t="s">
        <v>82</v>
      </c>
      <c r="AH2915" t="s">
        <v>1174</v>
      </c>
      <c r="AL2915" t="s">
        <v>1607</v>
      </c>
      <c r="AM2915" t="s">
        <v>1607</v>
      </c>
      <c r="AO2915">
        <v>172</v>
      </c>
      <c r="AP2915">
        <v>5</v>
      </c>
      <c r="AS2915" t="s">
        <v>7322</v>
      </c>
      <c r="AT2915">
        <v>1537306</v>
      </c>
      <c r="AV2915" s="11">
        <v>342367</v>
      </c>
      <c r="AZ2915" t="s">
        <v>9091</v>
      </c>
    </row>
    <row r="2916" spans="1:58" x14ac:dyDescent="0.3">
      <c r="A2916">
        <v>2788</v>
      </c>
      <c r="I2916">
        <v>935583948</v>
      </c>
      <c r="O2916" s="9" t="s">
        <v>7988</v>
      </c>
      <c r="P2916" s="9" t="s">
        <v>9093</v>
      </c>
      <c r="Q2916" t="s">
        <v>4053</v>
      </c>
      <c r="R2916" t="s">
        <v>4053</v>
      </c>
      <c r="S2916" t="s">
        <v>135</v>
      </c>
      <c r="T2916" t="s">
        <v>13</v>
      </c>
      <c r="V2916" s="9" t="s">
        <v>4324</v>
      </c>
      <c r="AB2916">
        <v>200</v>
      </c>
      <c r="AC2916">
        <v>200</v>
      </c>
      <c r="AZ2916" t="s">
        <v>9092</v>
      </c>
      <c r="BF2916" t="s">
        <v>9094</v>
      </c>
    </row>
    <row r="2917" spans="1:58" x14ac:dyDescent="0.3">
      <c r="A2917">
        <v>2789</v>
      </c>
      <c r="B2917" t="s">
        <v>7989</v>
      </c>
      <c r="C2917">
        <v>9732610</v>
      </c>
      <c r="Q2917" t="s">
        <v>4054</v>
      </c>
      <c r="R2917" t="s">
        <v>4054</v>
      </c>
      <c r="S2917" t="s">
        <v>135</v>
      </c>
      <c r="T2917" t="s">
        <v>52</v>
      </c>
      <c r="V2917" s="9" t="s">
        <v>4325</v>
      </c>
      <c r="AA2917" s="6" t="s">
        <v>663</v>
      </c>
      <c r="AB2917">
        <v>2</v>
      </c>
      <c r="AC2917">
        <v>2</v>
      </c>
      <c r="AE2917" t="s">
        <v>8161</v>
      </c>
      <c r="AL2917" t="s">
        <v>5271</v>
      </c>
      <c r="AM2917" t="s">
        <v>5271</v>
      </c>
      <c r="AO2917">
        <v>12</v>
      </c>
      <c r="AP2917">
        <v>36</v>
      </c>
      <c r="AZ2917" t="s">
        <v>9088</v>
      </c>
    </row>
    <row r="2918" spans="1:58" x14ac:dyDescent="0.3">
      <c r="A2918">
        <v>2790</v>
      </c>
      <c r="B2918" t="s">
        <v>11536</v>
      </c>
      <c r="C2918">
        <v>9604115</v>
      </c>
      <c r="Q2918" t="s">
        <v>11537</v>
      </c>
      <c r="R2918" t="s">
        <v>11537</v>
      </c>
      <c r="S2918" t="s">
        <v>135</v>
      </c>
      <c r="T2918" t="s">
        <v>52</v>
      </c>
      <c r="V2918" s="9" t="s">
        <v>4326</v>
      </c>
      <c r="AA2918" s="6" t="s">
        <v>11538</v>
      </c>
      <c r="AB2918">
        <v>15</v>
      </c>
      <c r="AC2918">
        <v>15</v>
      </c>
      <c r="AE2918" t="s">
        <v>164</v>
      </c>
      <c r="AF2918" t="s">
        <v>8055</v>
      </c>
      <c r="AH2918" t="s">
        <v>8108</v>
      </c>
      <c r="AK2918" t="s">
        <v>8175</v>
      </c>
      <c r="AL2918" t="s">
        <v>2084</v>
      </c>
      <c r="AM2918" t="s">
        <v>2084</v>
      </c>
      <c r="AO2918">
        <v>27</v>
      </c>
      <c r="AP2918">
        <v>3</v>
      </c>
      <c r="AZ2918" t="s">
        <v>11539</v>
      </c>
    </row>
    <row r="2919" spans="1:58" x14ac:dyDescent="0.3">
      <c r="A2919">
        <v>2792</v>
      </c>
      <c r="C2919">
        <v>11365609</v>
      </c>
      <c r="Q2919" t="s">
        <v>4056</v>
      </c>
      <c r="R2919" t="s">
        <v>4056</v>
      </c>
      <c r="S2919" t="s">
        <v>135</v>
      </c>
      <c r="T2919" t="s">
        <v>469</v>
      </c>
      <c r="V2919" s="9" t="s">
        <v>4326</v>
      </c>
      <c r="AA2919" s="6" t="s">
        <v>6225</v>
      </c>
      <c r="AB2919">
        <v>3</v>
      </c>
      <c r="AC2919">
        <v>3</v>
      </c>
      <c r="AL2919" t="s">
        <v>5392</v>
      </c>
      <c r="AM2919" t="s">
        <v>5392</v>
      </c>
      <c r="AO2919">
        <v>11</v>
      </c>
      <c r="AP2919">
        <v>6</v>
      </c>
    </row>
    <row r="2920" spans="1:58" x14ac:dyDescent="0.3">
      <c r="A2920">
        <v>2793</v>
      </c>
      <c r="C2920">
        <v>11367468</v>
      </c>
      <c r="Q2920" t="s">
        <v>4057</v>
      </c>
      <c r="R2920" t="s">
        <v>4057</v>
      </c>
      <c r="S2920" t="s">
        <v>135</v>
      </c>
      <c r="T2920" t="s">
        <v>4048</v>
      </c>
      <c r="V2920" s="9" t="s">
        <v>4326</v>
      </c>
      <c r="AA2920" s="6" t="s">
        <v>9524</v>
      </c>
      <c r="AB2920">
        <v>3</v>
      </c>
      <c r="AC2920">
        <v>3</v>
      </c>
      <c r="AL2920" t="s">
        <v>5390</v>
      </c>
      <c r="AM2920" t="s">
        <v>5390</v>
      </c>
      <c r="AZ2920" t="s">
        <v>9095</v>
      </c>
    </row>
    <row r="2921" spans="1:58" x14ac:dyDescent="0.3">
      <c r="A2921">
        <v>2794</v>
      </c>
      <c r="N2921" t="s">
        <v>10802</v>
      </c>
      <c r="Q2921" t="s">
        <v>10803</v>
      </c>
      <c r="R2921" t="s">
        <v>10803</v>
      </c>
      <c r="S2921" t="s">
        <v>135</v>
      </c>
      <c r="T2921" t="s">
        <v>138</v>
      </c>
      <c r="V2921" s="9" t="s">
        <v>10801</v>
      </c>
      <c r="AB2921">
        <v>1</v>
      </c>
      <c r="AC2921">
        <v>1</v>
      </c>
      <c r="AH2921" t="s">
        <v>8057</v>
      </c>
      <c r="AK2921" t="s">
        <v>8051</v>
      </c>
      <c r="AL2921" t="s">
        <v>5196</v>
      </c>
      <c r="AM2921" t="s">
        <v>5196</v>
      </c>
    </row>
    <row r="2922" spans="1:58" x14ac:dyDescent="0.3">
      <c r="A2922">
        <v>2795</v>
      </c>
      <c r="M2922" t="s">
        <v>10034</v>
      </c>
      <c r="Q2922" t="s">
        <v>10035</v>
      </c>
      <c r="R2922" t="s">
        <v>10035</v>
      </c>
      <c r="S2922" t="s">
        <v>135</v>
      </c>
      <c r="T2922" t="s">
        <v>10005</v>
      </c>
      <c r="V2922" s="9" t="s">
        <v>4335</v>
      </c>
      <c r="AD2922" s="9" t="s">
        <v>10016</v>
      </c>
      <c r="AK2922" t="s">
        <v>8051</v>
      </c>
      <c r="AL2922" t="s">
        <v>10017</v>
      </c>
      <c r="AM2922" t="s">
        <v>10017</v>
      </c>
      <c r="AO2922">
        <v>1</v>
      </c>
      <c r="AP2922">
        <v>4429</v>
      </c>
    </row>
    <row r="2923" spans="1:58" x14ac:dyDescent="0.3">
      <c r="A2923">
        <v>2796</v>
      </c>
      <c r="E2923">
        <v>20836152</v>
      </c>
      <c r="Q2923" t="s">
        <v>5575</v>
      </c>
      <c r="R2923" t="s">
        <v>5575</v>
      </c>
      <c r="S2923" t="s">
        <v>135</v>
      </c>
      <c r="T2923" t="s">
        <v>52</v>
      </c>
      <c r="V2923" s="9" t="s">
        <v>4327</v>
      </c>
      <c r="AA2923" s="6" t="s">
        <v>490</v>
      </c>
      <c r="AB2923">
        <v>1</v>
      </c>
      <c r="AC2923">
        <v>1</v>
      </c>
      <c r="AH2923" t="s">
        <v>8057</v>
      </c>
      <c r="AL2923" t="s">
        <v>5531</v>
      </c>
      <c r="AM2923" t="s">
        <v>5531</v>
      </c>
      <c r="AO2923">
        <v>28</v>
      </c>
      <c r="AP2923">
        <v>7</v>
      </c>
      <c r="AS2923" t="s">
        <v>7313</v>
      </c>
      <c r="AT2923">
        <v>818922538</v>
      </c>
      <c r="AV2923" s="11">
        <v>101088275</v>
      </c>
      <c r="AZ2923" t="s">
        <v>5576</v>
      </c>
    </row>
    <row r="2924" spans="1:58" x14ac:dyDescent="0.3">
      <c r="A2924">
        <v>2797</v>
      </c>
      <c r="N2924" t="s">
        <v>5649</v>
      </c>
      <c r="Q2924" t="s">
        <v>4058</v>
      </c>
      <c r="R2924" t="s">
        <v>4058</v>
      </c>
      <c r="S2924" t="s">
        <v>135</v>
      </c>
      <c r="T2924" t="s">
        <v>52</v>
      </c>
      <c r="V2924" s="9" t="s">
        <v>4327</v>
      </c>
      <c r="AE2924" t="s">
        <v>8054</v>
      </c>
      <c r="AF2924" t="s">
        <v>8055</v>
      </c>
      <c r="AH2924" t="s">
        <v>12750</v>
      </c>
      <c r="AK2924" t="s">
        <v>8175</v>
      </c>
      <c r="AL2924" t="s">
        <v>5380</v>
      </c>
      <c r="AM2924" t="s">
        <v>5380</v>
      </c>
      <c r="AO2924">
        <v>2</v>
      </c>
      <c r="AP2924">
        <v>3</v>
      </c>
      <c r="AS2924" t="s">
        <v>7314</v>
      </c>
      <c r="AT2924">
        <v>37882359</v>
      </c>
      <c r="AV2924" s="11">
        <v>101084025</v>
      </c>
      <c r="AZ2924" t="s">
        <v>9096</v>
      </c>
    </row>
    <row r="2925" spans="1:58" x14ac:dyDescent="0.3">
      <c r="A2925">
        <v>2799</v>
      </c>
      <c r="B2925" t="s">
        <v>7990</v>
      </c>
      <c r="C2925">
        <v>9771364</v>
      </c>
      <c r="Q2925" t="s">
        <v>4060</v>
      </c>
      <c r="R2925" t="s">
        <v>4060</v>
      </c>
      <c r="S2925" t="s">
        <v>135</v>
      </c>
      <c r="T2925" t="s">
        <v>52</v>
      </c>
      <c r="V2925" s="9" t="s">
        <v>4327</v>
      </c>
      <c r="AA2925" s="6" t="s">
        <v>9525</v>
      </c>
      <c r="AB2925">
        <v>4</v>
      </c>
      <c r="AC2925">
        <v>4</v>
      </c>
      <c r="AE2925" t="s">
        <v>8054</v>
      </c>
      <c r="AH2925" t="s">
        <v>8057</v>
      </c>
      <c r="AI2925" t="s">
        <v>8119</v>
      </c>
      <c r="AK2925" t="s">
        <v>8052</v>
      </c>
      <c r="AL2925" t="s">
        <v>2233</v>
      </c>
      <c r="AM2925" t="s">
        <v>2233</v>
      </c>
      <c r="AO2925">
        <v>51</v>
      </c>
      <c r="AP2925">
        <v>5</v>
      </c>
      <c r="AZ2925" t="s">
        <v>9098</v>
      </c>
    </row>
    <row r="2926" spans="1:58" x14ac:dyDescent="0.3">
      <c r="A2926">
        <v>2801</v>
      </c>
      <c r="B2926" t="s">
        <v>7991</v>
      </c>
      <c r="C2926">
        <v>9686296</v>
      </c>
      <c r="Q2926" t="s">
        <v>4062</v>
      </c>
      <c r="R2926" t="s">
        <v>4062</v>
      </c>
      <c r="S2926" t="s">
        <v>135</v>
      </c>
      <c r="T2926" t="s">
        <v>52</v>
      </c>
      <c r="V2926" s="9" t="s">
        <v>4327</v>
      </c>
      <c r="AA2926" s="6" t="s">
        <v>9527</v>
      </c>
      <c r="AB2926">
        <v>8</v>
      </c>
      <c r="AC2926">
        <v>8</v>
      </c>
      <c r="AE2926" t="s">
        <v>8226</v>
      </c>
      <c r="AL2926" t="s">
        <v>2579</v>
      </c>
      <c r="AM2926" t="s">
        <v>2579</v>
      </c>
      <c r="AO2926">
        <v>68</v>
      </c>
      <c r="AP2926">
        <v>3</v>
      </c>
      <c r="AZ2926" t="s">
        <v>9100</v>
      </c>
    </row>
    <row r="2927" spans="1:58" x14ac:dyDescent="0.3">
      <c r="A2927">
        <v>2802</v>
      </c>
      <c r="B2927" t="s">
        <v>7992</v>
      </c>
      <c r="C2927">
        <v>9717380</v>
      </c>
      <c r="Q2927" t="s">
        <v>4063</v>
      </c>
      <c r="R2927" t="s">
        <v>4063</v>
      </c>
      <c r="S2927" t="s">
        <v>135</v>
      </c>
      <c r="T2927" t="s">
        <v>52</v>
      </c>
      <c r="V2927" s="9" t="s">
        <v>4327</v>
      </c>
      <c r="AA2927" s="6" t="s">
        <v>9349</v>
      </c>
      <c r="AB2927">
        <v>7</v>
      </c>
      <c r="AC2927">
        <v>7</v>
      </c>
      <c r="AH2927" t="s">
        <v>8057</v>
      </c>
      <c r="AL2927" t="s">
        <v>5212</v>
      </c>
      <c r="AM2927" t="s">
        <v>5212</v>
      </c>
      <c r="AO2927">
        <v>38</v>
      </c>
      <c r="AP2927">
        <v>3</v>
      </c>
      <c r="AZ2927" t="s">
        <v>9101</v>
      </c>
    </row>
    <row r="2928" spans="1:58" x14ac:dyDescent="0.3">
      <c r="A2928">
        <v>2803</v>
      </c>
      <c r="M2928" t="s">
        <v>10036</v>
      </c>
      <c r="Q2928" t="s">
        <v>10037</v>
      </c>
      <c r="R2928" t="s">
        <v>10037</v>
      </c>
      <c r="S2928" t="s">
        <v>135</v>
      </c>
      <c r="T2928" t="s">
        <v>10005</v>
      </c>
      <c r="V2928" s="9" t="s">
        <v>10038</v>
      </c>
      <c r="AD2928" s="9" t="s">
        <v>10016</v>
      </c>
      <c r="AK2928" t="s">
        <v>8051</v>
      </c>
      <c r="AL2928" t="s">
        <v>10017</v>
      </c>
      <c r="AM2928" t="s">
        <v>10017</v>
      </c>
      <c r="AO2928">
        <v>1</v>
      </c>
      <c r="AP2928">
        <v>4431</v>
      </c>
    </row>
    <row r="2929" spans="1:52" x14ac:dyDescent="0.3">
      <c r="A2929">
        <v>2804</v>
      </c>
      <c r="M2929" t="s">
        <v>10042</v>
      </c>
      <c r="Q2929" t="s">
        <v>10043</v>
      </c>
      <c r="R2929" t="s">
        <v>10043</v>
      </c>
      <c r="S2929" t="s">
        <v>135</v>
      </c>
      <c r="T2929" t="s">
        <v>10005</v>
      </c>
      <c r="V2929" s="9" t="s">
        <v>10044</v>
      </c>
      <c r="AD2929" s="9" t="s">
        <v>10016</v>
      </c>
      <c r="AK2929" t="s">
        <v>8051</v>
      </c>
      <c r="AL2929" t="s">
        <v>10017</v>
      </c>
      <c r="AM2929" t="s">
        <v>10017</v>
      </c>
      <c r="AO2929">
        <v>1</v>
      </c>
      <c r="AP2929">
        <v>4433</v>
      </c>
    </row>
    <row r="2930" spans="1:52" x14ac:dyDescent="0.3">
      <c r="A2930">
        <v>2805</v>
      </c>
      <c r="Q2930" t="s">
        <v>11230</v>
      </c>
      <c r="R2930" t="s">
        <v>11230</v>
      </c>
      <c r="S2930" t="s">
        <v>135</v>
      </c>
      <c r="T2930" t="s">
        <v>52</v>
      </c>
      <c r="V2930" s="9" t="s">
        <v>4328</v>
      </c>
      <c r="AL2930" t="s">
        <v>11199</v>
      </c>
      <c r="AM2930" t="s">
        <v>11199</v>
      </c>
      <c r="AO2930">
        <v>3</v>
      </c>
      <c r="AT2930">
        <v>456181794</v>
      </c>
      <c r="AZ2930" t="s">
        <v>6197</v>
      </c>
    </row>
    <row r="2931" spans="1:52" x14ac:dyDescent="0.3">
      <c r="A2931">
        <v>2806</v>
      </c>
      <c r="N2931" s="14" t="s">
        <v>11236</v>
      </c>
      <c r="Q2931" t="s">
        <v>11231</v>
      </c>
      <c r="R2931" t="s">
        <v>11231</v>
      </c>
      <c r="S2931" t="s">
        <v>135</v>
      </c>
      <c r="T2931" t="s">
        <v>52</v>
      </c>
      <c r="V2931" s="9" t="s">
        <v>4328</v>
      </c>
      <c r="AL2931" t="s">
        <v>11199</v>
      </c>
      <c r="AM2931" t="s">
        <v>11199</v>
      </c>
      <c r="AO2931">
        <v>3</v>
      </c>
      <c r="AT2931">
        <v>456181794</v>
      </c>
      <c r="AZ2931" t="s">
        <v>11237</v>
      </c>
    </row>
    <row r="2932" spans="1:52" x14ac:dyDescent="0.3">
      <c r="A2932">
        <v>2807</v>
      </c>
      <c r="N2932" t="s">
        <v>11238</v>
      </c>
      <c r="Q2932" t="s">
        <v>11232</v>
      </c>
      <c r="R2932" t="s">
        <v>11232</v>
      </c>
      <c r="S2932" t="s">
        <v>135</v>
      </c>
      <c r="T2932" t="s">
        <v>52</v>
      </c>
      <c r="V2932" s="9" t="s">
        <v>4328</v>
      </c>
      <c r="AL2932" t="s">
        <v>11199</v>
      </c>
      <c r="AM2932" t="s">
        <v>11199</v>
      </c>
      <c r="AO2932">
        <v>3</v>
      </c>
      <c r="AT2932">
        <v>456181794</v>
      </c>
      <c r="AZ2932" t="s">
        <v>11242</v>
      </c>
    </row>
    <row r="2933" spans="1:52" x14ac:dyDescent="0.3">
      <c r="A2933">
        <v>2808</v>
      </c>
      <c r="N2933" t="s">
        <v>11239</v>
      </c>
      <c r="Q2933" t="s">
        <v>11233</v>
      </c>
      <c r="R2933" t="s">
        <v>11233</v>
      </c>
      <c r="S2933" t="s">
        <v>135</v>
      </c>
      <c r="T2933" t="s">
        <v>52</v>
      </c>
      <c r="V2933" s="9" t="s">
        <v>4328</v>
      </c>
      <c r="AL2933" t="s">
        <v>11199</v>
      </c>
      <c r="AM2933" t="s">
        <v>11199</v>
      </c>
      <c r="AO2933">
        <v>3</v>
      </c>
      <c r="AT2933">
        <v>456181794</v>
      </c>
      <c r="AZ2933" t="s">
        <v>11241</v>
      </c>
    </row>
    <row r="2934" spans="1:52" x14ac:dyDescent="0.3">
      <c r="A2934">
        <v>2809</v>
      </c>
      <c r="Q2934" t="s">
        <v>11234</v>
      </c>
      <c r="R2934" t="s">
        <v>11234</v>
      </c>
      <c r="S2934" t="s">
        <v>135</v>
      </c>
      <c r="T2934" t="s">
        <v>52</v>
      </c>
      <c r="V2934" s="9" t="s">
        <v>4328</v>
      </c>
      <c r="AH2934" t="s">
        <v>8083</v>
      </c>
      <c r="AL2934" t="s">
        <v>11199</v>
      </c>
      <c r="AM2934" t="s">
        <v>11199</v>
      </c>
      <c r="AO2934">
        <v>3</v>
      </c>
      <c r="AT2934">
        <v>456181794</v>
      </c>
      <c r="AZ2934" t="s">
        <v>11243</v>
      </c>
    </row>
    <row r="2935" spans="1:52" x14ac:dyDescent="0.3">
      <c r="A2935">
        <v>2810</v>
      </c>
      <c r="N2935" t="s">
        <v>11240</v>
      </c>
      <c r="Q2935" t="s">
        <v>11235</v>
      </c>
      <c r="R2935" t="s">
        <v>11235</v>
      </c>
      <c r="S2935" t="s">
        <v>135</v>
      </c>
      <c r="T2935" t="s">
        <v>52</v>
      </c>
      <c r="V2935" s="9" t="s">
        <v>4328</v>
      </c>
      <c r="AL2935" t="s">
        <v>11199</v>
      </c>
      <c r="AM2935" t="s">
        <v>11199</v>
      </c>
      <c r="AO2935">
        <v>3</v>
      </c>
      <c r="AT2935">
        <v>456181794</v>
      </c>
      <c r="AZ2935" t="s">
        <v>9088</v>
      </c>
    </row>
    <row r="2936" spans="1:52" x14ac:dyDescent="0.3">
      <c r="A2936">
        <v>2812</v>
      </c>
      <c r="B2936" t="s">
        <v>7994</v>
      </c>
      <c r="C2936">
        <v>9802133</v>
      </c>
      <c r="Q2936" t="s">
        <v>4065</v>
      </c>
      <c r="R2936" t="s">
        <v>4065</v>
      </c>
      <c r="S2936" t="s">
        <v>135</v>
      </c>
      <c r="T2936" t="s">
        <v>52</v>
      </c>
      <c r="V2936" s="9" t="s">
        <v>4328</v>
      </c>
      <c r="W2936" s="4">
        <v>35706</v>
      </c>
      <c r="Y2936" s="9" t="s">
        <v>4330</v>
      </c>
      <c r="Z2936" s="9" t="s">
        <v>4331</v>
      </c>
      <c r="AA2936" s="6" t="s">
        <v>9529</v>
      </c>
      <c r="AB2936">
        <v>11</v>
      </c>
      <c r="AC2936">
        <v>11</v>
      </c>
      <c r="AE2936" t="s">
        <v>8140</v>
      </c>
      <c r="AH2936" t="s">
        <v>8057</v>
      </c>
      <c r="AL2936" t="s">
        <v>5205</v>
      </c>
      <c r="AM2936" t="s">
        <v>5205</v>
      </c>
      <c r="AO2936">
        <v>23</v>
      </c>
      <c r="AP2936">
        <v>6</v>
      </c>
      <c r="AZ2936" t="s">
        <v>9103</v>
      </c>
    </row>
    <row r="2937" spans="1:52" x14ac:dyDescent="0.3">
      <c r="A2937">
        <v>2814</v>
      </c>
      <c r="C2937">
        <v>9679883</v>
      </c>
      <c r="Q2937" t="s">
        <v>4067</v>
      </c>
      <c r="R2937" t="s">
        <v>4067</v>
      </c>
      <c r="S2937" t="s">
        <v>135</v>
      </c>
      <c r="T2937" t="s">
        <v>52</v>
      </c>
      <c r="V2937" s="9" t="s">
        <v>4328</v>
      </c>
      <c r="AA2937" s="6" t="s">
        <v>9531</v>
      </c>
      <c r="AB2937">
        <v>6</v>
      </c>
      <c r="AC2937">
        <v>6</v>
      </c>
      <c r="AE2937" t="s">
        <v>8054</v>
      </c>
      <c r="AL2937" t="s">
        <v>5154</v>
      </c>
      <c r="AM2937" t="s">
        <v>5154</v>
      </c>
      <c r="AO2937">
        <v>160</v>
      </c>
      <c r="AP2937">
        <v>2</v>
      </c>
      <c r="AZ2937" t="s">
        <v>9105</v>
      </c>
    </row>
    <row r="2938" spans="1:52" x14ac:dyDescent="0.3">
      <c r="A2938">
        <v>2815</v>
      </c>
      <c r="B2938" t="s">
        <v>7996</v>
      </c>
      <c r="C2938">
        <v>9766841</v>
      </c>
      <c r="Q2938" t="s">
        <v>4068</v>
      </c>
      <c r="R2938" t="s">
        <v>4068</v>
      </c>
      <c r="S2938" t="s">
        <v>135</v>
      </c>
      <c r="T2938" t="s">
        <v>52</v>
      </c>
      <c r="V2938" s="9" t="s">
        <v>4328</v>
      </c>
      <c r="AA2938" s="6" t="s">
        <v>9532</v>
      </c>
      <c r="AB2938">
        <v>2</v>
      </c>
      <c r="AC2938">
        <v>2</v>
      </c>
      <c r="AE2938" t="s">
        <v>2462</v>
      </c>
      <c r="AL2938" t="s">
        <v>5394</v>
      </c>
      <c r="AM2938" t="s">
        <v>5394</v>
      </c>
      <c r="AO2938">
        <v>76</v>
      </c>
      <c r="AP2938">
        <v>10</v>
      </c>
      <c r="AZ2938" t="s">
        <v>9106</v>
      </c>
    </row>
    <row r="2939" spans="1:52" x14ac:dyDescent="0.3">
      <c r="A2939">
        <v>2817</v>
      </c>
      <c r="B2939" t="s">
        <v>10577</v>
      </c>
      <c r="Q2939" t="s">
        <v>10576</v>
      </c>
      <c r="R2939" t="s">
        <v>10576</v>
      </c>
      <c r="S2939" t="s">
        <v>135</v>
      </c>
      <c r="T2939" t="s">
        <v>52</v>
      </c>
      <c r="V2939" s="9" t="s">
        <v>4332</v>
      </c>
      <c r="AA2939" s="6" t="s">
        <v>10578</v>
      </c>
      <c r="AB2939">
        <v>20</v>
      </c>
      <c r="AC2939">
        <v>20</v>
      </c>
      <c r="AE2939" t="s">
        <v>12713</v>
      </c>
      <c r="AF2939" t="s">
        <v>8169</v>
      </c>
      <c r="AH2939" t="s">
        <v>10579</v>
      </c>
      <c r="AL2939" t="s">
        <v>10580</v>
      </c>
      <c r="AM2939" t="s">
        <v>10580</v>
      </c>
      <c r="AO2939">
        <v>7</v>
      </c>
      <c r="AP2939">
        <v>3</v>
      </c>
      <c r="AZ2939" t="s">
        <v>6315</v>
      </c>
    </row>
    <row r="2940" spans="1:52" x14ac:dyDescent="0.3">
      <c r="A2940">
        <v>2818</v>
      </c>
      <c r="B2940" t="s">
        <v>7159</v>
      </c>
      <c r="C2940">
        <v>9789272</v>
      </c>
      <c r="Q2940" t="s">
        <v>7160</v>
      </c>
      <c r="R2940" t="s">
        <v>7163</v>
      </c>
      <c r="S2940" t="s">
        <v>51</v>
      </c>
      <c r="T2940" t="s">
        <v>52</v>
      </c>
      <c r="V2940" s="9" t="s">
        <v>4332</v>
      </c>
      <c r="AA2940" s="6" t="s">
        <v>7161</v>
      </c>
      <c r="AB2940">
        <v>7</v>
      </c>
      <c r="AC2940">
        <v>7</v>
      </c>
      <c r="AE2940" t="s">
        <v>82</v>
      </c>
      <c r="AF2940" t="s">
        <v>8054</v>
      </c>
      <c r="AH2940" t="s">
        <v>8057</v>
      </c>
      <c r="AK2940" t="s">
        <v>8175</v>
      </c>
      <c r="AL2940" t="s">
        <v>1337</v>
      </c>
      <c r="AM2940" t="s">
        <v>1338</v>
      </c>
      <c r="AO2940">
        <v>69</v>
      </c>
      <c r="AP2940">
        <v>9</v>
      </c>
      <c r="AS2940" t="s">
        <v>7293</v>
      </c>
      <c r="AT2940">
        <v>742330120</v>
      </c>
      <c r="AV2940" s="11">
        <v>400773</v>
      </c>
      <c r="AZ2940" t="s">
        <v>7162</v>
      </c>
    </row>
    <row r="2941" spans="1:52" x14ac:dyDescent="0.3">
      <c r="A2941">
        <v>2819</v>
      </c>
      <c r="E2941">
        <v>44018928</v>
      </c>
      <c r="Q2941" t="s">
        <v>5513</v>
      </c>
      <c r="R2941" t="s">
        <v>5513</v>
      </c>
      <c r="S2941" t="s">
        <v>135</v>
      </c>
      <c r="T2941" t="s">
        <v>52</v>
      </c>
      <c r="V2941" s="9" t="s">
        <v>4332</v>
      </c>
      <c r="AA2941" s="6" t="s">
        <v>5514</v>
      </c>
      <c r="AB2941">
        <v>20</v>
      </c>
      <c r="AC2941">
        <v>20</v>
      </c>
      <c r="AE2941" t="s">
        <v>8276</v>
      </c>
      <c r="AL2941" t="s">
        <v>5515</v>
      </c>
      <c r="AM2941" t="s">
        <v>5515</v>
      </c>
      <c r="AO2941">
        <v>23</v>
      </c>
      <c r="AP2941">
        <v>1</v>
      </c>
      <c r="AZ2941" t="s">
        <v>5516</v>
      </c>
    </row>
    <row r="2942" spans="1:52" x14ac:dyDescent="0.3">
      <c r="A2942">
        <v>2820</v>
      </c>
      <c r="C2942">
        <v>11658023</v>
      </c>
      <c r="Q2942" t="s">
        <v>4070</v>
      </c>
      <c r="R2942" t="s">
        <v>4070</v>
      </c>
      <c r="S2942" t="s">
        <v>135</v>
      </c>
      <c r="T2942" t="s">
        <v>52</v>
      </c>
      <c r="V2942" s="9" t="s">
        <v>4332</v>
      </c>
      <c r="AA2942" s="6" t="s">
        <v>2000</v>
      </c>
      <c r="AB2942">
        <v>5</v>
      </c>
      <c r="AC2942">
        <v>5</v>
      </c>
      <c r="AE2942" t="s">
        <v>8053</v>
      </c>
      <c r="AH2942" t="s">
        <v>8057</v>
      </c>
      <c r="AL2942" t="s">
        <v>5395</v>
      </c>
      <c r="AM2942" t="s">
        <v>5395</v>
      </c>
      <c r="AO2942">
        <v>6</v>
      </c>
      <c r="AP2942">
        <v>3</v>
      </c>
      <c r="AZ2942" t="s">
        <v>9108</v>
      </c>
    </row>
    <row r="2943" spans="1:52" x14ac:dyDescent="0.3">
      <c r="A2943">
        <v>2821</v>
      </c>
      <c r="B2943" t="s">
        <v>7998</v>
      </c>
      <c r="C2943">
        <v>9745738</v>
      </c>
      <c r="Q2943" t="s">
        <v>4071</v>
      </c>
      <c r="R2943" t="s">
        <v>4071</v>
      </c>
      <c r="S2943" t="s">
        <v>135</v>
      </c>
      <c r="T2943" t="s">
        <v>52</v>
      </c>
      <c r="V2943" s="9" t="s">
        <v>4332</v>
      </c>
      <c r="Y2943" s="9" t="s">
        <v>4326</v>
      </c>
      <c r="Z2943" s="9" t="s">
        <v>4333</v>
      </c>
      <c r="AA2943" s="6" t="s">
        <v>9534</v>
      </c>
      <c r="AB2943">
        <v>4</v>
      </c>
      <c r="AC2943">
        <v>4</v>
      </c>
      <c r="AE2943" t="s">
        <v>2462</v>
      </c>
      <c r="AH2943" t="s">
        <v>8057</v>
      </c>
      <c r="AL2943" t="s">
        <v>5396</v>
      </c>
      <c r="AM2943" t="s">
        <v>5396</v>
      </c>
      <c r="AO2943">
        <v>104</v>
      </c>
      <c r="AP2943">
        <v>3</v>
      </c>
      <c r="AZ2943" t="s">
        <v>9109</v>
      </c>
    </row>
    <row r="2944" spans="1:52" x14ac:dyDescent="0.3">
      <c r="A2944">
        <v>2822</v>
      </c>
      <c r="N2944" t="s">
        <v>5653</v>
      </c>
      <c r="Q2944" t="s">
        <v>4072</v>
      </c>
      <c r="R2944" t="s">
        <v>4072</v>
      </c>
      <c r="S2944" t="s">
        <v>135</v>
      </c>
      <c r="T2944" t="s">
        <v>52</v>
      </c>
      <c r="V2944" s="9" t="s">
        <v>4334</v>
      </c>
      <c r="AE2944" t="s">
        <v>82</v>
      </c>
      <c r="AF2944" t="s">
        <v>2462</v>
      </c>
      <c r="AG2944" t="s">
        <v>8054</v>
      </c>
      <c r="AH2944" t="s">
        <v>8121</v>
      </c>
      <c r="AL2944" t="s">
        <v>5380</v>
      </c>
      <c r="AM2944" t="s">
        <v>5380</v>
      </c>
      <c r="AO2944">
        <v>2</v>
      </c>
      <c r="AP2944">
        <v>4</v>
      </c>
      <c r="AS2944" t="s">
        <v>7314</v>
      </c>
      <c r="AT2944">
        <v>37882359</v>
      </c>
      <c r="AV2944" s="11">
        <v>101084025</v>
      </c>
    </row>
    <row r="2945" spans="1:59" x14ac:dyDescent="0.3">
      <c r="A2945">
        <v>2823</v>
      </c>
      <c r="N2945" t="s">
        <v>5652</v>
      </c>
      <c r="Q2945" t="s">
        <v>4073</v>
      </c>
      <c r="R2945" t="s">
        <v>4073</v>
      </c>
      <c r="S2945" t="s">
        <v>135</v>
      </c>
      <c r="T2945" t="s">
        <v>52</v>
      </c>
      <c r="V2945" s="9" t="s">
        <v>4334</v>
      </c>
      <c r="AE2945" t="s">
        <v>82</v>
      </c>
      <c r="AF2945" t="s">
        <v>2462</v>
      </c>
      <c r="AG2945" t="s">
        <v>8054</v>
      </c>
      <c r="AH2945" t="s">
        <v>8057</v>
      </c>
      <c r="AL2945" t="s">
        <v>5380</v>
      </c>
      <c r="AM2945" t="s">
        <v>5380</v>
      </c>
      <c r="AO2945">
        <v>2</v>
      </c>
      <c r="AP2945">
        <v>4</v>
      </c>
      <c r="AS2945" t="s">
        <v>7314</v>
      </c>
      <c r="AT2945">
        <v>37882359</v>
      </c>
      <c r="AV2945" s="11">
        <v>101084025</v>
      </c>
      <c r="AZ2945" t="s">
        <v>9110</v>
      </c>
    </row>
    <row r="2946" spans="1:59" x14ac:dyDescent="0.3">
      <c r="A2946">
        <v>2824</v>
      </c>
      <c r="N2946" t="s">
        <v>5654</v>
      </c>
      <c r="Q2946" t="s">
        <v>4074</v>
      </c>
      <c r="R2946" t="s">
        <v>4074</v>
      </c>
      <c r="S2946" t="s">
        <v>135</v>
      </c>
      <c r="T2946" t="s">
        <v>52</v>
      </c>
      <c r="V2946" s="9" t="s">
        <v>4334</v>
      </c>
      <c r="AE2946" t="s">
        <v>8226</v>
      </c>
      <c r="AH2946" t="s">
        <v>8057</v>
      </c>
      <c r="AL2946" t="s">
        <v>5380</v>
      </c>
      <c r="AM2946" t="s">
        <v>5380</v>
      </c>
      <c r="AO2946">
        <v>2</v>
      </c>
      <c r="AP2946">
        <v>4</v>
      </c>
      <c r="AS2946" t="s">
        <v>7314</v>
      </c>
      <c r="AT2946">
        <v>37882359</v>
      </c>
      <c r="AV2946" s="11">
        <v>101084025</v>
      </c>
      <c r="AZ2946" t="s">
        <v>1521</v>
      </c>
    </row>
    <row r="2947" spans="1:59" x14ac:dyDescent="0.3">
      <c r="A2947">
        <v>2825</v>
      </c>
      <c r="N2947" t="s">
        <v>5651</v>
      </c>
      <c r="Q2947" t="s">
        <v>4075</v>
      </c>
      <c r="R2947" t="s">
        <v>4075</v>
      </c>
      <c r="S2947" t="s">
        <v>135</v>
      </c>
      <c r="T2947" t="s">
        <v>52</v>
      </c>
      <c r="V2947" s="9" t="s">
        <v>4334</v>
      </c>
      <c r="AE2947" t="s">
        <v>8053</v>
      </c>
      <c r="AH2947" t="s">
        <v>1174</v>
      </c>
      <c r="AL2947" t="s">
        <v>5380</v>
      </c>
      <c r="AM2947" t="s">
        <v>5380</v>
      </c>
      <c r="AO2947">
        <v>2</v>
      </c>
      <c r="AP2947">
        <v>4</v>
      </c>
      <c r="AS2947" t="s">
        <v>7314</v>
      </c>
      <c r="AT2947">
        <v>37882359</v>
      </c>
      <c r="AV2947" s="11">
        <v>101084025</v>
      </c>
      <c r="AZ2947" t="s">
        <v>9043</v>
      </c>
    </row>
    <row r="2948" spans="1:59" x14ac:dyDescent="0.3">
      <c r="A2948">
        <v>2826</v>
      </c>
      <c r="B2948" t="s">
        <v>7999</v>
      </c>
      <c r="C2948">
        <v>9799629</v>
      </c>
      <c r="Q2948" t="s">
        <v>4076</v>
      </c>
      <c r="R2948" t="s">
        <v>4076</v>
      </c>
      <c r="S2948" t="s">
        <v>135</v>
      </c>
      <c r="T2948" t="s">
        <v>52</v>
      </c>
      <c r="V2948" s="9" t="s">
        <v>4334</v>
      </c>
      <c r="W2948" s="4">
        <v>35835</v>
      </c>
      <c r="X2948" s="9" t="s">
        <v>4335</v>
      </c>
      <c r="Y2948" s="9" t="s">
        <v>4336</v>
      </c>
      <c r="Z2948" s="9" t="s">
        <v>4337</v>
      </c>
      <c r="AA2948" s="6" t="s">
        <v>9535</v>
      </c>
      <c r="AB2948">
        <v>10</v>
      </c>
      <c r="AC2948">
        <v>10</v>
      </c>
      <c r="AE2948" t="s">
        <v>2462</v>
      </c>
      <c r="AH2948" t="s">
        <v>8057</v>
      </c>
      <c r="AL2948" t="s">
        <v>5397</v>
      </c>
      <c r="AM2948" t="s">
        <v>5397</v>
      </c>
      <c r="AO2948">
        <v>34</v>
      </c>
      <c r="AP2948">
        <v>2</v>
      </c>
      <c r="AZ2948" t="s">
        <v>9111</v>
      </c>
    </row>
    <row r="2949" spans="1:59" x14ac:dyDescent="0.3">
      <c r="A2949">
        <v>2827</v>
      </c>
      <c r="B2949" t="s">
        <v>8000</v>
      </c>
      <c r="C2949">
        <v>9795728</v>
      </c>
      <c r="Q2949" t="s">
        <v>4077</v>
      </c>
      <c r="R2949" t="s">
        <v>4077</v>
      </c>
      <c r="S2949" t="s">
        <v>135</v>
      </c>
      <c r="T2949" t="s">
        <v>52</v>
      </c>
      <c r="V2949" s="9" t="s">
        <v>4334</v>
      </c>
      <c r="AA2949" s="6" t="s">
        <v>9536</v>
      </c>
      <c r="AB2949">
        <v>18</v>
      </c>
      <c r="AC2949">
        <v>18</v>
      </c>
      <c r="AE2949" t="s">
        <v>2462</v>
      </c>
      <c r="AH2949" t="s">
        <v>8057</v>
      </c>
      <c r="AL2949" t="s">
        <v>2084</v>
      </c>
      <c r="AM2949" t="s">
        <v>2084</v>
      </c>
      <c r="AO2949">
        <v>27</v>
      </c>
      <c r="AP2949">
        <v>5</v>
      </c>
      <c r="AS2949" t="s">
        <v>7309</v>
      </c>
      <c r="AT2949">
        <v>38435996</v>
      </c>
      <c r="AU2949">
        <v>640644</v>
      </c>
      <c r="AV2949" s="11">
        <v>1273516</v>
      </c>
      <c r="AZ2949" t="s">
        <v>9112</v>
      </c>
      <c r="BF2949" t="s">
        <v>10456</v>
      </c>
      <c r="BG2949" t="s">
        <v>10455</v>
      </c>
    </row>
    <row r="2950" spans="1:59" x14ac:dyDescent="0.3">
      <c r="A2950">
        <v>2828</v>
      </c>
      <c r="Q2950" t="s">
        <v>10482</v>
      </c>
      <c r="R2950" t="s">
        <v>10482</v>
      </c>
      <c r="S2950" t="s">
        <v>135</v>
      </c>
      <c r="T2950" t="s">
        <v>2155</v>
      </c>
      <c r="V2950" s="9" t="s">
        <v>4348</v>
      </c>
      <c r="AD2950" s="9" t="s">
        <v>10483</v>
      </c>
      <c r="AL2950" t="s">
        <v>10484</v>
      </c>
      <c r="AM2950" t="s">
        <v>10484</v>
      </c>
      <c r="AO2950">
        <v>2</v>
      </c>
    </row>
    <row r="2951" spans="1:59" x14ac:dyDescent="0.3">
      <c r="A2951">
        <v>2829</v>
      </c>
      <c r="Q2951" t="s">
        <v>4079</v>
      </c>
      <c r="R2951" t="s">
        <v>4079</v>
      </c>
      <c r="S2951" t="s">
        <v>135</v>
      </c>
      <c r="T2951" t="s">
        <v>138</v>
      </c>
      <c r="V2951" s="9" t="s">
        <v>4339</v>
      </c>
      <c r="AA2951" s="6" t="s">
        <v>1443</v>
      </c>
      <c r="AB2951">
        <v>1</v>
      </c>
      <c r="AC2951">
        <v>1</v>
      </c>
      <c r="AE2951" t="s">
        <v>8053</v>
      </c>
      <c r="AL2951" t="s">
        <v>867</v>
      </c>
      <c r="AM2951" t="s">
        <v>867</v>
      </c>
      <c r="AZ2951" t="s">
        <v>9113</v>
      </c>
    </row>
    <row r="2952" spans="1:59" x14ac:dyDescent="0.3">
      <c r="A2952">
        <v>2830</v>
      </c>
      <c r="N2952" t="s">
        <v>11251</v>
      </c>
      <c r="Q2952" t="s">
        <v>11244</v>
      </c>
      <c r="R2952" t="s">
        <v>11244</v>
      </c>
      <c r="S2952" t="s">
        <v>135</v>
      </c>
      <c r="T2952" t="s">
        <v>52</v>
      </c>
      <c r="V2952" s="9" t="s">
        <v>4340</v>
      </c>
      <c r="AL2952" t="s">
        <v>11199</v>
      </c>
      <c r="AM2952" t="s">
        <v>11199</v>
      </c>
      <c r="AO2952">
        <v>4</v>
      </c>
      <c r="AT2952">
        <v>456181794</v>
      </c>
      <c r="AZ2952" t="s">
        <v>11258</v>
      </c>
    </row>
    <row r="2953" spans="1:59" x14ac:dyDescent="0.3">
      <c r="A2953">
        <v>2831</v>
      </c>
      <c r="N2953" t="s">
        <v>11252</v>
      </c>
      <c r="Q2953" t="s">
        <v>11245</v>
      </c>
      <c r="R2953" t="s">
        <v>11245</v>
      </c>
      <c r="S2953" t="s">
        <v>135</v>
      </c>
      <c r="T2953" t="s">
        <v>52</v>
      </c>
      <c r="V2953" s="9" t="s">
        <v>4340</v>
      </c>
      <c r="AL2953" t="s">
        <v>11199</v>
      </c>
      <c r="AM2953" t="s">
        <v>11199</v>
      </c>
      <c r="AO2953">
        <v>4</v>
      </c>
      <c r="AT2953">
        <v>456181794</v>
      </c>
      <c r="AZ2953" t="s">
        <v>11259</v>
      </c>
    </row>
    <row r="2954" spans="1:59" x14ac:dyDescent="0.3">
      <c r="A2954">
        <v>2832</v>
      </c>
      <c r="N2954" t="s">
        <v>11253</v>
      </c>
      <c r="Q2954" t="s">
        <v>11246</v>
      </c>
      <c r="R2954" t="s">
        <v>11246</v>
      </c>
      <c r="S2954" t="s">
        <v>135</v>
      </c>
      <c r="T2954" t="s">
        <v>52</v>
      </c>
      <c r="V2954" s="9" t="s">
        <v>4340</v>
      </c>
      <c r="AH2954" t="s">
        <v>8057</v>
      </c>
      <c r="AL2954" t="s">
        <v>11199</v>
      </c>
      <c r="AM2954" t="s">
        <v>11199</v>
      </c>
      <c r="AO2954">
        <v>4</v>
      </c>
      <c r="AT2954">
        <v>456181794</v>
      </c>
      <c r="AZ2954" t="s">
        <v>11260</v>
      </c>
    </row>
    <row r="2955" spans="1:59" x14ac:dyDescent="0.3">
      <c r="A2955">
        <v>2833</v>
      </c>
      <c r="Q2955" t="s">
        <v>11247</v>
      </c>
      <c r="R2955" t="s">
        <v>11247</v>
      </c>
      <c r="S2955" t="s">
        <v>135</v>
      </c>
      <c r="T2955" t="s">
        <v>52</v>
      </c>
      <c r="V2955" s="9" t="s">
        <v>4340</v>
      </c>
      <c r="AE2955" t="s">
        <v>8053</v>
      </c>
      <c r="AH2955" t="s">
        <v>8057</v>
      </c>
      <c r="AL2955" t="s">
        <v>11199</v>
      </c>
      <c r="AM2955" t="s">
        <v>11199</v>
      </c>
      <c r="AO2955">
        <v>4</v>
      </c>
      <c r="AT2955">
        <v>456181794</v>
      </c>
      <c r="AZ2955" t="s">
        <v>11261</v>
      </c>
    </row>
    <row r="2956" spans="1:59" x14ac:dyDescent="0.3">
      <c r="A2956">
        <v>2834</v>
      </c>
      <c r="N2956" t="s">
        <v>11255</v>
      </c>
      <c r="Q2956" t="s">
        <v>11248</v>
      </c>
      <c r="R2956" t="s">
        <v>11248</v>
      </c>
      <c r="S2956" t="s">
        <v>135</v>
      </c>
      <c r="T2956" t="s">
        <v>52</v>
      </c>
      <c r="V2956" s="9" t="s">
        <v>4340</v>
      </c>
      <c r="AL2956" t="s">
        <v>11199</v>
      </c>
      <c r="AM2956" t="s">
        <v>11199</v>
      </c>
      <c r="AO2956">
        <v>4</v>
      </c>
      <c r="AT2956">
        <v>456181794</v>
      </c>
      <c r="AZ2956" t="s">
        <v>11262</v>
      </c>
    </row>
    <row r="2957" spans="1:59" x14ac:dyDescent="0.3">
      <c r="A2957">
        <v>2836</v>
      </c>
      <c r="N2957" t="s">
        <v>11256</v>
      </c>
      <c r="Q2957" t="s">
        <v>11250</v>
      </c>
      <c r="R2957" t="s">
        <v>11250</v>
      </c>
      <c r="S2957" t="s">
        <v>135</v>
      </c>
      <c r="T2957" t="s">
        <v>52</v>
      </c>
      <c r="V2957" s="9" t="s">
        <v>4340</v>
      </c>
      <c r="AL2957" t="s">
        <v>11199</v>
      </c>
      <c r="AM2957" t="s">
        <v>11199</v>
      </c>
      <c r="AO2957">
        <v>4</v>
      </c>
      <c r="AT2957">
        <v>456181794</v>
      </c>
      <c r="AZ2957" t="s">
        <v>11257</v>
      </c>
    </row>
    <row r="2958" spans="1:59" x14ac:dyDescent="0.3">
      <c r="A2958">
        <v>2837</v>
      </c>
      <c r="E2958">
        <v>645861</v>
      </c>
      <c r="Q2958" t="s">
        <v>10730</v>
      </c>
      <c r="R2958" t="s">
        <v>10730</v>
      </c>
      <c r="S2958" t="s">
        <v>135</v>
      </c>
      <c r="T2958" t="s">
        <v>52</v>
      </c>
      <c r="V2958" s="9" t="s">
        <v>4340</v>
      </c>
      <c r="AA2958" s="6" t="s">
        <v>10731</v>
      </c>
      <c r="AB2958">
        <v>17</v>
      </c>
      <c r="AC2958">
        <v>17</v>
      </c>
      <c r="AE2958" t="s">
        <v>8169</v>
      </c>
      <c r="AH2958" t="s">
        <v>10701</v>
      </c>
      <c r="AL2958" t="s">
        <v>10732</v>
      </c>
      <c r="AM2958" t="s">
        <v>10732</v>
      </c>
      <c r="AO2958">
        <v>25</v>
      </c>
      <c r="AP2958">
        <v>4</v>
      </c>
      <c r="AZ2958" t="s">
        <v>10702</v>
      </c>
    </row>
    <row r="2959" spans="1:59" x14ac:dyDescent="0.3">
      <c r="A2959">
        <v>2838</v>
      </c>
      <c r="C2959">
        <v>9990234</v>
      </c>
      <c r="Q2959" t="s">
        <v>6028</v>
      </c>
      <c r="R2959" t="s">
        <v>6026</v>
      </c>
      <c r="S2959" t="s">
        <v>6021</v>
      </c>
      <c r="T2959" t="s">
        <v>52</v>
      </c>
      <c r="V2959" s="9" t="s">
        <v>4340</v>
      </c>
      <c r="AA2959" s="6" t="s">
        <v>6025</v>
      </c>
      <c r="AB2959">
        <v>6</v>
      </c>
      <c r="AC2959">
        <v>6</v>
      </c>
      <c r="AE2959" t="s">
        <v>8054</v>
      </c>
      <c r="AH2959" t="s">
        <v>8057</v>
      </c>
      <c r="AL2959" t="s">
        <v>6023</v>
      </c>
      <c r="AM2959" t="s">
        <v>6024</v>
      </c>
      <c r="AO2959">
        <v>77</v>
      </c>
      <c r="AP2959">
        <v>11</v>
      </c>
      <c r="AZ2959" t="s">
        <v>6027</v>
      </c>
    </row>
    <row r="2960" spans="1:59" x14ac:dyDescent="0.3">
      <c r="A2960">
        <v>2840</v>
      </c>
      <c r="B2960" t="s">
        <v>8002</v>
      </c>
      <c r="C2960">
        <v>9812909</v>
      </c>
      <c r="Q2960" t="s">
        <v>4080</v>
      </c>
      <c r="R2960" t="s">
        <v>4080</v>
      </c>
      <c r="S2960" t="s">
        <v>135</v>
      </c>
      <c r="T2960" t="s">
        <v>52</v>
      </c>
      <c r="V2960" s="9" t="s">
        <v>4340</v>
      </c>
      <c r="AA2960" s="6" t="s">
        <v>9537</v>
      </c>
      <c r="AB2960">
        <v>7</v>
      </c>
      <c r="AC2960">
        <v>7</v>
      </c>
      <c r="AE2960" t="s">
        <v>8233</v>
      </c>
      <c r="AF2960" t="s">
        <v>2462</v>
      </c>
      <c r="AH2960" t="s">
        <v>8057</v>
      </c>
      <c r="AK2960" t="s">
        <v>8175</v>
      </c>
      <c r="AL2960" t="s">
        <v>5398</v>
      </c>
      <c r="AM2960" t="s">
        <v>5398</v>
      </c>
      <c r="AO2960">
        <v>18</v>
      </c>
      <c r="AP2960">
        <v>11</v>
      </c>
      <c r="AZ2960" t="s">
        <v>9114</v>
      </c>
    </row>
    <row r="2961" spans="1:59" x14ac:dyDescent="0.3">
      <c r="A2961">
        <v>2841</v>
      </c>
      <c r="B2961" t="s">
        <v>8003</v>
      </c>
      <c r="C2961">
        <v>9809944</v>
      </c>
      <c r="Q2961" t="s">
        <v>4081</v>
      </c>
      <c r="R2961" t="s">
        <v>4081</v>
      </c>
      <c r="S2961" t="s">
        <v>135</v>
      </c>
      <c r="T2961" t="s">
        <v>52</v>
      </c>
      <c r="V2961" s="9" t="s">
        <v>4340</v>
      </c>
      <c r="W2961" s="4">
        <v>35874</v>
      </c>
      <c r="X2961" s="9" t="s">
        <v>4341</v>
      </c>
      <c r="Y2961" s="9" t="s">
        <v>4342</v>
      </c>
      <c r="Z2961" s="9" t="s">
        <v>4343</v>
      </c>
      <c r="AA2961" s="6" t="s">
        <v>9538</v>
      </c>
      <c r="AB2961">
        <v>5</v>
      </c>
      <c r="AC2961">
        <v>5</v>
      </c>
      <c r="AE2961" t="s">
        <v>2462</v>
      </c>
      <c r="AL2961" t="s">
        <v>5376</v>
      </c>
      <c r="AM2961" t="s">
        <v>5376</v>
      </c>
      <c r="AO2961">
        <v>32</v>
      </c>
      <c r="AP2961">
        <v>5</v>
      </c>
      <c r="AZ2961" t="s">
        <v>9115</v>
      </c>
    </row>
    <row r="2962" spans="1:59" x14ac:dyDescent="0.3">
      <c r="A2962">
        <v>2843</v>
      </c>
      <c r="M2962" t="s">
        <v>10045</v>
      </c>
      <c r="Q2962" t="s">
        <v>10046</v>
      </c>
      <c r="R2962" t="s">
        <v>10046</v>
      </c>
      <c r="S2962" t="s">
        <v>135</v>
      </c>
      <c r="T2962" t="s">
        <v>10005</v>
      </c>
      <c r="V2962" s="9" t="s">
        <v>10047</v>
      </c>
      <c r="AD2962" s="9" t="s">
        <v>10016</v>
      </c>
      <c r="AK2962" t="s">
        <v>8051</v>
      </c>
      <c r="AL2962" t="s">
        <v>10017</v>
      </c>
      <c r="AM2962" t="s">
        <v>10017</v>
      </c>
      <c r="AO2962">
        <v>1</v>
      </c>
      <c r="AP2962">
        <v>4508</v>
      </c>
    </row>
    <row r="2963" spans="1:59" x14ac:dyDescent="0.3">
      <c r="A2963">
        <v>2844</v>
      </c>
      <c r="M2963" t="s">
        <v>10048</v>
      </c>
      <c r="Q2963" t="s">
        <v>10049</v>
      </c>
      <c r="R2963" t="s">
        <v>10049</v>
      </c>
      <c r="S2963" t="s">
        <v>135</v>
      </c>
      <c r="T2963" t="s">
        <v>10005</v>
      </c>
      <c r="V2963" s="9" t="s">
        <v>10050</v>
      </c>
      <c r="AD2963" s="9" t="s">
        <v>10016</v>
      </c>
      <c r="AK2963" t="s">
        <v>8051</v>
      </c>
      <c r="AL2963" t="s">
        <v>10017</v>
      </c>
      <c r="AM2963" t="s">
        <v>10017</v>
      </c>
      <c r="AO2963">
        <v>1</v>
      </c>
      <c r="AP2963">
        <v>4509</v>
      </c>
    </row>
    <row r="2964" spans="1:59" x14ac:dyDescent="0.3">
      <c r="A2964">
        <v>2845</v>
      </c>
      <c r="M2964" t="s">
        <v>10051</v>
      </c>
      <c r="Q2964" t="s">
        <v>10052</v>
      </c>
      <c r="R2964" t="s">
        <v>10052</v>
      </c>
      <c r="S2964" t="s">
        <v>135</v>
      </c>
      <c r="T2964" t="s">
        <v>10005</v>
      </c>
      <c r="V2964" s="9" t="s">
        <v>10053</v>
      </c>
      <c r="AD2964" s="9" t="s">
        <v>10016</v>
      </c>
      <c r="AK2964" t="s">
        <v>8051</v>
      </c>
      <c r="AL2964" t="s">
        <v>10017</v>
      </c>
      <c r="AM2964" t="s">
        <v>10017</v>
      </c>
      <c r="AO2964">
        <v>1</v>
      </c>
      <c r="AP2964">
        <v>4510</v>
      </c>
    </row>
    <row r="2965" spans="1:59" x14ac:dyDescent="0.3">
      <c r="A2965">
        <v>2846</v>
      </c>
      <c r="B2965" t="s">
        <v>11533</v>
      </c>
      <c r="C2965">
        <v>9868571</v>
      </c>
      <c r="Q2965" t="s">
        <v>11534</v>
      </c>
      <c r="R2965" t="s">
        <v>11534</v>
      </c>
      <c r="S2965" t="s">
        <v>135</v>
      </c>
      <c r="T2965" t="s">
        <v>52</v>
      </c>
      <c r="V2965" s="9" t="s">
        <v>4344</v>
      </c>
      <c r="AA2965" s="6" t="s">
        <v>11535</v>
      </c>
      <c r="AB2965">
        <v>4</v>
      </c>
      <c r="AC2965">
        <v>4</v>
      </c>
      <c r="AE2965" t="s">
        <v>82</v>
      </c>
      <c r="AH2965" t="s">
        <v>8108</v>
      </c>
      <c r="AK2965" t="s">
        <v>8051</v>
      </c>
      <c r="AL2965" t="s">
        <v>5155</v>
      </c>
      <c r="AM2965" t="s">
        <v>5155</v>
      </c>
      <c r="AO2965">
        <v>43</v>
      </c>
      <c r="AP2965">
        <v>10</v>
      </c>
      <c r="AZ2965" t="s">
        <v>8930</v>
      </c>
    </row>
    <row r="2966" spans="1:59" x14ac:dyDescent="0.3">
      <c r="A2966">
        <v>2847</v>
      </c>
      <c r="B2966" t="s">
        <v>8005</v>
      </c>
      <c r="C2966">
        <v>9879847</v>
      </c>
      <c r="Q2966" t="s">
        <v>4082</v>
      </c>
      <c r="R2966" t="s">
        <v>4082</v>
      </c>
      <c r="S2966" t="s">
        <v>135</v>
      </c>
      <c r="T2966" t="s">
        <v>52</v>
      </c>
      <c r="V2966" s="9" t="s">
        <v>4344</v>
      </c>
      <c r="AA2966" s="6" t="s">
        <v>9540</v>
      </c>
      <c r="AB2966">
        <v>3</v>
      </c>
      <c r="AC2966">
        <v>3</v>
      </c>
      <c r="AE2966" t="s">
        <v>8226</v>
      </c>
      <c r="AH2966" t="s">
        <v>8057</v>
      </c>
      <c r="AL2966" t="s">
        <v>5338</v>
      </c>
      <c r="AM2966" t="s">
        <v>5338</v>
      </c>
      <c r="AO2966">
        <v>7</v>
      </c>
      <c r="AP2966">
        <v>4</v>
      </c>
      <c r="AZ2966" t="s">
        <v>9117</v>
      </c>
    </row>
    <row r="2967" spans="1:59" x14ac:dyDescent="0.3">
      <c r="A2967">
        <v>2848</v>
      </c>
      <c r="B2967" t="s">
        <v>8006</v>
      </c>
      <c r="C2967">
        <v>9883308</v>
      </c>
      <c r="Q2967" t="s">
        <v>4083</v>
      </c>
      <c r="R2967" t="s">
        <v>4083</v>
      </c>
      <c r="S2967" t="s">
        <v>135</v>
      </c>
      <c r="T2967" t="s">
        <v>52</v>
      </c>
      <c r="V2967" s="9" t="s">
        <v>4344</v>
      </c>
      <c r="AA2967" s="6" t="s">
        <v>9541</v>
      </c>
      <c r="AB2967">
        <v>10</v>
      </c>
      <c r="AC2967">
        <v>10</v>
      </c>
      <c r="AE2967" t="s">
        <v>164</v>
      </c>
      <c r="AH2967" t="s">
        <v>8057</v>
      </c>
      <c r="AL2967" t="s">
        <v>2084</v>
      </c>
      <c r="AM2967" t="s">
        <v>2084</v>
      </c>
      <c r="AO2967">
        <v>27</v>
      </c>
      <c r="AP2967">
        <v>6</v>
      </c>
      <c r="AS2967" t="s">
        <v>7309</v>
      </c>
      <c r="AT2967">
        <v>38435996</v>
      </c>
      <c r="AU2967">
        <v>640644</v>
      </c>
      <c r="AV2967" s="11">
        <v>1273516</v>
      </c>
      <c r="AZ2967" t="s">
        <v>9118</v>
      </c>
      <c r="BF2967" t="s">
        <v>10456</v>
      </c>
      <c r="BG2967" t="s">
        <v>10455</v>
      </c>
    </row>
    <row r="2968" spans="1:59" x14ac:dyDescent="0.3">
      <c r="A2968">
        <v>2850</v>
      </c>
      <c r="B2968" t="s">
        <v>8007</v>
      </c>
      <c r="C2968">
        <v>10209570</v>
      </c>
      <c r="Q2968" t="s">
        <v>4085</v>
      </c>
      <c r="R2968" t="s">
        <v>4085</v>
      </c>
      <c r="S2968" t="s">
        <v>135</v>
      </c>
      <c r="T2968" t="s">
        <v>52</v>
      </c>
      <c r="V2968" s="9" t="s">
        <v>4344</v>
      </c>
      <c r="Z2968" s="9" t="s">
        <v>4322</v>
      </c>
      <c r="AA2968" s="6" t="s">
        <v>9543</v>
      </c>
      <c r="AB2968">
        <v>4</v>
      </c>
      <c r="AC2968">
        <v>4</v>
      </c>
      <c r="AE2968" t="s">
        <v>2462</v>
      </c>
      <c r="AF2968" t="s">
        <v>8278</v>
      </c>
      <c r="AH2968" t="s">
        <v>8057</v>
      </c>
      <c r="AL2968" t="s">
        <v>3014</v>
      </c>
      <c r="AM2968" t="s">
        <v>3014</v>
      </c>
      <c r="AO2968">
        <v>49</v>
      </c>
      <c r="AP2968">
        <v>6</v>
      </c>
      <c r="AZ2968" t="s">
        <v>9120</v>
      </c>
    </row>
    <row r="2969" spans="1:59" x14ac:dyDescent="0.3">
      <c r="A2969">
        <v>2852</v>
      </c>
      <c r="M2969" t="s">
        <v>10054</v>
      </c>
      <c r="Q2969" t="s">
        <v>10055</v>
      </c>
      <c r="R2969" t="s">
        <v>10055</v>
      </c>
      <c r="S2969" t="s">
        <v>135</v>
      </c>
      <c r="T2969" t="s">
        <v>10005</v>
      </c>
      <c r="V2969" s="9" t="s">
        <v>10056</v>
      </c>
      <c r="AD2969" s="9" t="s">
        <v>10016</v>
      </c>
      <c r="AK2969" t="s">
        <v>8051</v>
      </c>
      <c r="AL2969" t="s">
        <v>10017</v>
      </c>
      <c r="AM2969" t="s">
        <v>10017</v>
      </c>
      <c r="AO2969">
        <v>1</v>
      </c>
      <c r="AP2969">
        <v>4525</v>
      </c>
    </row>
    <row r="2970" spans="1:59" x14ac:dyDescent="0.3">
      <c r="A2970">
        <v>2853</v>
      </c>
      <c r="M2970" t="s">
        <v>10057</v>
      </c>
      <c r="Q2970" t="s">
        <v>10058</v>
      </c>
      <c r="R2970" t="s">
        <v>10058</v>
      </c>
      <c r="S2970" t="s">
        <v>135</v>
      </c>
      <c r="T2970" t="s">
        <v>10005</v>
      </c>
      <c r="V2970" s="9" t="s">
        <v>10059</v>
      </c>
      <c r="AD2970" s="9" t="s">
        <v>10016</v>
      </c>
      <c r="AK2970" t="s">
        <v>8051</v>
      </c>
      <c r="AL2970" t="s">
        <v>10017</v>
      </c>
      <c r="AM2970" t="s">
        <v>10017</v>
      </c>
      <c r="AO2970">
        <v>1</v>
      </c>
      <c r="AP2970">
        <v>4526</v>
      </c>
    </row>
    <row r="2971" spans="1:59" x14ac:dyDescent="0.3">
      <c r="A2971">
        <v>2854</v>
      </c>
      <c r="M2971" t="s">
        <v>10060</v>
      </c>
      <c r="Q2971" t="s">
        <v>10061</v>
      </c>
      <c r="R2971" t="s">
        <v>10061</v>
      </c>
      <c r="S2971" t="s">
        <v>135</v>
      </c>
      <c r="T2971" t="s">
        <v>10005</v>
      </c>
      <c r="V2971" s="9" t="s">
        <v>10062</v>
      </c>
      <c r="AD2971" s="9" t="s">
        <v>10016</v>
      </c>
      <c r="AK2971" t="s">
        <v>8051</v>
      </c>
      <c r="AL2971" t="s">
        <v>10017</v>
      </c>
      <c r="AM2971" t="s">
        <v>10017</v>
      </c>
      <c r="AO2971">
        <v>1</v>
      </c>
      <c r="AP2971">
        <v>4527</v>
      </c>
    </row>
    <row r="2972" spans="1:59" x14ac:dyDescent="0.3">
      <c r="A2972">
        <v>2855</v>
      </c>
      <c r="M2972" t="s">
        <v>10063</v>
      </c>
      <c r="Q2972" t="s">
        <v>10064</v>
      </c>
      <c r="R2972" t="s">
        <v>10064</v>
      </c>
      <c r="S2972" t="s">
        <v>135</v>
      </c>
      <c r="T2972" t="s">
        <v>10005</v>
      </c>
      <c r="V2972" s="9" t="s">
        <v>10065</v>
      </c>
      <c r="AD2972" s="9" t="s">
        <v>10016</v>
      </c>
      <c r="AK2972" t="s">
        <v>8051</v>
      </c>
      <c r="AL2972" t="s">
        <v>10017</v>
      </c>
      <c r="AM2972" t="s">
        <v>10017</v>
      </c>
      <c r="AO2972">
        <v>1</v>
      </c>
      <c r="AP2972">
        <v>4528</v>
      </c>
    </row>
    <row r="2973" spans="1:59" x14ac:dyDescent="0.3">
      <c r="A2973">
        <v>2856</v>
      </c>
      <c r="M2973" t="s">
        <v>10066</v>
      </c>
      <c r="Q2973" t="s">
        <v>10067</v>
      </c>
      <c r="R2973" t="s">
        <v>10067</v>
      </c>
      <c r="S2973" t="s">
        <v>135</v>
      </c>
      <c r="T2973" t="s">
        <v>10005</v>
      </c>
      <c r="V2973" s="9" t="s">
        <v>10068</v>
      </c>
      <c r="AD2973" s="9" t="s">
        <v>10016</v>
      </c>
      <c r="AK2973" t="s">
        <v>8051</v>
      </c>
      <c r="AL2973" t="s">
        <v>10017</v>
      </c>
      <c r="AM2973" t="s">
        <v>10017</v>
      </c>
      <c r="AO2973">
        <v>1</v>
      </c>
      <c r="AP2973">
        <v>4532</v>
      </c>
    </row>
    <row r="2974" spans="1:59" x14ac:dyDescent="0.3">
      <c r="A2974">
        <v>2857</v>
      </c>
      <c r="M2974" t="s">
        <v>10069</v>
      </c>
      <c r="Q2974" t="s">
        <v>10070</v>
      </c>
      <c r="R2974" t="s">
        <v>10070</v>
      </c>
      <c r="S2974" t="s">
        <v>135</v>
      </c>
      <c r="T2974" t="s">
        <v>10005</v>
      </c>
      <c r="V2974" s="9" t="s">
        <v>10071</v>
      </c>
      <c r="AD2974" s="9" t="s">
        <v>10016</v>
      </c>
      <c r="AK2974" t="s">
        <v>8051</v>
      </c>
      <c r="AL2974" t="s">
        <v>10017</v>
      </c>
      <c r="AM2974" t="s">
        <v>10017</v>
      </c>
      <c r="AO2974">
        <v>1</v>
      </c>
      <c r="AP2974">
        <v>4533</v>
      </c>
    </row>
    <row r="2975" spans="1:59" x14ac:dyDescent="0.3">
      <c r="A2975">
        <v>2858</v>
      </c>
      <c r="N2975" t="s">
        <v>11502</v>
      </c>
      <c r="Q2975" t="s">
        <v>11501</v>
      </c>
      <c r="R2975" t="s">
        <v>11501</v>
      </c>
      <c r="S2975" t="s">
        <v>135</v>
      </c>
      <c r="T2975" t="s">
        <v>10822</v>
      </c>
      <c r="V2975" s="9" t="s">
        <v>4346</v>
      </c>
      <c r="AH2975" t="s">
        <v>8082</v>
      </c>
      <c r="AO2975">
        <v>4</v>
      </c>
      <c r="AP2975">
        <v>10</v>
      </c>
      <c r="AZ2975" t="s">
        <v>11503</v>
      </c>
    </row>
    <row r="2976" spans="1:59" x14ac:dyDescent="0.3">
      <c r="A2976">
        <v>2859</v>
      </c>
      <c r="Q2976" t="s">
        <v>10711</v>
      </c>
      <c r="R2976" t="s">
        <v>10711</v>
      </c>
      <c r="S2976" t="s">
        <v>135</v>
      </c>
      <c r="T2976" t="s">
        <v>10822</v>
      </c>
      <c r="V2976" s="9" t="s">
        <v>4346</v>
      </c>
      <c r="AH2976" t="s">
        <v>8057</v>
      </c>
      <c r="AZ2976" t="s">
        <v>10712</v>
      </c>
    </row>
    <row r="2977" spans="1:59" x14ac:dyDescent="0.3">
      <c r="A2977">
        <v>2860</v>
      </c>
      <c r="Q2977" t="s">
        <v>11398</v>
      </c>
      <c r="R2977" t="s">
        <v>11398</v>
      </c>
      <c r="S2977" t="s">
        <v>135</v>
      </c>
      <c r="T2977" t="s">
        <v>13</v>
      </c>
      <c r="V2977" s="9" t="s">
        <v>4346</v>
      </c>
      <c r="AH2977" t="s">
        <v>8082</v>
      </c>
      <c r="BF2977" t="s">
        <v>11399</v>
      </c>
      <c r="BG2977" t="s">
        <v>10710</v>
      </c>
    </row>
    <row r="2978" spans="1:59" x14ac:dyDescent="0.3">
      <c r="A2978">
        <v>2861</v>
      </c>
      <c r="I2978">
        <v>42960429</v>
      </c>
      <c r="O2978" s="9" t="s">
        <v>11401</v>
      </c>
      <c r="P2978" s="9" t="s">
        <v>11402</v>
      </c>
      <c r="Q2978" t="s">
        <v>11400</v>
      </c>
      <c r="R2978" t="s">
        <v>11400</v>
      </c>
      <c r="S2978" t="s">
        <v>135</v>
      </c>
      <c r="T2978" t="s">
        <v>13</v>
      </c>
      <c r="V2978" s="9" t="s">
        <v>4346</v>
      </c>
      <c r="AH2978" t="s">
        <v>8083</v>
      </c>
      <c r="BD2978" t="s">
        <v>11403</v>
      </c>
      <c r="BF2978" t="s">
        <v>11404</v>
      </c>
      <c r="BG2978" t="s">
        <v>10455</v>
      </c>
    </row>
    <row r="2979" spans="1:59" x14ac:dyDescent="0.3">
      <c r="A2979">
        <v>2862</v>
      </c>
      <c r="I2979">
        <v>42140824</v>
      </c>
      <c r="O2979" s="9" t="s">
        <v>11335</v>
      </c>
      <c r="P2979" s="9" t="s">
        <v>11336</v>
      </c>
      <c r="Q2979" t="s">
        <v>11334</v>
      </c>
      <c r="R2979" t="s">
        <v>11334</v>
      </c>
      <c r="S2979" t="s">
        <v>135</v>
      </c>
      <c r="T2979" t="s">
        <v>13</v>
      </c>
      <c r="V2979" s="9" t="s">
        <v>4346</v>
      </c>
      <c r="AB2979">
        <v>104</v>
      </c>
      <c r="AC2979">
        <v>104</v>
      </c>
      <c r="AH2979" t="s">
        <v>8083</v>
      </c>
      <c r="AZ2979" t="s">
        <v>6197</v>
      </c>
      <c r="BF2979" t="s">
        <v>11332</v>
      </c>
      <c r="BG2979" t="s">
        <v>11337</v>
      </c>
    </row>
    <row r="2980" spans="1:59" x14ac:dyDescent="0.3">
      <c r="A2980">
        <v>2863</v>
      </c>
      <c r="I2980">
        <v>237359340</v>
      </c>
      <c r="O2980" s="9" t="s">
        <v>11147</v>
      </c>
      <c r="P2980" s="9" t="s">
        <v>11146</v>
      </c>
      <c r="Q2980" t="s">
        <v>11145</v>
      </c>
      <c r="R2980" t="s">
        <v>11145</v>
      </c>
      <c r="S2980" t="s">
        <v>135</v>
      </c>
      <c r="T2980" t="s">
        <v>13</v>
      </c>
      <c r="V2980" s="9" t="s">
        <v>4346</v>
      </c>
      <c r="AB2980">
        <v>309</v>
      </c>
      <c r="AC2980">
        <v>309</v>
      </c>
      <c r="AH2980" t="s">
        <v>8057</v>
      </c>
      <c r="BD2980" t="s">
        <v>11148</v>
      </c>
      <c r="BF2980" t="s">
        <v>8948</v>
      </c>
      <c r="BG2980" t="s">
        <v>10453</v>
      </c>
    </row>
    <row r="2981" spans="1:59" x14ac:dyDescent="0.3">
      <c r="A2981">
        <v>2864</v>
      </c>
      <c r="I2981">
        <v>468390894</v>
      </c>
      <c r="O2981" s="9" t="s">
        <v>10973</v>
      </c>
      <c r="P2981" s="9" t="s">
        <v>10974</v>
      </c>
      <c r="Q2981" t="s">
        <v>10972</v>
      </c>
      <c r="R2981" t="s">
        <v>10978</v>
      </c>
      <c r="S2981" t="s">
        <v>65</v>
      </c>
      <c r="T2981" t="s">
        <v>13</v>
      </c>
      <c r="V2981" s="9" t="s">
        <v>4346</v>
      </c>
      <c r="AB2981">
        <v>239</v>
      </c>
      <c r="AC2981">
        <v>239</v>
      </c>
      <c r="AZ2981" t="s">
        <v>10975</v>
      </c>
      <c r="BF2981" t="s">
        <v>10976</v>
      </c>
      <c r="BG2981" t="s">
        <v>10977</v>
      </c>
    </row>
    <row r="2982" spans="1:59" x14ac:dyDescent="0.3">
      <c r="A2982">
        <v>2865</v>
      </c>
      <c r="I2982">
        <v>39627571</v>
      </c>
      <c r="O2982" s="9" t="s">
        <v>10695</v>
      </c>
      <c r="P2982" s="9" t="s">
        <v>10696</v>
      </c>
      <c r="Q2982" t="s">
        <v>10694</v>
      </c>
      <c r="R2982" t="s">
        <v>10694</v>
      </c>
      <c r="S2982" t="s">
        <v>135</v>
      </c>
      <c r="T2982" t="s">
        <v>13</v>
      </c>
      <c r="V2982" s="9" t="s">
        <v>4346</v>
      </c>
      <c r="AB2982">
        <v>348</v>
      </c>
      <c r="AC2982">
        <v>348</v>
      </c>
      <c r="AH2982" t="s">
        <v>8082</v>
      </c>
      <c r="BD2982" t="s">
        <v>10697</v>
      </c>
      <c r="BF2982" t="s">
        <v>9057</v>
      </c>
      <c r="BG2982" t="s">
        <v>10455</v>
      </c>
    </row>
    <row r="2983" spans="1:59" x14ac:dyDescent="0.3">
      <c r="A2983">
        <v>2866</v>
      </c>
      <c r="Q2983" t="s">
        <v>10681</v>
      </c>
      <c r="R2983" t="s">
        <v>10681</v>
      </c>
      <c r="S2983" t="s">
        <v>135</v>
      </c>
      <c r="T2983" t="s">
        <v>2176</v>
      </c>
      <c r="V2983" s="9" t="s">
        <v>4346</v>
      </c>
      <c r="AH2983" t="s">
        <v>8082</v>
      </c>
      <c r="AK2983" t="s">
        <v>8051</v>
      </c>
      <c r="AL2983" t="s">
        <v>10684</v>
      </c>
      <c r="AM2983" t="s">
        <v>10684</v>
      </c>
      <c r="AT2983">
        <v>40567391</v>
      </c>
      <c r="AW2983" t="s">
        <v>10686</v>
      </c>
      <c r="AX2983" t="s">
        <v>10685</v>
      </c>
      <c r="AZ2983" t="s">
        <v>10682</v>
      </c>
      <c r="BD2983" t="s">
        <v>10683</v>
      </c>
      <c r="BF2983" t="s">
        <v>8740</v>
      </c>
      <c r="BG2983" t="s">
        <v>10455</v>
      </c>
    </row>
    <row r="2984" spans="1:59" x14ac:dyDescent="0.3">
      <c r="A2984">
        <v>2867</v>
      </c>
      <c r="I2984">
        <v>40587955</v>
      </c>
      <c r="O2984" s="9" t="s">
        <v>11132</v>
      </c>
      <c r="P2984" s="9" t="s">
        <v>11133</v>
      </c>
      <c r="Q2984" t="s">
        <v>11131</v>
      </c>
      <c r="R2984" t="s">
        <v>11131</v>
      </c>
      <c r="S2984" t="s">
        <v>135</v>
      </c>
      <c r="T2984" t="s">
        <v>13</v>
      </c>
      <c r="V2984" s="9" t="s">
        <v>4346</v>
      </c>
      <c r="AB2984">
        <v>181</v>
      </c>
      <c r="AC2984">
        <v>181</v>
      </c>
      <c r="AR2984">
        <v>1</v>
      </c>
      <c r="AZ2984" t="s">
        <v>8940</v>
      </c>
    </row>
    <row r="2985" spans="1:59" x14ac:dyDescent="0.3">
      <c r="A2985">
        <v>2868</v>
      </c>
      <c r="I2985">
        <v>924975689</v>
      </c>
      <c r="O2985" s="9" t="s">
        <v>10664</v>
      </c>
      <c r="P2985" s="9" t="s">
        <v>10663</v>
      </c>
      <c r="Q2985" t="s">
        <v>10662</v>
      </c>
      <c r="R2985" t="s">
        <v>10662</v>
      </c>
      <c r="S2985" t="s">
        <v>135</v>
      </c>
      <c r="T2985" t="s">
        <v>13</v>
      </c>
      <c r="V2985" s="9" t="s">
        <v>4346</v>
      </c>
      <c r="AB2985">
        <v>201</v>
      </c>
      <c r="AC2985">
        <v>201</v>
      </c>
      <c r="AH2985" t="s">
        <v>10665</v>
      </c>
      <c r="AK2985" t="s">
        <v>8052</v>
      </c>
      <c r="AZ2985" t="s">
        <v>6462</v>
      </c>
      <c r="BF2985" t="s">
        <v>10666</v>
      </c>
    </row>
    <row r="2986" spans="1:59" x14ac:dyDescent="0.3">
      <c r="A2986">
        <v>2871</v>
      </c>
      <c r="I2986">
        <v>41557634</v>
      </c>
      <c r="O2986" s="9" t="s">
        <v>10623</v>
      </c>
      <c r="P2986" s="9" t="s">
        <v>10624</v>
      </c>
      <c r="Q2986" t="s">
        <v>10625</v>
      </c>
      <c r="R2986" t="s">
        <v>10625</v>
      </c>
      <c r="S2986" t="s">
        <v>135</v>
      </c>
      <c r="T2986" t="s">
        <v>13</v>
      </c>
      <c r="V2986" s="9" t="s">
        <v>4346</v>
      </c>
      <c r="AB2986">
        <v>146</v>
      </c>
      <c r="AC2986">
        <v>146</v>
      </c>
      <c r="AH2986" t="s">
        <v>10626</v>
      </c>
      <c r="BD2986" t="s">
        <v>10627</v>
      </c>
      <c r="BF2986" t="s">
        <v>10628</v>
      </c>
      <c r="BG2986" t="s">
        <v>12583</v>
      </c>
    </row>
    <row r="2987" spans="1:59" x14ac:dyDescent="0.3">
      <c r="A2987">
        <v>2873</v>
      </c>
      <c r="Q2987" t="s">
        <v>11089</v>
      </c>
      <c r="R2987" t="s">
        <v>11090</v>
      </c>
      <c r="S2987" t="s">
        <v>65</v>
      </c>
      <c r="T2987" t="s">
        <v>52</v>
      </c>
      <c r="V2987" s="9" t="s">
        <v>4346</v>
      </c>
      <c r="AA2987" s="6" t="s">
        <v>11088</v>
      </c>
      <c r="AB2987">
        <v>14</v>
      </c>
      <c r="AC2987">
        <v>14</v>
      </c>
      <c r="AE2987" t="s">
        <v>82</v>
      </c>
      <c r="AH2987" t="s">
        <v>8057</v>
      </c>
      <c r="AL2987" t="s">
        <v>11087</v>
      </c>
      <c r="AM2987" t="s">
        <v>5245</v>
      </c>
      <c r="AO2987">
        <v>64</v>
      </c>
      <c r="AZ2987" t="s">
        <v>11091</v>
      </c>
    </row>
    <row r="2988" spans="1:59" x14ac:dyDescent="0.3">
      <c r="A2988">
        <v>2874</v>
      </c>
      <c r="B2988" t="s">
        <v>10950</v>
      </c>
      <c r="Q2988" t="s">
        <v>10949</v>
      </c>
      <c r="R2988" t="s">
        <v>10949</v>
      </c>
      <c r="S2988" t="s">
        <v>135</v>
      </c>
      <c r="T2988" t="s">
        <v>52</v>
      </c>
      <c r="V2988" s="9" t="s">
        <v>4346</v>
      </c>
      <c r="AA2988" s="6" t="s">
        <v>10951</v>
      </c>
      <c r="AB2988">
        <v>8</v>
      </c>
      <c r="AC2988">
        <v>8</v>
      </c>
      <c r="AE2988" t="s">
        <v>8169</v>
      </c>
      <c r="AF2988" t="s">
        <v>562</v>
      </c>
      <c r="AH2988" t="s">
        <v>8083</v>
      </c>
      <c r="AL2988" t="s">
        <v>10952</v>
      </c>
      <c r="AM2988" t="s">
        <v>10952</v>
      </c>
      <c r="AO2988">
        <v>11</v>
      </c>
      <c r="AP2988">
        <v>3</v>
      </c>
      <c r="AZ2988" t="s">
        <v>10953</v>
      </c>
    </row>
    <row r="2989" spans="1:59" x14ac:dyDescent="0.3">
      <c r="A2989">
        <v>2876</v>
      </c>
      <c r="B2989" t="s">
        <v>5678</v>
      </c>
      <c r="E2989">
        <v>3201743</v>
      </c>
      <c r="Q2989" t="s">
        <v>5679</v>
      </c>
      <c r="R2989" t="s">
        <v>5679</v>
      </c>
      <c r="S2989" t="s">
        <v>135</v>
      </c>
      <c r="T2989" t="s">
        <v>52</v>
      </c>
      <c r="V2989" s="9" t="s">
        <v>4346</v>
      </c>
      <c r="AA2989" s="6" t="s">
        <v>5680</v>
      </c>
      <c r="AB2989">
        <v>22</v>
      </c>
      <c r="AC2989">
        <v>22</v>
      </c>
      <c r="AE2989" t="s">
        <v>8276</v>
      </c>
      <c r="AL2989" t="s">
        <v>5681</v>
      </c>
      <c r="AM2989" t="s">
        <v>5681</v>
      </c>
      <c r="AO2989">
        <v>64</v>
      </c>
      <c r="AP2989">
        <v>1</v>
      </c>
      <c r="AZ2989" t="s">
        <v>5682</v>
      </c>
    </row>
    <row r="2990" spans="1:59" x14ac:dyDescent="0.3">
      <c r="A2990">
        <v>2877</v>
      </c>
      <c r="E2990">
        <v>41674913</v>
      </c>
      <c r="Q2990" t="s">
        <v>5578</v>
      </c>
      <c r="R2990" t="s">
        <v>5578</v>
      </c>
      <c r="S2990" t="s">
        <v>135</v>
      </c>
      <c r="T2990" t="s">
        <v>52</v>
      </c>
      <c r="V2990" s="9" t="s">
        <v>4346</v>
      </c>
      <c r="AA2990" s="6" t="s">
        <v>5579</v>
      </c>
      <c r="AB2990">
        <v>15</v>
      </c>
      <c r="AC2990">
        <v>15</v>
      </c>
      <c r="AE2990" t="s">
        <v>8169</v>
      </c>
      <c r="AF2990" t="s">
        <v>12306</v>
      </c>
      <c r="AK2990" t="s">
        <v>8051</v>
      </c>
      <c r="AL2990" t="s">
        <v>5580</v>
      </c>
      <c r="AM2990" t="s">
        <v>5580</v>
      </c>
      <c r="AO2990">
        <v>6</v>
      </c>
      <c r="AP2990">
        <v>4</v>
      </c>
      <c r="AZ2990" t="s">
        <v>5581</v>
      </c>
    </row>
    <row r="2991" spans="1:59" x14ac:dyDescent="0.3">
      <c r="A2991">
        <v>2878</v>
      </c>
      <c r="B2991" t="s">
        <v>8009</v>
      </c>
      <c r="C2991">
        <v>24786271</v>
      </c>
      <c r="Q2991" t="s">
        <v>4088</v>
      </c>
      <c r="R2991" t="s">
        <v>4088</v>
      </c>
      <c r="S2991" t="s">
        <v>135</v>
      </c>
      <c r="T2991" t="s">
        <v>52</v>
      </c>
      <c r="V2991" s="9" t="s">
        <v>4346</v>
      </c>
      <c r="Z2991" s="9" t="s">
        <v>4347</v>
      </c>
      <c r="AA2991" s="6" t="s">
        <v>9546</v>
      </c>
      <c r="AB2991">
        <v>9</v>
      </c>
      <c r="AC2991">
        <v>9</v>
      </c>
      <c r="AE2991" t="s">
        <v>8202</v>
      </c>
      <c r="AH2991" t="s">
        <v>8082</v>
      </c>
      <c r="AL2991" t="s">
        <v>5400</v>
      </c>
      <c r="AM2991" t="s">
        <v>5400</v>
      </c>
      <c r="AO2991">
        <v>3</v>
      </c>
      <c r="AP2991">
        <v>3</v>
      </c>
      <c r="AZ2991" t="s">
        <v>9122</v>
      </c>
    </row>
    <row r="2992" spans="1:59" x14ac:dyDescent="0.3">
      <c r="A2992">
        <v>2879</v>
      </c>
      <c r="B2992" t="s">
        <v>5794</v>
      </c>
      <c r="C2992">
        <v>10203073</v>
      </c>
      <c r="Q2992" t="s">
        <v>4089</v>
      </c>
      <c r="R2992" t="s">
        <v>4089</v>
      </c>
      <c r="S2992" t="s">
        <v>135</v>
      </c>
      <c r="T2992" t="s">
        <v>52</v>
      </c>
      <c r="V2992" s="9" t="s">
        <v>4346</v>
      </c>
      <c r="Z2992" s="9" t="s">
        <v>4347</v>
      </c>
      <c r="AA2992" s="6" t="s">
        <v>5795</v>
      </c>
      <c r="AB2992">
        <v>18</v>
      </c>
      <c r="AC2992">
        <v>18</v>
      </c>
      <c r="AE2992" t="s">
        <v>8169</v>
      </c>
      <c r="AH2992" t="s">
        <v>8082</v>
      </c>
      <c r="AL2992" t="s">
        <v>5171</v>
      </c>
      <c r="AM2992" t="s">
        <v>5171</v>
      </c>
      <c r="AO2992">
        <v>37</v>
      </c>
      <c r="AP2992">
        <v>1</v>
      </c>
      <c r="AS2992" t="s">
        <v>7368</v>
      </c>
      <c r="AT2992">
        <v>609193383</v>
      </c>
      <c r="AV2992" s="11">
        <v>7502386</v>
      </c>
      <c r="AZ2992" t="s">
        <v>5796</v>
      </c>
    </row>
    <row r="2993" spans="1:52" x14ac:dyDescent="0.3">
      <c r="A2993">
        <v>2880</v>
      </c>
      <c r="B2993" t="s">
        <v>8010</v>
      </c>
      <c r="C2993">
        <v>10576253</v>
      </c>
      <c r="Q2993" t="s">
        <v>4090</v>
      </c>
      <c r="R2993" t="s">
        <v>4090</v>
      </c>
      <c r="S2993" t="s">
        <v>135</v>
      </c>
      <c r="T2993" t="s">
        <v>52</v>
      </c>
      <c r="V2993" s="9" t="s">
        <v>4346</v>
      </c>
      <c r="W2993" s="4">
        <v>36003</v>
      </c>
      <c r="Y2993" s="9" t="s">
        <v>4348</v>
      </c>
      <c r="Z2993" s="9" t="s">
        <v>4347</v>
      </c>
      <c r="AA2993" s="6" t="s">
        <v>9547</v>
      </c>
      <c r="AB2993">
        <v>19</v>
      </c>
      <c r="AC2993">
        <v>19</v>
      </c>
      <c r="AE2993" t="s">
        <v>8260</v>
      </c>
      <c r="AF2993" t="s">
        <v>8054</v>
      </c>
      <c r="AH2993" t="s">
        <v>8057</v>
      </c>
      <c r="AL2993" t="s">
        <v>5268</v>
      </c>
      <c r="AM2993" t="s">
        <v>5268</v>
      </c>
      <c r="AO2993">
        <v>29</v>
      </c>
      <c r="AP2993">
        <v>2</v>
      </c>
      <c r="AZ2993" t="s">
        <v>9123</v>
      </c>
    </row>
    <row r="2994" spans="1:52" x14ac:dyDescent="0.3">
      <c r="A2994">
        <v>2881</v>
      </c>
      <c r="B2994" t="s">
        <v>8011</v>
      </c>
      <c r="C2994">
        <v>10474629</v>
      </c>
      <c r="Q2994" t="s">
        <v>4091</v>
      </c>
      <c r="R2994" t="s">
        <v>4091</v>
      </c>
      <c r="S2994" t="s">
        <v>135</v>
      </c>
      <c r="T2994" t="s">
        <v>52</v>
      </c>
      <c r="V2994" s="9" t="s">
        <v>4346</v>
      </c>
      <c r="Z2994" s="9" t="s">
        <v>4329</v>
      </c>
      <c r="AA2994" s="6" t="s">
        <v>9548</v>
      </c>
      <c r="AB2994">
        <v>16</v>
      </c>
      <c r="AC2994">
        <v>16</v>
      </c>
      <c r="AE2994" t="s">
        <v>8168</v>
      </c>
      <c r="AH2994" t="s">
        <v>8082</v>
      </c>
      <c r="AK2994" t="s">
        <v>8051</v>
      </c>
      <c r="AL2994" t="s">
        <v>5284</v>
      </c>
      <c r="AM2994" t="s">
        <v>5284</v>
      </c>
      <c r="AO2994">
        <v>11</v>
      </c>
      <c r="AP2994">
        <v>3</v>
      </c>
      <c r="AZ2994" t="s">
        <v>9124</v>
      </c>
    </row>
    <row r="2995" spans="1:52" x14ac:dyDescent="0.3">
      <c r="A2995">
        <v>2882</v>
      </c>
      <c r="B2995" t="s">
        <v>5861</v>
      </c>
      <c r="C2995">
        <v>10438558</v>
      </c>
      <c r="E2995">
        <v>4065171</v>
      </c>
      <c r="Q2995" t="s">
        <v>4092</v>
      </c>
      <c r="R2995" t="s">
        <v>4092</v>
      </c>
      <c r="S2995" t="s">
        <v>135</v>
      </c>
      <c r="T2995" t="s">
        <v>52</v>
      </c>
      <c r="V2995" s="9" t="s">
        <v>4346</v>
      </c>
      <c r="AA2995" s="6" t="s">
        <v>9549</v>
      </c>
      <c r="AB2995">
        <v>31</v>
      </c>
      <c r="AC2995">
        <v>31</v>
      </c>
      <c r="AE2995" t="s">
        <v>8053</v>
      </c>
      <c r="AH2995" t="s">
        <v>1174</v>
      </c>
      <c r="AL2995" t="s">
        <v>5401</v>
      </c>
      <c r="AM2995" t="s">
        <v>5401</v>
      </c>
      <c r="AO2995">
        <v>4</v>
      </c>
      <c r="AP2995">
        <v>1</v>
      </c>
      <c r="AZ2995" t="s">
        <v>9125</v>
      </c>
    </row>
    <row r="2996" spans="1:52" x14ac:dyDescent="0.3">
      <c r="A2996">
        <v>2883</v>
      </c>
      <c r="B2996" t="s">
        <v>8012</v>
      </c>
      <c r="C2996">
        <v>24786269</v>
      </c>
      <c r="Q2996" t="s">
        <v>4093</v>
      </c>
      <c r="R2996" t="s">
        <v>4093</v>
      </c>
      <c r="S2996" t="s">
        <v>135</v>
      </c>
      <c r="T2996" t="s">
        <v>52</v>
      </c>
      <c r="V2996" s="9" t="s">
        <v>4346</v>
      </c>
      <c r="Z2996" s="9" t="s">
        <v>4347</v>
      </c>
      <c r="AA2996" s="6" t="s">
        <v>9550</v>
      </c>
      <c r="AB2996">
        <v>15</v>
      </c>
      <c r="AC2996">
        <v>15</v>
      </c>
      <c r="AE2996" t="s">
        <v>12306</v>
      </c>
      <c r="AH2996" t="s">
        <v>8057</v>
      </c>
      <c r="AL2996" t="s">
        <v>5400</v>
      </c>
      <c r="AM2996" t="s">
        <v>5400</v>
      </c>
      <c r="AO2996">
        <v>3</v>
      </c>
      <c r="AP2996">
        <v>3</v>
      </c>
      <c r="AZ2996" t="s">
        <v>9126</v>
      </c>
    </row>
    <row r="2997" spans="1:52" x14ac:dyDescent="0.3">
      <c r="A2997">
        <v>2884</v>
      </c>
      <c r="C2997">
        <v>10439515</v>
      </c>
      <c r="Q2997" t="s">
        <v>4094</v>
      </c>
      <c r="R2997" t="s">
        <v>4094</v>
      </c>
      <c r="S2997" t="s">
        <v>135</v>
      </c>
      <c r="T2997" t="s">
        <v>52</v>
      </c>
      <c r="V2997" s="9" t="s">
        <v>4346</v>
      </c>
      <c r="AA2997" s="6" t="s">
        <v>6492</v>
      </c>
      <c r="AB2997">
        <v>4</v>
      </c>
      <c r="AC2997">
        <v>4</v>
      </c>
      <c r="AE2997" t="s">
        <v>8054</v>
      </c>
      <c r="AH2997" t="s">
        <v>8057</v>
      </c>
      <c r="AK2997" t="s">
        <v>8052</v>
      </c>
      <c r="AL2997" t="s">
        <v>1586</v>
      </c>
      <c r="AM2997" t="s">
        <v>1586</v>
      </c>
      <c r="AO2997">
        <v>41</v>
      </c>
      <c r="AP2997">
        <v>2</v>
      </c>
      <c r="AZ2997" t="s">
        <v>9127</v>
      </c>
    </row>
    <row r="2998" spans="1:52" x14ac:dyDescent="0.3">
      <c r="A2998">
        <v>2885</v>
      </c>
      <c r="C2998">
        <v>10439516</v>
      </c>
      <c r="Q2998" t="s">
        <v>4095</v>
      </c>
      <c r="R2998" t="s">
        <v>4095</v>
      </c>
      <c r="S2998" t="s">
        <v>135</v>
      </c>
      <c r="T2998" t="s">
        <v>52</v>
      </c>
      <c r="V2998" s="9" t="s">
        <v>4346</v>
      </c>
      <c r="AA2998" s="6" t="s">
        <v>6581</v>
      </c>
      <c r="AB2998">
        <v>3</v>
      </c>
      <c r="AC2998">
        <v>3</v>
      </c>
      <c r="AE2998" t="s">
        <v>8054</v>
      </c>
      <c r="AL2998" t="s">
        <v>1586</v>
      </c>
      <c r="AM2998" t="s">
        <v>1586</v>
      </c>
      <c r="AO2998">
        <v>41</v>
      </c>
      <c r="AP2998">
        <v>2</v>
      </c>
      <c r="AZ2998" t="s">
        <v>9128</v>
      </c>
    </row>
    <row r="2999" spans="1:52" x14ac:dyDescent="0.3">
      <c r="A2999">
        <v>2886</v>
      </c>
      <c r="C2999">
        <v>10394175</v>
      </c>
      <c r="Q2999" t="s">
        <v>4096</v>
      </c>
      <c r="R2999" t="s">
        <v>4096</v>
      </c>
      <c r="S2999" t="s">
        <v>135</v>
      </c>
      <c r="T2999" t="s">
        <v>52</v>
      </c>
      <c r="V2999" s="9" t="s">
        <v>4346</v>
      </c>
      <c r="AA2999" s="6" t="s">
        <v>9551</v>
      </c>
      <c r="AB2999">
        <v>5</v>
      </c>
      <c r="AC2999">
        <v>5</v>
      </c>
      <c r="AE2999" t="s">
        <v>8054</v>
      </c>
      <c r="AH2999" t="s">
        <v>8057</v>
      </c>
      <c r="AI2999" t="s">
        <v>8119</v>
      </c>
      <c r="AK2999" t="s">
        <v>8052</v>
      </c>
      <c r="AL2999" t="s">
        <v>1586</v>
      </c>
      <c r="AM2999" t="s">
        <v>1586</v>
      </c>
      <c r="AO2999">
        <v>41</v>
      </c>
      <c r="AP2999">
        <v>2</v>
      </c>
      <c r="AZ2999" t="s">
        <v>9129</v>
      </c>
    </row>
    <row r="3000" spans="1:52" x14ac:dyDescent="0.3">
      <c r="A3000">
        <v>2887</v>
      </c>
      <c r="N3000" t="s">
        <v>5655</v>
      </c>
      <c r="Q3000" t="s">
        <v>4097</v>
      </c>
      <c r="R3000" t="s">
        <v>4097</v>
      </c>
      <c r="S3000" t="s">
        <v>135</v>
      </c>
      <c r="T3000" t="s">
        <v>52</v>
      </c>
      <c r="V3000" s="9" t="s">
        <v>4346</v>
      </c>
      <c r="AL3000" t="s">
        <v>5380</v>
      </c>
      <c r="AM3000" t="s">
        <v>5380</v>
      </c>
      <c r="AO3000">
        <v>3</v>
      </c>
      <c r="AP3000" s="9" t="s">
        <v>1247</v>
      </c>
      <c r="AS3000" t="s">
        <v>7314</v>
      </c>
      <c r="AT3000">
        <v>37882359</v>
      </c>
      <c r="AV3000" s="11">
        <v>101084025</v>
      </c>
      <c r="AZ3000" t="s">
        <v>9130</v>
      </c>
    </row>
    <row r="3001" spans="1:52" x14ac:dyDescent="0.3">
      <c r="A3001">
        <v>2897</v>
      </c>
      <c r="C3001">
        <v>10037398</v>
      </c>
      <c r="Q3001" t="s">
        <v>4107</v>
      </c>
      <c r="R3001" t="s">
        <v>4107</v>
      </c>
      <c r="S3001" t="s">
        <v>135</v>
      </c>
      <c r="T3001" t="s">
        <v>52</v>
      </c>
      <c r="V3001" s="9" t="s">
        <v>4346</v>
      </c>
      <c r="AA3001" s="6" t="s">
        <v>9552</v>
      </c>
      <c r="AB3001">
        <v>7</v>
      </c>
      <c r="AC3001">
        <v>7</v>
      </c>
      <c r="AE3001" t="s">
        <v>8054</v>
      </c>
      <c r="AI3001" t="s">
        <v>8154</v>
      </c>
      <c r="AK3001" t="s">
        <v>8051</v>
      </c>
      <c r="AL3001" t="s">
        <v>5380</v>
      </c>
      <c r="AM3001" t="s">
        <v>5380</v>
      </c>
      <c r="AO3001">
        <v>3</v>
      </c>
      <c r="AP3001" s="9" t="s">
        <v>1247</v>
      </c>
      <c r="AS3001" t="s">
        <v>7314</v>
      </c>
      <c r="AT3001">
        <v>37882359</v>
      </c>
      <c r="AV3001" s="11">
        <v>101084025</v>
      </c>
      <c r="AZ3001" t="s">
        <v>9139</v>
      </c>
    </row>
    <row r="3002" spans="1:52" x14ac:dyDescent="0.3">
      <c r="A3002">
        <v>2898</v>
      </c>
      <c r="C3002">
        <v>10030147</v>
      </c>
      <c r="Q3002" t="s">
        <v>4108</v>
      </c>
      <c r="R3002" t="s">
        <v>4108</v>
      </c>
      <c r="S3002" t="s">
        <v>135</v>
      </c>
      <c r="T3002" t="s">
        <v>469</v>
      </c>
      <c r="V3002" s="9" t="s">
        <v>4346</v>
      </c>
      <c r="AA3002" s="6" t="s">
        <v>9553</v>
      </c>
      <c r="AB3002">
        <v>1</v>
      </c>
      <c r="AC3002">
        <v>1</v>
      </c>
      <c r="AE3002" t="s">
        <v>562</v>
      </c>
      <c r="AL3002" t="s">
        <v>5402</v>
      </c>
      <c r="AM3002" t="s">
        <v>5402</v>
      </c>
      <c r="AO3002">
        <v>33</v>
      </c>
      <c r="AP3002">
        <v>1</v>
      </c>
      <c r="AZ3002" t="s">
        <v>9140</v>
      </c>
    </row>
    <row r="3003" spans="1:52" x14ac:dyDescent="0.3">
      <c r="A3003">
        <v>2900</v>
      </c>
      <c r="B3003" t="s">
        <v>8014</v>
      </c>
      <c r="C3003">
        <v>9880263</v>
      </c>
      <c r="D3003" t="s">
        <v>8015</v>
      </c>
      <c r="Q3003" t="s">
        <v>4110</v>
      </c>
      <c r="R3003" t="s">
        <v>4110</v>
      </c>
      <c r="S3003" t="s">
        <v>135</v>
      </c>
      <c r="T3003" t="s">
        <v>52</v>
      </c>
      <c r="V3003" s="9" t="s">
        <v>4346</v>
      </c>
      <c r="AA3003" s="6" t="s">
        <v>9555</v>
      </c>
      <c r="AB3003">
        <v>1</v>
      </c>
      <c r="AC3003">
        <v>1</v>
      </c>
      <c r="AE3003" t="s">
        <v>8053</v>
      </c>
      <c r="AF3003" t="s">
        <v>8054</v>
      </c>
      <c r="AH3003" t="s">
        <v>8057</v>
      </c>
      <c r="AL3003" t="s">
        <v>1392</v>
      </c>
      <c r="AM3003" t="s">
        <v>1392</v>
      </c>
      <c r="AO3003">
        <v>318</v>
      </c>
      <c r="AP3003">
        <v>7176</v>
      </c>
      <c r="AS3003" t="s">
        <v>7317</v>
      </c>
      <c r="AT3003">
        <v>19024268</v>
      </c>
      <c r="AV3003" s="11">
        <v>8900488</v>
      </c>
      <c r="AZ3003" t="s">
        <v>8973</v>
      </c>
    </row>
    <row r="3004" spans="1:52" x14ac:dyDescent="0.3">
      <c r="A3004">
        <v>2901</v>
      </c>
      <c r="B3004" t="s">
        <v>8016</v>
      </c>
      <c r="C3004">
        <v>10077858</v>
      </c>
      <c r="Q3004" t="s">
        <v>4111</v>
      </c>
      <c r="R3004" t="s">
        <v>4111</v>
      </c>
      <c r="S3004" t="s">
        <v>135</v>
      </c>
      <c r="T3004" t="s">
        <v>52</v>
      </c>
      <c r="V3004" s="9" t="s">
        <v>4346</v>
      </c>
      <c r="W3004" s="4">
        <v>35786</v>
      </c>
      <c r="X3004" s="9" t="s">
        <v>4349</v>
      </c>
      <c r="Y3004" s="9" t="s">
        <v>4350</v>
      </c>
      <c r="Z3004" s="9" t="s">
        <v>4296</v>
      </c>
      <c r="AA3004" s="6" t="s">
        <v>9556</v>
      </c>
      <c r="AB3004">
        <v>5</v>
      </c>
      <c r="AC3004">
        <v>5</v>
      </c>
      <c r="AE3004" t="s">
        <v>8286</v>
      </c>
      <c r="AF3004" t="s">
        <v>8211</v>
      </c>
      <c r="AL3004" t="s">
        <v>5403</v>
      </c>
      <c r="AM3004" t="s">
        <v>5403</v>
      </c>
      <c r="AO3004">
        <v>99</v>
      </c>
      <c r="AP3004">
        <v>2</v>
      </c>
      <c r="AZ3004" t="s">
        <v>9142</v>
      </c>
    </row>
    <row r="3005" spans="1:52" x14ac:dyDescent="0.3">
      <c r="A3005">
        <v>2902</v>
      </c>
      <c r="M3005" t="s">
        <v>10072</v>
      </c>
      <c r="Q3005" t="s">
        <v>10073</v>
      </c>
      <c r="R3005" t="s">
        <v>10073</v>
      </c>
      <c r="S3005" t="s">
        <v>135</v>
      </c>
      <c r="T3005" t="s">
        <v>10005</v>
      </c>
      <c r="V3005" s="9" t="s">
        <v>10074</v>
      </c>
      <c r="AD3005" s="9" t="s">
        <v>10016</v>
      </c>
      <c r="AK3005" t="s">
        <v>8051</v>
      </c>
      <c r="AL3005" t="s">
        <v>10017</v>
      </c>
      <c r="AM3005" t="s">
        <v>10017</v>
      </c>
      <c r="AO3005">
        <v>1</v>
      </c>
      <c r="AP3005">
        <v>4541</v>
      </c>
    </row>
    <row r="3006" spans="1:52" x14ac:dyDescent="0.3">
      <c r="A3006">
        <v>2903</v>
      </c>
      <c r="N3006" t="s">
        <v>11200</v>
      </c>
      <c r="Q3006" t="s">
        <v>11201</v>
      </c>
      <c r="R3006" t="s">
        <v>11201</v>
      </c>
      <c r="S3006" t="s">
        <v>135</v>
      </c>
      <c r="T3006" t="s">
        <v>52</v>
      </c>
      <c r="V3006" s="9" t="s">
        <v>4351</v>
      </c>
      <c r="AE3006" t="s">
        <v>12306</v>
      </c>
      <c r="AH3006" t="s">
        <v>8112</v>
      </c>
      <c r="AL3006" t="s">
        <v>11199</v>
      </c>
      <c r="AM3006" t="s">
        <v>11199</v>
      </c>
      <c r="AO3006">
        <v>5</v>
      </c>
      <c r="AT3006">
        <v>456181794</v>
      </c>
      <c r="AZ3006" t="s">
        <v>11176</v>
      </c>
    </row>
    <row r="3007" spans="1:52" x14ac:dyDescent="0.3">
      <c r="A3007">
        <v>2904</v>
      </c>
      <c r="N3007" t="s">
        <v>11273</v>
      </c>
      <c r="Q3007" t="s">
        <v>11263</v>
      </c>
      <c r="R3007" t="s">
        <v>11263</v>
      </c>
      <c r="S3007" t="s">
        <v>135</v>
      </c>
      <c r="T3007" t="s">
        <v>52</v>
      </c>
      <c r="V3007" s="9" t="s">
        <v>4351</v>
      </c>
      <c r="AL3007" t="s">
        <v>11199</v>
      </c>
      <c r="AM3007" t="s">
        <v>11199</v>
      </c>
      <c r="AO3007">
        <v>5</v>
      </c>
      <c r="AT3007">
        <v>456181794</v>
      </c>
      <c r="AZ3007" t="s">
        <v>11274</v>
      </c>
    </row>
    <row r="3008" spans="1:52" x14ac:dyDescent="0.3">
      <c r="A3008">
        <v>2907</v>
      </c>
      <c r="Q3008" t="s">
        <v>11266</v>
      </c>
      <c r="R3008" t="s">
        <v>11266</v>
      </c>
      <c r="S3008" t="s">
        <v>135</v>
      </c>
      <c r="T3008" t="s">
        <v>52</v>
      </c>
      <c r="V3008" s="9" t="s">
        <v>4351</v>
      </c>
      <c r="AE3008" t="s">
        <v>8053</v>
      </c>
      <c r="AH3008" t="s">
        <v>1174</v>
      </c>
      <c r="AL3008" t="s">
        <v>11199</v>
      </c>
      <c r="AM3008" t="s">
        <v>11199</v>
      </c>
      <c r="AO3008">
        <v>5</v>
      </c>
      <c r="AT3008">
        <v>456181794</v>
      </c>
    </row>
    <row r="3009" spans="1:59" x14ac:dyDescent="0.3">
      <c r="A3009">
        <v>2909</v>
      </c>
      <c r="N3009" t="s">
        <v>11269</v>
      </c>
      <c r="Q3009" t="s">
        <v>11268</v>
      </c>
      <c r="R3009" t="s">
        <v>11268</v>
      </c>
      <c r="S3009" t="s">
        <v>135</v>
      </c>
      <c r="T3009" t="s">
        <v>52</v>
      </c>
      <c r="V3009" s="9" t="s">
        <v>4351</v>
      </c>
      <c r="AL3009" t="s">
        <v>11199</v>
      </c>
      <c r="AM3009" t="s">
        <v>11199</v>
      </c>
      <c r="AO3009">
        <v>5</v>
      </c>
      <c r="AT3009">
        <v>456181794</v>
      </c>
      <c r="AZ3009" t="s">
        <v>11209</v>
      </c>
    </row>
    <row r="3010" spans="1:59" x14ac:dyDescent="0.3">
      <c r="A3010">
        <v>2910</v>
      </c>
      <c r="B3010" t="s">
        <v>8017</v>
      </c>
      <c r="C3010">
        <v>10097803</v>
      </c>
      <c r="Q3010" t="s">
        <v>4112</v>
      </c>
      <c r="R3010" t="s">
        <v>4112</v>
      </c>
      <c r="S3010" t="s">
        <v>135</v>
      </c>
      <c r="T3010" t="s">
        <v>52</v>
      </c>
      <c r="V3010" s="9" t="s">
        <v>4351</v>
      </c>
      <c r="AA3010" s="6" t="s">
        <v>9557</v>
      </c>
      <c r="AB3010">
        <v>14</v>
      </c>
      <c r="AC3010">
        <v>14</v>
      </c>
      <c r="AE3010" t="s">
        <v>8055</v>
      </c>
      <c r="AF3010" t="s">
        <v>164</v>
      </c>
      <c r="AG3010" t="s">
        <v>2462</v>
      </c>
      <c r="AH3010" t="s">
        <v>12403</v>
      </c>
      <c r="AL3010" t="s">
        <v>2084</v>
      </c>
      <c r="AM3010" t="s">
        <v>2084</v>
      </c>
      <c r="AO3010">
        <v>28</v>
      </c>
      <c r="AP3010">
        <v>1</v>
      </c>
      <c r="AS3010" t="s">
        <v>7309</v>
      </c>
      <c r="AT3010">
        <v>38435996</v>
      </c>
      <c r="AU3010">
        <v>640644</v>
      </c>
      <c r="AV3010" s="11">
        <v>1273516</v>
      </c>
      <c r="AZ3010" t="s">
        <v>9143</v>
      </c>
      <c r="BF3010" t="s">
        <v>10454</v>
      </c>
      <c r="BG3010" t="s">
        <v>10455</v>
      </c>
    </row>
    <row r="3011" spans="1:59" x14ac:dyDescent="0.3">
      <c r="A3011">
        <v>2911</v>
      </c>
      <c r="B3011" t="s">
        <v>8018</v>
      </c>
      <c r="C3011">
        <v>9950792</v>
      </c>
      <c r="Q3011" t="s">
        <v>4113</v>
      </c>
      <c r="R3011" t="s">
        <v>4113</v>
      </c>
      <c r="S3011" t="s">
        <v>135</v>
      </c>
      <c r="T3011" t="s">
        <v>52</v>
      </c>
      <c r="V3011" s="9" t="s">
        <v>4351</v>
      </c>
      <c r="Z3011" s="9" t="s">
        <v>4351</v>
      </c>
      <c r="AA3011" s="6" t="s">
        <v>9558</v>
      </c>
      <c r="AB3011">
        <v>9</v>
      </c>
      <c r="AC3011">
        <v>9</v>
      </c>
      <c r="AE3011" t="s">
        <v>2462</v>
      </c>
      <c r="AH3011" t="s">
        <v>8057</v>
      </c>
      <c r="AL3011" t="s">
        <v>5404</v>
      </c>
      <c r="AM3011" t="s">
        <v>5404</v>
      </c>
      <c r="AO3011">
        <v>276</v>
      </c>
      <c r="AP3011">
        <v>2</v>
      </c>
      <c r="AZ3011" t="s">
        <v>9144</v>
      </c>
    </row>
    <row r="3012" spans="1:59" x14ac:dyDescent="0.3">
      <c r="A3012">
        <v>2913</v>
      </c>
      <c r="B3012" t="s">
        <v>8020</v>
      </c>
      <c r="C3012">
        <v>9950539</v>
      </c>
      <c r="Q3012" t="s">
        <v>4115</v>
      </c>
      <c r="R3012" t="s">
        <v>4115</v>
      </c>
      <c r="S3012" t="s">
        <v>135</v>
      </c>
      <c r="T3012" t="s">
        <v>52</v>
      </c>
      <c r="V3012" s="9" t="s">
        <v>4351</v>
      </c>
      <c r="AA3012" s="6" t="s">
        <v>9560</v>
      </c>
      <c r="AB3012">
        <v>7</v>
      </c>
      <c r="AC3012">
        <v>7</v>
      </c>
      <c r="AE3012" t="s">
        <v>8054</v>
      </c>
      <c r="AH3012" t="s">
        <v>8057</v>
      </c>
      <c r="AI3012" t="s">
        <v>5945</v>
      </c>
      <c r="AK3012" t="s">
        <v>8051</v>
      </c>
      <c r="AL3012" t="s">
        <v>686</v>
      </c>
      <c r="AM3012" t="s">
        <v>686</v>
      </c>
      <c r="AO3012">
        <v>103</v>
      </c>
      <c r="AP3012">
        <v>2</v>
      </c>
      <c r="AS3012" t="s">
        <v>7271</v>
      </c>
      <c r="AT3012">
        <v>43718717</v>
      </c>
      <c r="AU3012">
        <v>677613</v>
      </c>
      <c r="AV3012" s="11">
        <v>1306050</v>
      </c>
      <c r="AZ3012" t="s">
        <v>9148</v>
      </c>
    </row>
    <row r="3013" spans="1:59" x14ac:dyDescent="0.3">
      <c r="A3013">
        <v>2915</v>
      </c>
      <c r="B3013" t="s">
        <v>8022</v>
      </c>
      <c r="C3013">
        <v>10097806</v>
      </c>
      <c r="Q3013" t="s">
        <v>4117</v>
      </c>
      <c r="R3013" t="s">
        <v>4117</v>
      </c>
      <c r="S3013" t="s">
        <v>135</v>
      </c>
      <c r="T3013" t="s">
        <v>52</v>
      </c>
      <c r="V3013" s="9" t="s">
        <v>4351</v>
      </c>
      <c r="AA3013" s="6" t="s">
        <v>9562</v>
      </c>
      <c r="AB3013">
        <v>19</v>
      </c>
      <c r="AC3013">
        <v>19</v>
      </c>
      <c r="AE3013" t="s">
        <v>8054</v>
      </c>
      <c r="AH3013" t="s">
        <v>8057</v>
      </c>
      <c r="AK3013" t="s">
        <v>8051</v>
      </c>
      <c r="AL3013" t="s">
        <v>2084</v>
      </c>
      <c r="AM3013" t="s">
        <v>2084</v>
      </c>
      <c r="AO3013">
        <v>28</v>
      </c>
      <c r="AP3013">
        <v>1</v>
      </c>
      <c r="AS3013" t="s">
        <v>7309</v>
      </c>
      <c r="AT3013">
        <v>38435996</v>
      </c>
      <c r="AU3013">
        <v>640644</v>
      </c>
      <c r="AV3013" s="11">
        <v>1273516</v>
      </c>
      <c r="AZ3013" t="s">
        <v>9146</v>
      </c>
      <c r="BF3013" t="s">
        <v>10454</v>
      </c>
      <c r="BG3013" t="s">
        <v>10455</v>
      </c>
    </row>
    <row r="3014" spans="1:59" x14ac:dyDescent="0.3">
      <c r="A3014">
        <v>2916</v>
      </c>
      <c r="B3014" t="s">
        <v>8023</v>
      </c>
      <c r="C3014">
        <v>10214627</v>
      </c>
      <c r="Q3014" t="s">
        <v>4118</v>
      </c>
      <c r="R3014" t="s">
        <v>4118</v>
      </c>
      <c r="S3014" t="s">
        <v>135</v>
      </c>
      <c r="T3014" t="s">
        <v>52</v>
      </c>
      <c r="V3014" s="9" t="s">
        <v>4351</v>
      </c>
      <c r="AA3014" s="6" t="s">
        <v>9563</v>
      </c>
      <c r="AB3014">
        <v>18</v>
      </c>
      <c r="AC3014">
        <v>18</v>
      </c>
      <c r="AE3014" t="s">
        <v>8055</v>
      </c>
      <c r="AH3014" t="s">
        <v>12669</v>
      </c>
      <c r="AK3014" t="s">
        <v>8175</v>
      </c>
      <c r="AL3014" t="s">
        <v>5406</v>
      </c>
      <c r="AM3014" t="s">
        <v>5406</v>
      </c>
      <c r="AO3014">
        <v>88</v>
      </c>
      <c r="AP3014">
        <v>1</v>
      </c>
      <c r="AZ3014" t="s">
        <v>9145</v>
      </c>
    </row>
    <row r="3015" spans="1:59" x14ac:dyDescent="0.3">
      <c r="A3015">
        <v>2927</v>
      </c>
      <c r="N3015" t="s">
        <v>11456</v>
      </c>
      <c r="Q3015" t="s">
        <v>11455</v>
      </c>
      <c r="R3015" t="s">
        <v>11455</v>
      </c>
      <c r="S3015" t="s">
        <v>135</v>
      </c>
      <c r="T3015" t="s">
        <v>10822</v>
      </c>
      <c r="V3015" s="9" t="s">
        <v>4352</v>
      </c>
      <c r="AH3015" t="s">
        <v>1389</v>
      </c>
      <c r="AZ3015" t="s">
        <v>11457</v>
      </c>
    </row>
    <row r="3016" spans="1:59" x14ac:dyDescent="0.3">
      <c r="A3016">
        <v>2928</v>
      </c>
      <c r="C3016">
        <v>10092341</v>
      </c>
      <c r="Q3016" t="s">
        <v>4119</v>
      </c>
      <c r="R3016" t="s">
        <v>4119</v>
      </c>
      <c r="S3016" t="s">
        <v>135</v>
      </c>
      <c r="T3016" t="s">
        <v>52</v>
      </c>
      <c r="V3016" s="9" t="s">
        <v>4352</v>
      </c>
      <c r="AA3016" s="6" t="s">
        <v>331</v>
      </c>
      <c r="AB3016">
        <v>1</v>
      </c>
      <c r="AC3016">
        <v>1</v>
      </c>
      <c r="AE3016" t="s">
        <v>8054</v>
      </c>
      <c r="AH3016" t="s">
        <v>1398</v>
      </c>
      <c r="AL3016" t="s">
        <v>5407</v>
      </c>
      <c r="AM3016" t="s">
        <v>5407</v>
      </c>
      <c r="AO3016">
        <v>15</v>
      </c>
      <c r="AP3016">
        <v>10</v>
      </c>
    </row>
    <row r="3017" spans="1:59" x14ac:dyDescent="0.3">
      <c r="A3017">
        <v>2930</v>
      </c>
      <c r="B3017" t="s">
        <v>8025</v>
      </c>
      <c r="C3017">
        <v>10340231</v>
      </c>
      <c r="Q3017" t="s">
        <v>4121</v>
      </c>
      <c r="R3017" t="s">
        <v>4121</v>
      </c>
      <c r="S3017" t="s">
        <v>135</v>
      </c>
      <c r="T3017" t="s">
        <v>52</v>
      </c>
      <c r="V3017" s="9" t="s">
        <v>4352</v>
      </c>
      <c r="Z3017" s="9" t="s">
        <v>4354</v>
      </c>
      <c r="AA3017" s="6" t="s">
        <v>9565</v>
      </c>
      <c r="AB3017">
        <v>19</v>
      </c>
      <c r="AC3017">
        <v>19</v>
      </c>
      <c r="AE3017" t="s">
        <v>8210</v>
      </c>
      <c r="AH3017" t="s">
        <v>1174</v>
      </c>
      <c r="AL3017" t="s">
        <v>5409</v>
      </c>
      <c r="AM3017" t="s">
        <v>5409</v>
      </c>
      <c r="AO3017">
        <v>46</v>
      </c>
      <c r="AP3017">
        <v>4</v>
      </c>
      <c r="AZ3017" t="s">
        <v>9151</v>
      </c>
    </row>
    <row r="3018" spans="1:59" x14ac:dyDescent="0.3">
      <c r="A3018">
        <v>2931</v>
      </c>
      <c r="B3018" t="s">
        <v>8026</v>
      </c>
      <c r="C3018">
        <v>10474475</v>
      </c>
      <c r="Q3018" t="s">
        <v>4122</v>
      </c>
      <c r="R3018" t="s">
        <v>4122</v>
      </c>
      <c r="S3018" t="s">
        <v>135</v>
      </c>
      <c r="T3018" t="s">
        <v>52</v>
      </c>
      <c r="V3018" s="9" t="s">
        <v>4352</v>
      </c>
      <c r="AA3018" s="6" t="s">
        <v>9566</v>
      </c>
      <c r="AB3018">
        <v>6</v>
      </c>
      <c r="AC3018">
        <v>6</v>
      </c>
      <c r="AE3018" t="s">
        <v>8054</v>
      </c>
      <c r="AH3018" t="s">
        <v>8057</v>
      </c>
      <c r="AI3018" t="s">
        <v>8119</v>
      </c>
      <c r="AK3018" t="s">
        <v>8052</v>
      </c>
      <c r="AL3018" t="s">
        <v>2233</v>
      </c>
      <c r="AM3018" t="s">
        <v>2233</v>
      </c>
      <c r="AO3018">
        <v>52</v>
      </c>
      <c r="AP3018">
        <v>3</v>
      </c>
      <c r="AS3018" t="s">
        <v>11720</v>
      </c>
      <c r="AV3018" s="11" t="s">
        <v>11721</v>
      </c>
      <c r="AZ3018" t="s">
        <v>9098</v>
      </c>
    </row>
    <row r="3019" spans="1:59" x14ac:dyDescent="0.3">
      <c r="A3019">
        <v>2945</v>
      </c>
      <c r="C3019">
        <v>10532814</v>
      </c>
      <c r="Q3019" t="s">
        <v>11521</v>
      </c>
      <c r="R3019" t="s">
        <v>11521</v>
      </c>
      <c r="S3019" t="s">
        <v>135</v>
      </c>
      <c r="T3019" t="s">
        <v>52</v>
      </c>
      <c r="V3019" s="9" t="s">
        <v>4356</v>
      </c>
      <c r="AA3019" s="6" t="s">
        <v>9185</v>
      </c>
      <c r="AB3019">
        <v>8</v>
      </c>
      <c r="AC3019">
        <v>8</v>
      </c>
      <c r="AE3019" t="s">
        <v>82</v>
      </c>
      <c r="AH3019" t="s">
        <v>8108</v>
      </c>
      <c r="AL3019" t="s">
        <v>11522</v>
      </c>
      <c r="AM3019" t="s">
        <v>11522</v>
      </c>
      <c r="AO3019">
        <v>7</v>
      </c>
      <c r="AP3019">
        <v>1</v>
      </c>
      <c r="AS3019" t="s">
        <v>11523</v>
      </c>
      <c r="AV3019" s="11">
        <v>9312789</v>
      </c>
      <c r="AZ3019" t="s">
        <v>11524</v>
      </c>
    </row>
    <row r="3020" spans="1:59" x14ac:dyDescent="0.3">
      <c r="A3020">
        <v>2948</v>
      </c>
      <c r="B3020" t="s">
        <v>8027</v>
      </c>
      <c r="C3020">
        <v>10341369</v>
      </c>
      <c r="Q3020" t="s">
        <v>4126</v>
      </c>
      <c r="R3020" t="s">
        <v>4126</v>
      </c>
      <c r="S3020" t="s">
        <v>135</v>
      </c>
      <c r="T3020" t="s">
        <v>52</v>
      </c>
      <c r="V3020" s="9" t="s">
        <v>4356</v>
      </c>
      <c r="W3020" s="4">
        <v>35889</v>
      </c>
      <c r="Y3020" s="9" t="s">
        <v>4357</v>
      </c>
      <c r="Z3020" s="9" t="s">
        <v>4358</v>
      </c>
      <c r="AA3020" s="6" t="s">
        <v>9569</v>
      </c>
      <c r="AB3020">
        <v>25</v>
      </c>
      <c r="AC3020">
        <v>25</v>
      </c>
      <c r="AE3020" t="s">
        <v>2462</v>
      </c>
      <c r="AF3020" t="s">
        <v>8140</v>
      </c>
      <c r="AH3020" t="s">
        <v>8057</v>
      </c>
      <c r="AK3020" t="s">
        <v>8175</v>
      </c>
      <c r="AL3020" t="s">
        <v>5205</v>
      </c>
      <c r="AM3020" t="s">
        <v>5205</v>
      </c>
      <c r="AO3020">
        <v>24</v>
      </c>
      <c r="AP3020">
        <v>4</v>
      </c>
      <c r="AS3020" t="s">
        <v>11715</v>
      </c>
      <c r="AV3020" s="11">
        <v>7612148</v>
      </c>
      <c r="AZ3020" t="s">
        <v>9154</v>
      </c>
    </row>
    <row r="3021" spans="1:59" x14ac:dyDescent="0.3">
      <c r="A3021">
        <v>2949</v>
      </c>
      <c r="N3021" t="s">
        <v>11286</v>
      </c>
      <c r="Q3021" t="s">
        <v>11275</v>
      </c>
      <c r="R3021" t="s">
        <v>11275</v>
      </c>
      <c r="S3021" t="s">
        <v>135</v>
      </c>
      <c r="T3021" t="s">
        <v>52</v>
      </c>
      <c r="V3021" s="9" t="s">
        <v>4356</v>
      </c>
      <c r="AH3021" t="s">
        <v>12317</v>
      </c>
      <c r="AL3021" t="s">
        <v>11199</v>
      </c>
      <c r="AM3021" t="s">
        <v>11199</v>
      </c>
      <c r="AO3021">
        <v>6</v>
      </c>
      <c r="AT3021">
        <v>456181794</v>
      </c>
      <c r="AZ3021" t="s">
        <v>11258</v>
      </c>
    </row>
    <row r="3022" spans="1:59" x14ac:dyDescent="0.3">
      <c r="A3022">
        <v>2950</v>
      </c>
      <c r="Q3022" t="s">
        <v>11276</v>
      </c>
      <c r="R3022" t="s">
        <v>11276</v>
      </c>
      <c r="S3022" t="s">
        <v>135</v>
      </c>
      <c r="T3022" t="s">
        <v>52</v>
      </c>
      <c r="V3022" s="9" t="s">
        <v>4356</v>
      </c>
      <c r="AE3022" t="s">
        <v>8276</v>
      </c>
      <c r="AH3022" t="s">
        <v>8082</v>
      </c>
      <c r="AL3022" t="s">
        <v>11199</v>
      </c>
      <c r="AM3022" t="s">
        <v>11199</v>
      </c>
      <c r="AO3022">
        <v>6</v>
      </c>
      <c r="AT3022">
        <v>456181794</v>
      </c>
    </row>
    <row r="3023" spans="1:59" x14ac:dyDescent="0.3">
      <c r="A3023">
        <v>2951</v>
      </c>
      <c r="Q3023" t="s">
        <v>11277</v>
      </c>
      <c r="R3023" t="s">
        <v>11277</v>
      </c>
      <c r="S3023" t="s">
        <v>135</v>
      </c>
      <c r="T3023" t="s">
        <v>52</v>
      </c>
      <c r="V3023" s="9" t="s">
        <v>4356</v>
      </c>
      <c r="AL3023" t="s">
        <v>11199</v>
      </c>
      <c r="AM3023" t="s">
        <v>11199</v>
      </c>
      <c r="AO3023">
        <v>6</v>
      </c>
      <c r="AT3023">
        <v>456181794</v>
      </c>
      <c r="AZ3023" t="s">
        <v>11285</v>
      </c>
    </row>
    <row r="3024" spans="1:59" x14ac:dyDescent="0.3">
      <c r="A3024">
        <v>2952</v>
      </c>
      <c r="N3024" t="s">
        <v>11287</v>
      </c>
      <c r="Q3024" t="s">
        <v>11278</v>
      </c>
      <c r="R3024" t="s">
        <v>11278</v>
      </c>
      <c r="S3024" t="s">
        <v>135</v>
      </c>
      <c r="T3024" t="s">
        <v>52</v>
      </c>
      <c r="V3024" s="9" t="s">
        <v>4356</v>
      </c>
      <c r="AH3024" t="s">
        <v>12316</v>
      </c>
      <c r="AK3024" t="s">
        <v>8052</v>
      </c>
      <c r="AL3024" t="s">
        <v>11199</v>
      </c>
      <c r="AM3024" t="s">
        <v>11199</v>
      </c>
      <c r="AO3024">
        <v>6</v>
      </c>
      <c r="AT3024">
        <v>456181794</v>
      </c>
      <c r="AZ3024" t="s">
        <v>11237</v>
      </c>
    </row>
    <row r="3025" spans="1:52" x14ac:dyDescent="0.3">
      <c r="A3025">
        <v>2954</v>
      </c>
      <c r="N3025" t="s">
        <v>11290</v>
      </c>
      <c r="Q3025" t="s">
        <v>11280</v>
      </c>
      <c r="R3025" t="s">
        <v>11280</v>
      </c>
      <c r="S3025" t="s">
        <v>135</v>
      </c>
      <c r="T3025" t="s">
        <v>52</v>
      </c>
      <c r="V3025" s="9" t="s">
        <v>4356</v>
      </c>
      <c r="AL3025" t="s">
        <v>11199</v>
      </c>
      <c r="AM3025" t="s">
        <v>11199</v>
      </c>
      <c r="AO3025">
        <v>6</v>
      </c>
      <c r="AT3025">
        <v>456181794</v>
      </c>
      <c r="AZ3025" t="s">
        <v>11284</v>
      </c>
    </row>
    <row r="3026" spans="1:52" x14ac:dyDescent="0.3">
      <c r="A3026">
        <v>2955</v>
      </c>
      <c r="N3026" t="s">
        <v>11289</v>
      </c>
      <c r="Q3026" t="s">
        <v>11281</v>
      </c>
      <c r="R3026" t="s">
        <v>11281</v>
      </c>
      <c r="S3026" t="s">
        <v>135</v>
      </c>
      <c r="T3026" t="s">
        <v>52</v>
      </c>
      <c r="V3026" s="9" t="s">
        <v>4356</v>
      </c>
      <c r="AE3026" t="s">
        <v>8054</v>
      </c>
      <c r="AH3026" t="s">
        <v>12315</v>
      </c>
      <c r="AK3026" t="s">
        <v>8051</v>
      </c>
      <c r="AL3026" t="s">
        <v>11199</v>
      </c>
      <c r="AM3026" t="s">
        <v>11199</v>
      </c>
      <c r="AO3026">
        <v>6</v>
      </c>
      <c r="AT3026">
        <v>456181794</v>
      </c>
      <c r="AZ3026" t="s">
        <v>11283</v>
      </c>
    </row>
    <row r="3027" spans="1:52" x14ac:dyDescent="0.3">
      <c r="A3027">
        <v>2956</v>
      </c>
      <c r="Q3027" t="s">
        <v>11282</v>
      </c>
      <c r="R3027" t="s">
        <v>11282</v>
      </c>
      <c r="S3027" t="s">
        <v>135</v>
      </c>
      <c r="T3027" t="s">
        <v>52</v>
      </c>
      <c r="V3027" s="9" t="s">
        <v>4356</v>
      </c>
      <c r="AE3027" t="s">
        <v>8054</v>
      </c>
      <c r="AL3027" t="s">
        <v>11199</v>
      </c>
      <c r="AM3027" t="s">
        <v>11199</v>
      </c>
      <c r="AO3027">
        <v>6</v>
      </c>
      <c r="AT3027">
        <v>456181794</v>
      </c>
    </row>
    <row r="3028" spans="1:52" x14ac:dyDescent="0.3">
      <c r="A3028">
        <v>2968</v>
      </c>
      <c r="B3028" t="s">
        <v>8030</v>
      </c>
      <c r="C3028">
        <v>10377450</v>
      </c>
      <c r="D3028" t="s">
        <v>8031</v>
      </c>
      <c r="Q3028" t="s">
        <v>4130</v>
      </c>
      <c r="R3028" t="s">
        <v>4130</v>
      </c>
      <c r="S3028" t="s">
        <v>135</v>
      </c>
      <c r="T3028" t="s">
        <v>52</v>
      </c>
      <c r="V3028" s="9" t="s">
        <v>4360</v>
      </c>
      <c r="W3028" s="4">
        <v>36152</v>
      </c>
      <c r="AA3028" s="6" t="s">
        <v>9573</v>
      </c>
      <c r="AB3028">
        <v>3</v>
      </c>
      <c r="AC3028">
        <v>3</v>
      </c>
      <c r="AE3028" t="s">
        <v>2462</v>
      </c>
      <c r="AF3028" t="s">
        <v>8140</v>
      </c>
      <c r="AH3028" t="s">
        <v>8057</v>
      </c>
      <c r="AK3028" t="s">
        <v>8051</v>
      </c>
      <c r="AL3028" t="s">
        <v>5413</v>
      </c>
      <c r="AM3028" t="s">
        <v>5413</v>
      </c>
      <c r="AO3028">
        <v>96</v>
      </c>
      <c r="AP3028">
        <v>13</v>
      </c>
      <c r="AS3028" t="s">
        <v>11707</v>
      </c>
      <c r="AV3028" s="11">
        <v>7505876</v>
      </c>
      <c r="AZ3028" t="s">
        <v>9158</v>
      </c>
    </row>
    <row r="3029" spans="1:52" x14ac:dyDescent="0.3">
      <c r="A3029">
        <v>2971</v>
      </c>
      <c r="N3029" t="s">
        <v>5665</v>
      </c>
      <c r="Q3029" t="s">
        <v>5667</v>
      </c>
      <c r="R3029" t="s">
        <v>5667</v>
      </c>
      <c r="S3029" t="s">
        <v>135</v>
      </c>
      <c r="T3029" t="s">
        <v>52</v>
      </c>
      <c r="V3029" s="9" t="s">
        <v>4361</v>
      </c>
      <c r="AE3029" t="s">
        <v>8054</v>
      </c>
      <c r="AH3029" t="s">
        <v>12311</v>
      </c>
      <c r="AI3029" t="s">
        <v>11706</v>
      </c>
      <c r="AK3029" t="s">
        <v>8052</v>
      </c>
      <c r="AL3029" t="s">
        <v>5380</v>
      </c>
      <c r="AM3029" t="s">
        <v>5380</v>
      </c>
      <c r="AO3029">
        <v>3</v>
      </c>
      <c r="AP3029">
        <v>3</v>
      </c>
      <c r="AS3029" t="s">
        <v>7314</v>
      </c>
      <c r="AT3029">
        <v>37882359</v>
      </c>
      <c r="AV3029" s="11">
        <v>101084025</v>
      </c>
      <c r="AZ3029" t="s">
        <v>5669</v>
      </c>
    </row>
    <row r="3030" spans="1:52" x14ac:dyDescent="0.3">
      <c r="A3030">
        <v>2972</v>
      </c>
      <c r="N3030" t="s">
        <v>5666</v>
      </c>
      <c r="Q3030" t="s">
        <v>5668</v>
      </c>
      <c r="R3030" t="s">
        <v>5668</v>
      </c>
      <c r="S3030" t="s">
        <v>135</v>
      </c>
      <c r="T3030" t="s">
        <v>52</v>
      </c>
      <c r="V3030" s="9" t="s">
        <v>4361</v>
      </c>
      <c r="AE3030" t="s">
        <v>2462</v>
      </c>
      <c r="AF3030" t="s">
        <v>8226</v>
      </c>
      <c r="AH3030" t="s">
        <v>12312</v>
      </c>
      <c r="AK3030" t="s">
        <v>8123</v>
      </c>
      <c r="AL3030" t="s">
        <v>5380</v>
      </c>
      <c r="AM3030" t="s">
        <v>5380</v>
      </c>
      <c r="AO3030">
        <v>3</v>
      </c>
      <c r="AP3030">
        <v>3</v>
      </c>
      <c r="AS3030" t="s">
        <v>7314</v>
      </c>
      <c r="AT3030">
        <v>37882359</v>
      </c>
      <c r="AV3030" s="11">
        <v>101084025</v>
      </c>
      <c r="AZ3030" t="s">
        <v>5670</v>
      </c>
    </row>
    <row r="3031" spans="1:52" x14ac:dyDescent="0.3">
      <c r="A3031">
        <v>2973</v>
      </c>
      <c r="B3031" t="s">
        <v>8032</v>
      </c>
      <c r="C3031">
        <v>10690083</v>
      </c>
      <c r="Q3031" t="s">
        <v>4131</v>
      </c>
      <c r="R3031" t="s">
        <v>4131</v>
      </c>
      <c r="S3031" t="s">
        <v>135</v>
      </c>
      <c r="T3031" t="s">
        <v>52</v>
      </c>
      <c r="V3031" s="9" t="s">
        <v>4361</v>
      </c>
      <c r="AA3031" s="6" t="s">
        <v>9574</v>
      </c>
      <c r="AB3031">
        <v>8</v>
      </c>
      <c r="AC3031">
        <v>8</v>
      </c>
      <c r="AE3031" t="s">
        <v>8161</v>
      </c>
      <c r="AF3031" t="s">
        <v>8226</v>
      </c>
      <c r="AH3031" t="s">
        <v>8082</v>
      </c>
      <c r="AL3031" t="s">
        <v>5384</v>
      </c>
      <c r="AM3031" t="s">
        <v>5384</v>
      </c>
      <c r="AO3031">
        <v>13</v>
      </c>
      <c r="AP3031">
        <v>4</v>
      </c>
      <c r="AS3031" t="s">
        <v>11705</v>
      </c>
      <c r="AV3031" s="11">
        <v>8709735</v>
      </c>
      <c r="AZ3031" t="s">
        <v>9159</v>
      </c>
    </row>
    <row r="3032" spans="1:52" x14ac:dyDescent="0.3">
      <c r="A3032">
        <v>2974</v>
      </c>
      <c r="C3032">
        <v>10646353</v>
      </c>
      <c r="Q3032" t="s">
        <v>4132</v>
      </c>
      <c r="R3032" t="s">
        <v>4132</v>
      </c>
      <c r="S3032" t="s">
        <v>135</v>
      </c>
      <c r="T3032" t="s">
        <v>52</v>
      </c>
      <c r="V3032" s="9" t="s">
        <v>4361</v>
      </c>
      <c r="AA3032" s="6" t="s">
        <v>9575</v>
      </c>
      <c r="AB3032">
        <v>13</v>
      </c>
      <c r="AC3032">
        <v>13</v>
      </c>
      <c r="AE3032" t="s">
        <v>8161</v>
      </c>
      <c r="AF3032" t="s">
        <v>8226</v>
      </c>
      <c r="AH3032" t="s">
        <v>8082</v>
      </c>
      <c r="AL3032" t="s">
        <v>5414</v>
      </c>
      <c r="AM3032" t="s">
        <v>5414</v>
      </c>
      <c r="AO3032">
        <v>2</v>
      </c>
      <c r="AP3032">
        <v>4</v>
      </c>
      <c r="AS3032" t="s">
        <v>11704</v>
      </c>
      <c r="AV3032" s="11">
        <v>9892302</v>
      </c>
      <c r="AZ3032" t="s">
        <v>9160</v>
      </c>
    </row>
    <row r="3033" spans="1:52" x14ac:dyDescent="0.3">
      <c r="A3033">
        <v>2984</v>
      </c>
      <c r="N3033" t="s">
        <v>11197</v>
      </c>
      <c r="Q3033" t="s">
        <v>11198</v>
      </c>
      <c r="R3033" t="s">
        <v>11198</v>
      </c>
      <c r="S3033" t="s">
        <v>135</v>
      </c>
      <c r="T3033" t="s">
        <v>52</v>
      </c>
      <c r="V3033" s="9" t="s">
        <v>4362</v>
      </c>
      <c r="AH3033" t="s">
        <v>8057</v>
      </c>
      <c r="AL3033" t="s">
        <v>11199</v>
      </c>
      <c r="AM3033" t="s">
        <v>11199</v>
      </c>
      <c r="AO3033">
        <v>7</v>
      </c>
      <c r="AT3033">
        <v>456181794</v>
      </c>
      <c r="AZ3033" t="s">
        <v>11176</v>
      </c>
    </row>
    <row r="3034" spans="1:52" x14ac:dyDescent="0.3">
      <c r="A3034">
        <v>2985</v>
      </c>
      <c r="N3034" t="s">
        <v>11302</v>
      </c>
      <c r="Q3034" t="s">
        <v>11291</v>
      </c>
      <c r="R3034" t="s">
        <v>11291</v>
      </c>
      <c r="S3034" t="s">
        <v>135</v>
      </c>
      <c r="T3034" t="s">
        <v>52</v>
      </c>
      <c r="V3034" s="9" t="s">
        <v>4362</v>
      </c>
      <c r="AE3034" t="s">
        <v>82</v>
      </c>
      <c r="AL3034" t="s">
        <v>11199</v>
      </c>
      <c r="AM3034" t="s">
        <v>11199</v>
      </c>
      <c r="AO3034">
        <v>7</v>
      </c>
      <c r="AT3034">
        <v>456181794</v>
      </c>
      <c r="AZ3034" t="s">
        <v>11298</v>
      </c>
    </row>
    <row r="3035" spans="1:52" x14ac:dyDescent="0.3">
      <c r="A3035">
        <v>2986</v>
      </c>
      <c r="Q3035" t="s">
        <v>11292</v>
      </c>
      <c r="R3035" t="s">
        <v>11292</v>
      </c>
      <c r="S3035" t="s">
        <v>135</v>
      </c>
      <c r="T3035" t="s">
        <v>52</v>
      </c>
      <c r="V3035" s="9" t="s">
        <v>4362</v>
      </c>
      <c r="AE3035" t="s">
        <v>8054</v>
      </c>
      <c r="AH3035" t="s">
        <v>8057</v>
      </c>
      <c r="AK3035" t="s">
        <v>8051</v>
      </c>
      <c r="AL3035" t="s">
        <v>11199</v>
      </c>
      <c r="AM3035" t="s">
        <v>11199</v>
      </c>
      <c r="AO3035">
        <v>7</v>
      </c>
      <c r="AT3035">
        <v>456181794</v>
      </c>
      <c r="AZ3035" t="s">
        <v>11299</v>
      </c>
    </row>
    <row r="3036" spans="1:52" x14ac:dyDescent="0.3">
      <c r="A3036">
        <v>2987</v>
      </c>
      <c r="N3036" t="s">
        <v>11303</v>
      </c>
      <c r="Q3036" t="s">
        <v>11293</v>
      </c>
      <c r="R3036" t="s">
        <v>11293</v>
      </c>
      <c r="S3036" t="s">
        <v>135</v>
      </c>
      <c r="T3036" t="s">
        <v>52</v>
      </c>
      <c r="V3036" s="9" t="s">
        <v>4362</v>
      </c>
      <c r="AE3036" t="s">
        <v>164</v>
      </c>
      <c r="AH3036" t="s">
        <v>12310</v>
      </c>
      <c r="AK3036" t="s">
        <v>8175</v>
      </c>
      <c r="AL3036" t="s">
        <v>11199</v>
      </c>
      <c r="AM3036" t="s">
        <v>11199</v>
      </c>
      <c r="AO3036">
        <v>7</v>
      </c>
      <c r="AT3036">
        <v>456181794</v>
      </c>
      <c r="AZ3036" t="s">
        <v>11209</v>
      </c>
    </row>
    <row r="3037" spans="1:52" x14ac:dyDescent="0.3">
      <c r="A3037">
        <v>2988</v>
      </c>
      <c r="Q3037" t="s">
        <v>11294</v>
      </c>
      <c r="R3037" t="s">
        <v>11294</v>
      </c>
      <c r="S3037" t="s">
        <v>135</v>
      </c>
      <c r="T3037" t="s">
        <v>52</v>
      </c>
      <c r="V3037" s="9" t="s">
        <v>4362</v>
      </c>
      <c r="AE3037" t="s">
        <v>92</v>
      </c>
      <c r="AH3037" t="s">
        <v>8081</v>
      </c>
      <c r="AL3037" t="s">
        <v>11199</v>
      </c>
      <c r="AM3037" t="s">
        <v>11199</v>
      </c>
      <c r="AO3037">
        <v>7</v>
      </c>
      <c r="AT3037">
        <v>456181794</v>
      </c>
      <c r="AZ3037" t="s">
        <v>11300</v>
      </c>
    </row>
    <row r="3038" spans="1:52" x14ac:dyDescent="0.3">
      <c r="A3038">
        <v>2989</v>
      </c>
      <c r="Q3038" t="s">
        <v>11295</v>
      </c>
      <c r="R3038" t="s">
        <v>11295</v>
      </c>
      <c r="S3038" t="s">
        <v>135</v>
      </c>
      <c r="T3038" t="s">
        <v>52</v>
      </c>
      <c r="V3038" s="9" t="s">
        <v>4362</v>
      </c>
      <c r="AH3038" t="s">
        <v>8057</v>
      </c>
      <c r="AL3038" t="s">
        <v>11199</v>
      </c>
      <c r="AM3038" t="s">
        <v>11199</v>
      </c>
      <c r="AO3038">
        <v>7</v>
      </c>
      <c r="AT3038">
        <v>456181794</v>
      </c>
      <c r="AZ3038" t="s">
        <v>4591</v>
      </c>
    </row>
    <row r="3039" spans="1:52" x14ac:dyDescent="0.3">
      <c r="A3039">
        <v>2990</v>
      </c>
      <c r="N3039" t="s">
        <v>11304</v>
      </c>
      <c r="Q3039" t="s">
        <v>11296</v>
      </c>
      <c r="R3039" t="s">
        <v>11296</v>
      </c>
      <c r="S3039" t="s">
        <v>135</v>
      </c>
      <c r="T3039" t="s">
        <v>52</v>
      </c>
      <c r="V3039" s="9" t="s">
        <v>4362</v>
      </c>
      <c r="AH3039" t="s">
        <v>8057</v>
      </c>
      <c r="AK3039" t="s">
        <v>8052</v>
      </c>
      <c r="AL3039" t="s">
        <v>11199</v>
      </c>
      <c r="AM3039" t="s">
        <v>11199</v>
      </c>
      <c r="AO3039">
        <v>7</v>
      </c>
      <c r="AT3039">
        <v>456181794</v>
      </c>
      <c r="AZ3039" t="s">
        <v>4591</v>
      </c>
    </row>
    <row r="3040" spans="1:52" x14ac:dyDescent="0.3">
      <c r="A3040">
        <v>2991</v>
      </c>
      <c r="N3040" t="s">
        <v>11305</v>
      </c>
      <c r="Q3040" t="s">
        <v>11297</v>
      </c>
      <c r="R3040" t="s">
        <v>11297</v>
      </c>
      <c r="S3040" t="s">
        <v>135</v>
      </c>
      <c r="T3040" t="s">
        <v>52</v>
      </c>
      <c r="V3040" s="9" t="s">
        <v>4362</v>
      </c>
      <c r="AH3040" t="s">
        <v>12309</v>
      </c>
      <c r="AK3040" t="s">
        <v>8051</v>
      </c>
      <c r="AL3040" t="s">
        <v>11199</v>
      </c>
      <c r="AM3040" t="s">
        <v>11199</v>
      </c>
      <c r="AO3040">
        <v>7</v>
      </c>
      <c r="AT3040">
        <v>456181794</v>
      </c>
      <c r="AZ3040" t="s">
        <v>11301</v>
      </c>
    </row>
    <row r="3041" spans="1:52" x14ac:dyDescent="0.3">
      <c r="A3041">
        <v>2993</v>
      </c>
      <c r="B3041" t="s">
        <v>8034</v>
      </c>
      <c r="C3041">
        <v>10654703</v>
      </c>
      <c r="Q3041" t="s">
        <v>4134</v>
      </c>
      <c r="R3041" t="s">
        <v>4134</v>
      </c>
      <c r="S3041" t="s">
        <v>135</v>
      </c>
      <c r="T3041" t="s">
        <v>52</v>
      </c>
      <c r="V3041" s="9" t="s">
        <v>4362</v>
      </c>
      <c r="AA3041" s="6" t="s">
        <v>9577</v>
      </c>
      <c r="AB3041">
        <v>10</v>
      </c>
      <c r="AC3041">
        <v>10</v>
      </c>
      <c r="AE3041" t="s">
        <v>8054</v>
      </c>
      <c r="AH3041" t="s">
        <v>8057</v>
      </c>
      <c r="AI3041" t="s">
        <v>8114</v>
      </c>
      <c r="AK3041" t="s">
        <v>8051</v>
      </c>
      <c r="AL3041" t="s">
        <v>686</v>
      </c>
      <c r="AM3041" t="s">
        <v>686</v>
      </c>
      <c r="AO3041">
        <v>104</v>
      </c>
      <c r="AP3041">
        <v>2</v>
      </c>
      <c r="AS3041" t="s">
        <v>7271</v>
      </c>
      <c r="AT3041">
        <v>43718717</v>
      </c>
      <c r="AU3041">
        <v>677613</v>
      </c>
      <c r="AV3041" s="11">
        <v>1306050</v>
      </c>
      <c r="AZ3041" t="s">
        <v>9161</v>
      </c>
    </row>
    <row r="3042" spans="1:52" x14ac:dyDescent="0.3">
      <c r="A3042">
        <v>2994</v>
      </c>
      <c r="M3042" t="s">
        <v>10165</v>
      </c>
      <c r="Q3042" t="s">
        <v>10166</v>
      </c>
      <c r="R3042" t="s">
        <v>10166</v>
      </c>
      <c r="S3042" t="s">
        <v>135</v>
      </c>
      <c r="T3042" t="s">
        <v>10005</v>
      </c>
      <c r="V3042" s="9" t="s">
        <v>10167</v>
      </c>
      <c r="AD3042" s="9" t="s">
        <v>10016</v>
      </c>
      <c r="AK3042" t="s">
        <v>8051</v>
      </c>
      <c r="AL3042" t="s">
        <v>10017</v>
      </c>
      <c r="AM3042" t="s">
        <v>10017</v>
      </c>
      <c r="AO3042">
        <v>1</v>
      </c>
      <c r="AP3042">
        <v>4657</v>
      </c>
    </row>
    <row r="3043" spans="1:52" x14ac:dyDescent="0.3">
      <c r="A3043">
        <v>2996</v>
      </c>
      <c r="B3043" t="s">
        <v>8035</v>
      </c>
      <c r="C3043">
        <v>10435949</v>
      </c>
      <c r="D3043" t="s">
        <v>8036</v>
      </c>
      <c r="Q3043" t="s">
        <v>4135</v>
      </c>
      <c r="R3043" t="s">
        <v>4135</v>
      </c>
      <c r="S3043" t="s">
        <v>135</v>
      </c>
      <c r="T3043" t="s">
        <v>52</v>
      </c>
      <c r="V3043" s="9" t="s">
        <v>4363</v>
      </c>
      <c r="AA3043" s="6" t="s">
        <v>9578</v>
      </c>
      <c r="AB3043">
        <v>1</v>
      </c>
      <c r="AC3043">
        <v>1</v>
      </c>
      <c r="AE3043" t="s">
        <v>8053</v>
      </c>
      <c r="AH3043" t="s">
        <v>8057</v>
      </c>
      <c r="AL3043" t="s">
        <v>1392</v>
      </c>
      <c r="AM3043" t="s">
        <v>1392</v>
      </c>
      <c r="AO3043">
        <v>319</v>
      </c>
      <c r="AP3043">
        <v>7206</v>
      </c>
      <c r="AS3043" t="s">
        <v>7317</v>
      </c>
      <c r="AT3043">
        <v>19024268</v>
      </c>
      <c r="AV3043" s="11">
        <v>8900488</v>
      </c>
      <c r="AZ3043" t="s">
        <v>8973</v>
      </c>
    </row>
    <row r="3044" spans="1:52" x14ac:dyDescent="0.3">
      <c r="A3044">
        <v>3002</v>
      </c>
      <c r="N3044" t="s">
        <v>11462</v>
      </c>
      <c r="Q3044" t="s">
        <v>11461</v>
      </c>
      <c r="R3044" t="s">
        <v>11461</v>
      </c>
      <c r="S3044" t="s">
        <v>135</v>
      </c>
      <c r="T3044" t="s">
        <v>10822</v>
      </c>
      <c r="V3044" s="9" t="s">
        <v>11460</v>
      </c>
      <c r="AH3044" t="s">
        <v>8057</v>
      </c>
    </row>
    <row r="3045" spans="1:52" x14ac:dyDescent="0.3">
      <c r="A3045">
        <v>3003</v>
      </c>
      <c r="C3045">
        <v>10761442</v>
      </c>
      <c r="Q3045" t="s">
        <v>7186</v>
      </c>
      <c r="R3045" t="s">
        <v>7187</v>
      </c>
      <c r="S3045" t="s">
        <v>6622</v>
      </c>
      <c r="T3045" t="s">
        <v>52</v>
      </c>
      <c r="V3045" s="9" t="s">
        <v>4366</v>
      </c>
      <c r="AA3045" s="6" t="s">
        <v>7189</v>
      </c>
      <c r="AB3045">
        <v>13</v>
      </c>
      <c r="AC3045">
        <v>13</v>
      </c>
      <c r="AE3045" t="s">
        <v>8248</v>
      </c>
      <c r="AF3045" t="s">
        <v>82</v>
      </c>
      <c r="AH3045" t="s">
        <v>1174</v>
      </c>
      <c r="AL3045" t="s">
        <v>6625</v>
      </c>
      <c r="AM3045" t="s">
        <v>6626</v>
      </c>
      <c r="AO3045">
        <v>33</v>
      </c>
      <c r="AP3045">
        <v>5</v>
      </c>
      <c r="AS3045" t="s">
        <v>7335</v>
      </c>
      <c r="AT3045">
        <v>609515439</v>
      </c>
      <c r="AV3045" s="11">
        <v>103314</v>
      </c>
      <c r="AZ3045" t="s">
        <v>7170</v>
      </c>
    </row>
    <row r="3046" spans="1:52" x14ac:dyDescent="0.3">
      <c r="A3046">
        <v>3004</v>
      </c>
      <c r="C3046">
        <v>10761443</v>
      </c>
      <c r="Q3046" t="s">
        <v>7168</v>
      </c>
      <c r="R3046" t="s">
        <v>7188</v>
      </c>
      <c r="S3046" t="s">
        <v>6622</v>
      </c>
      <c r="T3046" t="s">
        <v>52</v>
      </c>
      <c r="V3046" s="9" t="s">
        <v>4366</v>
      </c>
      <c r="AA3046" s="6" t="s">
        <v>7169</v>
      </c>
      <c r="AB3046">
        <v>16</v>
      </c>
      <c r="AC3046">
        <v>16</v>
      </c>
      <c r="AE3046" t="s">
        <v>8210</v>
      </c>
      <c r="AF3046" t="s">
        <v>82</v>
      </c>
      <c r="AH3046" t="s">
        <v>1174</v>
      </c>
      <c r="AL3046" t="s">
        <v>6625</v>
      </c>
      <c r="AM3046" t="s">
        <v>6626</v>
      </c>
      <c r="AO3046">
        <v>33</v>
      </c>
      <c r="AP3046">
        <v>5</v>
      </c>
      <c r="AS3046" t="s">
        <v>7335</v>
      </c>
      <c r="AT3046">
        <v>609515439</v>
      </c>
      <c r="AV3046" s="11">
        <v>103314</v>
      </c>
      <c r="AZ3046" t="s">
        <v>7170</v>
      </c>
    </row>
    <row r="3047" spans="1:52" x14ac:dyDescent="0.3">
      <c r="A3047">
        <v>3005</v>
      </c>
      <c r="B3047" t="s">
        <v>8037</v>
      </c>
      <c r="C3047">
        <v>10487704</v>
      </c>
      <c r="Q3047" t="s">
        <v>4138</v>
      </c>
      <c r="R3047" t="s">
        <v>4138</v>
      </c>
      <c r="S3047" t="s">
        <v>135</v>
      </c>
      <c r="T3047" t="s">
        <v>52</v>
      </c>
      <c r="V3047" s="9" t="s">
        <v>4366</v>
      </c>
      <c r="AA3047" s="6" t="s">
        <v>9580</v>
      </c>
      <c r="AB3047">
        <v>3</v>
      </c>
      <c r="AC3047">
        <v>3</v>
      </c>
      <c r="AE3047" t="s">
        <v>2462</v>
      </c>
      <c r="AH3047" t="s">
        <v>8057</v>
      </c>
      <c r="AK3047" t="s">
        <v>8052</v>
      </c>
      <c r="AL3047" t="s">
        <v>1278</v>
      </c>
      <c r="AM3047" t="s">
        <v>1278</v>
      </c>
      <c r="AO3047">
        <v>84</v>
      </c>
      <c r="AP3047">
        <v>9</v>
      </c>
      <c r="AS3047" t="s">
        <v>7305</v>
      </c>
      <c r="AT3047">
        <v>7747175</v>
      </c>
      <c r="AV3047" s="11">
        <v>375362</v>
      </c>
      <c r="AZ3047" t="s">
        <v>9163</v>
      </c>
    </row>
    <row r="3048" spans="1:52" x14ac:dyDescent="0.3">
      <c r="A3048">
        <v>3012</v>
      </c>
      <c r="B3048" t="s">
        <v>8038</v>
      </c>
      <c r="C3048">
        <v>10734873</v>
      </c>
      <c r="Q3048" t="s">
        <v>4139</v>
      </c>
      <c r="R3048" t="s">
        <v>4139</v>
      </c>
      <c r="S3048" t="s">
        <v>135</v>
      </c>
      <c r="T3048" t="s">
        <v>52</v>
      </c>
      <c r="V3048" s="9" t="s">
        <v>4367</v>
      </c>
      <c r="AA3048" s="6" t="s">
        <v>6474</v>
      </c>
      <c r="AB3048">
        <v>1</v>
      </c>
      <c r="AC3048">
        <v>1</v>
      </c>
      <c r="AE3048" t="s">
        <v>8161</v>
      </c>
      <c r="AH3048" t="s">
        <v>12308</v>
      </c>
      <c r="AK3048" t="s">
        <v>8051</v>
      </c>
      <c r="AL3048" t="s">
        <v>5271</v>
      </c>
      <c r="AM3048" t="s">
        <v>5271</v>
      </c>
      <c r="AO3048">
        <v>14</v>
      </c>
      <c r="AP3048">
        <v>1</v>
      </c>
      <c r="AS3048" t="s">
        <v>11697</v>
      </c>
      <c r="AV3048" s="11">
        <v>9012906</v>
      </c>
      <c r="AZ3048" t="s">
        <v>9164</v>
      </c>
    </row>
    <row r="3049" spans="1:52" x14ac:dyDescent="0.3">
      <c r="A3049">
        <v>3013</v>
      </c>
      <c r="M3049" t="s">
        <v>10191</v>
      </c>
      <c r="Q3049" t="s">
        <v>10192</v>
      </c>
      <c r="R3049" t="s">
        <v>10192</v>
      </c>
      <c r="S3049" t="s">
        <v>135</v>
      </c>
      <c r="T3049" t="s">
        <v>10005</v>
      </c>
      <c r="V3049" s="9" t="s">
        <v>10193</v>
      </c>
      <c r="AD3049" s="9" t="s">
        <v>10016</v>
      </c>
      <c r="AK3049" t="s">
        <v>8051</v>
      </c>
      <c r="AL3049" t="s">
        <v>10017</v>
      </c>
      <c r="AM3049" t="s">
        <v>10017</v>
      </c>
      <c r="AO3049">
        <v>1</v>
      </c>
      <c r="AP3049">
        <v>4687</v>
      </c>
    </row>
    <row r="3050" spans="1:52" x14ac:dyDescent="0.3">
      <c r="A3050">
        <v>3014</v>
      </c>
      <c r="M3050" t="s">
        <v>10194</v>
      </c>
      <c r="Q3050" t="s">
        <v>10195</v>
      </c>
      <c r="R3050" t="s">
        <v>10195</v>
      </c>
      <c r="S3050" t="s">
        <v>135</v>
      </c>
      <c r="T3050" t="s">
        <v>10005</v>
      </c>
      <c r="V3050" s="9" t="s">
        <v>10196</v>
      </c>
      <c r="AD3050" s="9" t="s">
        <v>10016</v>
      </c>
      <c r="AK3050" t="s">
        <v>8051</v>
      </c>
      <c r="AL3050" t="s">
        <v>10017</v>
      </c>
      <c r="AM3050" t="s">
        <v>10017</v>
      </c>
      <c r="AO3050">
        <v>1</v>
      </c>
      <c r="AP3050">
        <v>4688</v>
      </c>
    </row>
    <row r="3051" spans="1:52" x14ac:dyDescent="0.3">
      <c r="A3051">
        <v>3016</v>
      </c>
      <c r="Q3051" t="s">
        <v>11127</v>
      </c>
      <c r="R3051" t="s">
        <v>11127</v>
      </c>
      <c r="S3051" t="s">
        <v>135</v>
      </c>
      <c r="T3051" t="s">
        <v>11061</v>
      </c>
      <c r="V3051" s="9" t="s">
        <v>4368</v>
      </c>
      <c r="AA3051" s="6" t="s">
        <v>11128</v>
      </c>
      <c r="AB3051">
        <v>5</v>
      </c>
      <c r="AC3051">
        <v>5</v>
      </c>
      <c r="AH3051" t="s">
        <v>8083</v>
      </c>
      <c r="AL3051" t="s">
        <v>11129</v>
      </c>
      <c r="AM3051" t="s">
        <v>11129</v>
      </c>
      <c r="AO3051">
        <v>28</v>
      </c>
      <c r="AP3051">
        <v>1</v>
      </c>
      <c r="AS3051" t="s">
        <v>11698</v>
      </c>
      <c r="AT3051">
        <v>988219760</v>
      </c>
      <c r="AV3051" s="11">
        <v>367567</v>
      </c>
      <c r="AZ3051" t="s">
        <v>11130</v>
      </c>
    </row>
    <row r="3052" spans="1:52" x14ac:dyDescent="0.3">
      <c r="A3052">
        <v>3017</v>
      </c>
      <c r="Q3052" t="s">
        <v>10945</v>
      </c>
      <c r="R3052" t="s">
        <v>10945</v>
      </c>
      <c r="S3052" t="s">
        <v>135</v>
      </c>
      <c r="T3052" t="s">
        <v>52</v>
      </c>
      <c r="V3052" s="9" t="s">
        <v>4368</v>
      </c>
      <c r="AA3052" s="6" t="s">
        <v>10946</v>
      </c>
      <c r="AB3052">
        <v>3</v>
      </c>
      <c r="AC3052">
        <v>3</v>
      </c>
      <c r="AE3052" t="s">
        <v>8217</v>
      </c>
      <c r="AH3052" t="s">
        <v>8082</v>
      </c>
      <c r="AL3052" t="s">
        <v>10947</v>
      </c>
      <c r="AM3052" t="s">
        <v>10947</v>
      </c>
      <c r="AO3052">
        <v>39</v>
      </c>
      <c r="AS3052" t="s">
        <v>11696</v>
      </c>
      <c r="AT3052">
        <v>1151081067</v>
      </c>
      <c r="AZ3052" t="s">
        <v>10948</v>
      </c>
    </row>
    <row r="3053" spans="1:52" x14ac:dyDescent="0.3">
      <c r="A3053">
        <v>3019</v>
      </c>
      <c r="B3053" t="s">
        <v>8039</v>
      </c>
      <c r="C3053">
        <v>10523332</v>
      </c>
      <c r="Q3053" t="s">
        <v>4140</v>
      </c>
      <c r="R3053" t="s">
        <v>4140</v>
      </c>
      <c r="S3053" t="s">
        <v>135</v>
      </c>
      <c r="T3053" t="s">
        <v>52</v>
      </c>
      <c r="V3053" s="9" t="s">
        <v>4368</v>
      </c>
      <c r="AA3053" s="6" t="s">
        <v>9581</v>
      </c>
      <c r="AB3053">
        <v>8</v>
      </c>
      <c r="AC3053">
        <v>8</v>
      </c>
      <c r="AE3053" t="s">
        <v>2462</v>
      </c>
      <c r="AK3053" t="s">
        <v>8123</v>
      </c>
      <c r="AL3053" t="s">
        <v>5415</v>
      </c>
      <c r="AM3053" t="s">
        <v>5415</v>
      </c>
      <c r="AO3053">
        <v>34</v>
      </c>
      <c r="AP3053">
        <v>4</v>
      </c>
      <c r="AQ3053">
        <v>1</v>
      </c>
      <c r="AS3053" t="s">
        <v>11695</v>
      </c>
      <c r="AV3053" s="11">
        <v>7906255</v>
      </c>
      <c r="AZ3053" t="s">
        <v>9165</v>
      </c>
    </row>
    <row r="3054" spans="1:52" x14ac:dyDescent="0.3">
      <c r="A3054">
        <v>3020</v>
      </c>
      <c r="E3054">
        <v>20836467</v>
      </c>
      <c r="Q3054" t="s">
        <v>5577</v>
      </c>
      <c r="R3054" t="s">
        <v>5577</v>
      </c>
      <c r="S3054" t="s">
        <v>135</v>
      </c>
      <c r="T3054" t="s">
        <v>52</v>
      </c>
      <c r="V3054" s="9" t="s">
        <v>4368</v>
      </c>
      <c r="AA3054" s="6" t="s">
        <v>211</v>
      </c>
      <c r="AB3054">
        <v>1</v>
      </c>
      <c r="AC3054">
        <v>1</v>
      </c>
      <c r="AE3054" t="s">
        <v>12306</v>
      </c>
      <c r="AH3054" t="s">
        <v>12307</v>
      </c>
      <c r="AK3054" t="s">
        <v>8051</v>
      </c>
      <c r="AL3054" t="s">
        <v>5531</v>
      </c>
      <c r="AM3054" t="s">
        <v>5531</v>
      </c>
      <c r="AO3054">
        <v>29</v>
      </c>
      <c r="AP3054">
        <v>9</v>
      </c>
      <c r="AS3054" t="s">
        <v>7313</v>
      </c>
      <c r="AT3054">
        <v>818922538</v>
      </c>
      <c r="AV3054" s="11">
        <v>101088275</v>
      </c>
    </row>
    <row r="3055" spans="1:52" x14ac:dyDescent="0.3">
      <c r="A3055">
        <v>3021</v>
      </c>
      <c r="M3055" t="s">
        <v>10197</v>
      </c>
      <c r="Q3055" t="s">
        <v>10198</v>
      </c>
      <c r="R3055" t="s">
        <v>10198</v>
      </c>
      <c r="S3055" t="s">
        <v>135</v>
      </c>
      <c r="T3055" t="s">
        <v>10005</v>
      </c>
      <c r="V3055" s="9" t="s">
        <v>10199</v>
      </c>
      <c r="AD3055" s="9" t="s">
        <v>10016</v>
      </c>
      <c r="AK3055" t="s">
        <v>8051</v>
      </c>
      <c r="AL3055" t="s">
        <v>10017</v>
      </c>
      <c r="AM3055" t="s">
        <v>10017</v>
      </c>
      <c r="AO3055">
        <v>1</v>
      </c>
      <c r="AP3055">
        <v>4693</v>
      </c>
    </row>
    <row r="3056" spans="1:52" x14ac:dyDescent="0.3">
      <c r="A3056">
        <v>3022</v>
      </c>
      <c r="M3056" t="s">
        <v>10200</v>
      </c>
      <c r="Q3056" t="s">
        <v>10201</v>
      </c>
      <c r="R3056" t="s">
        <v>10201</v>
      </c>
      <c r="S3056" t="s">
        <v>135</v>
      </c>
      <c r="T3056" t="s">
        <v>10005</v>
      </c>
      <c r="V3056" s="9" t="s">
        <v>10202</v>
      </c>
      <c r="AD3056" s="9" t="s">
        <v>10016</v>
      </c>
      <c r="AK3056" t="s">
        <v>8051</v>
      </c>
      <c r="AL3056" t="s">
        <v>10017</v>
      </c>
      <c r="AM3056" t="s">
        <v>10017</v>
      </c>
      <c r="AO3056">
        <v>1</v>
      </c>
      <c r="AP3056">
        <v>4694</v>
      </c>
    </row>
    <row r="3057" spans="1:59" x14ac:dyDescent="0.3">
      <c r="A3057">
        <v>3023</v>
      </c>
      <c r="O3057" s="9" t="s">
        <v>11384</v>
      </c>
      <c r="P3057" s="9" t="s">
        <v>11383</v>
      </c>
      <c r="Q3057" t="s">
        <v>11385</v>
      </c>
      <c r="R3057" t="s">
        <v>11385</v>
      </c>
      <c r="S3057" t="s">
        <v>135</v>
      </c>
      <c r="T3057" t="s">
        <v>13</v>
      </c>
      <c r="V3057" s="9" t="s">
        <v>10202</v>
      </c>
      <c r="AB3057">
        <v>60</v>
      </c>
      <c r="AC3057">
        <v>60</v>
      </c>
      <c r="AH3057" t="s">
        <v>8057</v>
      </c>
      <c r="AZ3057" t="s">
        <v>11386</v>
      </c>
      <c r="BF3057" t="s">
        <v>11387</v>
      </c>
      <c r="BG3057" t="s">
        <v>11388</v>
      </c>
    </row>
    <row r="3058" spans="1:59" x14ac:dyDescent="0.3">
      <c r="A3058">
        <v>3034</v>
      </c>
      <c r="M3058" t="s">
        <v>10226</v>
      </c>
      <c r="Q3058" t="s">
        <v>10227</v>
      </c>
      <c r="R3058" t="s">
        <v>10227</v>
      </c>
      <c r="S3058" t="s">
        <v>135</v>
      </c>
      <c r="T3058" t="s">
        <v>10005</v>
      </c>
      <c r="V3058" s="9" t="s">
        <v>10228</v>
      </c>
      <c r="AD3058" s="9" t="s">
        <v>10016</v>
      </c>
      <c r="AK3058" t="s">
        <v>8051</v>
      </c>
      <c r="AL3058" t="s">
        <v>10017</v>
      </c>
      <c r="AM3058" t="s">
        <v>10017</v>
      </c>
      <c r="AO3058">
        <v>1</v>
      </c>
      <c r="AP3058">
        <v>4704</v>
      </c>
    </row>
    <row r="3059" spans="1:59" x14ac:dyDescent="0.3">
      <c r="A3059">
        <v>3035</v>
      </c>
      <c r="M3059" t="s">
        <v>10442</v>
      </c>
      <c r="Q3059" t="s">
        <v>10443</v>
      </c>
      <c r="R3059" t="s">
        <v>10443</v>
      </c>
      <c r="S3059" t="s">
        <v>135</v>
      </c>
      <c r="T3059" t="s">
        <v>10005</v>
      </c>
      <c r="V3059" s="9" t="s">
        <v>4369</v>
      </c>
      <c r="AD3059" s="9" t="s">
        <v>10016</v>
      </c>
      <c r="AL3059" t="s">
        <v>10444</v>
      </c>
      <c r="AM3059" t="s">
        <v>10444</v>
      </c>
      <c r="AO3059">
        <v>2</v>
      </c>
      <c r="AP3059">
        <v>7</v>
      </c>
    </row>
    <row r="3060" spans="1:59" x14ac:dyDescent="0.3">
      <c r="A3060">
        <v>3037</v>
      </c>
      <c r="Q3060" t="s">
        <v>11306</v>
      </c>
      <c r="R3060" t="s">
        <v>11306</v>
      </c>
      <c r="S3060" t="s">
        <v>135</v>
      </c>
      <c r="T3060" t="s">
        <v>52</v>
      </c>
      <c r="V3060" s="9" t="s">
        <v>4369</v>
      </c>
      <c r="AE3060" t="s">
        <v>8055</v>
      </c>
      <c r="AH3060" t="s">
        <v>8106</v>
      </c>
      <c r="AZ3060" t="s">
        <v>11317</v>
      </c>
    </row>
    <row r="3061" spans="1:59" x14ac:dyDescent="0.3">
      <c r="A3061">
        <v>3040</v>
      </c>
      <c r="N3061" t="s">
        <v>11314</v>
      </c>
      <c r="Q3061" t="s">
        <v>11309</v>
      </c>
      <c r="R3061" t="s">
        <v>11309</v>
      </c>
      <c r="S3061" t="s">
        <v>135</v>
      </c>
      <c r="T3061" t="s">
        <v>52</v>
      </c>
      <c r="V3061" s="9" t="s">
        <v>4369</v>
      </c>
      <c r="AE3061" t="s">
        <v>8055</v>
      </c>
      <c r="AH3061" t="s">
        <v>8057</v>
      </c>
      <c r="AZ3061" t="s">
        <v>11299</v>
      </c>
    </row>
    <row r="3062" spans="1:59" x14ac:dyDescent="0.3">
      <c r="A3062">
        <v>3041</v>
      </c>
      <c r="Q3062" t="s">
        <v>11310</v>
      </c>
      <c r="R3062" t="s">
        <v>11310</v>
      </c>
      <c r="S3062" t="s">
        <v>135</v>
      </c>
      <c r="T3062" t="s">
        <v>52</v>
      </c>
      <c r="V3062" s="9" t="s">
        <v>4369</v>
      </c>
      <c r="AE3062" t="s">
        <v>8210</v>
      </c>
      <c r="AH3062" t="s">
        <v>8096</v>
      </c>
      <c r="AZ3062" t="s">
        <v>11299</v>
      </c>
    </row>
    <row r="3063" spans="1:59" x14ac:dyDescent="0.3">
      <c r="A3063">
        <v>3042</v>
      </c>
      <c r="N3063" t="s">
        <v>11315</v>
      </c>
      <c r="Q3063" t="s">
        <v>11311</v>
      </c>
      <c r="R3063" t="s">
        <v>11311</v>
      </c>
      <c r="S3063" t="s">
        <v>135</v>
      </c>
      <c r="T3063" t="s">
        <v>52</v>
      </c>
      <c r="V3063" s="9" t="s">
        <v>4369</v>
      </c>
      <c r="AE3063" t="s">
        <v>11703</v>
      </c>
      <c r="AZ3063" t="s">
        <v>11316</v>
      </c>
    </row>
    <row r="3064" spans="1:59" x14ac:dyDescent="0.3">
      <c r="A3064">
        <v>3043</v>
      </c>
      <c r="B3064" t="s">
        <v>8040</v>
      </c>
      <c r="C3064">
        <v>10582544</v>
      </c>
      <c r="Q3064" t="s">
        <v>4141</v>
      </c>
      <c r="R3064" t="s">
        <v>4141</v>
      </c>
      <c r="S3064" t="s">
        <v>135</v>
      </c>
      <c r="T3064" t="s">
        <v>52</v>
      </c>
      <c r="V3064" s="9" t="s">
        <v>4369</v>
      </c>
      <c r="AA3064" s="6" t="s">
        <v>9583</v>
      </c>
      <c r="AB3064">
        <v>7</v>
      </c>
      <c r="AC3064">
        <v>7</v>
      </c>
      <c r="AE3064" t="s">
        <v>2462</v>
      </c>
      <c r="AH3064" t="s">
        <v>8057</v>
      </c>
      <c r="AK3064" t="s">
        <v>8123</v>
      </c>
      <c r="AL3064" t="s">
        <v>5214</v>
      </c>
      <c r="AM3064" t="s">
        <v>5214</v>
      </c>
      <c r="AO3064">
        <v>48</v>
      </c>
      <c r="AP3064">
        <v>11</v>
      </c>
      <c r="AS3064" t="s">
        <v>11692</v>
      </c>
      <c r="AV3064" s="11">
        <v>375267</v>
      </c>
      <c r="AZ3064" t="s">
        <v>9166</v>
      </c>
    </row>
    <row r="3065" spans="1:59" x14ac:dyDescent="0.3">
      <c r="A3065">
        <v>3044</v>
      </c>
      <c r="B3065" t="s">
        <v>8041</v>
      </c>
      <c r="C3065">
        <v>10579614</v>
      </c>
      <c r="Q3065" t="s">
        <v>4142</v>
      </c>
      <c r="R3065" t="s">
        <v>4142</v>
      </c>
      <c r="S3065" t="s">
        <v>135</v>
      </c>
      <c r="T3065" t="s">
        <v>52</v>
      </c>
      <c r="V3065" s="9" t="s">
        <v>4369</v>
      </c>
      <c r="AA3065" s="6" t="s">
        <v>9584</v>
      </c>
      <c r="AB3065">
        <v>3</v>
      </c>
      <c r="AC3065">
        <v>3</v>
      </c>
      <c r="AE3065" t="s">
        <v>8054</v>
      </c>
      <c r="AH3065" t="s">
        <v>8057</v>
      </c>
      <c r="AI3065" t="s">
        <v>8115</v>
      </c>
      <c r="AK3065" t="s">
        <v>8052</v>
      </c>
      <c r="AL3065" t="s">
        <v>5416</v>
      </c>
      <c r="AM3065" t="s">
        <v>5416</v>
      </c>
      <c r="AO3065">
        <v>87</v>
      </c>
      <c r="AP3065">
        <v>1</v>
      </c>
      <c r="AS3065" t="s">
        <v>11691</v>
      </c>
      <c r="AV3065" s="11">
        <v>375672</v>
      </c>
      <c r="AZ3065" t="s">
        <v>9167</v>
      </c>
    </row>
    <row r="3066" spans="1:59" x14ac:dyDescent="0.3">
      <c r="A3066">
        <v>3048</v>
      </c>
      <c r="M3066" t="s">
        <v>10229</v>
      </c>
      <c r="Q3066" t="s">
        <v>10230</v>
      </c>
      <c r="R3066" t="s">
        <v>10230</v>
      </c>
      <c r="S3066" t="s">
        <v>135</v>
      </c>
      <c r="T3066" t="s">
        <v>10005</v>
      </c>
      <c r="V3066" s="9" t="s">
        <v>10231</v>
      </c>
      <c r="AD3066" s="9" t="s">
        <v>10016</v>
      </c>
      <c r="AK3066" t="s">
        <v>8051</v>
      </c>
      <c r="AL3066" t="s">
        <v>10017</v>
      </c>
      <c r="AM3066" t="s">
        <v>10017</v>
      </c>
      <c r="AO3066">
        <v>1</v>
      </c>
      <c r="AP3066">
        <v>4710</v>
      </c>
    </row>
    <row r="3067" spans="1:59" x14ac:dyDescent="0.3">
      <c r="A3067">
        <v>3049</v>
      </c>
      <c r="M3067" t="s">
        <v>10232</v>
      </c>
      <c r="Q3067" t="s">
        <v>10233</v>
      </c>
      <c r="R3067" t="s">
        <v>10233</v>
      </c>
      <c r="S3067" t="s">
        <v>135</v>
      </c>
      <c r="T3067" t="s">
        <v>10005</v>
      </c>
      <c r="V3067" s="9" t="s">
        <v>10234</v>
      </c>
      <c r="AD3067" s="9" t="s">
        <v>10016</v>
      </c>
      <c r="AK3067" t="s">
        <v>8051</v>
      </c>
      <c r="AL3067" t="s">
        <v>10017</v>
      </c>
      <c r="AM3067" t="s">
        <v>10017</v>
      </c>
      <c r="AO3067">
        <v>1</v>
      </c>
      <c r="AP3067">
        <v>4711</v>
      </c>
    </row>
    <row r="3068" spans="1:59" x14ac:dyDescent="0.3">
      <c r="A3068">
        <v>3058</v>
      </c>
      <c r="B3068" t="s">
        <v>8046</v>
      </c>
      <c r="C3068">
        <v>10600854</v>
      </c>
      <c r="Q3068" t="s">
        <v>4147</v>
      </c>
      <c r="R3068" t="s">
        <v>4147</v>
      </c>
      <c r="S3068" t="s">
        <v>135</v>
      </c>
      <c r="T3068" t="s">
        <v>52</v>
      </c>
      <c r="V3068" s="9" t="s">
        <v>4150</v>
      </c>
      <c r="Z3068" s="9" t="s">
        <v>4150</v>
      </c>
      <c r="AA3068" s="6" t="s">
        <v>9175</v>
      </c>
      <c r="AB3068">
        <v>7</v>
      </c>
      <c r="AC3068">
        <v>7</v>
      </c>
      <c r="AE3068" t="s">
        <v>2462</v>
      </c>
      <c r="AK3068" t="s">
        <v>8051</v>
      </c>
      <c r="AL3068" t="s">
        <v>5404</v>
      </c>
      <c r="AM3068" t="s">
        <v>5404</v>
      </c>
      <c r="AO3068">
        <v>277</v>
      </c>
      <c r="AP3068">
        <v>6</v>
      </c>
      <c r="AS3068" t="s">
        <v>11687</v>
      </c>
      <c r="AV3068" s="11">
        <v>370511</v>
      </c>
      <c r="AZ3068" t="s">
        <v>9172</v>
      </c>
      <c r="BF3068" t="s">
        <v>10454</v>
      </c>
      <c r="BG3068" t="s">
        <v>10455</v>
      </c>
    </row>
    <row r="3069" spans="1:59" x14ac:dyDescent="0.3">
      <c r="A3069">
        <v>3059</v>
      </c>
      <c r="E3069">
        <v>4120891</v>
      </c>
      <c r="Q3069" t="s">
        <v>5751</v>
      </c>
      <c r="R3069" t="s">
        <v>5751</v>
      </c>
      <c r="S3069" t="s">
        <v>135</v>
      </c>
      <c r="T3069" t="s">
        <v>52</v>
      </c>
      <c r="V3069" s="9" t="s">
        <v>4150</v>
      </c>
      <c r="AA3069" s="6" t="s">
        <v>5752</v>
      </c>
      <c r="AB3069">
        <v>25</v>
      </c>
      <c r="AC3069">
        <v>25</v>
      </c>
      <c r="AE3069" t="s">
        <v>8169</v>
      </c>
      <c r="AH3069" t="s">
        <v>12302</v>
      </c>
      <c r="AL3069" t="s">
        <v>5750</v>
      </c>
      <c r="AM3069" t="s">
        <v>5750</v>
      </c>
      <c r="AO3069">
        <v>40</v>
      </c>
      <c r="AP3069">
        <v>1</v>
      </c>
      <c r="AS3069" t="s">
        <v>7351</v>
      </c>
      <c r="AT3069">
        <v>45947331</v>
      </c>
      <c r="AV3069" s="11" t="s">
        <v>7350</v>
      </c>
      <c r="AZ3069" t="s">
        <v>5753</v>
      </c>
    </row>
    <row r="3070" spans="1:59" x14ac:dyDescent="0.3">
      <c r="A3070">
        <v>3060</v>
      </c>
      <c r="B3070" t="s">
        <v>11514</v>
      </c>
      <c r="C3070">
        <v>10650437</v>
      </c>
      <c r="Q3070" t="s">
        <v>11515</v>
      </c>
      <c r="R3070" t="s">
        <v>11515</v>
      </c>
      <c r="S3070" t="s">
        <v>135</v>
      </c>
      <c r="T3070" t="s">
        <v>52</v>
      </c>
      <c r="V3070" s="9" t="s">
        <v>4150</v>
      </c>
      <c r="AA3070" s="6" t="s">
        <v>11516</v>
      </c>
      <c r="AB3070">
        <v>28</v>
      </c>
      <c r="AC3070">
        <v>28</v>
      </c>
      <c r="AE3070" t="s">
        <v>8055</v>
      </c>
      <c r="AF3070" t="s">
        <v>164</v>
      </c>
      <c r="AG3070" t="s">
        <v>8226</v>
      </c>
      <c r="AH3070" t="s">
        <v>8108</v>
      </c>
      <c r="AL3070" t="s">
        <v>2084</v>
      </c>
      <c r="AM3070" t="s">
        <v>2084</v>
      </c>
      <c r="AO3070">
        <v>28</v>
      </c>
      <c r="AP3070">
        <v>6</v>
      </c>
      <c r="AS3070" t="s">
        <v>7309</v>
      </c>
      <c r="AT3070">
        <v>38435996</v>
      </c>
      <c r="AU3070">
        <v>640644</v>
      </c>
      <c r="AV3070" s="11">
        <v>1273516</v>
      </c>
      <c r="AZ3070" t="s">
        <v>11517</v>
      </c>
    </row>
    <row r="3071" spans="1:59" x14ac:dyDescent="0.3">
      <c r="A3071">
        <v>3062</v>
      </c>
      <c r="C3071">
        <v>10824346</v>
      </c>
      <c r="D3071" t="s">
        <v>5112</v>
      </c>
      <c r="Q3071" t="s">
        <v>4149</v>
      </c>
      <c r="R3071" t="s">
        <v>4149</v>
      </c>
      <c r="S3071" t="s">
        <v>135</v>
      </c>
      <c r="T3071" t="s">
        <v>52</v>
      </c>
      <c r="V3071" s="9" t="s">
        <v>4150</v>
      </c>
      <c r="Z3071" s="9" t="s">
        <v>4150</v>
      </c>
      <c r="AA3071" s="6" t="s">
        <v>5109</v>
      </c>
      <c r="AB3071">
        <v>2</v>
      </c>
      <c r="AC3071">
        <v>2</v>
      </c>
      <c r="AE3071" t="s">
        <v>8211</v>
      </c>
      <c r="AH3071" t="s">
        <v>8106</v>
      </c>
      <c r="AK3071" t="s">
        <v>8175</v>
      </c>
      <c r="AL3071" t="s">
        <v>5110</v>
      </c>
      <c r="AM3071" t="s">
        <v>5110</v>
      </c>
      <c r="AO3071">
        <v>49</v>
      </c>
      <c r="AP3071">
        <v>449</v>
      </c>
      <c r="AS3071" t="s">
        <v>7369</v>
      </c>
      <c r="AT3071">
        <v>20966338</v>
      </c>
      <c r="AV3071" s="11">
        <v>9005323</v>
      </c>
      <c r="AZ3071" t="s">
        <v>5111</v>
      </c>
      <c r="BF3071" t="s">
        <v>10452</v>
      </c>
      <c r="BG3071" t="s">
        <v>10453</v>
      </c>
    </row>
  </sheetData>
  <autoFilter ref="A2:BH3071" xr:uid="{ED3BB53F-D810-4014-B061-7D1ADE9BB821}">
    <sortState xmlns:xlrd2="http://schemas.microsoft.com/office/spreadsheetml/2017/richdata2" ref="A3:BH3071">
      <sortCondition ref="AJ2:AJ3071"/>
    </sortState>
  </autoFilter>
  <mergeCells count="8">
    <mergeCell ref="A1:P1"/>
    <mergeCell ref="AL1:AY1"/>
    <mergeCell ref="AA1:AC1"/>
    <mergeCell ref="AZ1:BG1"/>
    <mergeCell ref="T1:U1"/>
    <mergeCell ref="V1:Z1"/>
    <mergeCell ref="Q1:R1"/>
    <mergeCell ref="AE1:AK1"/>
  </mergeCells>
  <phoneticPr fontId="4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F1D4E-D9AC-4CA0-86B8-DB91E72D8128}">
  <dimension ref="A1:O62"/>
  <sheetViews>
    <sheetView topLeftCell="D1" workbookViewId="0">
      <selection activeCell="H6" sqref="H6"/>
    </sheetView>
  </sheetViews>
  <sheetFormatPr defaultRowHeight="14.4" x14ac:dyDescent="0.3"/>
  <cols>
    <col min="1" max="1" width="35.6640625" customWidth="1"/>
    <col min="2" max="2" width="23.21875" customWidth="1"/>
    <col min="4" max="4" width="21.5546875" customWidth="1"/>
    <col min="7" max="7" width="11.21875" customWidth="1"/>
    <col min="10" max="10" width="15" customWidth="1"/>
    <col min="11" max="11" width="10.33203125" customWidth="1"/>
    <col min="12" max="12" width="16" customWidth="1"/>
    <col min="13" max="13" width="21.21875" customWidth="1"/>
    <col min="14" max="14" width="16" customWidth="1"/>
    <col min="15" max="15" width="20.33203125" customWidth="1"/>
    <col min="16" max="16" width="11.33203125" customWidth="1"/>
  </cols>
  <sheetData>
    <row r="1" spans="1:15" x14ac:dyDescent="0.3">
      <c r="K1" s="10" t="s">
        <v>2019</v>
      </c>
      <c r="L1" s="10" t="s">
        <v>2020</v>
      </c>
      <c r="M1" s="12" t="s">
        <v>6731</v>
      </c>
      <c r="N1" s="12" t="s">
        <v>6204</v>
      </c>
      <c r="O1" s="10" t="s">
        <v>10352</v>
      </c>
    </row>
    <row r="2" spans="1:15" x14ac:dyDescent="0.3">
      <c r="A2" t="s">
        <v>1209</v>
      </c>
      <c r="B2">
        <f xml:space="preserve"> SUM(Data!AB5:AB6219)</f>
        <v>81116</v>
      </c>
      <c r="D2" t="s">
        <v>1802</v>
      </c>
      <c r="E2">
        <f>COUNTIF(Data!$T$5:$T$6219, "Book")</f>
        <v>265</v>
      </c>
      <c r="G2" t="s">
        <v>1807</v>
      </c>
      <c r="H2">
        <f>COUNTIF(Data!$S$5:$S$6219, "en")</f>
        <v>2701</v>
      </c>
      <c r="J2" t="s">
        <v>1812</v>
      </c>
      <c r="K2">
        <f>COUNTIF(Data!$V$5:$V$6219, "*-179*")</f>
        <v>1</v>
      </c>
      <c r="L2">
        <f>COUNTIFS(Data!$V$5:$V$6219, "*-179*", Data!$T$5:$T$6219, "Journal Article")</f>
        <v>1</v>
      </c>
      <c r="M2">
        <f>COUNTIFS(Data!$V$5:$V$6219, "*-179*", Data!$T$5:$T$6219, "Journal Article", Data!$S$5:$S$6219, "en")</f>
        <v>0</v>
      </c>
      <c r="N2">
        <f>COUNTIFS(Data!$V$5:$V$6219, "*-179*", Data!$T$5:$T$6219, "Book")</f>
        <v>0</v>
      </c>
      <c r="O2">
        <f>COUNTIFS(Data!$V$5:$V$6219, "*-179*", Data!$T$5:$T$6219, "Television Episode")</f>
        <v>0</v>
      </c>
    </row>
    <row r="3" spans="1:15" x14ac:dyDescent="0.3">
      <c r="A3" t="s">
        <v>1210</v>
      </c>
      <c r="B3">
        <f>SUM(Data!AC5:AC6219)</f>
        <v>67452</v>
      </c>
      <c r="D3" t="s">
        <v>1803</v>
      </c>
      <c r="E3">
        <f>COUNTIF(Data!$T$5:$T$6219, "Newspaper Article")</f>
        <v>542</v>
      </c>
      <c r="G3" t="s">
        <v>1808</v>
      </c>
      <c r="H3">
        <f>COUNTIF(Data!$S$5:$S$6219, "de")</f>
        <v>127</v>
      </c>
      <c r="J3" t="s">
        <v>1813</v>
      </c>
      <c r="K3">
        <f>COUNTIF(Data!$V$5:$V$6219, "*-180*")</f>
        <v>0</v>
      </c>
      <c r="L3">
        <f>COUNTIFS(Data!$V$5:$V$6219, "*-180*", Data!$T$5:$T$6219, "Journal Article")</f>
        <v>0</v>
      </c>
      <c r="M3">
        <f>COUNTIFS(Data!$V$5:$V$6219, "*-180*", Data!$T$5:$T$6219, "Journal Article", Data!$S$5:$S$6219, "en")</f>
        <v>0</v>
      </c>
      <c r="N3">
        <f>COUNTIFS(Data!$V$5:$V$6219, "*-180*", Data!$T$5:$T$6219, "Book")</f>
        <v>0</v>
      </c>
      <c r="O3">
        <f>COUNTIFS(Data!$V$5:$V$6219, "*-180*", Data!$T$5:$T$6219, "Television Episode")</f>
        <v>0</v>
      </c>
    </row>
    <row r="4" spans="1:15" x14ac:dyDescent="0.3">
      <c r="D4" t="s">
        <v>1801</v>
      </c>
      <c r="E4">
        <f>COUNTIF(Data!$T$5:$T$6219, "Magazine Article")</f>
        <v>36</v>
      </c>
      <c r="G4" t="s">
        <v>1809</v>
      </c>
      <c r="H4">
        <f>COUNTIF(Data!$S$5:$S$6219, "fr")</f>
        <v>150</v>
      </c>
      <c r="J4" t="s">
        <v>1814</v>
      </c>
      <c r="K4">
        <f>COUNTIF(Data!$V$5:$V$6219, "*-181*")</f>
        <v>0</v>
      </c>
      <c r="L4">
        <f>COUNTIFS(Data!$V$5:$V$6219, "*-181*", Data!$T$5:$T$6219, "Journal Article")</f>
        <v>0</v>
      </c>
      <c r="M4">
        <f>COUNTIFS(Data!$V$5:$V$6219, "*-181*", Data!$T$5:$T$6219, "Journal Article", Data!$S$5:$S$6219, "en")</f>
        <v>0</v>
      </c>
      <c r="N4">
        <f>COUNTIFS(Data!$V$5:$V$6219, "*-181*", Data!$T$5:$T$6219, "Book")</f>
        <v>0</v>
      </c>
      <c r="O4">
        <f>COUNTIFS(Data!$V$5:$V$6219, "*-181*", Data!$T$5:$T$6219, "Television Episode")</f>
        <v>0</v>
      </c>
    </row>
    <row r="5" spans="1:15" x14ac:dyDescent="0.3">
      <c r="D5" t="s">
        <v>1804</v>
      </c>
      <c r="E5">
        <f>COUNTIF(Data!$T$5:$T$6219, "Journal Article")</f>
        <v>1940</v>
      </c>
      <c r="G5" t="s">
        <v>1810</v>
      </c>
      <c r="H5">
        <f>COUNTIF(Data!$S$5:$S$6219, "nl")</f>
        <v>26</v>
      </c>
      <c r="J5" t="s">
        <v>1815</v>
      </c>
      <c r="K5">
        <f>COUNTIF(Data!$V$5:$V$6219, "*-182*")</f>
        <v>0</v>
      </c>
      <c r="L5">
        <f>COUNTIFS(Data!$V$5:$V$6219, "*-182*", Data!$T$5:$T$6219, "Journal Article")</f>
        <v>0</v>
      </c>
      <c r="M5">
        <f>COUNTIFS(Data!$V$5:$V$6219, "*-182*", Data!$T$5:$T$6219, "Journal Article", Data!$S$5:$S$6219, "en")</f>
        <v>0</v>
      </c>
      <c r="N5">
        <f>COUNTIFS(Data!$V$5:$V$6219, "*-182*", Data!$T$5:$T$6219, "Book")</f>
        <v>0</v>
      </c>
      <c r="O5">
        <f>COUNTIFS(Data!$V$5:$V$6219, "*-182*", Data!$T$5:$T$6219, "Television Episode")</f>
        <v>0</v>
      </c>
    </row>
    <row r="6" spans="1:15" x14ac:dyDescent="0.3">
      <c r="D6" t="s">
        <v>1281</v>
      </c>
      <c r="E6">
        <f>COUNTIF(Data!$T$5:$T$6219, "Conference Proceedings")</f>
        <v>24</v>
      </c>
      <c r="G6" t="s">
        <v>6043</v>
      </c>
      <c r="H6">
        <f>COUNTIF(Data!$S$5:$S$6219, "no")</f>
        <v>4</v>
      </c>
      <c r="J6" t="s">
        <v>1816</v>
      </c>
      <c r="K6">
        <f>COUNTIF(Data!$V$5:$V$6219, "*-183*")</f>
        <v>3</v>
      </c>
      <c r="L6">
        <f>COUNTIFS(Data!$V$5:$V$6219, "*-183*", Data!$T$5:$T$6219, "Journal Article")</f>
        <v>1</v>
      </c>
      <c r="M6">
        <f>COUNTIFS(Data!$V$5:$V$6219, "*-183*", Data!$T$5:$T$6219, "Journal Article", Data!$S$5:$S$6219, "en")</f>
        <v>1</v>
      </c>
      <c r="N6">
        <f>COUNTIFS(Data!$V$5:$V$6219, "*-183*", Data!$T$5:$T$6219, "Book")</f>
        <v>2</v>
      </c>
      <c r="O6">
        <f>COUNTIFS(Data!$V$5:$V$6219, "*-183*", Data!$T$5:$T$6219, "Television Episode")</f>
        <v>0</v>
      </c>
    </row>
    <row r="7" spans="1:15" x14ac:dyDescent="0.3">
      <c r="D7" t="s">
        <v>1805</v>
      </c>
      <c r="E7">
        <f>COUNTIF(Data!$T$5:$T$6219, "Contract")</f>
        <v>1</v>
      </c>
      <c r="G7" t="s">
        <v>2001</v>
      </c>
      <c r="H7">
        <f>COUNTIF(Data!$S$5:$S$6219, "it")</f>
        <v>16</v>
      </c>
      <c r="J7" t="s">
        <v>1817</v>
      </c>
      <c r="K7">
        <f>COUNTIF(Data!$V$5:$V$6219, "*-184*")</f>
        <v>0</v>
      </c>
      <c r="L7">
        <f>COUNTIFS(Data!$V$5:$V$6219, "*-184*", Data!$T$5:$T$6219, "Journal Article")</f>
        <v>0</v>
      </c>
      <c r="M7">
        <f>COUNTIFS(Data!$V$5:$V$6219, "*-184*", Data!$T$5:$T$6219, "Journal Article", Data!$S$5:$S$6219, "en")</f>
        <v>0</v>
      </c>
      <c r="N7">
        <f>COUNTIFS(Data!$V$5:$V$6219, "*-184*", Data!$T$5:$T$6219, "Book")</f>
        <v>0</v>
      </c>
      <c r="O7">
        <f>COUNTIFS(Data!$V$5:$V$6219, "*-184*", Data!$T$5:$T$6219, "Television Episode")</f>
        <v>0</v>
      </c>
    </row>
    <row r="8" spans="1:15" x14ac:dyDescent="0.3">
      <c r="D8" t="s">
        <v>1806</v>
      </c>
      <c r="E8">
        <f>COUNTIF(Data!$T$5:$T$6219, "Film")</f>
        <v>72</v>
      </c>
      <c r="G8" t="s">
        <v>4695</v>
      </c>
      <c r="H8">
        <f>COUNTIF(Data!$S$5:$S$6219, "pt")</f>
        <v>3</v>
      </c>
      <c r="J8" t="s">
        <v>1818</v>
      </c>
      <c r="K8">
        <f>COUNTIF(Data!$V$5:$V$6219, "*-185*")</f>
        <v>3</v>
      </c>
      <c r="L8">
        <f>COUNTIFS(Data!$V$5:$V$6219, "*-185*", Data!$T$5:$T$6219, "Journal Article")</f>
        <v>1</v>
      </c>
      <c r="M8">
        <f>COUNTIFS(Data!$V$5:$V$6219, "*-185*", Data!$T$5:$T$6219, "Journal Article", Data!$S$5:$S$6219, "en")</f>
        <v>0</v>
      </c>
      <c r="N8">
        <f>COUNTIFS(Data!$V$5:$V$6219, "*-185*", Data!$T$5:$T$6219, "Book")</f>
        <v>2</v>
      </c>
      <c r="O8">
        <f>COUNTIFS(Data!$V$5:$V$6219, "*-185*", Data!$T$5:$T$6219, "Television Episode")</f>
        <v>0</v>
      </c>
    </row>
    <row r="9" spans="1:15" x14ac:dyDescent="0.3">
      <c r="D9" t="s">
        <v>2002</v>
      </c>
      <c r="E9">
        <f>COUNTIF(Data!$T$5:$T$6219, "Government Report")</f>
        <v>5</v>
      </c>
      <c r="G9" t="s">
        <v>6029</v>
      </c>
      <c r="H9">
        <f>COUNTIF(Data!$S$5:$S$6219, "cs")</f>
        <v>4</v>
      </c>
      <c r="J9" t="s">
        <v>2004</v>
      </c>
      <c r="K9">
        <f>COUNTIF(Data!$V$5:$V$6219, "*-186*")</f>
        <v>1</v>
      </c>
      <c r="L9">
        <f>COUNTIFS(Data!$V$5:$V$6219, "*-186*", Data!$T$5:$T$6219, "Journal Article")</f>
        <v>1</v>
      </c>
      <c r="M9">
        <f>COUNTIFS(Data!$V$5:$V$6219, "*-186*", Data!$T$5:$T$6219, "Journal Article", Data!$S$5:$S$6219, "en")</f>
        <v>0</v>
      </c>
      <c r="N9">
        <f>COUNTIFS(Data!$V$5:$V$6219, "*-186*", Data!$T$5:$T$6219, "Book")</f>
        <v>0</v>
      </c>
      <c r="O9">
        <f>COUNTIFS(Data!$V$5:$V$6219, "*-186*", Data!$T$5:$T$6219, "Television Episode")</f>
        <v>0</v>
      </c>
    </row>
    <row r="10" spans="1:15" x14ac:dyDescent="0.3">
      <c r="D10" t="s">
        <v>2003</v>
      </c>
      <c r="E10">
        <f>COUNTIF(Data!$T$5:$T$6219, "Thesis")</f>
        <v>11</v>
      </c>
      <c r="G10" t="s">
        <v>1811</v>
      </c>
      <c r="H10">
        <f>COUNTIF(Data!$S$5:$S$6219, "da")</f>
        <v>1</v>
      </c>
      <c r="J10" t="s">
        <v>2005</v>
      </c>
      <c r="K10">
        <f>COUNTIF(Data!$V$5:$V$6219, "*-187*")</f>
        <v>6</v>
      </c>
      <c r="L10">
        <f>COUNTIFS(Data!$V$5:$V$6219, "*-187*", Data!$T$5:$T$6219, "Journal Article")</f>
        <v>5</v>
      </c>
      <c r="M10">
        <f>COUNTIFS(Data!$V$5:$V$6219, "*-187*", Data!$T$5:$T$6219, "Journal Article", Data!$S$5:$S$6219, "en")</f>
        <v>0</v>
      </c>
      <c r="N10">
        <f>COUNTIFS(Data!$V$5:$V$6219, "*-187*", Data!$T$5:$T$6219, "Book")</f>
        <v>1</v>
      </c>
      <c r="O10">
        <f>COUNTIFS(Data!$V$5:$V$6219, "*-187*", Data!$T$5:$T$6219, "Television Episode")</f>
        <v>0</v>
      </c>
    </row>
    <row r="11" spans="1:15" x14ac:dyDescent="0.3">
      <c r="D11" t="s">
        <v>3055</v>
      </c>
      <c r="E11">
        <f>COUNTIF(Data!$T$5:$T$6219, "Audio Recording")</f>
        <v>8</v>
      </c>
      <c r="G11" t="s">
        <v>6594</v>
      </c>
      <c r="H11">
        <f>COUNTIF(Data!$S$5:$S$6219, "sv")</f>
        <v>1</v>
      </c>
      <c r="J11" t="s">
        <v>2006</v>
      </c>
      <c r="K11">
        <f>COUNTIF(Data!$V$5:$V$6219, "*-188*")</f>
        <v>6</v>
      </c>
      <c r="L11">
        <f>COUNTIFS(Data!$V$5:$V$6219, "*-188*", Data!$T$5:$T$6219, "Journal Article")</f>
        <v>3</v>
      </c>
      <c r="M11">
        <f>COUNTIFS(Data!$V$5:$V$6219, "*-188*", Data!$T$5:$T$6219, "Journal Article", Data!$S$5:$S$6219, "en")</f>
        <v>3</v>
      </c>
      <c r="N11">
        <f>COUNTIFS(Data!$V$5:$V$6219, "*-188*", Data!$T$5:$T$6219, "Book")</f>
        <v>0</v>
      </c>
      <c r="O11">
        <f>COUNTIFS(Data!$V$5:$V$6219, "*-188*", Data!$T$5:$T$6219, "Television Episode")</f>
        <v>0</v>
      </c>
    </row>
    <row r="12" spans="1:15" x14ac:dyDescent="0.3">
      <c r="D12" t="s">
        <v>3056</v>
      </c>
      <c r="E12">
        <f>COUNTIF(Data!$T$5:$T$6219, "Book Chapter")</f>
        <v>24</v>
      </c>
      <c r="G12" t="s">
        <v>6620</v>
      </c>
      <c r="H12">
        <f>COUNTIF(Data!$S$5:$S$6219, "es")</f>
        <v>6</v>
      </c>
      <c r="J12" t="s">
        <v>2007</v>
      </c>
      <c r="K12">
        <f>COUNTIF(Data!$V$5:$V$6219, "*-189*")</f>
        <v>3</v>
      </c>
      <c r="L12">
        <f>COUNTIFS(Data!$V$5:$V$6219, "*-189*", Data!$T$5:$T$6219, "Journal Article")</f>
        <v>1</v>
      </c>
      <c r="M12">
        <f>COUNTIFS(Data!$V$5:$V$6219, "*-189*", Data!$T$5:$T$6219, "Journal Article", Data!$S$5:$S$6219, "en")</f>
        <v>1</v>
      </c>
      <c r="N12">
        <f>COUNTIFS(Data!$V$5:$V$6219, "*-189*", Data!$T$5:$T$6219, "Book")</f>
        <v>2</v>
      </c>
      <c r="O12">
        <f>COUNTIFS(Data!$V$5:$V$6219, "*-189*", Data!$T$5:$T$6219, "Television Episode")</f>
        <v>0</v>
      </c>
    </row>
    <row r="13" spans="1:15" x14ac:dyDescent="0.3">
      <c r="D13" t="s">
        <v>4151</v>
      </c>
      <c r="E13">
        <f>COUNTIF(Data!$T$5:$T$6219, "Newsletter")</f>
        <v>3</v>
      </c>
      <c r="G13" t="s">
        <v>6621</v>
      </c>
      <c r="H13">
        <f>COUNTIF(Data!$S$5:$S$6219, "pl")</f>
        <v>13</v>
      </c>
      <c r="J13" t="s">
        <v>2008</v>
      </c>
      <c r="K13">
        <f>COUNTIF(Data!$V$5:$V$6219, "*-190*")</f>
        <v>6</v>
      </c>
      <c r="L13">
        <f>COUNTIFS(Data!$V$5:$V$6219, "*-190*", Data!$T$5:$T$6219, "Journal Article")</f>
        <v>1</v>
      </c>
      <c r="M13">
        <f>COUNTIFS(Data!$V$5:$V$6219, "*-190*", Data!$T$5:$T$6219, "Journal Article", Data!$S$5:$S$6219, "en")</f>
        <v>1</v>
      </c>
      <c r="N13">
        <f>COUNTIFS(Data!$V$5:$V$6219, "*-190*", Data!$T$5:$T$6219, "Book")</f>
        <v>1</v>
      </c>
      <c r="O13">
        <f>COUNTIFS(Data!$V$5:$V$6219, "*-190*", Data!$T$5:$T$6219, "Television Episode")</f>
        <v>0</v>
      </c>
    </row>
    <row r="14" spans="1:15" x14ac:dyDescent="0.3">
      <c r="D14" t="s">
        <v>9995</v>
      </c>
      <c r="E14">
        <f>COUNTIF(Data!$T$5:$T$6219, "Television Program")</f>
        <v>3</v>
      </c>
      <c r="G14" t="s">
        <v>6994</v>
      </c>
      <c r="H14">
        <f>COUNTIF(Data!$S$5:$S$6219, "sv")</f>
        <v>1</v>
      </c>
      <c r="J14" t="s">
        <v>2009</v>
      </c>
      <c r="K14">
        <f>COUNTIF(Data!$V$5:$V$6219, "*-191*")</f>
        <v>35</v>
      </c>
      <c r="L14">
        <f>COUNTIFS(Data!$V$5:$V$6219, "*-191*", Data!$T$5:$T$6219, "Journal Article")</f>
        <v>13</v>
      </c>
      <c r="M14">
        <f>COUNTIFS(Data!$V$5:$V$6219, "*-191*", Data!$T$5:$T$6219, "Journal Article", Data!$S$5:$S$6219, "en")</f>
        <v>11</v>
      </c>
      <c r="N14">
        <f>COUNTIFS(Data!$V$5:$V$6219, "*-191*", Data!$T$5:$T$6219, "Book")</f>
        <v>1</v>
      </c>
      <c r="O14">
        <f>COUNTIFS(Data!$V$5:$V$6219, "*-191*", Data!$T$5:$T$6219, "Television Episode")</f>
        <v>0</v>
      </c>
    </row>
    <row r="15" spans="1:15" x14ac:dyDescent="0.3">
      <c r="D15" t="s">
        <v>9996</v>
      </c>
      <c r="E15">
        <f>COUNTIF(Data!$T$5:$T$6219, "Television Episode")</f>
        <v>113</v>
      </c>
      <c r="G15" t="s">
        <v>6995</v>
      </c>
      <c r="H15">
        <f>COUNTIF(Data!$S$5:$S$6219, "ru")</f>
        <v>3</v>
      </c>
      <c r="J15" t="s">
        <v>2010</v>
      </c>
      <c r="K15">
        <f>COUNTIF(Data!$V$5:$V$6219, "*-192*")</f>
        <v>29</v>
      </c>
      <c r="L15">
        <f>COUNTIFS(Data!$V$5:$V$6219, "*-192*", Data!$T$5:$T$6219, "Journal Article")</f>
        <v>10</v>
      </c>
      <c r="M15">
        <f>COUNTIFS(Data!$V$5:$V$6219, "*-192*", Data!$T$5:$T$6219, "Journal Article", Data!$S$5:$S$6219, "en")</f>
        <v>9</v>
      </c>
      <c r="N15">
        <f>COUNTIFS(Data!$V$5:$V$6219, "*-192*", Data!$T$5:$T$6219, "Book")</f>
        <v>5</v>
      </c>
      <c r="O15">
        <f>COUNTIFS(Data!$V$5:$V$6219, "*-192*", Data!$T$5:$T$6219, "Television Episode")</f>
        <v>0</v>
      </c>
    </row>
    <row r="16" spans="1:15" x14ac:dyDescent="0.3">
      <c r="D16" t="s">
        <v>10823</v>
      </c>
      <c r="E16">
        <f>COUNTIF(Data!$T$5:$T$6219, "Brief")</f>
        <v>0</v>
      </c>
      <c r="G16" t="s">
        <v>7013</v>
      </c>
      <c r="H16">
        <f>COUNTIF(Data!$S$5:$S$6219, "tr")</f>
        <v>4</v>
      </c>
      <c r="J16" t="s">
        <v>2011</v>
      </c>
      <c r="K16">
        <f>COUNTIF(Data!$V$5:$V$6219, "*-193*")</f>
        <v>23</v>
      </c>
      <c r="L16">
        <f>COUNTIFS(Data!$V$5:$V$6219, "*-193*", Data!$T$5:$T$6219, "Journal Article")</f>
        <v>5</v>
      </c>
      <c r="M16">
        <f>COUNTIFS(Data!$V$5:$V$6219, "*-193*", Data!$T$5:$T$6219, "Journal Article", Data!$S$5:$S$6219, "en")</f>
        <v>1</v>
      </c>
      <c r="N16">
        <f>COUNTIFS(Data!$V$5:$V$6219, "*-193*", Data!$T$5:$T$6219, "Book")</f>
        <v>8</v>
      </c>
      <c r="O16">
        <f>COUNTIFS(Data!$V$5:$V$6219, "*-193*", Data!$T$5:$T$6219, "Television Episode")</f>
        <v>0</v>
      </c>
    </row>
    <row r="17" spans="1:15" x14ac:dyDescent="0.3">
      <c r="D17" t="s">
        <v>10824</v>
      </c>
      <c r="E17">
        <f>COUNTIF(Data!$T$5:$T$6219, "Document")</f>
        <v>14</v>
      </c>
      <c r="G17" t="s">
        <v>7033</v>
      </c>
      <c r="H17">
        <f>COUNTIF(Data!$S$5:$S$6219, "fi")</f>
        <v>2</v>
      </c>
      <c r="J17" t="s">
        <v>2012</v>
      </c>
      <c r="K17">
        <f>COUNTIF(Data!$V$5:$V$6219, "*-194*")</f>
        <v>39</v>
      </c>
      <c r="L17">
        <f>COUNTIFS(Data!$V$5:$V$6219, "*-194*", Data!$T$5:$T$6219, "Journal Article")</f>
        <v>6</v>
      </c>
      <c r="M17">
        <f>COUNTIFS(Data!$V$5:$V$6219, "*-194*", Data!$T$5:$T$6219, "Journal Article", Data!$S$5:$S$6219, "en")</f>
        <v>3</v>
      </c>
      <c r="N17">
        <f>COUNTIFS(Data!$V$5:$V$6219, "*-194*", Data!$T$5:$T$6219, "Book")</f>
        <v>3</v>
      </c>
      <c r="O17">
        <f>COUNTIFS(Data!$V$5:$V$6219, "*-194*", Data!$T$5:$T$6219, "Television Episode")</f>
        <v>0</v>
      </c>
    </row>
    <row r="18" spans="1:15" x14ac:dyDescent="0.3">
      <c r="D18" t="s">
        <v>11353</v>
      </c>
      <c r="E18">
        <f>COUNTIF(Data!$T$5:$T$6219, "Pamphlet")</f>
        <v>1</v>
      </c>
      <c r="G18" t="s">
        <v>9992</v>
      </c>
      <c r="H18">
        <f>COUNTIF(Data!$S$5:$S$6219, "ja")</f>
        <v>3</v>
      </c>
      <c r="J18" t="s">
        <v>2013</v>
      </c>
      <c r="K18">
        <f>COUNTIF(Data!$V$5:$V$6219, "*-195*")</f>
        <v>272</v>
      </c>
      <c r="L18">
        <f>COUNTIFS(Data!$V$5:$V$6219, "*-195*", Data!$T$5:$T$6219, "Journal Article")</f>
        <v>53</v>
      </c>
      <c r="M18">
        <f>COUNTIFS(Data!$V$5:$V$6219, "*-195*", Data!$T$5:$T$6219, "Journal Article", Data!$S$5:$S$6219, "en")</f>
        <v>25</v>
      </c>
      <c r="N18">
        <f>COUNTIFS(Data!$V$5:$V$6219, "*-195*", Data!$T$5:$T$6219, "Book")</f>
        <v>15</v>
      </c>
      <c r="O18">
        <f>COUNTIFS(Data!$V$5:$V$6219, "*-195*", Data!$T$5:$T$6219, "Television Episode")</f>
        <v>0</v>
      </c>
    </row>
    <row r="19" spans="1:15" x14ac:dyDescent="0.3">
      <c r="D19" t="s">
        <v>11354</v>
      </c>
      <c r="E19">
        <f>COUNTIF(Data!$T$5:$T$6219, "Booklet")</f>
        <v>3</v>
      </c>
      <c r="G19" t="s">
        <v>10400</v>
      </c>
      <c r="H19">
        <f>COUNTIF(Data!$S$5:$S$6219, "he")</f>
        <v>1</v>
      </c>
      <c r="J19" t="s">
        <v>2014</v>
      </c>
      <c r="K19">
        <f>COUNTIF(Data!$V$5:$V$6219, "*-196*")</f>
        <v>234</v>
      </c>
      <c r="L19">
        <f>COUNTIFS(Data!$V$5:$V$6219, "*-196*", Data!$T$5:$T$6219, "Journal Article")</f>
        <v>113</v>
      </c>
      <c r="M19">
        <f>COUNTIFS(Data!$V$5:$V$6219, "*-196*", Data!$T$5:$T$6219, "Journal Article", Data!$S$5:$S$6219, "en")</f>
        <v>71</v>
      </c>
      <c r="N19">
        <f>COUNTIFS(Data!$V$5:$V$6219, "*-196*", Data!$T$5:$T$6219, "Book")</f>
        <v>23</v>
      </c>
      <c r="O19">
        <f>COUNTIFS(Data!$V$5:$V$6219, "*-196*", Data!$T$5:$T$6219, "Television Episode")</f>
        <v>0</v>
      </c>
    </row>
    <row r="20" spans="1:15" x14ac:dyDescent="0.3">
      <c r="D20" t="s">
        <v>11355</v>
      </c>
      <c r="E20">
        <f>COUNTIF(Data!$T$5:$T$6219, "Report")</f>
        <v>2</v>
      </c>
      <c r="G20" t="s">
        <v>10726</v>
      </c>
      <c r="H20">
        <f>COUNTIF(Data!$S$5:$S$6219, "zh")</f>
        <v>1</v>
      </c>
      <c r="J20" t="s">
        <v>2015</v>
      </c>
      <c r="K20">
        <f>COUNTIF(Data!$V$5:$V$6219, "*-197*")</f>
        <v>483</v>
      </c>
      <c r="L20">
        <f>COUNTIFS(Data!$V$5:$V$6219, "*-197*", Data!$T$5:$T$6219, "Journal Article")</f>
        <v>356</v>
      </c>
      <c r="M20">
        <f>COUNTIFS(Data!$V$5:$V$6219, "*-197*", Data!$T$5:$T$6219, "Journal Article", Data!$S$5:$S$6219, "en")</f>
        <v>317</v>
      </c>
      <c r="N20">
        <f>COUNTIFS(Data!$V$5:$V$6219, "*-197*", Data!$T$5:$T$6219, "Book")</f>
        <v>23</v>
      </c>
      <c r="O20">
        <f>COUNTIFS(Data!$V$5:$V$6219, "*-197*", Data!$T$5:$T$6219, "Television Episode")</f>
        <v>7</v>
      </c>
    </row>
    <row r="21" spans="1:15" x14ac:dyDescent="0.3">
      <c r="J21" t="s">
        <v>2016</v>
      </c>
      <c r="K21">
        <f>COUNTIF(Data!$V$5:$V$6219, "*-198*")</f>
        <v>596</v>
      </c>
      <c r="L21">
        <f>COUNTIFS(Data!$V$5:$V$6219, "*-198*", Data!$T$5:$T$6219, "Journal Article")</f>
        <v>426</v>
      </c>
      <c r="M21">
        <f>COUNTIFS(Data!$V$5:$V$6219, "*-198*", Data!$T$5:$T$6219, "Journal Article", Data!$S$5:$S$6219, "en")</f>
        <v>368</v>
      </c>
      <c r="N21">
        <f>COUNTIFS(Data!$V$5:$V$6219, "*-198*", Data!$T$5:$T$6219, "Book")</f>
        <v>50</v>
      </c>
      <c r="O21">
        <f>COUNTIFS(Data!$V$5:$V$6219, "*-198*", Data!$T$5:$T$6219, "Television Episode")</f>
        <v>5</v>
      </c>
    </row>
    <row r="22" spans="1:15" x14ac:dyDescent="0.3">
      <c r="D22" t="s">
        <v>21</v>
      </c>
      <c r="E22">
        <f xml:space="preserve"> SUM(E2:E20)</f>
        <v>3067</v>
      </c>
      <c r="G22" t="s">
        <v>21</v>
      </c>
      <c r="H22">
        <f xml:space="preserve"> SUM(H2:H20)</f>
        <v>3067</v>
      </c>
      <c r="J22" t="s">
        <v>2017</v>
      </c>
      <c r="K22">
        <f>COUNTIF(Data!$V$5:$V$6219, "*-199*")</f>
        <v>1325</v>
      </c>
      <c r="L22">
        <f>COUNTIFS(Data!$V$5:$V$6219, "*-199*", Data!$T$5:$T$6219, "Journal Article")</f>
        <v>944</v>
      </c>
      <c r="M22">
        <f>COUNTIFS(Data!$V$5:$V$6219, "*-199*", Data!$T$5:$T$6219, "Journal Article", Data!$S$5:$S$6219, "en")</f>
        <v>858</v>
      </c>
      <c r="N22">
        <f>COUNTIFS(Data!$V$5:$V$6219, "*-199*", Data!$T$5:$T$6219, "Book")</f>
        <v>127</v>
      </c>
      <c r="O22">
        <f>COUNTIFS(Data!$V$5:$V$6219, "*-199*", Data!$T$5:$T$6219, "Television Episode")</f>
        <v>101</v>
      </c>
    </row>
    <row r="23" spans="1:15" x14ac:dyDescent="0.3">
      <c r="I23" t="s">
        <v>6141</v>
      </c>
      <c r="J23" t="s">
        <v>2018</v>
      </c>
      <c r="K23">
        <f>COUNTIF(Data!$V$5:$V$6219, "*-200*")</f>
        <v>0</v>
      </c>
      <c r="L23">
        <f>COUNTIFS(Data!$V$5:$V$6219, "*-200*", Data!$T$5:$T$6219, "Journal Article")</f>
        <v>0</v>
      </c>
      <c r="M23">
        <f>COUNTIFS(Data!$V$5:$V$6219, "*-200*", Data!$T$5:$T$6219, "Journal Article", Data!$S$5:$S$6219, "en")</f>
        <v>0</v>
      </c>
      <c r="N23">
        <f>COUNTIFS(Data!$V$5:$V$6219, "*-200*", Data!$T$5:$T$6219, "Book")</f>
        <v>0</v>
      </c>
      <c r="O23">
        <f>COUNTIFS(Data!$V$5:$V$6219, "*-200*", Data!$T$5:$T$6219, "Television Episode")</f>
        <v>0</v>
      </c>
    </row>
    <row r="25" spans="1:15" x14ac:dyDescent="0.3">
      <c r="J25" t="s">
        <v>21</v>
      </c>
      <c r="K25">
        <f xml:space="preserve"> SUM(K2:K23)</f>
        <v>3065</v>
      </c>
      <c r="L25">
        <f xml:space="preserve"> SUM(L2:L23)</f>
        <v>1940</v>
      </c>
      <c r="M25">
        <f t="shared" ref="M25:O25" si="0" xml:space="preserve"> SUM(M2:M23)</f>
        <v>1669</v>
      </c>
      <c r="N25">
        <f t="shared" si="0"/>
        <v>263</v>
      </c>
      <c r="O25">
        <f t="shared" si="0"/>
        <v>113</v>
      </c>
    </row>
    <row r="30" spans="1:15" x14ac:dyDescent="0.3">
      <c r="A30" t="s">
        <v>5419</v>
      </c>
      <c r="B30" t="s">
        <v>5418</v>
      </c>
      <c r="C30" t="s">
        <v>6140</v>
      </c>
    </row>
    <row r="31" spans="1:15" x14ac:dyDescent="0.3">
      <c r="A31" t="s">
        <v>7231</v>
      </c>
      <c r="B31">
        <v>222</v>
      </c>
      <c r="C31">
        <v>1</v>
      </c>
    </row>
    <row r="32" spans="1:15" x14ac:dyDescent="0.3">
      <c r="A32" t="s">
        <v>2084</v>
      </c>
      <c r="B32">
        <v>152</v>
      </c>
      <c r="C32">
        <v>2</v>
      </c>
    </row>
    <row r="33" spans="1:3" x14ac:dyDescent="0.3">
      <c r="A33" t="s">
        <v>686</v>
      </c>
      <c r="B33">
        <v>55</v>
      </c>
      <c r="C33">
        <v>3</v>
      </c>
    </row>
    <row r="34" spans="1:3" x14ac:dyDescent="0.3">
      <c r="A34" t="s">
        <v>1607</v>
      </c>
      <c r="B34">
        <v>38</v>
      </c>
      <c r="C34">
        <v>4</v>
      </c>
    </row>
    <row r="35" spans="1:3" x14ac:dyDescent="0.3">
      <c r="A35" t="s">
        <v>5380</v>
      </c>
      <c r="B35">
        <v>36</v>
      </c>
      <c r="C35">
        <v>5</v>
      </c>
    </row>
    <row r="36" spans="1:3" x14ac:dyDescent="0.3">
      <c r="A36" t="s">
        <v>347</v>
      </c>
      <c r="B36">
        <v>27</v>
      </c>
      <c r="C36">
        <v>6</v>
      </c>
    </row>
    <row r="37" spans="1:3" x14ac:dyDescent="0.3">
      <c r="A37" t="s">
        <v>2713</v>
      </c>
      <c r="B37">
        <v>26</v>
      </c>
      <c r="C37">
        <v>7</v>
      </c>
    </row>
    <row r="38" spans="1:3" x14ac:dyDescent="0.3">
      <c r="A38" t="s">
        <v>1255</v>
      </c>
      <c r="B38">
        <v>25</v>
      </c>
      <c r="C38">
        <v>8</v>
      </c>
    </row>
    <row r="39" spans="1:3" x14ac:dyDescent="0.3">
      <c r="A39" t="s">
        <v>1225</v>
      </c>
      <c r="B39">
        <v>24</v>
      </c>
      <c r="C39">
        <v>9</v>
      </c>
    </row>
    <row r="40" spans="1:3" x14ac:dyDescent="0.3">
      <c r="A40" t="s">
        <v>5531</v>
      </c>
      <c r="B40">
        <v>21</v>
      </c>
      <c r="C40">
        <v>10</v>
      </c>
    </row>
    <row r="41" spans="1:3" x14ac:dyDescent="0.3">
      <c r="A41" t="s">
        <v>1544</v>
      </c>
      <c r="B41">
        <v>21</v>
      </c>
      <c r="C41">
        <v>11</v>
      </c>
    </row>
    <row r="42" spans="1:3" x14ac:dyDescent="0.3">
      <c r="A42" t="s">
        <v>1278</v>
      </c>
      <c r="B42">
        <v>21</v>
      </c>
      <c r="C42">
        <v>12</v>
      </c>
    </row>
    <row r="43" spans="1:3" x14ac:dyDescent="0.3">
      <c r="A43" t="s">
        <v>792</v>
      </c>
      <c r="B43">
        <v>18</v>
      </c>
      <c r="C43">
        <v>13</v>
      </c>
    </row>
    <row r="44" spans="1:3" x14ac:dyDescent="0.3">
      <c r="A44" t="s">
        <v>1373</v>
      </c>
      <c r="B44">
        <v>18</v>
      </c>
      <c r="C44">
        <v>14</v>
      </c>
    </row>
    <row r="45" spans="1:3" x14ac:dyDescent="0.3">
      <c r="A45" t="s">
        <v>5171</v>
      </c>
      <c r="B45">
        <v>18</v>
      </c>
      <c r="C45">
        <v>15</v>
      </c>
    </row>
    <row r="46" spans="1:3" x14ac:dyDescent="0.3">
      <c r="A46" t="s">
        <v>3014</v>
      </c>
      <c r="B46">
        <v>16</v>
      </c>
      <c r="C46">
        <v>16</v>
      </c>
    </row>
    <row r="47" spans="1:3" x14ac:dyDescent="0.3">
      <c r="A47" t="s">
        <v>1337</v>
      </c>
      <c r="B47">
        <v>15</v>
      </c>
      <c r="C47">
        <v>17</v>
      </c>
    </row>
    <row r="48" spans="1:3" x14ac:dyDescent="0.3">
      <c r="A48" t="s">
        <v>3013</v>
      </c>
      <c r="B48">
        <v>13</v>
      </c>
      <c r="C48">
        <v>18</v>
      </c>
    </row>
    <row r="49" spans="1:3" x14ac:dyDescent="0.3">
      <c r="A49" t="s">
        <v>5154</v>
      </c>
      <c r="B49">
        <v>13</v>
      </c>
      <c r="C49">
        <v>19</v>
      </c>
    </row>
    <row r="50" spans="1:3" x14ac:dyDescent="0.3">
      <c r="A50" t="s">
        <v>125</v>
      </c>
      <c r="B50">
        <v>12</v>
      </c>
      <c r="C50">
        <v>20</v>
      </c>
    </row>
    <row r="54" spans="1:3" x14ac:dyDescent="0.3">
      <c r="A54" t="s">
        <v>7596</v>
      </c>
      <c r="B54" t="s">
        <v>7597</v>
      </c>
    </row>
    <row r="55" spans="1:3" x14ac:dyDescent="0.3">
      <c r="A55" t="s">
        <v>7592</v>
      </c>
      <c r="B55">
        <f xml:space="preserve"> ROWS(Data!$C$3:$C$3204) - COUNTBLANK(Data!$C$3:$C$3204)</f>
        <v>1328</v>
      </c>
    </row>
    <row r="56" spans="1:3" x14ac:dyDescent="0.3">
      <c r="A56" t="s">
        <v>7593</v>
      </c>
      <c r="B56">
        <f xml:space="preserve"> ROWS(Data!$B$3:$B$3204) - COUNTBLANK(Data!$B$3:$B$3204)</f>
        <v>994</v>
      </c>
    </row>
    <row r="57" spans="1:3" x14ac:dyDescent="0.3">
      <c r="A57" t="s">
        <v>7595</v>
      </c>
      <c r="B57">
        <f xml:space="preserve"> ROWS(Data!$E$3:$E$3204) - COUNTBLANK(Data!$E$3:$E$3204)</f>
        <v>95</v>
      </c>
    </row>
    <row r="58" spans="1:3" x14ac:dyDescent="0.3">
      <c r="A58" t="s">
        <v>7594</v>
      </c>
      <c r="B58">
        <f xml:space="preserve"> ROWS(Data!$K$3:$K$3204) - COUNTBLANK(Data!$K$3:$K$3204)</f>
        <v>115</v>
      </c>
    </row>
    <row r="60" spans="1:3" x14ac:dyDescent="0.3">
      <c r="B60" t="s">
        <v>7597</v>
      </c>
    </row>
    <row r="61" spans="1:3" x14ac:dyDescent="0.3">
      <c r="A61" t="s">
        <v>299</v>
      </c>
      <c r="B61">
        <f>COUNTIFS(Data!$U$3:$U$6219, "Autobiography", Data!$T$3:$T$6219, "Book")</f>
        <v>87</v>
      </c>
    </row>
    <row r="62" spans="1:3" x14ac:dyDescent="0.3">
      <c r="A62" t="s">
        <v>1148</v>
      </c>
      <c r="B62">
        <f>COUNTIFS(Data!$U$3:$U$6219, "Biography", Data!$T$3:$T$6219, "Book")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BA7B-DFC6-4834-A2CA-7CD7D33D1570}">
  <dimension ref="A1:BJ24"/>
  <sheetViews>
    <sheetView tabSelected="1" zoomScale="80" zoomScaleNormal="80" workbookViewId="0">
      <selection activeCell="BF24" sqref="A1:BF24"/>
    </sheetView>
  </sheetViews>
  <sheetFormatPr defaultRowHeight="14.4" x14ac:dyDescent="0.3"/>
  <cols>
    <col min="1" max="1" width="12" customWidth="1"/>
    <col min="2" max="3" width="4.44140625" customWidth="1"/>
    <col min="4" max="4" width="4.109375" customWidth="1"/>
    <col min="5" max="6" width="4" customWidth="1"/>
    <col min="7" max="7" width="4.6640625" customWidth="1"/>
    <col min="8" max="8" width="4.109375" customWidth="1"/>
    <col min="9" max="9" width="4" customWidth="1"/>
    <col min="10" max="10" width="4.44140625" customWidth="1"/>
    <col min="11" max="11" width="4.21875" customWidth="1"/>
    <col min="12" max="12" width="3.77734375" customWidth="1"/>
    <col min="13" max="13" width="3.6640625" customWidth="1"/>
    <col min="14" max="14" width="3.21875" customWidth="1"/>
    <col min="15" max="15" width="4" customWidth="1"/>
    <col min="16" max="16" width="4.21875" customWidth="1"/>
    <col min="17" max="17" width="3.5546875" customWidth="1"/>
    <col min="18" max="18" width="3.33203125" customWidth="1"/>
    <col min="19" max="20" width="3.77734375" customWidth="1"/>
    <col min="21" max="21" width="3.6640625" customWidth="1"/>
    <col min="22" max="22" width="4.6640625" customWidth="1"/>
    <col min="23" max="23" width="5.21875" customWidth="1"/>
    <col min="24" max="24" width="3.77734375" customWidth="1"/>
    <col min="25" max="25" width="3.5546875" customWidth="1"/>
    <col min="26" max="26" width="3.6640625" customWidth="1"/>
    <col min="27" max="27" width="3.5546875" customWidth="1"/>
    <col min="28" max="28" width="3.88671875" customWidth="1"/>
    <col min="29" max="30" width="4.5546875" customWidth="1"/>
    <col min="31" max="31" width="4.33203125" customWidth="1"/>
    <col min="32" max="32" width="3.88671875" customWidth="1"/>
    <col min="33" max="33" width="4.88671875" customWidth="1"/>
    <col min="34" max="34" width="4" customWidth="1"/>
    <col min="35" max="35" width="3.77734375" customWidth="1"/>
    <col min="36" max="36" width="4.109375" customWidth="1"/>
    <col min="37" max="37" width="3.6640625" customWidth="1"/>
    <col min="38" max="38" width="4" customWidth="1"/>
    <col min="39" max="40" width="3.88671875" customWidth="1"/>
    <col min="41" max="41" width="4.5546875" customWidth="1"/>
    <col min="42" max="42" width="3.6640625" customWidth="1"/>
    <col min="43" max="43" width="4.109375" customWidth="1"/>
    <col min="44" max="44" width="3.88671875" customWidth="1"/>
    <col min="45" max="45" width="4.33203125" customWidth="1"/>
    <col min="46" max="46" width="4" customWidth="1"/>
    <col min="47" max="47" width="3.88671875" customWidth="1"/>
    <col min="48" max="48" width="4.44140625" customWidth="1"/>
    <col min="49" max="50" width="3.6640625" customWidth="1"/>
    <col min="51" max="51" width="4.109375" customWidth="1"/>
    <col min="52" max="52" width="4.44140625" customWidth="1"/>
    <col min="53" max="54" width="3.6640625" customWidth="1"/>
    <col min="55" max="55" width="4" customWidth="1"/>
    <col min="56" max="56" width="4.109375" customWidth="1"/>
    <col min="57" max="57" width="4.5546875" customWidth="1"/>
    <col min="58" max="58" width="4.109375" customWidth="1"/>
    <col min="60" max="60" width="5.33203125" customWidth="1"/>
    <col min="61" max="61" width="7.88671875" customWidth="1"/>
    <col min="62" max="62" width="6.109375" customWidth="1"/>
  </cols>
  <sheetData>
    <row r="1" spans="1:62" ht="165.6" x14ac:dyDescent="0.3">
      <c r="A1" s="34"/>
      <c r="B1" s="24" t="s">
        <v>8069</v>
      </c>
      <c r="C1" s="24" t="s">
        <v>8235</v>
      </c>
      <c r="D1" s="25" t="s">
        <v>8068</v>
      </c>
      <c r="E1" s="25" t="s">
        <v>8185</v>
      </c>
      <c r="F1" s="25" t="s">
        <v>12520</v>
      </c>
      <c r="G1" s="25" t="s">
        <v>8070</v>
      </c>
      <c r="H1" s="25" t="s">
        <v>8072</v>
      </c>
      <c r="I1" s="25" t="s">
        <v>8186</v>
      </c>
      <c r="J1" s="25" t="s">
        <v>8060</v>
      </c>
      <c r="K1" s="25" t="s">
        <v>670</v>
      </c>
      <c r="L1" s="25" t="s">
        <v>8073</v>
      </c>
      <c r="M1" s="25" t="s">
        <v>8074</v>
      </c>
      <c r="N1" s="25" t="s">
        <v>8075</v>
      </c>
      <c r="O1" s="25" t="s">
        <v>8076</v>
      </c>
      <c r="P1" s="25" t="s">
        <v>1398</v>
      </c>
      <c r="Q1" s="25" t="s">
        <v>8078</v>
      </c>
      <c r="R1" s="25" t="s">
        <v>8084</v>
      </c>
      <c r="S1" s="25" t="s">
        <v>8077</v>
      </c>
      <c r="T1" s="25" t="s">
        <v>8079</v>
      </c>
      <c r="U1" s="25" t="s">
        <v>8089</v>
      </c>
      <c r="V1" s="25" t="s">
        <v>1174</v>
      </c>
      <c r="W1" s="25" t="s">
        <v>8057</v>
      </c>
      <c r="X1" s="25" t="s">
        <v>8085</v>
      </c>
      <c r="Y1" s="25" t="s">
        <v>8059</v>
      </c>
      <c r="Z1" s="25" t="s">
        <v>8086</v>
      </c>
      <c r="AA1" s="25" t="s">
        <v>8087</v>
      </c>
      <c r="AB1" s="25" t="s">
        <v>8187</v>
      </c>
      <c r="AC1" s="25" t="s">
        <v>555</v>
      </c>
      <c r="AD1" s="25" t="s">
        <v>8254</v>
      </c>
      <c r="AE1" s="25" t="s">
        <v>8066</v>
      </c>
      <c r="AF1" s="25" t="s">
        <v>8090</v>
      </c>
      <c r="AG1" s="25" t="s">
        <v>8188</v>
      </c>
      <c r="AH1" s="25" t="s">
        <v>8095</v>
      </c>
      <c r="AI1" s="25" t="s">
        <v>8097</v>
      </c>
      <c r="AJ1" s="25" t="s">
        <v>8099</v>
      </c>
      <c r="AK1" s="25" t="s">
        <v>8125</v>
      </c>
      <c r="AL1" s="25" t="s">
        <v>8189</v>
      </c>
      <c r="AM1" s="25" t="s">
        <v>8130</v>
      </c>
      <c r="AN1" s="25" t="s">
        <v>8146</v>
      </c>
      <c r="AO1" s="25" t="s">
        <v>8204</v>
      </c>
      <c r="AP1" s="25" t="s">
        <v>8065</v>
      </c>
      <c r="AQ1" s="25" t="s">
        <v>8058</v>
      </c>
      <c r="AR1" s="25" t="s">
        <v>1389</v>
      </c>
      <c r="AS1" s="25" t="s">
        <v>8082</v>
      </c>
      <c r="AT1" s="25" t="s">
        <v>8109</v>
      </c>
      <c r="AU1" s="25" t="s">
        <v>8137</v>
      </c>
      <c r="AV1" s="25" t="s">
        <v>8106</v>
      </c>
      <c r="AW1" s="25" t="s">
        <v>8255</v>
      </c>
      <c r="AX1" s="25" t="s">
        <v>8258</v>
      </c>
      <c r="AY1" s="25" t="s">
        <v>8153</v>
      </c>
      <c r="AZ1" s="25" t="s">
        <v>8108</v>
      </c>
      <c r="BA1" s="25" t="s">
        <v>12416</v>
      </c>
      <c r="BB1" s="25" t="s">
        <v>8183</v>
      </c>
      <c r="BC1" s="25" t="s">
        <v>8190</v>
      </c>
      <c r="BD1" s="25" t="s">
        <v>8174</v>
      </c>
      <c r="BE1" s="25" t="s">
        <v>8191</v>
      </c>
      <c r="BF1" s="30" t="s">
        <v>8083</v>
      </c>
      <c r="BH1" s="17" t="s">
        <v>12486</v>
      </c>
      <c r="BI1" s="17" t="s">
        <v>12487</v>
      </c>
      <c r="BJ1" s="17" t="s">
        <v>12488</v>
      </c>
    </row>
    <row r="2" spans="1:62" x14ac:dyDescent="0.3">
      <c r="A2" s="26" t="s">
        <v>1812</v>
      </c>
      <c r="B2">
        <f>COUNTIFS(Data!$V$5:$V$6219, "*-179*", Data!$AH$5:$AH$6219, "*" &amp; B$1 &amp; "*")</f>
        <v>0</v>
      </c>
      <c r="C2">
        <f>COUNTIFS(Data!$V$5:$V$6219, "*-179*", Data!$AH$5:$AH$6219, "*" &amp; C$1 &amp; "*")</f>
        <v>0</v>
      </c>
      <c r="D2">
        <f>COUNTIFS(Data!$V$5:$V$6219, "*-179*", Data!$AH$5:$AH$6219, "*" &amp; D$1 &amp; "*")</f>
        <v>0</v>
      </c>
      <c r="E2">
        <f>COUNTIFS(Data!$V$5:$V$6219, "*-179*", Data!$AH$5:$AH$6219, "*" &amp; E$1 &amp; "*")</f>
        <v>0</v>
      </c>
      <c r="F2">
        <f>COUNTIFS(Data!$V$5:$V$6219, "*-179*", Data!$AH$5:$AH$6219, "*" &amp; F$1 &amp; "*")</f>
        <v>0</v>
      </c>
      <c r="G2">
        <f>COUNTIFS(Data!$V$5:$V$6219, "*-179*", Data!$AH$5:$AH$6219, "*" &amp; G$1 &amp; "*")</f>
        <v>0</v>
      </c>
      <c r="H2">
        <f>COUNTIFS(Data!$V$5:$V$6219, "*-179*", Data!$AH$5:$AH$6219, "*" &amp; H$1 &amp; "*")</f>
        <v>0</v>
      </c>
      <c r="I2">
        <f>COUNTIFS(Data!$V$5:$V$6219, "*-179*", Data!$AH$5:$AH$6219, "*" &amp; I$1 &amp; "*")</f>
        <v>0</v>
      </c>
      <c r="J2">
        <f>COUNTIFS(Data!$V$5:$V$6219, "*-179*", Data!$AH$5:$AH$6219, "*" &amp; J$1 &amp; "*")</f>
        <v>0</v>
      </c>
      <c r="K2">
        <f>COUNTIFS(Data!$V$5:$V$6219, "*-179*", Data!$AH$5:$AH$6219, "*" &amp; K$1 &amp; "*")</f>
        <v>0</v>
      </c>
      <c r="L2">
        <f>COUNTIFS(Data!$V$5:$V$6219, "*-179*", Data!$AH$5:$AH$6219, "*" &amp; L$1 &amp; "*")</f>
        <v>0</v>
      </c>
      <c r="M2">
        <f>COUNTIFS(Data!$V$5:$V$6219, "*-179*", Data!$AH$5:$AH$6219, "*" &amp; M$1 &amp; "*")</f>
        <v>0</v>
      </c>
      <c r="N2">
        <f>COUNTIFS(Data!$V$5:$V$6219, "*-179*", Data!$AH$5:$AH$6219, "*" &amp; N$1 &amp; "*")</f>
        <v>0</v>
      </c>
      <c r="O2">
        <f>COUNTIFS(Data!$V$5:$V$6219, "*-179*", Data!$AH$5:$AH$6219, "*" &amp; O$1 &amp; "*")</f>
        <v>0</v>
      </c>
      <c r="P2">
        <f>COUNTIFS(Data!$V$5:$V$6219, "*-179*", Data!$AH$5:$AH$6219, "*" &amp; P$1 &amp; "*")</f>
        <v>0</v>
      </c>
      <c r="Q2">
        <f>COUNTIFS(Data!$V$5:$V$6219, "*-179*", Data!$AH$5:$AH$6219, "*" &amp; Q$1 &amp; "*")</f>
        <v>0</v>
      </c>
      <c r="R2">
        <f>COUNTIFS(Data!$V$5:$V$6219, "*-179*", Data!$AH$5:$AH$6219, "*" &amp; R$1 &amp; "*")</f>
        <v>0</v>
      </c>
      <c r="S2">
        <f>COUNTIFS(Data!$V$5:$V$6219, "*-179*", Data!$AH$5:$AH$6219, "*" &amp; S$1 &amp; "*")</f>
        <v>0</v>
      </c>
      <c r="T2">
        <f>COUNTIFS(Data!$V$5:$V$6219, "*-179*", Data!$AH$5:$AH$6219, "*" &amp; T$1 &amp; "*")</f>
        <v>0</v>
      </c>
      <c r="U2">
        <f>COUNTIFS(Data!$V$5:$V$6219, "*-179*", Data!$AH$5:$AH$6219, "*" &amp; U$1 &amp; "*")</f>
        <v>0</v>
      </c>
      <c r="V2">
        <f>COUNTIFS(Data!$V$5:$V$6219, "*-179*", Data!$AH$5:$AH$6219, "*" &amp; V$1 &amp; "*")</f>
        <v>0</v>
      </c>
      <c r="W2">
        <f>COUNTIFS(Data!$V$5:$V$6219, "*-179*", Data!$AH$5:$AH$6219, "*" &amp; W$1 &amp; "*")</f>
        <v>0</v>
      </c>
      <c r="X2">
        <f>COUNTIFS(Data!$V$5:$V$6219, "*-179*", Data!$AH$5:$AH$6219, "*" &amp; X$1 &amp; "*")</f>
        <v>0</v>
      </c>
      <c r="Y2">
        <f>COUNTIFS(Data!$V$5:$V$6219, "*-179*", Data!$AH$5:$AH$6219, "*" &amp; Y$1 &amp; "*")</f>
        <v>0</v>
      </c>
      <c r="Z2">
        <f>COUNTIFS(Data!$V$5:$V$6219, "*-179*", Data!$AH$5:$AH$6219, "*" &amp; Z$1 &amp; "*")</f>
        <v>0</v>
      </c>
      <c r="AA2">
        <f>COUNTIFS(Data!$V$5:$V$6219, "*-179*", Data!$AH$5:$AH$6219, "*" &amp; AA$1 &amp; "*")</f>
        <v>0</v>
      </c>
      <c r="AB2">
        <f>COUNTIFS(Data!$V$5:$V$6219, "*-179*", Data!$AH$5:$AH$6219, "*" &amp; AB$1 &amp; "*")</f>
        <v>0</v>
      </c>
      <c r="AC2">
        <f>COUNTIFS(Data!$V$5:$V$6219, "*-179*", Data!$AH$5:$AH$6219, "*" &amp; AC$1 &amp; "*")</f>
        <v>0</v>
      </c>
      <c r="AD2">
        <f>COUNTIFS(Data!$V$5:$V$6219, "*-179*", Data!$AH$5:$AH$6219, "*" &amp; AD$1 &amp; "*")</f>
        <v>0</v>
      </c>
      <c r="AE2">
        <f>COUNTIFS(Data!$V$5:$V$6219, "*-179*", Data!$AH$5:$AH$6219, "*" &amp; AE$1 &amp; "*")</f>
        <v>0</v>
      </c>
      <c r="AF2">
        <f>COUNTIFS(Data!$V$5:$V$6219, "*-179*", Data!$AH$5:$AH$6219, "*" &amp; AF$1 &amp; "*")</f>
        <v>0</v>
      </c>
      <c r="AG2">
        <f>COUNTIFS(Data!$V$5:$V$6219, "*-179*", Data!$AH$5:$AH$6219, "*" &amp; AG$1 &amp; "*")</f>
        <v>0</v>
      </c>
      <c r="AH2">
        <f>COUNTIFS(Data!$V$5:$V$6219, "*-179*", Data!$AH$5:$AH$6219, "*" &amp; AH$1 &amp; "*")</f>
        <v>0</v>
      </c>
      <c r="AI2">
        <f>COUNTIFS(Data!$V$5:$V$6219, "*-179*", Data!$AH$5:$AH$6219, "*" &amp; AI$1 &amp; "*")</f>
        <v>0</v>
      </c>
      <c r="AJ2">
        <f>COUNTIFS(Data!$V$5:$V$6219, "*-179*", Data!$AH$5:$AH$6219, "*" &amp; AJ$1 &amp; "*")</f>
        <v>0</v>
      </c>
      <c r="AK2">
        <f>COUNTIFS(Data!$V$5:$V$6219, "*-179*", Data!$AH$5:$AH$6219, "*" &amp; AK$1 &amp; "*")</f>
        <v>0</v>
      </c>
      <c r="AL2">
        <f>COUNTIFS(Data!$V$5:$V$6219, "*-179*", Data!$AH$5:$AH$6219, "*" &amp; AL$1 &amp; "*")</f>
        <v>0</v>
      </c>
      <c r="AM2">
        <f>COUNTIFS(Data!$V$5:$V$6219, "*-179*", Data!$AH$5:$AH$6219, "*" &amp; AM$1 &amp; "*")</f>
        <v>0</v>
      </c>
      <c r="AN2">
        <f>COUNTIFS(Data!$V$5:$V$6219, "*-179*", Data!$AH$5:$AH$6219, "*" &amp; AN$1 &amp; "*")</f>
        <v>0</v>
      </c>
      <c r="AO2">
        <f>COUNTIFS(Data!$V$5:$V$6219, "*-179*", Data!$AH$5:$AH$6219, "*" &amp; AO$1 &amp; "*")</f>
        <v>0</v>
      </c>
      <c r="AP2">
        <f>COUNTIFS(Data!$V$5:$V$6219, "*-179*", Data!$AH$5:$AH$6219, "*" &amp; AP$1 &amp; "*")</f>
        <v>0</v>
      </c>
      <c r="AQ2">
        <f>COUNTIFS(Data!$V$5:$V$6219, "*-179*", Data!$AH$5:$AH$6219, "*" &amp; AQ$1 &amp; "*")</f>
        <v>0</v>
      </c>
      <c r="AR2">
        <f>COUNTIFS(Data!$V$5:$V$6219, "*-179*", Data!$AH$5:$AH$6219, "*" &amp; AR$1 &amp; "*")</f>
        <v>0</v>
      </c>
      <c r="AS2">
        <f>COUNTIFS(Data!$V$5:$V$6219, "*-179*", Data!$AH$5:$AH$6219, "*" &amp; AS$1 &amp; "*")</f>
        <v>0</v>
      </c>
      <c r="AT2">
        <f>COUNTIFS(Data!$V$5:$V$6219, "*-179*", Data!$AH$5:$AH$6219, "*" &amp; AT$1 &amp; "*")</f>
        <v>0</v>
      </c>
      <c r="AU2">
        <f>COUNTIFS(Data!$V$5:$V$6219, "*-179*", Data!$AH$5:$AH$6219, "*" &amp; AU$1 &amp; "*")</f>
        <v>0</v>
      </c>
      <c r="AV2">
        <f>COUNTIFS(Data!$V$5:$V$6219, "*-179*", Data!$AH$5:$AH$6219, "*" &amp; AV$1 &amp; "*")</f>
        <v>0</v>
      </c>
      <c r="AW2">
        <f>COUNTIFS(Data!$V$5:$V$6219, "*-179*", Data!$AH$5:$AH$6219, "*" &amp; AW$1 &amp; "*")</f>
        <v>0</v>
      </c>
      <c r="AX2">
        <f>COUNTIFS(Data!$V$5:$V$6219, "*-179*", Data!$AH$5:$AH$6219, "*" &amp; AX$1 &amp; "*")</f>
        <v>0</v>
      </c>
      <c r="AY2">
        <f>COUNTIFS(Data!$V$5:$V$6219, "*-179*", Data!$AH$5:$AH$6219, "*" &amp; AY$1 &amp; "*")</f>
        <v>0</v>
      </c>
      <c r="AZ2">
        <f>COUNTIFS(Data!$V$5:$V$6219, "*-179*", Data!$AH$5:$AH$6219, "*" &amp; AZ$1 &amp; "*")</f>
        <v>0</v>
      </c>
      <c r="BA2">
        <f>COUNTIFS(Data!$V$5:$V$6219, "*-179*", Data!$AH$5:$AH$6219, "*" &amp; BA$1 &amp; "*")</f>
        <v>0</v>
      </c>
      <c r="BB2">
        <f>COUNTIFS(Data!$V$5:$V$6219, "*-179*", Data!$AH$5:$AH$6219, "*" &amp; BB$1 &amp; "*")</f>
        <v>0</v>
      </c>
      <c r="BC2">
        <f>COUNTIFS(Data!$V$5:$V$6219, "*-179*", Data!$AH$5:$AH$6219, "*" &amp; BC$1 &amp; "*")</f>
        <v>0</v>
      </c>
      <c r="BD2">
        <f>COUNTIFS(Data!$V$5:$V$6219, "*-179*", Data!$AH$5:$AH$6219, "*" &amp; BD$1 &amp; "*")</f>
        <v>0</v>
      </c>
      <c r="BE2">
        <f>COUNTIFS(Data!$V$5:$V$6219, "*-179*", Data!$AH$5:$AH$6219, "*" &amp; BE$1 &amp; "*")</f>
        <v>0</v>
      </c>
      <c r="BF2" s="26">
        <f>COUNTIFS(Data!$V$5:$V$6219, "*-179*", Data!$AH$5:$AH$6219, "*" &amp; BF$1 &amp; "*")</f>
        <v>0</v>
      </c>
      <c r="BH2">
        <f t="shared" ref="BH2:BH22" si="0" xml:space="preserve"> SUM(B2:BF2)</f>
        <v>0</v>
      </c>
      <c r="BI2">
        <f t="shared" ref="BI2:BI22" si="1">COUNTIF(B2:BF2, "&gt;0")</f>
        <v>0</v>
      </c>
      <c r="BJ2">
        <v>0</v>
      </c>
    </row>
    <row r="3" spans="1:62" x14ac:dyDescent="0.3">
      <c r="A3" s="26" t="s">
        <v>1813</v>
      </c>
      <c r="B3">
        <f>COUNTIFS(Data!$V$5:$V$6219, "*-180*", Data!$AH$5:$AH$6219, "*" &amp; B$1 &amp; "*")</f>
        <v>0</v>
      </c>
      <c r="C3">
        <f>COUNTIFS(Data!$V$5:$V$6219, "*-180*", Data!$AH$5:$AH$6219, "*" &amp; C$1 &amp; "*")</f>
        <v>0</v>
      </c>
      <c r="D3">
        <f>COUNTIFS(Data!$V$5:$V$6219, "*-180*", Data!$AH$5:$AH$6219, "*" &amp; D$1 &amp; "*")</f>
        <v>0</v>
      </c>
      <c r="E3">
        <f>COUNTIFS(Data!$V$5:$V$6219, "*-180*", Data!$AH$5:$AH$6219, "*" &amp; E$1 &amp; "*")</f>
        <v>0</v>
      </c>
      <c r="F3">
        <f>COUNTIFS(Data!$V$5:$V$6219, "*-180*", Data!$AH$5:$AH$6219, "*" &amp; F$1 &amp; "*")</f>
        <v>0</v>
      </c>
      <c r="G3">
        <f>COUNTIFS(Data!$V$5:$V$6219, "*-180*", Data!$AH$5:$AH$6219, "*" &amp; G$1 &amp; "*")</f>
        <v>0</v>
      </c>
      <c r="H3">
        <f>COUNTIFS(Data!$V$5:$V$6219, "*-180*", Data!$AH$5:$AH$6219, "*" &amp; H$1 &amp; "*")</f>
        <v>0</v>
      </c>
      <c r="I3">
        <f>COUNTIFS(Data!$V$5:$V$6219, "*-180*", Data!$AH$5:$AH$6219, "*" &amp; I$1 &amp; "*")</f>
        <v>0</v>
      </c>
      <c r="J3">
        <f>COUNTIFS(Data!$V$5:$V$6219, "*-180*", Data!$AH$5:$AH$6219, "*" &amp; J$1 &amp; "*")</f>
        <v>0</v>
      </c>
      <c r="K3">
        <f>COUNTIFS(Data!$V$5:$V$6219, "*-180*", Data!$AH$5:$AH$6219, "*" &amp; K$1 &amp; "*")</f>
        <v>0</v>
      </c>
      <c r="L3">
        <f>COUNTIFS(Data!$V$5:$V$6219, "*-180*", Data!$AH$5:$AH$6219, "*" &amp; L$1 &amp; "*")</f>
        <v>0</v>
      </c>
      <c r="M3">
        <f>COUNTIFS(Data!$V$5:$V$6219, "*-180*", Data!$AH$5:$AH$6219, "*" &amp; M$1 &amp; "*")</f>
        <v>0</v>
      </c>
      <c r="N3">
        <f>COUNTIFS(Data!$V$5:$V$6219, "*-180*", Data!$AH$5:$AH$6219, "*" &amp; N$1 &amp; "*")</f>
        <v>0</v>
      </c>
      <c r="O3">
        <f>COUNTIFS(Data!$V$5:$V$6219, "*-180*", Data!$AH$5:$AH$6219, "*" &amp; O$1 &amp; "*")</f>
        <v>0</v>
      </c>
      <c r="P3">
        <f>COUNTIFS(Data!$V$5:$V$6219, "*-180*", Data!$AH$5:$AH$6219, "*" &amp; P$1 &amp; "*")</f>
        <v>0</v>
      </c>
      <c r="Q3">
        <f>COUNTIFS(Data!$V$5:$V$6219, "*-180*", Data!$AH$5:$AH$6219, "*" &amp; Q$1 &amp; "*")</f>
        <v>0</v>
      </c>
      <c r="R3">
        <f>COUNTIFS(Data!$V$5:$V$6219, "*-180*", Data!$AH$5:$AH$6219, "*" &amp; R$1 &amp; "*")</f>
        <v>0</v>
      </c>
      <c r="S3">
        <f>COUNTIFS(Data!$V$5:$V$6219, "*-180*", Data!$AH$5:$AH$6219, "*" &amp; S$1 &amp; "*")</f>
        <v>0</v>
      </c>
      <c r="T3">
        <f>COUNTIFS(Data!$V$5:$V$6219, "*-180*", Data!$AH$5:$AH$6219, "*" &amp; T$1 &amp; "*")</f>
        <v>0</v>
      </c>
      <c r="U3">
        <f>COUNTIFS(Data!$V$5:$V$6219, "*-180*", Data!$AH$5:$AH$6219, "*" &amp; U$1 &amp; "*")</f>
        <v>0</v>
      </c>
      <c r="V3">
        <f>COUNTIFS(Data!$V$5:$V$6219, "*-180*", Data!$AH$5:$AH$6219, "*" &amp; V$1 &amp; "*")</f>
        <v>0</v>
      </c>
      <c r="W3">
        <f>COUNTIFS(Data!$V$5:$V$6219, "*-180*", Data!$AH$5:$AH$6219, "*" &amp; W$1 &amp; "*")</f>
        <v>0</v>
      </c>
      <c r="X3">
        <f>COUNTIFS(Data!$V$5:$V$6219, "*-180*", Data!$AH$5:$AH$6219, "*" &amp; X$1 &amp; "*")</f>
        <v>0</v>
      </c>
      <c r="Y3">
        <f>COUNTIFS(Data!$V$5:$V$6219, "*-180*", Data!$AH$5:$AH$6219, "*" &amp; Y$1 &amp; "*")</f>
        <v>0</v>
      </c>
      <c r="Z3">
        <f>COUNTIFS(Data!$V$5:$V$6219, "*-180*", Data!$AH$5:$AH$6219, "*" &amp; Z$1 &amp; "*")</f>
        <v>0</v>
      </c>
      <c r="AA3">
        <f>COUNTIFS(Data!$V$5:$V$6219, "*-180*", Data!$AH$5:$AH$6219, "*" &amp; AA$1 &amp; "*")</f>
        <v>0</v>
      </c>
      <c r="AB3">
        <f>COUNTIFS(Data!$V$5:$V$6219, "*-180*", Data!$AH$5:$AH$6219, "*" &amp; AB$1 &amp; "*")</f>
        <v>0</v>
      </c>
      <c r="AC3">
        <f>COUNTIFS(Data!$V$5:$V$6219, "*-180*", Data!$AH$5:$AH$6219, "*" &amp; AC$1 &amp; "*")</f>
        <v>0</v>
      </c>
      <c r="AD3">
        <f>COUNTIFS(Data!$V$5:$V$6219, "*-180*", Data!$AH$5:$AH$6219, "*" &amp; AD$1 &amp; "*")</f>
        <v>0</v>
      </c>
      <c r="AE3">
        <f>COUNTIFS(Data!$V$5:$V$6219, "*-180*", Data!$AH$5:$AH$6219, "*" &amp; AE$1 &amp; "*")</f>
        <v>0</v>
      </c>
      <c r="AF3">
        <f>COUNTIFS(Data!$V$5:$V$6219, "*-180*", Data!$AH$5:$AH$6219, "*" &amp; AF$1 &amp; "*")</f>
        <v>0</v>
      </c>
      <c r="AG3">
        <f>COUNTIFS(Data!$V$5:$V$6219, "*-180*", Data!$AH$5:$AH$6219, "*" &amp; AG$1 &amp; "*")</f>
        <v>0</v>
      </c>
      <c r="AH3">
        <f>COUNTIFS(Data!$V$5:$V$6219, "*-180*", Data!$AH$5:$AH$6219, "*" &amp; AH$1 &amp; "*")</f>
        <v>0</v>
      </c>
      <c r="AI3">
        <f>COUNTIFS(Data!$V$5:$V$6219, "*-180*", Data!$AH$5:$AH$6219, "*" &amp; AI$1 &amp; "*")</f>
        <v>0</v>
      </c>
      <c r="AJ3">
        <f>COUNTIFS(Data!$V$5:$V$6219, "*-180*", Data!$AH$5:$AH$6219, "*" &amp; AJ$1 &amp; "*")</f>
        <v>0</v>
      </c>
      <c r="AK3">
        <f>COUNTIFS(Data!$V$5:$V$6219, "*-180*", Data!$AH$5:$AH$6219, "*" &amp; AK$1 &amp; "*")</f>
        <v>0</v>
      </c>
      <c r="AL3">
        <f>COUNTIFS(Data!$V$5:$V$6219, "*-180*", Data!$AH$5:$AH$6219, "*" &amp; AL$1 &amp; "*")</f>
        <v>0</v>
      </c>
      <c r="AM3">
        <f>COUNTIFS(Data!$V$5:$V$6219, "*-180*", Data!$AH$5:$AH$6219, "*" &amp; AM$1 &amp; "*")</f>
        <v>0</v>
      </c>
      <c r="AN3">
        <f>COUNTIFS(Data!$V$5:$V$6219, "*-180*", Data!$AH$5:$AH$6219, "*" &amp; AN$1 &amp; "*")</f>
        <v>0</v>
      </c>
      <c r="AO3">
        <f>COUNTIFS(Data!$V$5:$V$6219, "*-180*", Data!$AH$5:$AH$6219, "*" &amp; AO$1 &amp; "*")</f>
        <v>0</v>
      </c>
      <c r="AP3">
        <f>COUNTIFS(Data!$V$5:$V$6219, "*-180*", Data!$AH$5:$AH$6219, "*" &amp; AP$1 &amp; "*")</f>
        <v>0</v>
      </c>
      <c r="AQ3">
        <f>COUNTIFS(Data!$V$5:$V$6219, "*-180*", Data!$AH$5:$AH$6219, "*" &amp; AQ$1 &amp; "*")</f>
        <v>0</v>
      </c>
      <c r="AR3">
        <f>COUNTIFS(Data!$V$5:$V$6219, "*-180*", Data!$AH$5:$AH$6219, "*" &amp; AR$1 &amp; "*")</f>
        <v>0</v>
      </c>
      <c r="AS3">
        <f>COUNTIFS(Data!$V$5:$V$6219, "*-180*", Data!$AH$5:$AH$6219, "*" &amp; AS$1 &amp; "*")</f>
        <v>0</v>
      </c>
      <c r="AT3">
        <f>COUNTIFS(Data!$V$5:$V$6219, "*-180*", Data!$AH$5:$AH$6219, "*" &amp; AT$1 &amp; "*")</f>
        <v>0</v>
      </c>
      <c r="AU3">
        <f>COUNTIFS(Data!$V$5:$V$6219, "*-180*", Data!$AH$5:$AH$6219, "*" &amp; AU$1 &amp; "*")</f>
        <v>0</v>
      </c>
      <c r="AV3">
        <f>COUNTIFS(Data!$V$5:$V$6219, "*-180*", Data!$AH$5:$AH$6219, "*" &amp; AV$1 &amp; "*")</f>
        <v>0</v>
      </c>
      <c r="AW3">
        <f>COUNTIFS(Data!$V$5:$V$6219, "*-180*", Data!$AH$5:$AH$6219, "*" &amp; AW$1 &amp; "*")</f>
        <v>0</v>
      </c>
      <c r="AX3">
        <f>COUNTIFS(Data!$V$5:$V$6219, "*-180*", Data!$AH$5:$AH$6219, "*" &amp; AX$1 &amp; "*")</f>
        <v>0</v>
      </c>
      <c r="AY3">
        <f>COUNTIFS(Data!$V$5:$V$6219, "*-180*", Data!$AH$5:$AH$6219, "*" &amp; AY$1 &amp; "*")</f>
        <v>0</v>
      </c>
      <c r="AZ3">
        <f>COUNTIFS(Data!$V$5:$V$6219, "*-180*", Data!$AH$5:$AH$6219, "*" &amp; AZ$1 &amp; "*")</f>
        <v>0</v>
      </c>
      <c r="BA3">
        <f>COUNTIFS(Data!$V$5:$V$6219, "*-180*", Data!$AH$5:$AH$6219, "*" &amp; BA$1 &amp; "*")</f>
        <v>0</v>
      </c>
      <c r="BB3">
        <f>COUNTIFS(Data!$V$5:$V$6219, "*-180*", Data!$AH$5:$AH$6219, "*" &amp; BB$1 &amp; "*")</f>
        <v>0</v>
      </c>
      <c r="BC3">
        <f>COUNTIFS(Data!$V$5:$V$6219, "*-180*", Data!$AH$5:$AH$6219, "*" &amp; BC$1 &amp; "*")</f>
        <v>0</v>
      </c>
      <c r="BD3">
        <f>COUNTIFS(Data!$V$5:$V$6219, "*-180*", Data!$AH$5:$AH$6219, "*" &amp; BD$1 &amp; "*")</f>
        <v>0</v>
      </c>
      <c r="BE3">
        <f>COUNTIFS(Data!$V$5:$V$6219, "*-180*", Data!$AH$5:$AH$6219, "*" &amp; BE$1 &amp; "*")</f>
        <v>0</v>
      </c>
      <c r="BF3" s="26">
        <f>COUNTIFS(Data!$V$5:$V$6219, "*-180*", Data!$AH$5:$AH$6219, "*" &amp; BF$1 &amp; "*")</f>
        <v>0</v>
      </c>
      <c r="BH3">
        <f t="shared" si="0"/>
        <v>0</v>
      </c>
      <c r="BI3">
        <f t="shared" si="1"/>
        <v>0</v>
      </c>
      <c r="BJ3">
        <v>0</v>
      </c>
    </row>
    <row r="4" spans="1:62" x14ac:dyDescent="0.3">
      <c r="A4" s="26" t="s">
        <v>1814</v>
      </c>
      <c r="B4">
        <f>COUNTIFS(Data!$V$5:$V$6219, "*-181*", Data!$AH$5:$AH$6219, "*" &amp; B$1 &amp; "*")</f>
        <v>0</v>
      </c>
      <c r="C4">
        <f>COUNTIFS(Data!$V$5:$V$6219, "*-181*", Data!$AH$5:$AH$6219, "*" &amp; C$1 &amp; "*")</f>
        <v>0</v>
      </c>
      <c r="D4">
        <f>COUNTIFS(Data!$V$5:$V$6219, "*-181*", Data!$AH$5:$AH$6219, "*" &amp; D$1 &amp; "*")</f>
        <v>0</v>
      </c>
      <c r="E4">
        <f>COUNTIFS(Data!$V$5:$V$6219, "*-181*", Data!$AH$5:$AH$6219, "*" &amp; E$1 &amp; "*")</f>
        <v>0</v>
      </c>
      <c r="F4">
        <f>COUNTIFS(Data!$V$5:$V$6219, "*-181*", Data!$AH$5:$AH$6219, "*" &amp; F$1 &amp; "*")</f>
        <v>0</v>
      </c>
      <c r="G4">
        <f>COUNTIFS(Data!$V$5:$V$6219, "*-181*", Data!$AH$5:$AH$6219, "*" &amp; G$1 &amp; "*")</f>
        <v>0</v>
      </c>
      <c r="H4">
        <f>COUNTIFS(Data!$V$5:$V$6219, "*-181*", Data!$AH$5:$AH$6219, "*" &amp; H$1 &amp; "*")</f>
        <v>0</v>
      </c>
      <c r="I4">
        <f>COUNTIFS(Data!$V$5:$V$6219, "*-181*", Data!$AH$5:$AH$6219, "*" &amp; I$1 &amp; "*")</f>
        <v>0</v>
      </c>
      <c r="J4">
        <f>COUNTIFS(Data!$V$5:$V$6219, "*-181*", Data!$AH$5:$AH$6219, "*" &amp; J$1 &amp; "*")</f>
        <v>0</v>
      </c>
      <c r="K4">
        <f>COUNTIFS(Data!$V$5:$V$6219, "*-181*", Data!$AH$5:$AH$6219, "*" &amp; K$1 &amp; "*")</f>
        <v>0</v>
      </c>
      <c r="L4">
        <f>COUNTIFS(Data!$V$5:$V$6219, "*-181*", Data!$AH$5:$AH$6219, "*" &amp; L$1 &amp; "*")</f>
        <v>0</v>
      </c>
      <c r="M4">
        <f>COUNTIFS(Data!$V$5:$V$6219, "*-181*", Data!$AH$5:$AH$6219, "*" &amp; M$1 &amp; "*")</f>
        <v>0</v>
      </c>
      <c r="N4">
        <f>COUNTIFS(Data!$V$5:$V$6219, "*-181*", Data!$AH$5:$AH$6219, "*" &amp; N$1 &amp; "*")</f>
        <v>0</v>
      </c>
      <c r="O4">
        <f>COUNTIFS(Data!$V$5:$V$6219, "*-181*", Data!$AH$5:$AH$6219, "*" &amp; O$1 &amp; "*")</f>
        <v>0</v>
      </c>
      <c r="P4">
        <f>COUNTIFS(Data!$V$5:$V$6219, "*-181*", Data!$AH$5:$AH$6219, "*" &amp; P$1 &amp; "*")</f>
        <v>0</v>
      </c>
      <c r="Q4">
        <f>COUNTIFS(Data!$V$5:$V$6219, "*-181*", Data!$AH$5:$AH$6219, "*" &amp; Q$1 &amp; "*")</f>
        <v>0</v>
      </c>
      <c r="R4">
        <f>COUNTIFS(Data!$V$5:$V$6219, "*-181*", Data!$AH$5:$AH$6219, "*" &amp; R$1 &amp; "*")</f>
        <v>0</v>
      </c>
      <c r="S4">
        <f>COUNTIFS(Data!$V$5:$V$6219, "*-181*", Data!$AH$5:$AH$6219, "*" &amp; S$1 &amp; "*")</f>
        <v>0</v>
      </c>
      <c r="T4">
        <f>COUNTIFS(Data!$V$5:$V$6219, "*-181*", Data!$AH$5:$AH$6219, "*" &amp; T$1 &amp; "*")</f>
        <v>0</v>
      </c>
      <c r="U4">
        <f>COUNTIFS(Data!$V$5:$V$6219, "*-181*", Data!$AH$5:$AH$6219, "*" &amp; U$1 &amp; "*")</f>
        <v>0</v>
      </c>
      <c r="V4">
        <f>COUNTIFS(Data!$V$5:$V$6219, "*-181*", Data!$AH$5:$AH$6219, "*" &amp; V$1 &amp; "*")</f>
        <v>0</v>
      </c>
      <c r="W4">
        <f>COUNTIFS(Data!$V$5:$V$6219, "*-181*", Data!$AH$5:$AH$6219, "*" &amp; W$1 &amp; "*")</f>
        <v>0</v>
      </c>
      <c r="X4">
        <f>COUNTIFS(Data!$V$5:$V$6219, "*-181*", Data!$AH$5:$AH$6219, "*" &amp; X$1 &amp; "*")</f>
        <v>0</v>
      </c>
      <c r="Y4">
        <f>COUNTIFS(Data!$V$5:$V$6219, "*-181*", Data!$AH$5:$AH$6219, "*" &amp; Y$1 &amp; "*")</f>
        <v>0</v>
      </c>
      <c r="Z4">
        <f>COUNTIFS(Data!$V$5:$V$6219, "*-181*", Data!$AH$5:$AH$6219, "*" &amp; Z$1 &amp; "*")</f>
        <v>0</v>
      </c>
      <c r="AA4">
        <f>COUNTIFS(Data!$V$5:$V$6219, "*-181*", Data!$AH$5:$AH$6219, "*" &amp; AA$1 &amp; "*")</f>
        <v>0</v>
      </c>
      <c r="AB4">
        <f>COUNTIFS(Data!$V$5:$V$6219, "*-181*", Data!$AH$5:$AH$6219, "*" &amp; AB$1 &amp; "*")</f>
        <v>0</v>
      </c>
      <c r="AC4">
        <f>COUNTIFS(Data!$V$5:$V$6219, "*-181*", Data!$AH$5:$AH$6219, "*" &amp; AC$1 &amp; "*")</f>
        <v>0</v>
      </c>
      <c r="AD4">
        <f>COUNTIFS(Data!$V$5:$V$6219, "*-181*", Data!$AH$5:$AH$6219, "*" &amp; AD$1 &amp; "*")</f>
        <v>0</v>
      </c>
      <c r="AE4">
        <f>COUNTIFS(Data!$V$5:$V$6219, "*-181*", Data!$AH$5:$AH$6219, "*" &amp; AE$1 &amp; "*")</f>
        <v>0</v>
      </c>
      <c r="AF4">
        <f>COUNTIFS(Data!$V$5:$V$6219, "*-181*", Data!$AH$5:$AH$6219, "*" &amp; AF$1 &amp; "*")</f>
        <v>0</v>
      </c>
      <c r="AG4">
        <f>COUNTIFS(Data!$V$5:$V$6219, "*-181*", Data!$AH$5:$AH$6219, "*" &amp; AG$1 &amp; "*")</f>
        <v>0</v>
      </c>
      <c r="AH4">
        <f>COUNTIFS(Data!$V$5:$V$6219, "*-181*", Data!$AH$5:$AH$6219, "*" &amp; AH$1 &amp; "*")</f>
        <v>0</v>
      </c>
      <c r="AI4">
        <f>COUNTIFS(Data!$V$5:$V$6219, "*-181*", Data!$AH$5:$AH$6219, "*" &amp; AI$1 &amp; "*")</f>
        <v>0</v>
      </c>
      <c r="AJ4">
        <f>COUNTIFS(Data!$V$5:$V$6219, "*-181*", Data!$AH$5:$AH$6219, "*" &amp; AJ$1 &amp; "*")</f>
        <v>0</v>
      </c>
      <c r="AK4">
        <f>COUNTIFS(Data!$V$5:$V$6219, "*-181*", Data!$AH$5:$AH$6219, "*" &amp; AK$1 &amp; "*")</f>
        <v>0</v>
      </c>
      <c r="AL4">
        <f>COUNTIFS(Data!$V$5:$V$6219, "*-181*", Data!$AH$5:$AH$6219, "*" &amp; AL$1 &amp; "*")</f>
        <v>0</v>
      </c>
      <c r="AM4">
        <f>COUNTIFS(Data!$V$5:$V$6219, "*-181*", Data!$AH$5:$AH$6219, "*" &amp; AM$1 &amp; "*")</f>
        <v>0</v>
      </c>
      <c r="AN4">
        <f>COUNTIFS(Data!$V$5:$V$6219, "*-181*", Data!$AH$5:$AH$6219, "*" &amp; AN$1 &amp; "*")</f>
        <v>0</v>
      </c>
      <c r="AO4">
        <f>COUNTIFS(Data!$V$5:$V$6219, "*-181*", Data!$AH$5:$AH$6219, "*" &amp; AO$1 &amp; "*")</f>
        <v>0</v>
      </c>
      <c r="AP4">
        <f>COUNTIFS(Data!$V$5:$V$6219, "*-181*", Data!$AH$5:$AH$6219, "*" &amp; AP$1 &amp; "*")</f>
        <v>0</v>
      </c>
      <c r="AQ4">
        <f>COUNTIFS(Data!$V$5:$V$6219, "*-181*", Data!$AH$5:$AH$6219, "*" &amp; AQ$1 &amp; "*")</f>
        <v>0</v>
      </c>
      <c r="AR4">
        <f>COUNTIFS(Data!$V$5:$V$6219, "*-181*", Data!$AH$5:$AH$6219, "*" &amp; AR$1 &amp; "*")</f>
        <v>0</v>
      </c>
      <c r="AS4">
        <f>COUNTIFS(Data!$V$5:$V$6219, "*-181*", Data!$AH$5:$AH$6219, "*" &amp; AS$1 &amp; "*")</f>
        <v>0</v>
      </c>
      <c r="AT4">
        <f>COUNTIFS(Data!$V$5:$V$6219, "*-181*", Data!$AH$5:$AH$6219, "*" &amp; AT$1 &amp; "*")</f>
        <v>0</v>
      </c>
      <c r="AU4">
        <f>COUNTIFS(Data!$V$5:$V$6219, "*-181*", Data!$AH$5:$AH$6219, "*" &amp; AU$1 &amp; "*")</f>
        <v>0</v>
      </c>
      <c r="AV4">
        <f>COUNTIFS(Data!$V$5:$V$6219, "*-181*", Data!$AH$5:$AH$6219, "*" &amp; AV$1 &amp; "*")</f>
        <v>0</v>
      </c>
      <c r="AW4">
        <f>COUNTIFS(Data!$V$5:$V$6219, "*-181*", Data!$AH$5:$AH$6219, "*" &amp; AW$1 &amp; "*")</f>
        <v>0</v>
      </c>
      <c r="AX4">
        <f>COUNTIFS(Data!$V$5:$V$6219, "*-181*", Data!$AH$5:$AH$6219, "*" &amp; AX$1 &amp; "*")</f>
        <v>0</v>
      </c>
      <c r="AY4">
        <f>COUNTIFS(Data!$V$5:$V$6219, "*-181*", Data!$AH$5:$AH$6219, "*" &amp; AY$1 &amp; "*")</f>
        <v>0</v>
      </c>
      <c r="AZ4">
        <f>COUNTIFS(Data!$V$5:$V$6219, "*-181*", Data!$AH$5:$AH$6219, "*" &amp; AZ$1 &amp; "*")</f>
        <v>0</v>
      </c>
      <c r="BA4">
        <f>COUNTIFS(Data!$V$5:$V$6219, "*-181*", Data!$AH$5:$AH$6219, "*" &amp; BA$1 &amp; "*")</f>
        <v>0</v>
      </c>
      <c r="BB4">
        <f>COUNTIFS(Data!$V$5:$V$6219, "*-181*", Data!$AH$5:$AH$6219, "*" &amp; BB$1 &amp; "*")</f>
        <v>0</v>
      </c>
      <c r="BC4">
        <f>COUNTIFS(Data!$V$5:$V$6219, "*-181*", Data!$AH$5:$AH$6219, "*" &amp; BC$1 &amp; "*")</f>
        <v>0</v>
      </c>
      <c r="BD4">
        <f>COUNTIFS(Data!$V$5:$V$6219, "*-181*", Data!$AH$5:$AH$6219, "*" &amp; BD$1 &amp; "*")</f>
        <v>0</v>
      </c>
      <c r="BE4">
        <f>COUNTIFS(Data!$V$5:$V$6219, "*-181*", Data!$AH$5:$AH$6219, "*" &amp; BE$1 &amp; "*")</f>
        <v>0</v>
      </c>
      <c r="BF4" s="26">
        <f>COUNTIFS(Data!$V$5:$V$6219, "*-181*", Data!$AH$5:$AH$6219, "*" &amp; BF$1 &amp; "*")</f>
        <v>0</v>
      </c>
      <c r="BH4">
        <f t="shared" si="0"/>
        <v>0</v>
      </c>
      <c r="BI4">
        <f t="shared" si="1"/>
        <v>0</v>
      </c>
      <c r="BJ4">
        <v>0</v>
      </c>
    </row>
    <row r="5" spans="1:62" x14ac:dyDescent="0.3">
      <c r="A5" s="26" t="s">
        <v>1815</v>
      </c>
      <c r="B5">
        <f>COUNTIFS(Data!$V$5:$V$6219, "*-182*", Data!$AH$5:$AH$6219, "*" &amp; B$1 &amp; "*")</f>
        <v>0</v>
      </c>
      <c r="C5">
        <f>COUNTIFS(Data!$V$5:$V$6219, "*-182*", Data!$AH$5:$AH$6219, "*" &amp; C$1 &amp; "*")</f>
        <v>0</v>
      </c>
      <c r="D5">
        <f>COUNTIFS(Data!$V$5:$V$6219, "*-182*", Data!$AH$5:$AH$6219, "*" &amp; D$1 &amp; "*")</f>
        <v>0</v>
      </c>
      <c r="E5">
        <f>COUNTIFS(Data!$V$5:$V$6219, "*-182*", Data!$AH$5:$AH$6219, "*" &amp; E$1 &amp; "*")</f>
        <v>0</v>
      </c>
      <c r="F5">
        <f>COUNTIFS(Data!$V$5:$V$6219, "*-182*", Data!$AH$5:$AH$6219, "*" &amp; F$1 &amp; "*")</f>
        <v>0</v>
      </c>
      <c r="G5">
        <f>COUNTIFS(Data!$V$5:$V$6219, "*-182*", Data!$AH$5:$AH$6219, "*" &amp; G$1 &amp; "*")</f>
        <v>0</v>
      </c>
      <c r="H5">
        <f>COUNTIFS(Data!$V$5:$V$6219, "*-182*", Data!$AH$5:$AH$6219, "*" &amp; H$1 &amp; "*")</f>
        <v>0</v>
      </c>
      <c r="I5">
        <f>COUNTIFS(Data!$V$5:$V$6219, "*-182*", Data!$AH$5:$AH$6219, "*" &amp; I$1 &amp; "*")</f>
        <v>0</v>
      </c>
      <c r="J5">
        <f>COUNTIFS(Data!$V$5:$V$6219, "*-182*", Data!$AH$5:$AH$6219, "*" &amp; J$1 &amp; "*")</f>
        <v>0</v>
      </c>
      <c r="K5">
        <f>COUNTIFS(Data!$V$5:$V$6219, "*-182*", Data!$AH$5:$AH$6219, "*" &amp; K$1 &amp; "*")</f>
        <v>0</v>
      </c>
      <c r="L5">
        <f>COUNTIFS(Data!$V$5:$V$6219, "*-182*", Data!$AH$5:$AH$6219, "*" &amp; L$1 &amp; "*")</f>
        <v>0</v>
      </c>
      <c r="M5">
        <f>COUNTIFS(Data!$V$5:$V$6219, "*-182*", Data!$AH$5:$AH$6219, "*" &amp; M$1 &amp; "*")</f>
        <v>0</v>
      </c>
      <c r="N5">
        <f>COUNTIFS(Data!$V$5:$V$6219, "*-182*", Data!$AH$5:$AH$6219, "*" &amp; N$1 &amp; "*")</f>
        <v>0</v>
      </c>
      <c r="O5">
        <f>COUNTIFS(Data!$V$5:$V$6219, "*-182*", Data!$AH$5:$AH$6219, "*" &amp; O$1 &amp; "*")</f>
        <v>0</v>
      </c>
      <c r="P5">
        <f>COUNTIFS(Data!$V$5:$V$6219, "*-182*", Data!$AH$5:$AH$6219, "*" &amp; P$1 &amp; "*")</f>
        <v>0</v>
      </c>
      <c r="Q5">
        <f>COUNTIFS(Data!$V$5:$V$6219, "*-182*", Data!$AH$5:$AH$6219, "*" &amp; Q$1 &amp; "*")</f>
        <v>0</v>
      </c>
      <c r="R5">
        <f>COUNTIFS(Data!$V$5:$V$6219, "*-182*", Data!$AH$5:$AH$6219, "*" &amp; R$1 &amp; "*")</f>
        <v>0</v>
      </c>
      <c r="S5">
        <f>COUNTIFS(Data!$V$5:$V$6219, "*-182*", Data!$AH$5:$AH$6219, "*" &amp; S$1 &amp; "*")</f>
        <v>0</v>
      </c>
      <c r="T5">
        <f>COUNTIFS(Data!$V$5:$V$6219, "*-182*", Data!$AH$5:$AH$6219, "*" &amp; T$1 &amp; "*")</f>
        <v>0</v>
      </c>
      <c r="U5">
        <f>COUNTIFS(Data!$V$5:$V$6219, "*-182*", Data!$AH$5:$AH$6219, "*" &amp; U$1 &amp; "*")</f>
        <v>0</v>
      </c>
      <c r="V5">
        <f>COUNTIFS(Data!$V$5:$V$6219, "*-182*", Data!$AH$5:$AH$6219, "*" &amp; V$1 &amp; "*")</f>
        <v>0</v>
      </c>
      <c r="W5">
        <f>COUNTIFS(Data!$V$5:$V$6219, "*-182*", Data!$AH$5:$AH$6219, "*" &amp; W$1 &amp; "*")</f>
        <v>0</v>
      </c>
      <c r="X5">
        <f>COUNTIFS(Data!$V$5:$V$6219, "*-182*", Data!$AH$5:$AH$6219, "*" &amp; X$1 &amp; "*")</f>
        <v>0</v>
      </c>
      <c r="Y5">
        <f>COUNTIFS(Data!$V$5:$V$6219, "*-182*", Data!$AH$5:$AH$6219, "*" &amp; Y$1 &amp; "*")</f>
        <v>0</v>
      </c>
      <c r="Z5">
        <f>COUNTIFS(Data!$V$5:$V$6219, "*-182*", Data!$AH$5:$AH$6219, "*" &amp; Z$1 &amp; "*")</f>
        <v>0</v>
      </c>
      <c r="AA5">
        <f>COUNTIFS(Data!$V$5:$V$6219, "*-182*", Data!$AH$5:$AH$6219, "*" &amp; AA$1 &amp; "*")</f>
        <v>0</v>
      </c>
      <c r="AB5">
        <f>COUNTIFS(Data!$V$5:$V$6219, "*-182*", Data!$AH$5:$AH$6219, "*" &amp; AB$1 &amp; "*")</f>
        <v>0</v>
      </c>
      <c r="AC5">
        <f>COUNTIFS(Data!$V$5:$V$6219, "*-182*", Data!$AH$5:$AH$6219, "*" &amp; AC$1 &amp; "*")</f>
        <v>0</v>
      </c>
      <c r="AD5">
        <f>COUNTIFS(Data!$V$5:$V$6219, "*-182*", Data!$AH$5:$AH$6219, "*" &amp; AD$1 &amp; "*")</f>
        <v>0</v>
      </c>
      <c r="AE5">
        <f>COUNTIFS(Data!$V$5:$V$6219, "*-182*", Data!$AH$5:$AH$6219, "*" &amp; AE$1 &amp; "*")</f>
        <v>0</v>
      </c>
      <c r="AF5">
        <f>COUNTIFS(Data!$V$5:$V$6219, "*-182*", Data!$AH$5:$AH$6219, "*" &amp; AF$1 &amp; "*")</f>
        <v>0</v>
      </c>
      <c r="AG5">
        <f>COUNTIFS(Data!$V$5:$V$6219, "*-182*", Data!$AH$5:$AH$6219, "*" &amp; AG$1 &amp; "*")</f>
        <v>0</v>
      </c>
      <c r="AH5">
        <f>COUNTIFS(Data!$V$5:$V$6219, "*-182*", Data!$AH$5:$AH$6219, "*" &amp; AH$1 &amp; "*")</f>
        <v>0</v>
      </c>
      <c r="AI5">
        <f>COUNTIFS(Data!$V$5:$V$6219, "*-182*", Data!$AH$5:$AH$6219, "*" &amp; AI$1 &amp; "*")</f>
        <v>0</v>
      </c>
      <c r="AJ5">
        <f>COUNTIFS(Data!$V$5:$V$6219, "*-182*", Data!$AH$5:$AH$6219, "*" &amp; AJ$1 &amp; "*")</f>
        <v>0</v>
      </c>
      <c r="AK5">
        <f>COUNTIFS(Data!$V$5:$V$6219, "*-182*", Data!$AH$5:$AH$6219, "*" &amp; AK$1 &amp; "*")</f>
        <v>0</v>
      </c>
      <c r="AL5">
        <f>COUNTIFS(Data!$V$5:$V$6219, "*-182*", Data!$AH$5:$AH$6219, "*" &amp; AL$1 &amp; "*")</f>
        <v>0</v>
      </c>
      <c r="AM5">
        <f>COUNTIFS(Data!$V$5:$V$6219, "*-182*", Data!$AH$5:$AH$6219, "*" &amp; AM$1 &amp; "*")</f>
        <v>0</v>
      </c>
      <c r="AN5">
        <f>COUNTIFS(Data!$V$5:$V$6219, "*-182*", Data!$AH$5:$AH$6219, "*" &amp; AN$1 &amp; "*")</f>
        <v>0</v>
      </c>
      <c r="AO5">
        <f>COUNTIFS(Data!$V$5:$V$6219, "*-182*", Data!$AH$5:$AH$6219, "*" &amp; AO$1 &amp; "*")</f>
        <v>0</v>
      </c>
      <c r="AP5">
        <f>COUNTIFS(Data!$V$5:$V$6219, "*-182*", Data!$AH$5:$AH$6219, "*" &amp; AP$1 &amp; "*")</f>
        <v>0</v>
      </c>
      <c r="AQ5">
        <f>COUNTIFS(Data!$V$5:$V$6219, "*-182*", Data!$AH$5:$AH$6219, "*" &amp; AQ$1 &amp; "*")</f>
        <v>0</v>
      </c>
      <c r="AR5">
        <f>COUNTIFS(Data!$V$5:$V$6219, "*-182*", Data!$AH$5:$AH$6219, "*" &amp; AR$1 &amp; "*")</f>
        <v>0</v>
      </c>
      <c r="AS5">
        <f>COUNTIFS(Data!$V$5:$V$6219, "*-182*", Data!$AH$5:$AH$6219, "*" &amp; AS$1 &amp; "*")</f>
        <v>0</v>
      </c>
      <c r="AT5">
        <f>COUNTIFS(Data!$V$5:$V$6219, "*-182*", Data!$AH$5:$AH$6219, "*" &amp; AT$1 &amp; "*")</f>
        <v>0</v>
      </c>
      <c r="AU5">
        <f>COUNTIFS(Data!$V$5:$V$6219, "*-182*", Data!$AH$5:$AH$6219, "*" &amp; AU$1 &amp; "*")</f>
        <v>0</v>
      </c>
      <c r="AV5">
        <f>COUNTIFS(Data!$V$5:$V$6219, "*-182*", Data!$AH$5:$AH$6219, "*" &amp; AV$1 &amp; "*")</f>
        <v>0</v>
      </c>
      <c r="AW5">
        <f>COUNTIFS(Data!$V$5:$V$6219, "*-182*", Data!$AH$5:$AH$6219, "*" &amp; AW$1 &amp; "*")</f>
        <v>0</v>
      </c>
      <c r="AX5">
        <f>COUNTIFS(Data!$V$5:$V$6219, "*-182*", Data!$AH$5:$AH$6219, "*" &amp; AX$1 &amp; "*")</f>
        <v>0</v>
      </c>
      <c r="AY5">
        <f>COUNTIFS(Data!$V$5:$V$6219, "*-182*", Data!$AH$5:$AH$6219, "*" &amp; AY$1 &amp; "*")</f>
        <v>0</v>
      </c>
      <c r="AZ5">
        <f>COUNTIFS(Data!$V$5:$V$6219, "*-182*", Data!$AH$5:$AH$6219, "*" &amp; AZ$1 &amp; "*")</f>
        <v>0</v>
      </c>
      <c r="BA5">
        <f>COUNTIFS(Data!$V$5:$V$6219, "*-182*", Data!$AH$5:$AH$6219, "*" &amp; BA$1 &amp; "*")</f>
        <v>0</v>
      </c>
      <c r="BB5">
        <f>COUNTIFS(Data!$V$5:$V$6219, "*-182*", Data!$AH$5:$AH$6219, "*" &amp; BB$1 &amp; "*")</f>
        <v>0</v>
      </c>
      <c r="BC5">
        <f>COUNTIFS(Data!$V$5:$V$6219, "*-182*", Data!$AH$5:$AH$6219, "*" &amp; BC$1 &amp; "*")</f>
        <v>0</v>
      </c>
      <c r="BD5">
        <f>COUNTIFS(Data!$V$5:$V$6219, "*-182*", Data!$AH$5:$AH$6219, "*" &amp; BD$1 &amp; "*")</f>
        <v>0</v>
      </c>
      <c r="BE5">
        <f>COUNTIFS(Data!$V$5:$V$6219, "*-182*", Data!$AH$5:$AH$6219, "*" &amp; BE$1 &amp; "*")</f>
        <v>0</v>
      </c>
      <c r="BF5" s="26">
        <f>COUNTIFS(Data!$V$5:$V$6219, "*-182*", Data!$AH$5:$AH$6219, "*" &amp; BF$1 &amp; "*")</f>
        <v>0</v>
      </c>
      <c r="BH5">
        <f t="shared" si="0"/>
        <v>0</v>
      </c>
      <c r="BI5">
        <f t="shared" si="1"/>
        <v>0</v>
      </c>
      <c r="BJ5">
        <v>0</v>
      </c>
    </row>
    <row r="6" spans="1:62" x14ac:dyDescent="0.3">
      <c r="A6" s="26" t="s">
        <v>1816</v>
      </c>
      <c r="B6">
        <f>COUNTIFS(Data!$V$5:$V$6219, "*-183*", Data!$AH$5:$AH$6219, "*" &amp; B$1 &amp; "*")</f>
        <v>2</v>
      </c>
      <c r="C6">
        <f>COUNTIFS(Data!$V$5:$V$6219, "*-183*", Data!$AH$5:$AH$6219, "*" &amp; C$1 &amp; "*")</f>
        <v>0</v>
      </c>
      <c r="D6">
        <f>COUNTIFS(Data!$V$5:$V$6219, "*-183*", Data!$AH$5:$AH$6219, "*" &amp; D$1 &amp; "*")</f>
        <v>0</v>
      </c>
      <c r="E6">
        <f>COUNTIFS(Data!$V$5:$V$6219, "*-183*", Data!$AH$5:$AH$6219, "*" &amp; E$1 &amp; "*")</f>
        <v>0</v>
      </c>
      <c r="F6">
        <f>COUNTIFS(Data!$V$5:$V$6219, "*-183*", Data!$AH$5:$AH$6219, "*" &amp; F$1 &amp; "*")</f>
        <v>0</v>
      </c>
      <c r="G6">
        <f>COUNTIFS(Data!$V$5:$V$6219, "*-183*", Data!$AH$5:$AH$6219, "*" &amp; G$1 &amp; "*")</f>
        <v>0</v>
      </c>
      <c r="H6">
        <f>COUNTIFS(Data!$V$5:$V$6219, "*-183*", Data!$AH$5:$AH$6219, "*" &amp; H$1 &amp; "*")</f>
        <v>0</v>
      </c>
      <c r="I6">
        <f>COUNTIFS(Data!$V$5:$V$6219, "*-183*", Data!$AH$5:$AH$6219, "*" &amp; I$1 &amp; "*")</f>
        <v>0</v>
      </c>
      <c r="J6">
        <f>COUNTIFS(Data!$V$5:$V$6219, "*-183*", Data!$AH$5:$AH$6219, "*" &amp; J$1 &amp; "*")</f>
        <v>0</v>
      </c>
      <c r="K6">
        <f>COUNTIFS(Data!$V$5:$V$6219, "*-183*", Data!$AH$5:$AH$6219, "*" &amp; K$1 &amp; "*")</f>
        <v>0</v>
      </c>
      <c r="L6">
        <f>COUNTIFS(Data!$V$5:$V$6219, "*-183*", Data!$AH$5:$AH$6219, "*" &amp; L$1 &amp; "*")</f>
        <v>0</v>
      </c>
      <c r="M6">
        <f>COUNTIFS(Data!$V$5:$V$6219, "*-183*", Data!$AH$5:$AH$6219, "*" &amp; M$1 &amp; "*")</f>
        <v>0</v>
      </c>
      <c r="N6">
        <f>COUNTIFS(Data!$V$5:$V$6219, "*-183*", Data!$AH$5:$AH$6219, "*" &amp; N$1 &amp; "*")</f>
        <v>0</v>
      </c>
      <c r="O6">
        <f>COUNTIFS(Data!$V$5:$V$6219, "*-183*", Data!$AH$5:$AH$6219, "*" &amp; O$1 &amp; "*")</f>
        <v>0</v>
      </c>
      <c r="P6">
        <f>COUNTIFS(Data!$V$5:$V$6219, "*-183*", Data!$AH$5:$AH$6219, "*" &amp; P$1 &amp; "*")</f>
        <v>0</v>
      </c>
      <c r="Q6">
        <f>COUNTIFS(Data!$V$5:$V$6219, "*-183*", Data!$AH$5:$AH$6219, "*" &amp; Q$1 &amp; "*")</f>
        <v>0</v>
      </c>
      <c r="R6">
        <f>COUNTIFS(Data!$V$5:$V$6219, "*-183*", Data!$AH$5:$AH$6219, "*" &amp; R$1 &amp; "*")</f>
        <v>0</v>
      </c>
      <c r="S6">
        <f>COUNTIFS(Data!$V$5:$V$6219, "*-183*", Data!$AH$5:$AH$6219, "*" &amp; S$1 &amp; "*")</f>
        <v>0</v>
      </c>
      <c r="T6">
        <f>COUNTIFS(Data!$V$5:$V$6219, "*-183*", Data!$AH$5:$AH$6219, "*" &amp; T$1 &amp; "*")</f>
        <v>0</v>
      </c>
      <c r="U6">
        <f>COUNTIFS(Data!$V$5:$V$6219, "*-183*", Data!$AH$5:$AH$6219, "*" &amp; U$1 &amp; "*")</f>
        <v>0</v>
      </c>
      <c r="V6">
        <f>COUNTIFS(Data!$V$5:$V$6219, "*-183*", Data!$AH$5:$AH$6219, "*" &amp; V$1 &amp; "*")</f>
        <v>0</v>
      </c>
      <c r="W6">
        <f>COUNTIFS(Data!$V$5:$V$6219, "*-183*", Data!$AH$5:$AH$6219, "*" &amp; W$1 &amp; "*")</f>
        <v>0</v>
      </c>
      <c r="X6">
        <f>COUNTIFS(Data!$V$5:$V$6219, "*-183*", Data!$AH$5:$AH$6219, "*" &amp; X$1 &amp; "*")</f>
        <v>0</v>
      </c>
      <c r="Y6">
        <f>COUNTIFS(Data!$V$5:$V$6219, "*-183*", Data!$AH$5:$AH$6219, "*" &amp; Y$1 &amp; "*")</f>
        <v>0</v>
      </c>
      <c r="Z6">
        <f>COUNTIFS(Data!$V$5:$V$6219, "*-183*", Data!$AH$5:$AH$6219, "*" &amp; Z$1 &amp; "*")</f>
        <v>0</v>
      </c>
      <c r="AA6">
        <f>COUNTIFS(Data!$V$5:$V$6219, "*-183*", Data!$AH$5:$AH$6219, "*" &amp; AA$1 &amp; "*")</f>
        <v>0</v>
      </c>
      <c r="AB6">
        <f>COUNTIFS(Data!$V$5:$V$6219, "*-183*", Data!$AH$5:$AH$6219, "*" &amp; AB$1 &amp; "*")</f>
        <v>0</v>
      </c>
      <c r="AC6">
        <f>COUNTIFS(Data!$V$5:$V$6219, "*-183*", Data!$AH$5:$AH$6219, "*" &amp; AC$1 &amp; "*")</f>
        <v>0</v>
      </c>
      <c r="AD6">
        <f>COUNTIFS(Data!$V$5:$V$6219, "*-183*", Data!$AH$5:$AH$6219, "*" &amp; AD$1 &amp; "*")</f>
        <v>0</v>
      </c>
      <c r="AE6">
        <f>COUNTIFS(Data!$V$5:$V$6219, "*-183*", Data!$AH$5:$AH$6219, "*" &amp; AE$1 &amp; "*")</f>
        <v>0</v>
      </c>
      <c r="AF6">
        <f>COUNTIFS(Data!$V$5:$V$6219, "*-183*", Data!$AH$5:$AH$6219, "*" &amp; AF$1 &amp; "*")</f>
        <v>0</v>
      </c>
      <c r="AG6">
        <f>COUNTIFS(Data!$V$5:$V$6219, "*-183*", Data!$AH$5:$AH$6219, "*" &amp; AG$1 &amp; "*")</f>
        <v>0</v>
      </c>
      <c r="AH6">
        <f>COUNTIFS(Data!$V$5:$V$6219, "*-183*", Data!$AH$5:$AH$6219, "*" &amp; AH$1 &amp; "*")</f>
        <v>0</v>
      </c>
      <c r="AI6">
        <f>COUNTIFS(Data!$V$5:$V$6219, "*-183*", Data!$AH$5:$AH$6219, "*" &amp; AI$1 &amp; "*")</f>
        <v>0</v>
      </c>
      <c r="AJ6">
        <f>COUNTIFS(Data!$V$5:$V$6219, "*-183*", Data!$AH$5:$AH$6219, "*" &amp; AJ$1 &amp; "*")</f>
        <v>0</v>
      </c>
      <c r="AK6">
        <f>COUNTIFS(Data!$V$5:$V$6219, "*-183*", Data!$AH$5:$AH$6219, "*" &amp; AK$1 &amp; "*")</f>
        <v>0</v>
      </c>
      <c r="AL6">
        <f>COUNTIFS(Data!$V$5:$V$6219, "*-183*", Data!$AH$5:$AH$6219, "*" &amp; AL$1 &amp; "*")</f>
        <v>0</v>
      </c>
      <c r="AM6">
        <f>COUNTIFS(Data!$V$5:$V$6219, "*-183*", Data!$AH$5:$AH$6219, "*" &amp; AM$1 &amp; "*")</f>
        <v>0</v>
      </c>
      <c r="AN6">
        <f>COUNTIFS(Data!$V$5:$V$6219, "*-183*", Data!$AH$5:$AH$6219, "*" &amp; AN$1 &amp; "*")</f>
        <v>0</v>
      </c>
      <c r="AO6">
        <f>COUNTIFS(Data!$V$5:$V$6219, "*-183*", Data!$AH$5:$AH$6219, "*" &amp; AO$1 &amp; "*")</f>
        <v>0</v>
      </c>
      <c r="AP6">
        <f>COUNTIFS(Data!$V$5:$V$6219, "*-183*", Data!$AH$5:$AH$6219, "*" &amp; AP$1 &amp; "*")</f>
        <v>0</v>
      </c>
      <c r="AQ6">
        <f>COUNTIFS(Data!$V$5:$V$6219, "*-183*", Data!$AH$5:$AH$6219, "*" &amp; AQ$1 &amp; "*")</f>
        <v>0</v>
      </c>
      <c r="AR6">
        <f>COUNTIFS(Data!$V$5:$V$6219, "*-183*", Data!$AH$5:$AH$6219, "*" &amp; AR$1 &amp; "*")</f>
        <v>0</v>
      </c>
      <c r="AS6">
        <f>COUNTIFS(Data!$V$5:$V$6219, "*-183*", Data!$AH$5:$AH$6219, "*" &amp; AS$1 &amp; "*")</f>
        <v>0</v>
      </c>
      <c r="AT6">
        <f>COUNTIFS(Data!$V$5:$V$6219, "*-183*", Data!$AH$5:$AH$6219, "*" &amp; AT$1 &amp; "*")</f>
        <v>0</v>
      </c>
      <c r="AU6">
        <f>COUNTIFS(Data!$V$5:$V$6219, "*-183*", Data!$AH$5:$AH$6219, "*" &amp; AU$1 &amp; "*")</f>
        <v>0</v>
      </c>
      <c r="AV6">
        <f>COUNTIFS(Data!$V$5:$V$6219, "*-183*", Data!$AH$5:$AH$6219, "*" &amp; AV$1 &amp; "*")</f>
        <v>0</v>
      </c>
      <c r="AW6">
        <f>COUNTIFS(Data!$V$5:$V$6219, "*-183*", Data!$AH$5:$AH$6219, "*" &amp; AW$1 &amp; "*")</f>
        <v>0</v>
      </c>
      <c r="AX6">
        <f>COUNTIFS(Data!$V$5:$V$6219, "*-183*", Data!$AH$5:$AH$6219, "*" &amp; AX$1 &amp; "*")</f>
        <v>0</v>
      </c>
      <c r="AY6">
        <f>COUNTIFS(Data!$V$5:$V$6219, "*-183*", Data!$AH$5:$AH$6219, "*" &amp; AY$1 &amp; "*")</f>
        <v>0</v>
      </c>
      <c r="AZ6">
        <f>COUNTIFS(Data!$V$5:$V$6219, "*-183*", Data!$AH$5:$AH$6219, "*" &amp; AZ$1 &amp; "*")</f>
        <v>0</v>
      </c>
      <c r="BA6">
        <f>COUNTIFS(Data!$V$5:$V$6219, "*-183*", Data!$AH$5:$AH$6219, "*" &amp; BA$1 &amp; "*")</f>
        <v>0</v>
      </c>
      <c r="BB6">
        <f>COUNTIFS(Data!$V$5:$V$6219, "*-183*", Data!$AH$5:$AH$6219, "*" &amp; BB$1 &amp; "*")</f>
        <v>0</v>
      </c>
      <c r="BC6">
        <f>COUNTIFS(Data!$V$5:$V$6219, "*-183*", Data!$AH$5:$AH$6219, "*" &amp; BC$1 &amp; "*")</f>
        <v>0</v>
      </c>
      <c r="BD6">
        <f>COUNTIFS(Data!$V$5:$V$6219, "*-183*", Data!$AH$5:$AH$6219, "*" &amp; BD$1 &amp; "*")</f>
        <v>0</v>
      </c>
      <c r="BE6">
        <f>COUNTIFS(Data!$V$5:$V$6219, "*-183*", Data!$AH$5:$AH$6219, "*" &amp; BE$1 &amp; "*")</f>
        <v>0</v>
      </c>
      <c r="BF6" s="26">
        <f>COUNTIFS(Data!$V$5:$V$6219, "*-183*", Data!$AH$5:$AH$6219, "*" &amp; BF$1 &amp; "*")</f>
        <v>0</v>
      </c>
      <c r="BH6">
        <f t="shared" si="0"/>
        <v>2</v>
      </c>
      <c r="BI6">
        <f t="shared" si="1"/>
        <v>1</v>
      </c>
      <c r="BJ6">
        <f t="shared" ref="BJ6:BJ22" si="2" xml:space="preserve"> BH6 / BI6</f>
        <v>2</v>
      </c>
    </row>
    <row r="7" spans="1:62" x14ac:dyDescent="0.3">
      <c r="A7" s="26" t="s">
        <v>1817</v>
      </c>
      <c r="B7">
        <f>COUNTIFS(Data!$V$5:$V$6219, "*-184*", Data!$AH$5:$AH$6219, "*" &amp; B$1 &amp; "*")</f>
        <v>0</v>
      </c>
      <c r="C7">
        <f>COUNTIFS(Data!$V$5:$V$6219, "*-184*", Data!$AH$5:$AH$6219, "*" &amp; C$1 &amp; "*")</f>
        <v>0</v>
      </c>
      <c r="D7">
        <f>COUNTIFS(Data!$V$5:$V$6219, "*-184*", Data!$AH$5:$AH$6219, "*" &amp; D$1 &amp; "*")</f>
        <v>0</v>
      </c>
      <c r="E7">
        <f>COUNTIFS(Data!$V$5:$V$6219, "*-184*", Data!$AH$5:$AH$6219, "*" &amp; E$1 &amp; "*")</f>
        <v>0</v>
      </c>
      <c r="F7">
        <f>COUNTIFS(Data!$V$5:$V$6219, "*-184*", Data!$AH$5:$AH$6219, "*" &amp; F$1 &amp; "*")</f>
        <v>0</v>
      </c>
      <c r="G7">
        <f>COUNTIFS(Data!$V$5:$V$6219, "*-184*", Data!$AH$5:$AH$6219, "*" &amp; G$1 &amp; "*")</f>
        <v>0</v>
      </c>
      <c r="H7">
        <f>COUNTIFS(Data!$V$5:$V$6219, "*-184*", Data!$AH$5:$AH$6219, "*" &amp; H$1 &amp; "*")</f>
        <v>0</v>
      </c>
      <c r="I7">
        <f>COUNTIFS(Data!$V$5:$V$6219, "*-184*", Data!$AH$5:$AH$6219, "*" &amp; I$1 &amp; "*")</f>
        <v>0</v>
      </c>
      <c r="J7">
        <f>COUNTIFS(Data!$V$5:$V$6219, "*-184*", Data!$AH$5:$AH$6219, "*" &amp; J$1 &amp; "*")</f>
        <v>0</v>
      </c>
      <c r="K7">
        <f>COUNTIFS(Data!$V$5:$V$6219, "*-184*", Data!$AH$5:$AH$6219, "*" &amp; K$1 &amp; "*")</f>
        <v>0</v>
      </c>
      <c r="L7">
        <f>COUNTIFS(Data!$V$5:$V$6219, "*-184*", Data!$AH$5:$AH$6219, "*" &amp; L$1 &amp; "*")</f>
        <v>0</v>
      </c>
      <c r="M7">
        <f>COUNTIFS(Data!$V$5:$V$6219, "*-184*", Data!$AH$5:$AH$6219, "*" &amp; M$1 &amp; "*")</f>
        <v>0</v>
      </c>
      <c r="N7">
        <f>COUNTIFS(Data!$V$5:$V$6219, "*-184*", Data!$AH$5:$AH$6219, "*" &amp; N$1 &amp; "*")</f>
        <v>0</v>
      </c>
      <c r="O7">
        <f>COUNTIFS(Data!$V$5:$V$6219, "*-184*", Data!$AH$5:$AH$6219, "*" &amp; O$1 &amp; "*")</f>
        <v>0</v>
      </c>
      <c r="P7">
        <f>COUNTIFS(Data!$V$5:$V$6219, "*-184*", Data!$AH$5:$AH$6219, "*" &amp; P$1 &amp; "*")</f>
        <v>0</v>
      </c>
      <c r="Q7">
        <f>COUNTIFS(Data!$V$5:$V$6219, "*-184*", Data!$AH$5:$AH$6219, "*" &amp; Q$1 &amp; "*")</f>
        <v>0</v>
      </c>
      <c r="R7">
        <f>COUNTIFS(Data!$V$5:$V$6219, "*-184*", Data!$AH$5:$AH$6219, "*" &amp; R$1 &amp; "*")</f>
        <v>0</v>
      </c>
      <c r="S7">
        <f>COUNTIFS(Data!$V$5:$V$6219, "*-184*", Data!$AH$5:$AH$6219, "*" &amp; S$1 &amp; "*")</f>
        <v>0</v>
      </c>
      <c r="T7">
        <f>COUNTIFS(Data!$V$5:$V$6219, "*-184*", Data!$AH$5:$AH$6219, "*" &amp; T$1 &amp; "*")</f>
        <v>0</v>
      </c>
      <c r="U7">
        <f>COUNTIFS(Data!$V$5:$V$6219, "*-184*", Data!$AH$5:$AH$6219, "*" &amp; U$1 &amp; "*")</f>
        <v>0</v>
      </c>
      <c r="V7">
        <f>COUNTIFS(Data!$V$5:$V$6219, "*-184*", Data!$AH$5:$AH$6219, "*" &amp; V$1 &amp; "*")</f>
        <v>0</v>
      </c>
      <c r="W7">
        <f>COUNTIFS(Data!$V$5:$V$6219, "*-184*", Data!$AH$5:$AH$6219, "*" &amp; W$1 &amp; "*")</f>
        <v>0</v>
      </c>
      <c r="X7">
        <f>COUNTIFS(Data!$V$5:$V$6219, "*-184*", Data!$AH$5:$AH$6219, "*" &amp; X$1 &amp; "*")</f>
        <v>0</v>
      </c>
      <c r="Y7">
        <f>COUNTIFS(Data!$V$5:$V$6219, "*-184*", Data!$AH$5:$AH$6219, "*" &amp; Y$1 &amp; "*")</f>
        <v>0</v>
      </c>
      <c r="Z7">
        <f>COUNTIFS(Data!$V$5:$V$6219, "*-184*", Data!$AH$5:$AH$6219, "*" &amp; Z$1 &amp; "*")</f>
        <v>0</v>
      </c>
      <c r="AA7">
        <f>COUNTIFS(Data!$V$5:$V$6219, "*-184*", Data!$AH$5:$AH$6219, "*" &amp; AA$1 &amp; "*")</f>
        <v>0</v>
      </c>
      <c r="AB7">
        <f>COUNTIFS(Data!$V$5:$V$6219, "*-184*", Data!$AH$5:$AH$6219, "*" &amp; AB$1 &amp; "*")</f>
        <v>0</v>
      </c>
      <c r="AC7">
        <f>COUNTIFS(Data!$V$5:$V$6219, "*-184*", Data!$AH$5:$AH$6219, "*" &amp; AC$1 &amp; "*")</f>
        <v>0</v>
      </c>
      <c r="AD7">
        <f>COUNTIFS(Data!$V$5:$V$6219, "*-184*", Data!$AH$5:$AH$6219, "*" &amp; AD$1 &amp; "*")</f>
        <v>0</v>
      </c>
      <c r="AE7">
        <f>COUNTIFS(Data!$V$5:$V$6219, "*-184*", Data!$AH$5:$AH$6219, "*" &amp; AE$1 &amp; "*")</f>
        <v>0</v>
      </c>
      <c r="AF7">
        <f>COUNTIFS(Data!$V$5:$V$6219, "*-184*", Data!$AH$5:$AH$6219, "*" &amp; AF$1 &amp; "*")</f>
        <v>0</v>
      </c>
      <c r="AG7">
        <f>COUNTIFS(Data!$V$5:$V$6219, "*-184*", Data!$AH$5:$AH$6219, "*" &amp; AG$1 &amp; "*")</f>
        <v>0</v>
      </c>
      <c r="AH7">
        <f>COUNTIFS(Data!$V$5:$V$6219, "*-184*", Data!$AH$5:$AH$6219, "*" &amp; AH$1 &amp; "*")</f>
        <v>0</v>
      </c>
      <c r="AI7">
        <f>COUNTIFS(Data!$V$5:$V$6219, "*-184*", Data!$AH$5:$AH$6219, "*" &amp; AI$1 &amp; "*")</f>
        <v>0</v>
      </c>
      <c r="AJ7">
        <f>COUNTIFS(Data!$V$5:$V$6219, "*-184*", Data!$AH$5:$AH$6219, "*" &amp; AJ$1 &amp; "*")</f>
        <v>0</v>
      </c>
      <c r="AK7">
        <f>COUNTIFS(Data!$V$5:$V$6219, "*-184*", Data!$AH$5:$AH$6219, "*" &amp; AK$1 &amp; "*")</f>
        <v>0</v>
      </c>
      <c r="AL7">
        <f>COUNTIFS(Data!$V$5:$V$6219, "*-184*", Data!$AH$5:$AH$6219, "*" &amp; AL$1 &amp; "*")</f>
        <v>0</v>
      </c>
      <c r="AM7">
        <f>COUNTIFS(Data!$V$5:$V$6219, "*-184*", Data!$AH$5:$AH$6219, "*" &amp; AM$1 &amp; "*")</f>
        <v>0</v>
      </c>
      <c r="AN7">
        <f>COUNTIFS(Data!$V$5:$V$6219, "*-184*", Data!$AH$5:$AH$6219, "*" &amp; AN$1 &amp; "*")</f>
        <v>0</v>
      </c>
      <c r="AO7">
        <f>COUNTIFS(Data!$V$5:$V$6219, "*-184*", Data!$AH$5:$AH$6219, "*" &amp; AO$1 &amp; "*")</f>
        <v>0</v>
      </c>
      <c r="AP7">
        <f>COUNTIFS(Data!$V$5:$V$6219, "*-184*", Data!$AH$5:$AH$6219, "*" &amp; AP$1 &amp; "*")</f>
        <v>0</v>
      </c>
      <c r="AQ7">
        <f>COUNTIFS(Data!$V$5:$V$6219, "*-184*", Data!$AH$5:$AH$6219, "*" &amp; AQ$1 &amp; "*")</f>
        <v>0</v>
      </c>
      <c r="AR7">
        <f>COUNTIFS(Data!$V$5:$V$6219, "*-184*", Data!$AH$5:$AH$6219, "*" &amp; AR$1 &amp; "*")</f>
        <v>0</v>
      </c>
      <c r="AS7">
        <f>COUNTIFS(Data!$V$5:$V$6219, "*-184*", Data!$AH$5:$AH$6219, "*" &amp; AS$1 &amp; "*")</f>
        <v>0</v>
      </c>
      <c r="AT7">
        <f>COUNTIFS(Data!$V$5:$V$6219, "*-184*", Data!$AH$5:$AH$6219, "*" &amp; AT$1 &amp; "*")</f>
        <v>0</v>
      </c>
      <c r="AU7">
        <f>COUNTIFS(Data!$V$5:$V$6219, "*-184*", Data!$AH$5:$AH$6219, "*" &amp; AU$1 &amp; "*")</f>
        <v>0</v>
      </c>
      <c r="AV7">
        <f>COUNTIFS(Data!$V$5:$V$6219, "*-184*", Data!$AH$5:$AH$6219, "*" &amp; AV$1 &amp; "*")</f>
        <v>0</v>
      </c>
      <c r="AW7">
        <f>COUNTIFS(Data!$V$5:$V$6219, "*-184*", Data!$AH$5:$AH$6219, "*" &amp; AW$1 &amp; "*")</f>
        <v>0</v>
      </c>
      <c r="AX7">
        <f>COUNTIFS(Data!$V$5:$V$6219, "*-184*", Data!$AH$5:$AH$6219, "*" &amp; AX$1 &amp; "*")</f>
        <v>0</v>
      </c>
      <c r="AY7">
        <f>COUNTIFS(Data!$V$5:$V$6219, "*-184*", Data!$AH$5:$AH$6219, "*" &amp; AY$1 &amp; "*")</f>
        <v>0</v>
      </c>
      <c r="AZ7">
        <f>COUNTIFS(Data!$V$5:$V$6219, "*-184*", Data!$AH$5:$AH$6219, "*" &amp; AZ$1 &amp; "*")</f>
        <v>0</v>
      </c>
      <c r="BA7">
        <f>COUNTIFS(Data!$V$5:$V$6219, "*-184*", Data!$AH$5:$AH$6219, "*" &amp; BA$1 &amp; "*")</f>
        <v>0</v>
      </c>
      <c r="BB7">
        <f>COUNTIFS(Data!$V$5:$V$6219, "*-184*", Data!$AH$5:$AH$6219, "*" &amp; BB$1 &amp; "*")</f>
        <v>0</v>
      </c>
      <c r="BC7">
        <f>COUNTIFS(Data!$V$5:$V$6219, "*-184*", Data!$AH$5:$AH$6219, "*" &amp; BC$1 &amp; "*")</f>
        <v>0</v>
      </c>
      <c r="BD7">
        <f>COUNTIFS(Data!$V$5:$V$6219, "*-184*", Data!$AH$5:$AH$6219, "*" &amp; BD$1 &amp; "*")</f>
        <v>0</v>
      </c>
      <c r="BE7">
        <f>COUNTIFS(Data!$V$5:$V$6219, "*-184*", Data!$AH$5:$AH$6219, "*" &amp; BE$1 &amp; "*")</f>
        <v>0</v>
      </c>
      <c r="BF7" s="26">
        <f>COUNTIFS(Data!$V$5:$V$6219, "*-184*", Data!$AH$5:$AH$6219, "*" &amp; BF$1 &amp; "*")</f>
        <v>0</v>
      </c>
      <c r="BH7">
        <f t="shared" si="0"/>
        <v>0</v>
      </c>
      <c r="BI7">
        <f t="shared" si="1"/>
        <v>0</v>
      </c>
      <c r="BJ7">
        <v>0</v>
      </c>
    </row>
    <row r="8" spans="1:62" x14ac:dyDescent="0.3">
      <c r="A8" s="26" t="s">
        <v>1818</v>
      </c>
      <c r="B8">
        <f>COUNTIFS(Data!$V$5:$V$6219, "*-185*", Data!$AH$5:$AH$6219, "*" &amp; B$1 &amp; "*")</f>
        <v>1</v>
      </c>
      <c r="C8">
        <f>COUNTIFS(Data!$V$5:$V$6219, "*-185*", Data!$AH$5:$AH$6219, "*" &amp; C$1 &amp; "*")</f>
        <v>0</v>
      </c>
      <c r="D8">
        <f>COUNTIFS(Data!$V$5:$V$6219, "*-185*", Data!$AH$5:$AH$6219, "*" &amp; D$1 &amp; "*")</f>
        <v>0</v>
      </c>
      <c r="E8">
        <f>COUNTIFS(Data!$V$5:$V$6219, "*-185*", Data!$AH$5:$AH$6219, "*" &amp; E$1 &amp; "*")</f>
        <v>0</v>
      </c>
      <c r="F8">
        <f>COUNTIFS(Data!$V$5:$V$6219, "*-185*", Data!$AH$5:$AH$6219, "*" &amp; F$1 &amp; "*")</f>
        <v>0</v>
      </c>
      <c r="G8">
        <f>COUNTIFS(Data!$V$5:$V$6219, "*-185*", Data!$AH$5:$AH$6219, "*" &amp; G$1 &amp; "*")</f>
        <v>0</v>
      </c>
      <c r="H8">
        <f>COUNTIFS(Data!$V$5:$V$6219, "*-185*", Data!$AH$5:$AH$6219, "*" &amp; H$1 &amp; "*")</f>
        <v>0</v>
      </c>
      <c r="I8">
        <f>COUNTIFS(Data!$V$5:$V$6219, "*-185*", Data!$AH$5:$AH$6219, "*" &amp; I$1 &amp; "*")</f>
        <v>0</v>
      </c>
      <c r="J8">
        <f>COUNTIFS(Data!$V$5:$V$6219, "*-185*", Data!$AH$5:$AH$6219, "*" &amp; J$1 &amp; "*")</f>
        <v>0</v>
      </c>
      <c r="K8">
        <f>COUNTIFS(Data!$V$5:$V$6219, "*-185*", Data!$AH$5:$AH$6219, "*" &amp; K$1 &amp; "*")</f>
        <v>0</v>
      </c>
      <c r="L8">
        <f>COUNTIFS(Data!$V$5:$V$6219, "*-185*", Data!$AH$5:$AH$6219, "*" &amp; L$1 &amp; "*")</f>
        <v>0</v>
      </c>
      <c r="M8">
        <f>COUNTIFS(Data!$V$5:$V$6219, "*-185*", Data!$AH$5:$AH$6219, "*" &amp; M$1 &amp; "*")</f>
        <v>0</v>
      </c>
      <c r="N8">
        <f>COUNTIFS(Data!$V$5:$V$6219, "*-185*", Data!$AH$5:$AH$6219, "*" &amp; N$1 &amp; "*")</f>
        <v>0</v>
      </c>
      <c r="O8">
        <f>COUNTIFS(Data!$V$5:$V$6219, "*-185*", Data!$AH$5:$AH$6219, "*" &amp; O$1 &amp; "*")</f>
        <v>0</v>
      </c>
      <c r="P8">
        <f>COUNTIFS(Data!$V$5:$V$6219, "*-185*", Data!$AH$5:$AH$6219, "*" &amp; P$1 &amp; "*")</f>
        <v>0</v>
      </c>
      <c r="Q8">
        <f>COUNTIFS(Data!$V$5:$V$6219, "*-185*", Data!$AH$5:$AH$6219, "*" &amp; Q$1 &amp; "*")</f>
        <v>0</v>
      </c>
      <c r="R8">
        <f>COUNTIFS(Data!$V$5:$V$6219, "*-185*", Data!$AH$5:$AH$6219, "*" &amp; R$1 &amp; "*")</f>
        <v>0</v>
      </c>
      <c r="S8">
        <f>COUNTIFS(Data!$V$5:$V$6219, "*-185*", Data!$AH$5:$AH$6219, "*" &amp; S$1 &amp; "*")</f>
        <v>0</v>
      </c>
      <c r="T8">
        <f>COUNTIFS(Data!$V$5:$V$6219, "*-185*", Data!$AH$5:$AH$6219, "*" &amp; T$1 &amp; "*")</f>
        <v>0</v>
      </c>
      <c r="U8">
        <f>COUNTIFS(Data!$V$5:$V$6219, "*-185*", Data!$AH$5:$AH$6219, "*" &amp; U$1 &amp; "*")</f>
        <v>0</v>
      </c>
      <c r="V8">
        <f>COUNTIFS(Data!$V$5:$V$6219, "*-185*", Data!$AH$5:$AH$6219, "*" &amp; V$1 &amp; "*")</f>
        <v>0</v>
      </c>
      <c r="W8">
        <f>COUNTIFS(Data!$V$5:$V$6219, "*-185*", Data!$AH$5:$AH$6219, "*" &amp; W$1 &amp; "*")</f>
        <v>0</v>
      </c>
      <c r="X8">
        <f>COUNTIFS(Data!$V$5:$V$6219, "*-185*", Data!$AH$5:$AH$6219, "*" &amp; X$1 &amp; "*")</f>
        <v>0</v>
      </c>
      <c r="Y8">
        <f>COUNTIFS(Data!$V$5:$V$6219, "*-185*", Data!$AH$5:$AH$6219, "*" &amp; Y$1 &amp; "*")</f>
        <v>0</v>
      </c>
      <c r="Z8">
        <f>COUNTIFS(Data!$V$5:$V$6219, "*-185*", Data!$AH$5:$AH$6219, "*" &amp; Z$1 &amp; "*")</f>
        <v>0</v>
      </c>
      <c r="AA8">
        <f>COUNTIFS(Data!$V$5:$V$6219, "*-185*", Data!$AH$5:$AH$6219, "*" &amp; AA$1 &amp; "*")</f>
        <v>0</v>
      </c>
      <c r="AB8">
        <f>COUNTIFS(Data!$V$5:$V$6219, "*-185*", Data!$AH$5:$AH$6219, "*" &amp; AB$1 &amp; "*")</f>
        <v>0</v>
      </c>
      <c r="AC8">
        <f>COUNTIFS(Data!$V$5:$V$6219, "*-185*", Data!$AH$5:$AH$6219, "*" &amp; AC$1 &amp; "*")</f>
        <v>0</v>
      </c>
      <c r="AD8">
        <f>COUNTIFS(Data!$V$5:$V$6219, "*-185*", Data!$AH$5:$AH$6219, "*" &amp; AD$1 &amp; "*")</f>
        <v>0</v>
      </c>
      <c r="AE8">
        <f>COUNTIFS(Data!$V$5:$V$6219, "*-185*", Data!$AH$5:$AH$6219, "*" &amp; AE$1 &amp; "*")</f>
        <v>0</v>
      </c>
      <c r="AF8">
        <f>COUNTIFS(Data!$V$5:$V$6219, "*-185*", Data!$AH$5:$AH$6219, "*" &amp; AF$1 &amp; "*")</f>
        <v>0</v>
      </c>
      <c r="AG8">
        <f>COUNTIFS(Data!$V$5:$V$6219, "*-185*", Data!$AH$5:$AH$6219, "*" &amp; AG$1 &amp; "*")</f>
        <v>0</v>
      </c>
      <c r="AH8">
        <f>COUNTIFS(Data!$V$5:$V$6219, "*-185*", Data!$AH$5:$AH$6219, "*" &amp; AH$1 &amp; "*")</f>
        <v>0</v>
      </c>
      <c r="AI8">
        <f>COUNTIFS(Data!$V$5:$V$6219, "*-185*", Data!$AH$5:$AH$6219, "*" &amp; AI$1 &amp; "*")</f>
        <v>0</v>
      </c>
      <c r="AJ8">
        <f>COUNTIFS(Data!$V$5:$V$6219, "*-185*", Data!$AH$5:$AH$6219, "*" &amp; AJ$1 &amp; "*")</f>
        <v>0</v>
      </c>
      <c r="AK8">
        <f>COUNTIFS(Data!$V$5:$V$6219, "*-185*", Data!$AH$5:$AH$6219, "*" &amp; AK$1 &amp; "*")</f>
        <v>0</v>
      </c>
      <c r="AL8">
        <f>COUNTIFS(Data!$V$5:$V$6219, "*-185*", Data!$AH$5:$AH$6219, "*" &amp; AL$1 &amp; "*")</f>
        <v>0</v>
      </c>
      <c r="AM8">
        <f>COUNTIFS(Data!$V$5:$V$6219, "*-185*", Data!$AH$5:$AH$6219, "*" &amp; AM$1 &amp; "*")</f>
        <v>0</v>
      </c>
      <c r="AN8">
        <f>COUNTIFS(Data!$V$5:$V$6219, "*-185*", Data!$AH$5:$AH$6219, "*" &amp; AN$1 &amp; "*")</f>
        <v>0</v>
      </c>
      <c r="AO8">
        <f>COUNTIFS(Data!$V$5:$V$6219, "*-185*", Data!$AH$5:$AH$6219, "*" &amp; AO$1 &amp; "*")</f>
        <v>0</v>
      </c>
      <c r="AP8">
        <f>COUNTIFS(Data!$V$5:$V$6219, "*-185*", Data!$AH$5:$AH$6219, "*" &amp; AP$1 &amp; "*")</f>
        <v>0</v>
      </c>
      <c r="AQ8">
        <f>COUNTIFS(Data!$V$5:$V$6219, "*-185*", Data!$AH$5:$AH$6219, "*" &amp; AQ$1 &amp; "*")</f>
        <v>0</v>
      </c>
      <c r="AR8">
        <f>COUNTIFS(Data!$V$5:$V$6219, "*-185*", Data!$AH$5:$AH$6219, "*" &amp; AR$1 &amp; "*")</f>
        <v>0</v>
      </c>
      <c r="AS8">
        <f>COUNTIFS(Data!$V$5:$V$6219, "*-185*", Data!$AH$5:$AH$6219, "*" &amp; AS$1 &amp; "*")</f>
        <v>0</v>
      </c>
      <c r="AT8">
        <f>COUNTIFS(Data!$V$5:$V$6219, "*-185*", Data!$AH$5:$AH$6219, "*" &amp; AT$1 &amp; "*")</f>
        <v>0</v>
      </c>
      <c r="AU8">
        <f>COUNTIFS(Data!$V$5:$V$6219, "*-185*", Data!$AH$5:$AH$6219, "*" &amp; AU$1 &amp; "*")</f>
        <v>0</v>
      </c>
      <c r="AV8">
        <f>COUNTIFS(Data!$V$5:$V$6219, "*-185*", Data!$AH$5:$AH$6219, "*" &amp; AV$1 &amp; "*")</f>
        <v>0</v>
      </c>
      <c r="AW8">
        <f>COUNTIFS(Data!$V$5:$V$6219, "*-185*", Data!$AH$5:$AH$6219, "*" &amp; AW$1 &amp; "*")</f>
        <v>0</v>
      </c>
      <c r="AX8">
        <f>COUNTIFS(Data!$V$5:$V$6219, "*-185*", Data!$AH$5:$AH$6219, "*" &amp; AX$1 &amp; "*")</f>
        <v>0</v>
      </c>
      <c r="AY8">
        <f>COUNTIFS(Data!$V$5:$V$6219, "*-185*", Data!$AH$5:$AH$6219, "*" &amp; AY$1 &amp; "*")</f>
        <v>0</v>
      </c>
      <c r="AZ8">
        <f>COUNTIFS(Data!$V$5:$V$6219, "*-185*", Data!$AH$5:$AH$6219, "*" &amp; AZ$1 &amp; "*")</f>
        <v>0</v>
      </c>
      <c r="BA8">
        <f>COUNTIFS(Data!$V$5:$V$6219, "*-185*", Data!$AH$5:$AH$6219, "*" &amp; BA$1 &amp; "*")</f>
        <v>0</v>
      </c>
      <c r="BB8">
        <f>COUNTIFS(Data!$V$5:$V$6219, "*-185*", Data!$AH$5:$AH$6219, "*" &amp; BB$1 &amp; "*")</f>
        <v>0</v>
      </c>
      <c r="BC8">
        <f>COUNTIFS(Data!$V$5:$V$6219, "*-185*", Data!$AH$5:$AH$6219, "*" &amp; BC$1 &amp; "*")</f>
        <v>0</v>
      </c>
      <c r="BD8">
        <f>COUNTIFS(Data!$V$5:$V$6219, "*-185*", Data!$AH$5:$AH$6219, "*" &amp; BD$1 &amp; "*")</f>
        <v>0</v>
      </c>
      <c r="BE8">
        <f>COUNTIFS(Data!$V$5:$V$6219, "*-185*", Data!$AH$5:$AH$6219, "*" &amp; BE$1 &amp; "*")</f>
        <v>0</v>
      </c>
      <c r="BF8" s="26">
        <f>COUNTIFS(Data!$V$5:$V$6219, "*-185*", Data!$AH$5:$AH$6219, "*" &amp; BF$1 &amp; "*")</f>
        <v>0</v>
      </c>
      <c r="BH8">
        <f t="shared" si="0"/>
        <v>1</v>
      </c>
      <c r="BI8">
        <f t="shared" si="1"/>
        <v>1</v>
      </c>
      <c r="BJ8">
        <f t="shared" si="2"/>
        <v>1</v>
      </c>
    </row>
    <row r="9" spans="1:62" x14ac:dyDescent="0.3">
      <c r="A9" s="26" t="s">
        <v>2004</v>
      </c>
      <c r="B9">
        <f>COUNTIFS(Data!$V$5:$V$6219, "*-186*", Data!$AH$5:$AH$6219, "*" &amp; B$1 &amp; "*")</f>
        <v>1</v>
      </c>
      <c r="C9">
        <f>COUNTIFS(Data!$V$5:$V$6219, "*-186*", Data!$AH$5:$AH$6219, "*" &amp; C$1 &amp; "*")</f>
        <v>0</v>
      </c>
      <c r="D9">
        <f>COUNTIFS(Data!$V$5:$V$6219, "*-186*", Data!$AH$5:$AH$6219, "*" &amp; D$1 &amp; "*")</f>
        <v>0</v>
      </c>
      <c r="E9">
        <f>COUNTIFS(Data!$V$5:$V$6219, "*-186*", Data!$AH$5:$AH$6219, "*" &amp; E$1 &amp; "*")</f>
        <v>0</v>
      </c>
      <c r="F9">
        <f>COUNTIFS(Data!$V$5:$V$6219, "*-186*", Data!$AH$5:$AH$6219, "*" &amp; F$1 &amp; "*")</f>
        <v>0</v>
      </c>
      <c r="G9">
        <f>COUNTIFS(Data!$V$5:$V$6219, "*-186*", Data!$AH$5:$AH$6219, "*" &amp; G$1 &amp; "*")</f>
        <v>0</v>
      </c>
      <c r="H9">
        <f>COUNTIFS(Data!$V$5:$V$6219, "*-186*", Data!$AH$5:$AH$6219, "*" &amp; H$1 &amp; "*")</f>
        <v>0</v>
      </c>
      <c r="I9">
        <f>COUNTIFS(Data!$V$5:$V$6219, "*-186*", Data!$AH$5:$AH$6219, "*" &amp; I$1 &amp; "*")</f>
        <v>0</v>
      </c>
      <c r="J9">
        <f>COUNTIFS(Data!$V$5:$V$6219, "*-186*", Data!$AH$5:$AH$6219, "*" &amp; J$1 &amp; "*")</f>
        <v>0</v>
      </c>
      <c r="K9">
        <f>COUNTIFS(Data!$V$5:$V$6219, "*-186*", Data!$AH$5:$AH$6219, "*" &amp; K$1 &amp; "*")</f>
        <v>0</v>
      </c>
      <c r="L9">
        <f>COUNTIFS(Data!$V$5:$V$6219, "*-186*", Data!$AH$5:$AH$6219, "*" &amp; L$1 &amp; "*")</f>
        <v>0</v>
      </c>
      <c r="M9">
        <f>COUNTIFS(Data!$V$5:$V$6219, "*-186*", Data!$AH$5:$AH$6219, "*" &amp; M$1 &amp; "*")</f>
        <v>0</v>
      </c>
      <c r="N9">
        <f>COUNTIFS(Data!$V$5:$V$6219, "*-186*", Data!$AH$5:$AH$6219, "*" &amp; N$1 &amp; "*")</f>
        <v>0</v>
      </c>
      <c r="O9">
        <f>COUNTIFS(Data!$V$5:$V$6219, "*-186*", Data!$AH$5:$AH$6219, "*" &amp; O$1 &amp; "*")</f>
        <v>0</v>
      </c>
      <c r="P9">
        <f>COUNTIFS(Data!$V$5:$V$6219, "*-186*", Data!$AH$5:$AH$6219, "*" &amp; P$1 &amp; "*")</f>
        <v>0</v>
      </c>
      <c r="Q9">
        <f>COUNTIFS(Data!$V$5:$V$6219, "*-186*", Data!$AH$5:$AH$6219, "*" &amp; Q$1 &amp; "*")</f>
        <v>0</v>
      </c>
      <c r="R9">
        <f>COUNTIFS(Data!$V$5:$V$6219, "*-186*", Data!$AH$5:$AH$6219, "*" &amp; R$1 &amp; "*")</f>
        <v>0</v>
      </c>
      <c r="S9">
        <f>COUNTIFS(Data!$V$5:$V$6219, "*-186*", Data!$AH$5:$AH$6219, "*" &amp; S$1 &amp; "*")</f>
        <v>0</v>
      </c>
      <c r="T9">
        <f>COUNTIFS(Data!$V$5:$V$6219, "*-186*", Data!$AH$5:$AH$6219, "*" &amp; T$1 &amp; "*")</f>
        <v>0</v>
      </c>
      <c r="U9">
        <f>COUNTIFS(Data!$V$5:$V$6219, "*-186*", Data!$AH$5:$AH$6219, "*" &amp; U$1 &amp; "*")</f>
        <v>0</v>
      </c>
      <c r="V9">
        <f>COUNTIFS(Data!$V$5:$V$6219, "*-186*", Data!$AH$5:$AH$6219, "*" &amp; V$1 &amp; "*")</f>
        <v>0</v>
      </c>
      <c r="W9">
        <f>COUNTIFS(Data!$V$5:$V$6219, "*-186*", Data!$AH$5:$AH$6219, "*" &amp; W$1 &amp; "*")</f>
        <v>0</v>
      </c>
      <c r="X9">
        <f>COUNTIFS(Data!$V$5:$V$6219, "*-186*", Data!$AH$5:$AH$6219, "*" &amp; X$1 &amp; "*")</f>
        <v>0</v>
      </c>
      <c r="Y9">
        <f>COUNTIFS(Data!$V$5:$V$6219, "*-186*", Data!$AH$5:$AH$6219, "*" &amp; Y$1 &amp; "*")</f>
        <v>0</v>
      </c>
      <c r="Z9">
        <f>COUNTIFS(Data!$V$5:$V$6219, "*-186*", Data!$AH$5:$AH$6219, "*" &amp; Z$1 &amp; "*")</f>
        <v>0</v>
      </c>
      <c r="AA9">
        <f>COUNTIFS(Data!$V$5:$V$6219, "*-186*", Data!$AH$5:$AH$6219, "*" &amp; AA$1 &amp; "*")</f>
        <v>0</v>
      </c>
      <c r="AB9">
        <f>COUNTIFS(Data!$V$5:$V$6219, "*-186*", Data!$AH$5:$AH$6219, "*" &amp; AB$1 &amp; "*")</f>
        <v>0</v>
      </c>
      <c r="AC9">
        <f>COUNTIFS(Data!$V$5:$V$6219, "*-186*", Data!$AH$5:$AH$6219, "*" &amp; AC$1 &amp; "*")</f>
        <v>0</v>
      </c>
      <c r="AD9">
        <f>COUNTIFS(Data!$V$5:$V$6219, "*-186*", Data!$AH$5:$AH$6219, "*" &amp; AD$1 &amp; "*")</f>
        <v>0</v>
      </c>
      <c r="AE9">
        <f>COUNTIFS(Data!$V$5:$V$6219, "*-186*", Data!$AH$5:$AH$6219, "*" &amp; AE$1 &amp; "*")</f>
        <v>0</v>
      </c>
      <c r="AF9">
        <f>COUNTIFS(Data!$V$5:$V$6219, "*-186*", Data!$AH$5:$AH$6219, "*" &amp; AF$1 &amp; "*")</f>
        <v>0</v>
      </c>
      <c r="AG9">
        <f>COUNTIFS(Data!$V$5:$V$6219, "*-186*", Data!$AH$5:$AH$6219, "*" &amp; AG$1 &amp; "*")</f>
        <v>0</v>
      </c>
      <c r="AH9">
        <f>COUNTIFS(Data!$V$5:$V$6219, "*-186*", Data!$AH$5:$AH$6219, "*" &amp; AH$1 &amp; "*")</f>
        <v>0</v>
      </c>
      <c r="AI9">
        <f>COUNTIFS(Data!$V$5:$V$6219, "*-186*", Data!$AH$5:$AH$6219, "*" &amp; AI$1 &amp; "*")</f>
        <v>0</v>
      </c>
      <c r="AJ9">
        <f>COUNTIFS(Data!$V$5:$V$6219, "*-186*", Data!$AH$5:$AH$6219, "*" &amp; AJ$1 &amp; "*")</f>
        <v>0</v>
      </c>
      <c r="AK9">
        <f>COUNTIFS(Data!$V$5:$V$6219, "*-186*", Data!$AH$5:$AH$6219, "*" &amp; AK$1 &amp; "*")</f>
        <v>0</v>
      </c>
      <c r="AL9">
        <f>COUNTIFS(Data!$V$5:$V$6219, "*-186*", Data!$AH$5:$AH$6219, "*" &amp; AL$1 &amp; "*")</f>
        <v>0</v>
      </c>
      <c r="AM9">
        <f>COUNTIFS(Data!$V$5:$V$6219, "*-186*", Data!$AH$5:$AH$6219, "*" &amp; AM$1 &amp; "*")</f>
        <v>0</v>
      </c>
      <c r="AN9">
        <f>COUNTIFS(Data!$V$5:$V$6219, "*-186*", Data!$AH$5:$AH$6219, "*" &amp; AN$1 &amp; "*")</f>
        <v>0</v>
      </c>
      <c r="AO9">
        <f>COUNTIFS(Data!$V$5:$V$6219, "*-186*", Data!$AH$5:$AH$6219, "*" &amp; AO$1 &amp; "*")</f>
        <v>0</v>
      </c>
      <c r="AP9">
        <f>COUNTIFS(Data!$V$5:$V$6219, "*-186*", Data!$AH$5:$AH$6219, "*" &amp; AP$1 &amp; "*")</f>
        <v>0</v>
      </c>
      <c r="AQ9">
        <f>COUNTIFS(Data!$V$5:$V$6219, "*-186*", Data!$AH$5:$AH$6219, "*" &amp; AQ$1 &amp; "*")</f>
        <v>0</v>
      </c>
      <c r="AR9">
        <f>COUNTIFS(Data!$V$5:$V$6219, "*-186*", Data!$AH$5:$AH$6219, "*" &amp; AR$1 &amp; "*")</f>
        <v>0</v>
      </c>
      <c r="AS9">
        <f>COUNTIFS(Data!$V$5:$V$6219, "*-186*", Data!$AH$5:$AH$6219, "*" &amp; AS$1 &amp; "*")</f>
        <v>0</v>
      </c>
      <c r="AT9">
        <f>COUNTIFS(Data!$V$5:$V$6219, "*-186*", Data!$AH$5:$AH$6219, "*" &amp; AT$1 &amp; "*")</f>
        <v>0</v>
      </c>
      <c r="AU9">
        <f>COUNTIFS(Data!$V$5:$V$6219, "*-186*", Data!$AH$5:$AH$6219, "*" &amp; AU$1 &amp; "*")</f>
        <v>0</v>
      </c>
      <c r="AV9">
        <f>COUNTIFS(Data!$V$5:$V$6219, "*-186*", Data!$AH$5:$AH$6219, "*" &amp; AV$1 &amp; "*")</f>
        <v>0</v>
      </c>
      <c r="AW9">
        <f>COUNTIFS(Data!$V$5:$V$6219, "*-186*", Data!$AH$5:$AH$6219, "*" &amp; AW$1 &amp; "*")</f>
        <v>0</v>
      </c>
      <c r="AX9">
        <f>COUNTIFS(Data!$V$5:$V$6219, "*-186*", Data!$AH$5:$AH$6219, "*" &amp; AX$1 &amp; "*")</f>
        <v>0</v>
      </c>
      <c r="AY9">
        <f>COUNTIFS(Data!$V$5:$V$6219, "*-186*", Data!$AH$5:$AH$6219, "*" &amp; AY$1 &amp; "*")</f>
        <v>0</v>
      </c>
      <c r="AZ9">
        <f>COUNTIFS(Data!$V$5:$V$6219, "*-186*", Data!$AH$5:$AH$6219, "*" &amp; AZ$1 &amp; "*")</f>
        <v>0</v>
      </c>
      <c r="BA9">
        <f>COUNTIFS(Data!$V$5:$V$6219, "*-186*", Data!$AH$5:$AH$6219, "*" &amp; BA$1 &amp; "*")</f>
        <v>0</v>
      </c>
      <c r="BB9">
        <f>COUNTIFS(Data!$V$5:$V$6219, "*-186*", Data!$AH$5:$AH$6219, "*" &amp; BB$1 &amp; "*")</f>
        <v>0</v>
      </c>
      <c r="BC9">
        <f>COUNTIFS(Data!$V$5:$V$6219, "*-186*", Data!$AH$5:$AH$6219, "*" &amp; BC$1 &amp; "*")</f>
        <v>0</v>
      </c>
      <c r="BD9">
        <f>COUNTIFS(Data!$V$5:$V$6219, "*-186*", Data!$AH$5:$AH$6219, "*" &amp; BD$1 &amp; "*")</f>
        <v>0</v>
      </c>
      <c r="BE9">
        <f>COUNTIFS(Data!$V$5:$V$6219, "*-186*", Data!$AH$5:$AH$6219, "*" &amp; BE$1 &amp; "*")</f>
        <v>0</v>
      </c>
      <c r="BF9" s="26">
        <f>COUNTIFS(Data!$V$5:$V$6219, "*-186*", Data!$AH$5:$AH$6219, "*" &amp; BF$1 &amp; "*")</f>
        <v>0</v>
      </c>
      <c r="BH9">
        <f t="shared" si="0"/>
        <v>1</v>
      </c>
      <c r="BI9">
        <f t="shared" si="1"/>
        <v>1</v>
      </c>
      <c r="BJ9">
        <f t="shared" si="2"/>
        <v>1</v>
      </c>
    </row>
    <row r="10" spans="1:62" x14ac:dyDescent="0.3">
      <c r="A10" s="26" t="s">
        <v>2005</v>
      </c>
      <c r="B10">
        <f>COUNTIFS(Data!$V$5:$V$6219, "*-187*", Data!$AH$5:$AH$6219, "*" &amp; B$1 &amp; "*")</f>
        <v>2</v>
      </c>
      <c r="C10">
        <f>COUNTIFS(Data!$V$5:$V$6219, "*-187*", Data!$AH$5:$AH$6219, "*" &amp; C$1 &amp; "*")</f>
        <v>2</v>
      </c>
      <c r="D10">
        <f>COUNTIFS(Data!$V$5:$V$6219, "*-187*", Data!$AH$5:$AH$6219, "*" &amp; D$1 &amp; "*")</f>
        <v>2</v>
      </c>
      <c r="E10">
        <f>COUNTIFS(Data!$V$5:$V$6219, "*-187*", Data!$AH$5:$AH$6219, "*" &amp; E$1 &amp; "*")</f>
        <v>1</v>
      </c>
      <c r="F10">
        <f>COUNTIFS(Data!$V$5:$V$6219, "*-187*", Data!$AH$5:$AH$6219, "*" &amp; F$1 &amp; "*")</f>
        <v>0</v>
      </c>
      <c r="G10">
        <f>COUNTIFS(Data!$V$5:$V$6219, "*-187*", Data!$AH$5:$AH$6219, "*" &amp; G$1 &amp; "*")</f>
        <v>0</v>
      </c>
      <c r="H10">
        <f>COUNTIFS(Data!$V$5:$V$6219, "*-187*", Data!$AH$5:$AH$6219, "*" &amp; H$1 &amp; "*")</f>
        <v>0</v>
      </c>
      <c r="I10">
        <f>COUNTIFS(Data!$V$5:$V$6219, "*-187*", Data!$AH$5:$AH$6219, "*" &amp; I$1 &amp; "*")</f>
        <v>0</v>
      </c>
      <c r="J10">
        <f>COUNTIFS(Data!$V$5:$V$6219, "*-187*", Data!$AH$5:$AH$6219, "*" &amp; J$1 &amp; "*")</f>
        <v>0</v>
      </c>
      <c r="K10">
        <f>COUNTIFS(Data!$V$5:$V$6219, "*-187*", Data!$AH$5:$AH$6219, "*" &amp; K$1 &amp; "*")</f>
        <v>0</v>
      </c>
      <c r="L10">
        <f>COUNTIFS(Data!$V$5:$V$6219, "*-187*", Data!$AH$5:$AH$6219, "*" &amp; L$1 &amp; "*")</f>
        <v>0</v>
      </c>
      <c r="M10">
        <f>COUNTIFS(Data!$V$5:$V$6219, "*-187*", Data!$AH$5:$AH$6219, "*" &amp; M$1 &amp; "*")</f>
        <v>0</v>
      </c>
      <c r="N10">
        <f>COUNTIFS(Data!$V$5:$V$6219, "*-187*", Data!$AH$5:$AH$6219, "*" &amp; N$1 &amp; "*")</f>
        <v>0</v>
      </c>
      <c r="O10">
        <f>COUNTIFS(Data!$V$5:$V$6219, "*-187*", Data!$AH$5:$AH$6219, "*" &amp; O$1 &amp; "*")</f>
        <v>0</v>
      </c>
      <c r="P10">
        <f>COUNTIFS(Data!$V$5:$V$6219, "*-187*", Data!$AH$5:$AH$6219, "*" &amp; P$1 &amp; "*")</f>
        <v>0</v>
      </c>
      <c r="Q10">
        <f>COUNTIFS(Data!$V$5:$V$6219, "*-187*", Data!$AH$5:$AH$6219, "*" &amp; Q$1 &amp; "*")</f>
        <v>0</v>
      </c>
      <c r="R10">
        <f>COUNTIFS(Data!$V$5:$V$6219, "*-187*", Data!$AH$5:$AH$6219, "*" &amp; R$1 &amp; "*")</f>
        <v>0</v>
      </c>
      <c r="S10">
        <f>COUNTIFS(Data!$V$5:$V$6219, "*-187*", Data!$AH$5:$AH$6219, "*" &amp; S$1 &amp; "*")</f>
        <v>0</v>
      </c>
      <c r="T10">
        <f>COUNTIFS(Data!$V$5:$V$6219, "*-187*", Data!$AH$5:$AH$6219, "*" &amp; T$1 &amp; "*")</f>
        <v>0</v>
      </c>
      <c r="U10">
        <f>COUNTIFS(Data!$V$5:$V$6219, "*-187*", Data!$AH$5:$AH$6219, "*" &amp; U$1 &amp; "*")</f>
        <v>0</v>
      </c>
      <c r="V10">
        <f>COUNTIFS(Data!$V$5:$V$6219, "*-187*", Data!$AH$5:$AH$6219, "*" &amp; V$1 &amp; "*")</f>
        <v>0</v>
      </c>
      <c r="W10">
        <f>COUNTIFS(Data!$V$5:$V$6219, "*-187*", Data!$AH$5:$AH$6219, "*" &amp; W$1 &amp; "*")</f>
        <v>0</v>
      </c>
      <c r="X10">
        <f>COUNTIFS(Data!$V$5:$V$6219, "*-187*", Data!$AH$5:$AH$6219, "*" &amp; X$1 &amp; "*")</f>
        <v>0</v>
      </c>
      <c r="Y10">
        <f>COUNTIFS(Data!$V$5:$V$6219, "*-187*", Data!$AH$5:$AH$6219, "*" &amp; Y$1 &amp; "*")</f>
        <v>0</v>
      </c>
      <c r="Z10">
        <f>COUNTIFS(Data!$V$5:$V$6219, "*-187*", Data!$AH$5:$AH$6219, "*" &amp; Z$1 &amp; "*")</f>
        <v>0</v>
      </c>
      <c r="AA10">
        <f>COUNTIFS(Data!$V$5:$V$6219, "*-187*", Data!$AH$5:$AH$6219, "*" &amp; AA$1 &amp; "*")</f>
        <v>0</v>
      </c>
      <c r="AB10">
        <f>COUNTIFS(Data!$V$5:$V$6219, "*-187*", Data!$AH$5:$AH$6219, "*" &amp; AB$1 &amp; "*")</f>
        <v>0</v>
      </c>
      <c r="AC10">
        <f>COUNTIFS(Data!$V$5:$V$6219, "*-187*", Data!$AH$5:$AH$6219, "*" &amp; AC$1 &amp; "*")</f>
        <v>0</v>
      </c>
      <c r="AD10">
        <f>COUNTIFS(Data!$V$5:$V$6219, "*-187*", Data!$AH$5:$AH$6219, "*" &amp; AD$1 &amp; "*")</f>
        <v>0</v>
      </c>
      <c r="AE10">
        <f>COUNTIFS(Data!$V$5:$V$6219, "*-187*", Data!$AH$5:$AH$6219, "*" &amp; AE$1 &amp; "*")</f>
        <v>0</v>
      </c>
      <c r="AF10">
        <f>COUNTIFS(Data!$V$5:$V$6219, "*-187*", Data!$AH$5:$AH$6219, "*" &amp; AF$1 &amp; "*")</f>
        <v>0</v>
      </c>
      <c r="AG10">
        <f>COUNTIFS(Data!$V$5:$V$6219, "*-187*", Data!$AH$5:$AH$6219, "*" &amp; AG$1 &amp; "*")</f>
        <v>0</v>
      </c>
      <c r="AH10">
        <f>COUNTIFS(Data!$V$5:$V$6219, "*-187*", Data!$AH$5:$AH$6219, "*" &amp; AH$1 &amp; "*")</f>
        <v>0</v>
      </c>
      <c r="AI10">
        <f>COUNTIFS(Data!$V$5:$V$6219, "*-187*", Data!$AH$5:$AH$6219, "*" &amp; AI$1 &amp; "*")</f>
        <v>0</v>
      </c>
      <c r="AJ10">
        <f>COUNTIFS(Data!$V$5:$V$6219, "*-187*", Data!$AH$5:$AH$6219, "*" &amp; AJ$1 &amp; "*")</f>
        <v>0</v>
      </c>
      <c r="AK10">
        <f>COUNTIFS(Data!$V$5:$V$6219, "*-187*", Data!$AH$5:$AH$6219, "*" &amp; AK$1 &amp; "*")</f>
        <v>0</v>
      </c>
      <c r="AL10">
        <f>COUNTIFS(Data!$V$5:$V$6219, "*-187*", Data!$AH$5:$AH$6219, "*" &amp; AL$1 &amp; "*")</f>
        <v>0</v>
      </c>
      <c r="AM10">
        <f>COUNTIFS(Data!$V$5:$V$6219, "*-187*", Data!$AH$5:$AH$6219, "*" &amp; AM$1 &amp; "*")</f>
        <v>0</v>
      </c>
      <c r="AN10">
        <f>COUNTIFS(Data!$V$5:$V$6219, "*-187*", Data!$AH$5:$AH$6219, "*" &amp; AN$1 &amp; "*")</f>
        <v>0</v>
      </c>
      <c r="AO10">
        <f>COUNTIFS(Data!$V$5:$V$6219, "*-187*", Data!$AH$5:$AH$6219, "*" &amp; AO$1 &amp; "*")</f>
        <v>0</v>
      </c>
      <c r="AP10">
        <f>COUNTIFS(Data!$V$5:$V$6219, "*-187*", Data!$AH$5:$AH$6219, "*" &amp; AP$1 &amp; "*")</f>
        <v>0</v>
      </c>
      <c r="AQ10">
        <f>COUNTIFS(Data!$V$5:$V$6219, "*-187*", Data!$AH$5:$AH$6219, "*" &amp; AQ$1 &amp; "*")</f>
        <v>0</v>
      </c>
      <c r="AR10">
        <f>COUNTIFS(Data!$V$5:$V$6219, "*-187*", Data!$AH$5:$AH$6219, "*" &amp; AR$1 &amp; "*")</f>
        <v>0</v>
      </c>
      <c r="AS10">
        <f>COUNTIFS(Data!$V$5:$V$6219, "*-187*", Data!$AH$5:$AH$6219, "*" &amp; AS$1 &amp; "*")</f>
        <v>0</v>
      </c>
      <c r="AT10">
        <f>COUNTIFS(Data!$V$5:$V$6219, "*-187*", Data!$AH$5:$AH$6219, "*" &amp; AT$1 &amp; "*")</f>
        <v>0</v>
      </c>
      <c r="AU10">
        <f>COUNTIFS(Data!$V$5:$V$6219, "*-187*", Data!$AH$5:$AH$6219, "*" &amp; AU$1 &amp; "*")</f>
        <v>0</v>
      </c>
      <c r="AV10">
        <f>COUNTIFS(Data!$V$5:$V$6219, "*-187*", Data!$AH$5:$AH$6219, "*" &amp; AV$1 &amp; "*")</f>
        <v>0</v>
      </c>
      <c r="AW10">
        <f>COUNTIFS(Data!$V$5:$V$6219, "*-187*", Data!$AH$5:$AH$6219, "*" &amp; AW$1 &amp; "*")</f>
        <v>0</v>
      </c>
      <c r="AX10">
        <f>COUNTIFS(Data!$V$5:$V$6219, "*-187*", Data!$AH$5:$AH$6219, "*" &amp; AX$1 &amp; "*")</f>
        <v>0</v>
      </c>
      <c r="AY10">
        <f>COUNTIFS(Data!$V$5:$V$6219, "*-187*", Data!$AH$5:$AH$6219, "*" &amp; AY$1 &amp; "*")</f>
        <v>0</v>
      </c>
      <c r="AZ10">
        <f>COUNTIFS(Data!$V$5:$V$6219, "*-187*", Data!$AH$5:$AH$6219, "*" &amp; AZ$1 &amp; "*")</f>
        <v>0</v>
      </c>
      <c r="BA10">
        <f>COUNTIFS(Data!$V$5:$V$6219, "*-187*", Data!$AH$5:$AH$6219, "*" &amp; BA$1 &amp; "*")</f>
        <v>0</v>
      </c>
      <c r="BB10">
        <f>COUNTIFS(Data!$V$5:$V$6219, "*-187*", Data!$AH$5:$AH$6219, "*" &amp; BB$1 &amp; "*")</f>
        <v>0</v>
      </c>
      <c r="BC10">
        <f>COUNTIFS(Data!$V$5:$V$6219, "*-187*", Data!$AH$5:$AH$6219, "*" &amp; BC$1 &amp; "*")</f>
        <v>0</v>
      </c>
      <c r="BD10">
        <f>COUNTIFS(Data!$V$5:$V$6219, "*-187*", Data!$AH$5:$AH$6219, "*" &amp; BD$1 &amp; "*")</f>
        <v>0</v>
      </c>
      <c r="BE10">
        <f>COUNTIFS(Data!$V$5:$V$6219, "*-187*", Data!$AH$5:$AH$6219, "*" &amp; BE$1 &amp; "*")</f>
        <v>0</v>
      </c>
      <c r="BF10" s="26">
        <f>COUNTIFS(Data!$V$5:$V$6219, "*-187*", Data!$AH$5:$AH$6219, "*" &amp; BF$1 &amp; "*")</f>
        <v>0</v>
      </c>
      <c r="BH10">
        <f t="shared" si="0"/>
        <v>7</v>
      </c>
      <c r="BI10">
        <f t="shared" si="1"/>
        <v>4</v>
      </c>
      <c r="BJ10">
        <f t="shared" si="2"/>
        <v>1.75</v>
      </c>
    </row>
    <row r="11" spans="1:62" x14ac:dyDescent="0.3">
      <c r="A11" s="26" t="s">
        <v>2006</v>
      </c>
      <c r="B11">
        <f>COUNTIFS(Data!$V$5:$V$6219, "*-188*", Data!$AH$5:$AH$6219, "*" &amp; B$1 &amp; "*")</f>
        <v>0</v>
      </c>
      <c r="C11">
        <f>COUNTIFS(Data!$V$5:$V$6219, "*-188*", Data!$AH$5:$AH$6219, "*" &amp; C$1 &amp; "*")</f>
        <v>0</v>
      </c>
      <c r="D11">
        <f>COUNTIFS(Data!$V$5:$V$6219, "*-188*", Data!$AH$5:$AH$6219, "*" &amp; D$1 &amp; "*")</f>
        <v>2</v>
      </c>
      <c r="E11">
        <f>COUNTIFS(Data!$V$5:$V$6219, "*-188*", Data!$AH$5:$AH$6219, "*" &amp; E$1 &amp; "*")</f>
        <v>0</v>
      </c>
      <c r="F11">
        <f>COUNTIFS(Data!$V$5:$V$6219, "*-188*", Data!$AH$5:$AH$6219, "*" &amp; F$1 &amp; "*")</f>
        <v>0</v>
      </c>
      <c r="G11">
        <f>COUNTIFS(Data!$V$5:$V$6219, "*-188*", Data!$AH$5:$AH$6219, "*" &amp; G$1 &amp; "*")</f>
        <v>0</v>
      </c>
      <c r="H11">
        <f>COUNTIFS(Data!$V$5:$V$6219, "*-188*", Data!$AH$5:$AH$6219, "*" &amp; H$1 &amp; "*")</f>
        <v>0</v>
      </c>
      <c r="I11">
        <f>COUNTIFS(Data!$V$5:$V$6219, "*-188*", Data!$AH$5:$AH$6219, "*" &amp; I$1 &amp; "*")</f>
        <v>0</v>
      </c>
      <c r="J11">
        <f>COUNTIFS(Data!$V$5:$V$6219, "*-188*", Data!$AH$5:$AH$6219, "*" &amp; J$1 &amp; "*")</f>
        <v>0</v>
      </c>
      <c r="K11">
        <f>COUNTIFS(Data!$V$5:$V$6219, "*-188*", Data!$AH$5:$AH$6219, "*" &amp; K$1 &amp; "*")</f>
        <v>0</v>
      </c>
      <c r="L11">
        <f>COUNTIFS(Data!$V$5:$V$6219, "*-188*", Data!$AH$5:$AH$6219, "*" &amp; L$1 &amp; "*")</f>
        <v>0</v>
      </c>
      <c r="M11">
        <f>COUNTIFS(Data!$V$5:$V$6219, "*-188*", Data!$AH$5:$AH$6219, "*" &amp; M$1 &amp; "*")</f>
        <v>0</v>
      </c>
      <c r="N11">
        <f>COUNTIFS(Data!$V$5:$V$6219, "*-188*", Data!$AH$5:$AH$6219, "*" &amp; N$1 &amp; "*")</f>
        <v>0</v>
      </c>
      <c r="O11">
        <f>COUNTIFS(Data!$V$5:$V$6219, "*-188*", Data!$AH$5:$AH$6219, "*" &amp; O$1 &amp; "*")</f>
        <v>0</v>
      </c>
      <c r="P11">
        <f>COUNTIFS(Data!$V$5:$V$6219, "*-188*", Data!$AH$5:$AH$6219, "*" &amp; P$1 &amp; "*")</f>
        <v>0</v>
      </c>
      <c r="Q11">
        <f>COUNTIFS(Data!$V$5:$V$6219, "*-188*", Data!$AH$5:$AH$6219, "*" &amp; Q$1 &amp; "*")</f>
        <v>0</v>
      </c>
      <c r="R11">
        <f>COUNTIFS(Data!$V$5:$V$6219, "*-188*", Data!$AH$5:$AH$6219, "*" &amp; R$1 &amp; "*")</f>
        <v>0</v>
      </c>
      <c r="S11">
        <f>COUNTIFS(Data!$V$5:$V$6219, "*-188*", Data!$AH$5:$AH$6219, "*" &amp; S$1 &amp; "*")</f>
        <v>0</v>
      </c>
      <c r="T11">
        <f>COUNTIFS(Data!$V$5:$V$6219, "*-188*", Data!$AH$5:$AH$6219, "*" &amp; T$1 &amp; "*")</f>
        <v>0</v>
      </c>
      <c r="U11">
        <f>COUNTIFS(Data!$V$5:$V$6219, "*-188*", Data!$AH$5:$AH$6219, "*" &amp; U$1 &amp; "*")</f>
        <v>0</v>
      </c>
      <c r="V11">
        <f>COUNTIFS(Data!$V$5:$V$6219, "*-188*", Data!$AH$5:$AH$6219, "*" &amp; V$1 &amp; "*")</f>
        <v>0</v>
      </c>
      <c r="W11">
        <f>COUNTIFS(Data!$V$5:$V$6219, "*-188*", Data!$AH$5:$AH$6219, "*" &amp; W$1 &amp; "*")</f>
        <v>0</v>
      </c>
      <c r="X11">
        <f>COUNTIFS(Data!$V$5:$V$6219, "*-188*", Data!$AH$5:$AH$6219, "*" &amp; X$1 &amp; "*")</f>
        <v>0</v>
      </c>
      <c r="Y11">
        <f>COUNTIFS(Data!$V$5:$V$6219, "*-188*", Data!$AH$5:$AH$6219, "*" &amp; Y$1 &amp; "*")</f>
        <v>0</v>
      </c>
      <c r="Z11">
        <f>COUNTIFS(Data!$V$5:$V$6219, "*-188*", Data!$AH$5:$AH$6219, "*" &amp; Z$1 &amp; "*")</f>
        <v>0</v>
      </c>
      <c r="AA11">
        <f>COUNTIFS(Data!$V$5:$V$6219, "*-188*", Data!$AH$5:$AH$6219, "*" &amp; AA$1 &amp; "*")</f>
        <v>0</v>
      </c>
      <c r="AB11">
        <f>COUNTIFS(Data!$V$5:$V$6219, "*-188*", Data!$AH$5:$AH$6219, "*" &amp; AB$1 &amp; "*")</f>
        <v>0</v>
      </c>
      <c r="AC11">
        <f>COUNTIFS(Data!$V$5:$V$6219, "*-188*", Data!$AH$5:$AH$6219, "*" &amp; AC$1 &amp; "*")</f>
        <v>0</v>
      </c>
      <c r="AD11">
        <f>COUNTIFS(Data!$V$5:$V$6219, "*-188*", Data!$AH$5:$AH$6219, "*" &amp; AD$1 &amp; "*")</f>
        <v>0</v>
      </c>
      <c r="AE11">
        <f>COUNTIFS(Data!$V$5:$V$6219, "*-188*", Data!$AH$5:$AH$6219, "*" &amp; AE$1 &amp; "*")</f>
        <v>0</v>
      </c>
      <c r="AF11">
        <f>COUNTIFS(Data!$V$5:$V$6219, "*-188*", Data!$AH$5:$AH$6219, "*" &amp; AF$1 &amp; "*")</f>
        <v>0</v>
      </c>
      <c r="AG11">
        <f>COUNTIFS(Data!$V$5:$V$6219, "*-188*", Data!$AH$5:$AH$6219, "*" &amp; AG$1 &amp; "*")</f>
        <v>0</v>
      </c>
      <c r="AH11">
        <f>COUNTIFS(Data!$V$5:$V$6219, "*-188*", Data!$AH$5:$AH$6219, "*" &amp; AH$1 &amp; "*")</f>
        <v>0</v>
      </c>
      <c r="AI11">
        <f>COUNTIFS(Data!$V$5:$V$6219, "*-188*", Data!$AH$5:$AH$6219, "*" &amp; AI$1 &amp; "*")</f>
        <v>0</v>
      </c>
      <c r="AJ11">
        <f>COUNTIFS(Data!$V$5:$V$6219, "*-188*", Data!$AH$5:$AH$6219, "*" &amp; AJ$1 &amp; "*")</f>
        <v>0</v>
      </c>
      <c r="AK11">
        <f>COUNTIFS(Data!$V$5:$V$6219, "*-188*", Data!$AH$5:$AH$6219, "*" &amp; AK$1 &amp; "*")</f>
        <v>0</v>
      </c>
      <c r="AL11">
        <f>COUNTIFS(Data!$V$5:$V$6219, "*-188*", Data!$AH$5:$AH$6219, "*" &amp; AL$1 &amp; "*")</f>
        <v>0</v>
      </c>
      <c r="AM11">
        <f>COUNTIFS(Data!$V$5:$V$6219, "*-188*", Data!$AH$5:$AH$6219, "*" &amp; AM$1 &amp; "*")</f>
        <v>0</v>
      </c>
      <c r="AN11">
        <f>COUNTIFS(Data!$V$5:$V$6219, "*-188*", Data!$AH$5:$AH$6219, "*" &amp; AN$1 &amp; "*")</f>
        <v>0</v>
      </c>
      <c r="AO11">
        <f>COUNTIFS(Data!$V$5:$V$6219, "*-188*", Data!$AH$5:$AH$6219, "*" &amp; AO$1 &amp; "*")</f>
        <v>0</v>
      </c>
      <c r="AP11">
        <f>COUNTIFS(Data!$V$5:$V$6219, "*-188*", Data!$AH$5:$AH$6219, "*" &amp; AP$1 &amp; "*")</f>
        <v>0</v>
      </c>
      <c r="AQ11">
        <f>COUNTIFS(Data!$V$5:$V$6219, "*-188*", Data!$AH$5:$AH$6219, "*" &amp; AQ$1 &amp; "*")</f>
        <v>0</v>
      </c>
      <c r="AR11">
        <f>COUNTIFS(Data!$V$5:$V$6219, "*-188*", Data!$AH$5:$AH$6219, "*" &amp; AR$1 &amp; "*")</f>
        <v>0</v>
      </c>
      <c r="AS11">
        <f>COUNTIFS(Data!$V$5:$V$6219, "*-188*", Data!$AH$5:$AH$6219, "*" &amp; AS$1 &amp; "*")</f>
        <v>0</v>
      </c>
      <c r="AT11">
        <f>COUNTIFS(Data!$V$5:$V$6219, "*-188*", Data!$AH$5:$AH$6219, "*" &amp; AT$1 &amp; "*")</f>
        <v>0</v>
      </c>
      <c r="AU11">
        <f>COUNTIFS(Data!$V$5:$V$6219, "*-188*", Data!$AH$5:$AH$6219, "*" &amp; AU$1 &amp; "*")</f>
        <v>0</v>
      </c>
      <c r="AV11">
        <f>COUNTIFS(Data!$V$5:$V$6219, "*-188*", Data!$AH$5:$AH$6219, "*" &amp; AV$1 &amp; "*")</f>
        <v>0</v>
      </c>
      <c r="AW11">
        <f>COUNTIFS(Data!$V$5:$V$6219, "*-188*", Data!$AH$5:$AH$6219, "*" &amp; AW$1 &amp; "*")</f>
        <v>0</v>
      </c>
      <c r="AX11">
        <f>COUNTIFS(Data!$V$5:$V$6219, "*-188*", Data!$AH$5:$AH$6219, "*" &amp; AX$1 &amp; "*")</f>
        <v>0</v>
      </c>
      <c r="AY11">
        <f>COUNTIFS(Data!$V$5:$V$6219, "*-188*", Data!$AH$5:$AH$6219, "*" &amp; AY$1 &amp; "*")</f>
        <v>0</v>
      </c>
      <c r="AZ11">
        <f>COUNTIFS(Data!$V$5:$V$6219, "*-188*", Data!$AH$5:$AH$6219, "*" &amp; AZ$1 &amp; "*")</f>
        <v>0</v>
      </c>
      <c r="BA11">
        <f>COUNTIFS(Data!$V$5:$V$6219, "*-188*", Data!$AH$5:$AH$6219, "*" &amp; BA$1 &amp; "*")</f>
        <v>0</v>
      </c>
      <c r="BB11">
        <f>COUNTIFS(Data!$V$5:$V$6219, "*-188*", Data!$AH$5:$AH$6219, "*" &amp; BB$1 &amp; "*")</f>
        <v>0</v>
      </c>
      <c r="BC11">
        <f>COUNTIFS(Data!$V$5:$V$6219, "*-188*", Data!$AH$5:$AH$6219, "*" &amp; BC$1 &amp; "*")</f>
        <v>0</v>
      </c>
      <c r="BD11">
        <f>COUNTIFS(Data!$V$5:$V$6219, "*-188*", Data!$AH$5:$AH$6219, "*" &amp; BD$1 &amp; "*")</f>
        <v>0</v>
      </c>
      <c r="BE11">
        <f>COUNTIFS(Data!$V$5:$V$6219, "*-188*", Data!$AH$5:$AH$6219, "*" &amp; BE$1 &amp; "*")</f>
        <v>0</v>
      </c>
      <c r="BF11" s="26">
        <f>COUNTIFS(Data!$V$5:$V$6219, "*-188*", Data!$AH$5:$AH$6219, "*" &amp; BF$1 &amp; "*")</f>
        <v>0</v>
      </c>
      <c r="BH11">
        <f t="shared" si="0"/>
        <v>2</v>
      </c>
      <c r="BI11">
        <f t="shared" si="1"/>
        <v>1</v>
      </c>
      <c r="BJ11">
        <f t="shared" si="2"/>
        <v>2</v>
      </c>
    </row>
    <row r="12" spans="1:62" x14ac:dyDescent="0.3">
      <c r="A12" s="26" t="s">
        <v>2007</v>
      </c>
      <c r="B12">
        <f>COUNTIFS(Data!$V$5:$V$6219, "*-189*", Data!$AH$5:$AH$6219, "*" &amp; B$1 &amp; "*")</f>
        <v>0</v>
      </c>
      <c r="C12">
        <f>COUNTIFS(Data!$V$5:$V$6219, "*-189*", Data!$AH$5:$AH$6219, "*" &amp; C$1 &amp; "*")</f>
        <v>2</v>
      </c>
      <c r="D12">
        <f>COUNTIFS(Data!$V$5:$V$6219, "*-189*", Data!$AH$5:$AH$6219, "*" &amp; D$1 &amp; "*")</f>
        <v>1</v>
      </c>
      <c r="E12">
        <f>COUNTIFS(Data!$V$5:$V$6219, "*-189*", Data!$AH$5:$AH$6219, "*" &amp; E$1 &amp; "*")</f>
        <v>1</v>
      </c>
      <c r="F12">
        <f>COUNTIFS(Data!$V$5:$V$6219, "*-189*", Data!$AH$5:$AH$6219, "*" &amp; F$1 &amp; "*")</f>
        <v>1</v>
      </c>
      <c r="G12">
        <f>COUNTIFS(Data!$V$5:$V$6219, "*-189*", Data!$AH$5:$AH$6219, "*" &amp; G$1 &amp; "*")</f>
        <v>2</v>
      </c>
      <c r="H12">
        <f>COUNTIFS(Data!$V$5:$V$6219, "*-189*", Data!$AH$5:$AH$6219, "*" &amp; H$1 &amp; "*")</f>
        <v>0</v>
      </c>
      <c r="I12">
        <f>COUNTIFS(Data!$V$5:$V$6219, "*-189*", Data!$AH$5:$AH$6219, "*" &amp; I$1 &amp; "*")</f>
        <v>0</v>
      </c>
      <c r="J12">
        <f>COUNTIFS(Data!$V$5:$V$6219, "*-189*", Data!$AH$5:$AH$6219, "*" &amp; J$1 &amp; "*")</f>
        <v>0</v>
      </c>
      <c r="K12">
        <f>COUNTIFS(Data!$V$5:$V$6219, "*-189*", Data!$AH$5:$AH$6219, "*" &amp; K$1 &amp; "*")</f>
        <v>0</v>
      </c>
      <c r="L12">
        <f>COUNTIFS(Data!$V$5:$V$6219, "*-189*", Data!$AH$5:$AH$6219, "*" &amp; L$1 &amp; "*")</f>
        <v>0</v>
      </c>
      <c r="M12">
        <f>COUNTIFS(Data!$V$5:$V$6219, "*-189*", Data!$AH$5:$AH$6219, "*" &amp; M$1 &amp; "*")</f>
        <v>0</v>
      </c>
      <c r="N12">
        <f>COUNTIFS(Data!$V$5:$V$6219, "*-189*", Data!$AH$5:$AH$6219, "*" &amp; N$1 &amp; "*")</f>
        <v>0</v>
      </c>
      <c r="O12">
        <f>COUNTIFS(Data!$V$5:$V$6219, "*-189*", Data!$AH$5:$AH$6219, "*" &amp; O$1 &amp; "*")</f>
        <v>0</v>
      </c>
      <c r="P12">
        <f>COUNTIFS(Data!$V$5:$V$6219, "*-189*", Data!$AH$5:$AH$6219, "*" &amp; P$1 &amp; "*")</f>
        <v>0</v>
      </c>
      <c r="Q12">
        <f>COUNTIFS(Data!$V$5:$V$6219, "*-189*", Data!$AH$5:$AH$6219, "*" &amp; Q$1 &amp; "*")</f>
        <v>0</v>
      </c>
      <c r="R12">
        <f>COUNTIFS(Data!$V$5:$V$6219, "*-189*", Data!$AH$5:$AH$6219, "*" &amp; R$1 &amp; "*")</f>
        <v>0</v>
      </c>
      <c r="S12">
        <f>COUNTIFS(Data!$V$5:$V$6219, "*-189*", Data!$AH$5:$AH$6219, "*" &amp; S$1 &amp; "*")</f>
        <v>0</v>
      </c>
      <c r="T12">
        <f>COUNTIFS(Data!$V$5:$V$6219, "*-189*", Data!$AH$5:$AH$6219, "*" &amp; T$1 &amp; "*")</f>
        <v>0</v>
      </c>
      <c r="U12">
        <f>COUNTIFS(Data!$V$5:$V$6219, "*-189*", Data!$AH$5:$AH$6219, "*" &amp; U$1 &amp; "*")</f>
        <v>0</v>
      </c>
      <c r="V12">
        <f>COUNTIFS(Data!$V$5:$V$6219, "*-189*", Data!$AH$5:$AH$6219, "*" &amp; V$1 &amp; "*")</f>
        <v>0</v>
      </c>
      <c r="W12">
        <f>COUNTIFS(Data!$V$5:$V$6219, "*-189*", Data!$AH$5:$AH$6219, "*" &amp; W$1 &amp; "*")</f>
        <v>0</v>
      </c>
      <c r="X12">
        <f>COUNTIFS(Data!$V$5:$V$6219, "*-189*", Data!$AH$5:$AH$6219, "*" &amp; X$1 &amp; "*")</f>
        <v>0</v>
      </c>
      <c r="Y12">
        <f>COUNTIFS(Data!$V$5:$V$6219, "*-189*", Data!$AH$5:$AH$6219, "*" &amp; Y$1 &amp; "*")</f>
        <v>0</v>
      </c>
      <c r="Z12">
        <f>COUNTIFS(Data!$V$5:$V$6219, "*-189*", Data!$AH$5:$AH$6219, "*" &amp; Z$1 &amp; "*")</f>
        <v>0</v>
      </c>
      <c r="AA12">
        <f>COUNTIFS(Data!$V$5:$V$6219, "*-189*", Data!$AH$5:$AH$6219, "*" &amp; AA$1 &amp; "*")</f>
        <v>0</v>
      </c>
      <c r="AB12">
        <f>COUNTIFS(Data!$V$5:$V$6219, "*-189*", Data!$AH$5:$AH$6219, "*" &amp; AB$1 &amp; "*")</f>
        <v>0</v>
      </c>
      <c r="AC12">
        <f>COUNTIFS(Data!$V$5:$V$6219, "*-189*", Data!$AH$5:$AH$6219, "*" &amp; AC$1 &amp; "*")</f>
        <v>0</v>
      </c>
      <c r="AD12">
        <f>COUNTIFS(Data!$V$5:$V$6219, "*-189*", Data!$AH$5:$AH$6219, "*" &amp; AD$1 &amp; "*")</f>
        <v>0</v>
      </c>
      <c r="AE12">
        <f>COUNTIFS(Data!$V$5:$V$6219, "*-189*", Data!$AH$5:$AH$6219, "*" &amp; AE$1 &amp; "*")</f>
        <v>0</v>
      </c>
      <c r="AF12">
        <f>COUNTIFS(Data!$V$5:$V$6219, "*-189*", Data!$AH$5:$AH$6219, "*" &amp; AF$1 &amp; "*")</f>
        <v>0</v>
      </c>
      <c r="AG12">
        <f>COUNTIFS(Data!$V$5:$V$6219, "*-189*", Data!$AH$5:$AH$6219, "*" &amp; AG$1 &amp; "*")</f>
        <v>0</v>
      </c>
      <c r="AH12">
        <f>COUNTIFS(Data!$V$5:$V$6219, "*-189*", Data!$AH$5:$AH$6219, "*" &amp; AH$1 &amp; "*")</f>
        <v>0</v>
      </c>
      <c r="AI12">
        <f>COUNTIFS(Data!$V$5:$V$6219, "*-189*", Data!$AH$5:$AH$6219, "*" &amp; AI$1 &amp; "*")</f>
        <v>0</v>
      </c>
      <c r="AJ12">
        <f>COUNTIFS(Data!$V$5:$V$6219, "*-189*", Data!$AH$5:$AH$6219, "*" &amp; AJ$1 &amp; "*")</f>
        <v>0</v>
      </c>
      <c r="AK12">
        <f>COUNTIFS(Data!$V$5:$V$6219, "*-189*", Data!$AH$5:$AH$6219, "*" &amp; AK$1 &amp; "*")</f>
        <v>0</v>
      </c>
      <c r="AL12">
        <f>COUNTIFS(Data!$V$5:$V$6219, "*-189*", Data!$AH$5:$AH$6219, "*" &amp; AL$1 &amp; "*")</f>
        <v>0</v>
      </c>
      <c r="AM12">
        <f>COUNTIFS(Data!$V$5:$V$6219, "*-189*", Data!$AH$5:$AH$6219, "*" &amp; AM$1 &amp; "*")</f>
        <v>0</v>
      </c>
      <c r="AN12">
        <f>COUNTIFS(Data!$V$5:$V$6219, "*-189*", Data!$AH$5:$AH$6219, "*" &amp; AN$1 &amp; "*")</f>
        <v>0</v>
      </c>
      <c r="AO12">
        <f>COUNTIFS(Data!$V$5:$V$6219, "*-189*", Data!$AH$5:$AH$6219, "*" &amp; AO$1 &amp; "*")</f>
        <v>0</v>
      </c>
      <c r="AP12">
        <f>COUNTIFS(Data!$V$5:$V$6219, "*-189*", Data!$AH$5:$AH$6219, "*" &amp; AP$1 &amp; "*")</f>
        <v>0</v>
      </c>
      <c r="AQ12">
        <f>COUNTIFS(Data!$V$5:$V$6219, "*-189*", Data!$AH$5:$AH$6219, "*" &amp; AQ$1 &amp; "*")</f>
        <v>0</v>
      </c>
      <c r="AR12">
        <f>COUNTIFS(Data!$V$5:$V$6219, "*-189*", Data!$AH$5:$AH$6219, "*" &amp; AR$1 &amp; "*")</f>
        <v>0</v>
      </c>
      <c r="AS12">
        <f>COUNTIFS(Data!$V$5:$V$6219, "*-189*", Data!$AH$5:$AH$6219, "*" &amp; AS$1 &amp; "*")</f>
        <v>0</v>
      </c>
      <c r="AT12">
        <f>COUNTIFS(Data!$V$5:$V$6219, "*-189*", Data!$AH$5:$AH$6219, "*" &amp; AT$1 &amp; "*")</f>
        <v>0</v>
      </c>
      <c r="AU12">
        <f>COUNTIFS(Data!$V$5:$V$6219, "*-189*", Data!$AH$5:$AH$6219, "*" &amp; AU$1 &amp; "*")</f>
        <v>0</v>
      </c>
      <c r="AV12">
        <f>COUNTIFS(Data!$V$5:$V$6219, "*-189*", Data!$AH$5:$AH$6219, "*" &amp; AV$1 &amp; "*")</f>
        <v>0</v>
      </c>
      <c r="AW12">
        <f>COUNTIFS(Data!$V$5:$V$6219, "*-189*", Data!$AH$5:$AH$6219, "*" &amp; AW$1 &amp; "*")</f>
        <v>0</v>
      </c>
      <c r="AX12">
        <f>COUNTIFS(Data!$V$5:$V$6219, "*-189*", Data!$AH$5:$AH$6219, "*" &amp; AX$1 &amp; "*")</f>
        <v>0</v>
      </c>
      <c r="AY12">
        <f>COUNTIFS(Data!$V$5:$V$6219, "*-189*", Data!$AH$5:$AH$6219, "*" &amp; AY$1 &amp; "*")</f>
        <v>0</v>
      </c>
      <c r="AZ12">
        <f>COUNTIFS(Data!$V$5:$V$6219, "*-189*", Data!$AH$5:$AH$6219, "*" &amp; AZ$1 &amp; "*")</f>
        <v>0</v>
      </c>
      <c r="BA12">
        <f>COUNTIFS(Data!$V$5:$V$6219, "*-189*", Data!$AH$5:$AH$6219, "*" &amp; BA$1 &amp; "*")</f>
        <v>0</v>
      </c>
      <c r="BB12">
        <f>COUNTIFS(Data!$V$5:$V$6219, "*-189*", Data!$AH$5:$AH$6219, "*" &amp; BB$1 &amp; "*")</f>
        <v>0</v>
      </c>
      <c r="BC12">
        <f>COUNTIFS(Data!$V$5:$V$6219, "*-189*", Data!$AH$5:$AH$6219, "*" &amp; BC$1 &amp; "*")</f>
        <v>0</v>
      </c>
      <c r="BD12">
        <f>COUNTIFS(Data!$V$5:$V$6219, "*-189*", Data!$AH$5:$AH$6219, "*" &amp; BD$1 &amp; "*")</f>
        <v>0</v>
      </c>
      <c r="BE12">
        <f>COUNTIFS(Data!$V$5:$V$6219, "*-189*", Data!$AH$5:$AH$6219, "*" &amp; BE$1 &amp; "*")</f>
        <v>0</v>
      </c>
      <c r="BF12" s="26">
        <f>COUNTIFS(Data!$V$5:$V$6219, "*-189*", Data!$AH$5:$AH$6219, "*" &amp; BF$1 &amp; "*")</f>
        <v>0</v>
      </c>
      <c r="BH12">
        <f t="shared" si="0"/>
        <v>7</v>
      </c>
      <c r="BI12">
        <f t="shared" si="1"/>
        <v>5</v>
      </c>
      <c r="BJ12">
        <f t="shared" si="2"/>
        <v>1.4</v>
      </c>
    </row>
    <row r="13" spans="1:62" x14ac:dyDescent="0.3">
      <c r="A13" s="26" t="s">
        <v>2008</v>
      </c>
      <c r="B13">
        <f>COUNTIFS(Data!$V$5:$V$6219, "*-190*", Data!$AH$5:$AH$6219, "*" &amp; B$1 &amp; "*")</f>
        <v>0</v>
      </c>
      <c r="C13">
        <f>COUNTIFS(Data!$V$5:$V$6219, "*-190*", Data!$AH$5:$AH$6219, "*" &amp; C$1 &amp; "*")</f>
        <v>0</v>
      </c>
      <c r="D13">
        <f>COUNTIFS(Data!$V$5:$V$6219, "*-190*", Data!$AH$5:$AH$6219, "*" &amp; D$1 &amp; "*")</f>
        <v>1</v>
      </c>
      <c r="E13">
        <f>COUNTIFS(Data!$V$5:$V$6219, "*-190*", Data!$AH$5:$AH$6219, "*" &amp; E$1 &amp; "*")</f>
        <v>1</v>
      </c>
      <c r="F13">
        <f>COUNTIFS(Data!$V$5:$V$6219, "*-190*", Data!$AH$5:$AH$6219, "*" &amp; F$1 &amp; "*")</f>
        <v>0</v>
      </c>
      <c r="G13">
        <f>COUNTIFS(Data!$V$5:$V$6219, "*-190*", Data!$AH$5:$AH$6219, "*" &amp; G$1 &amp; "*")</f>
        <v>0</v>
      </c>
      <c r="H13">
        <f>COUNTIFS(Data!$V$5:$V$6219, "*-190*", Data!$AH$5:$AH$6219, "*" &amp; H$1 &amp; "*")</f>
        <v>0</v>
      </c>
      <c r="I13">
        <f>COUNTIFS(Data!$V$5:$V$6219, "*-190*", Data!$AH$5:$AH$6219, "*" &amp; I$1 &amp; "*")</f>
        <v>0</v>
      </c>
      <c r="J13">
        <f>COUNTIFS(Data!$V$5:$V$6219, "*-190*", Data!$AH$5:$AH$6219, "*" &amp; J$1 &amp; "*")</f>
        <v>0</v>
      </c>
      <c r="K13">
        <f>COUNTIFS(Data!$V$5:$V$6219, "*-190*", Data!$AH$5:$AH$6219, "*" &amp; K$1 &amp; "*")</f>
        <v>0</v>
      </c>
      <c r="L13">
        <f>COUNTIFS(Data!$V$5:$V$6219, "*-190*", Data!$AH$5:$AH$6219, "*" &amp; L$1 &amp; "*")</f>
        <v>0</v>
      </c>
      <c r="M13">
        <f>COUNTIFS(Data!$V$5:$V$6219, "*-190*", Data!$AH$5:$AH$6219, "*" &amp; M$1 &amp; "*")</f>
        <v>0</v>
      </c>
      <c r="N13">
        <f>COUNTIFS(Data!$V$5:$V$6219, "*-190*", Data!$AH$5:$AH$6219, "*" &amp; N$1 &amp; "*")</f>
        <v>0</v>
      </c>
      <c r="O13">
        <f>COUNTIFS(Data!$V$5:$V$6219, "*-190*", Data!$AH$5:$AH$6219, "*" &amp; O$1 &amp; "*")</f>
        <v>0</v>
      </c>
      <c r="P13">
        <f>COUNTIFS(Data!$V$5:$V$6219, "*-190*", Data!$AH$5:$AH$6219, "*" &amp; P$1 &amp; "*")</f>
        <v>0</v>
      </c>
      <c r="Q13">
        <f>COUNTIFS(Data!$V$5:$V$6219, "*-190*", Data!$AH$5:$AH$6219, "*" &amp; Q$1 &amp; "*")</f>
        <v>0</v>
      </c>
      <c r="R13">
        <f>COUNTIFS(Data!$V$5:$V$6219, "*-190*", Data!$AH$5:$AH$6219, "*" &amp; R$1 &amp; "*")</f>
        <v>0</v>
      </c>
      <c r="S13">
        <f>COUNTIFS(Data!$V$5:$V$6219, "*-190*", Data!$AH$5:$AH$6219, "*" &amp; S$1 &amp; "*")</f>
        <v>0</v>
      </c>
      <c r="T13">
        <f>COUNTIFS(Data!$V$5:$V$6219, "*-190*", Data!$AH$5:$AH$6219, "*" &amp; T$1 &amp; "*")</f>
        <v>0</v>
      </c>
      <c r="U13">
        <f>COUNTIFS(Data!$V$5:$V$6219, "*-190*", Data!$AH$5:$AH$6219, "*" &amp; U$1 &amp; "*")</f>
        <v>0</v>
      </c>
      <c r="V13">
        <f>COUNTIFS(Data!$V$5:$V$6219, "*-190*", Data!$AH$5:$AH$6219, "*" &amp; V$1 &amp; "*")</f>
        <v>0</v>
      </c>
      <c r="W13">
        <f>COUNTIFS(Data!$V$5:$V$6219, "*-190*", Data!$AH$5:$AH$6219, "*" &amp; W$1 &amp; "*")</f>
        <v>0</v>
      </c>
      <c r="X13">
        <f>COUNTIFS(Data!$V$5:$V$6219, "*-190*", Data!$AH$5:$AH$6219, "*" &amp; X$1 &amp; "*")</f>
        <v>0</v>
      </c>
      <c r="Y13">
        <f>COUNTIFS(Data!$V$5:$V$6219, "*-190*", Data!$AH$5:$AH$6219, "*" &amp; Y$1 &amp; "*")</f>
        <v>0</v>
      </c>
      <c r="Z13">
        <f>COUNTIFS(Data!$V$5:$V$6219, "*-190*", Data!$AH$5:$AH$6219, "*" &amp; Z$1 &amp; "*")</f>
        <v>0</v>
      </c>
      <c r="AA13">
        <f>COUNTIFS(Data!$V$5:$V$6219, "*-190*", Data!$AH$5:$AH$6219, "*" &amp; AA$1 &amp; "*")</f>
        <v>0</v>
      </c>
      <c r="AB13">
        <f>COUNTIFS(Data!$V$5:$V$6219, "*-190*", Data!$AH$5:$AH$6219, "*" &amp; AB$1 &amp; "*")</f>
        <v>0</v>
      </c>
      <c r="AC13">
        <f>COUNTIFS(Data!$V$5:$V$6219, "*-190*", Data!$AH$5:$AH$6219, "*" &amp; AC$1 &amp; "*")</f>
        <v>0</v>
      </c>
      <c r="AD13">
        <f>COUNTIFS(Data!$V$5:$V$6219, "*-190*", Data!$AH$5:$AH$6219, "*" &amp; AD$1 &amp; "*")</f>
        <v>0</v>
      </c>
      <c r="AE13">
        <f>COUNTIFS(Data!$V$5:$V$6219, "*-190*", Data!$AH$5:$AH$6219, "*" &amp; AE$1 &amp; "*")</f>
        <v>0</v>
      </c>
      <c r="AF13">
        <f>COUNTIFS(Data!$V$5:$V$6219, "*-190*", Data!$AH$5:$AH$6219, "*" &amp; AF$1 &amp; "*")</f>
        <v>0</v>
      </c>
      <c r="AG13">
        <f>COUNTIFS(Data!$V$5:$V$6219, "*-190*", Data!$AH$5:$AH$6219, "*" &amp; AG$1 &amp; "*")</f>
        <v>0</v>
      </c>
      <c r="AH13">
        <f>COUNTIFS(Data!$V$5:$V$6219, "*-190*", Data!$AH$5:$AH$6219, "*" &amp; AH$1 &amp; "*")</f>
        <v>0</v>
      </c>
      <c r="AI13">
        <f>COUNTIFS(Data!$V$5:$V$6219, "*-190*", Data!$AH$5:$AH$6219, "*" &amp; AI$1 &amp; "*")</f>
        <v>0</v>
      </c>
      <c r="AJ13">
        <f>COUNTIFS(Data!$V$5:$V$6219, "*-190*", Data!$AH$5:$AH$6219, "*" &amp; AJ$1 &amp; "*")</f>
        <v>0</v>
      </c>
      <c r="AK13">
        <f>COUNTIFS(Data!$V$5:$V$6219, "*-190*", Data!$AH$5:$AH$6219, "*" &amp; AK$1 &amp; "*")</f>
        <v>0</v>
      </c>
      <c r="AL13">
        <f>COUNTIFS(Data!$V$5:$V$6219, "*-190*", Data!$AH$5:$AH$6219, "*" &amp; AL$1 &amp; "*")</f>
        <v>0</v>
      </c>
      <c r="AM13">
        <f>COUNTIFS(Data!$V$5:$V$6219, "*-190*", Data!$AH$5:$AH$6219, "*" &amp; AM$1 &amp; "*")</f>
        <v>0</v>
      </c>
      <c r="AN13">
        <f>COUNTIFS(Data!$V$5:$V$6219, "*-190*", Data!$AH$5:$AH$6219, "*" &amp; AN$1 &amp; "*")</f>
        <v>0</v>
      </c>
      <c r="AO13">
        <f>COUNTIFS(Data!$V$5:$V$6219, "*-190*", Data!$AH$5:$AH$6219, "*" &amp; AO$1 &amp; "*")</f>
        <v>0</v>
      </c>
      <c r="AP13">
        <f>COUNTIFS(Data!$V$5:$V$6219, "*-190*", Data!$AH$5:$AH$6219, "*" &amp; AP$1 &amp; "*")</f>
        <v>0</v>
      </c>
      <c r="AQ13">
        <f>COUNTIFS(Data!$V$5:$V$6219, "*-190*", Data!$AH$5:$AH$6219, "*" &amp; AQ$1 &amp; "*")</f>
        <v>0</v>
      </c>
      <c r="AR13">
        <f>COUNTIFS(Data!$V$5:$V$6219, "*-190*", Data!$AH$5:$AH$6219, "*" &amp; AR$1 &amp; "*")</f>
        <v>0</v>
      </c>
      <c r="AS13">
        <f>COUNTIFS(Data!$V$5:$V$6219, "*-190*", Data!$AH$5:$AH$6219, "*" &amp; AS$1 &amp; "*")</f>
        <v>0</v>
      </c>
      <c r="AT13">
        <f>COUNTIFS(Data!$V$5:$V$6219, "*-190*", Data!$AH$5:$AH$6219, "*" &amp; AT$1 &amp; "*")</f>
        <v>0</v>
      </c>
      <c r="AU13">
        <f>COUNTIFS(Data!$V$5:$V$6219, "*-190*", Data!$AH$5:$AH$6219, "*" &amp; AU$1 &amp; "*")</f>
        <v>0</v>
      </c>
      <c r="AV13">
        <f>COUNTIFS(Data!$V$5:$V$6219, "*-190*", Data!$AH$5:$AH$6219, "*" &amp; AV$1 &amp; "*")</f>
        <v>0</v>
      </c>
      <c r="AW13">
        <f>COUNTIFS(Data!$V$5:$V$6219, "*-190*", Data!$AH$5:$AH$6219, "*" &amp; AW$1 &amp; "*")</f>
        <v>0</v>
      </c>
      <c r="AX13">
        <f>COUNTIFS(Data!$V$5:$V$6219, "*-190*", Data!$AH$5:$AH$6219, "*" &amp; AX$1 &amp; "*")</f>
        <v>0</v>
      </c>
      <c r="AY13">
        <f>COUNTIFS(Data!$V$5:$V$6219, "*-190*", Data!$AH$5:$AH$6219, "*" &amp; AY$1 &amp; "*")</f>
        <v>0</v>
      </c>
      <c r="AZ13">
        <f>COUNTIFS(Data!$V$5:$V$6219, "*-190*", Data!$AH$5:$AH$6219, "*" &amp; AZ$1 &amp; "*")</f>
        <v>0</v>
      </c>
      <c r="BA13">
        <f>COUNTIFS(Data!$V$5:$V$6219, "*-190*", Data!$AH$5:$AH$6219, "*" &amp; BA$1 &amp; "*")</f>
        <v>0</v>
      </c>
      <c r="BB13">
        <f>COUNTIFS(Data!$V$5:$V$6219, "*-190*", Data!$AH$5:$AH$6219, "*" &amp; BB$1 &amp; "*")</f>
        <v>0</v>
      </c>
      <c r="BC13">
        <f>COUNTIFS(Data!$V$5:$V$6219, "*-190*", Data!$AH$5:$AH$6219, "*" &amp; BC$1 &amp; "*")</f>
        <v>0</v>
      </c>
      <c r="BD13">
        <f>COUNTIFS(Data!$V$5:$V$6219, "*-190*", Data!$AH$5:$AH$6219, "*" &amp; BD$1 &amp; "*")</f>
        <v>0</v>
      </c>
      <c r="BE13">
        <f>COUNTIFS(Data!$V$5:$V$6219, "*-190*", Data!$AH$5:$AH$6219, "*" &amp; BE$1 &amp; "*")</f>
        <v>0</v>
      </c>
      <c r="BF13" s="26">
        <f>COUNTIFS(Data!$V$5:$V$6219, "*-190*", Data!$AH$5:$AH$6219, "*" &amp; BF$1 &amp; "*")</f>
        <v>0</v>
      </c>
      <c r="BH13">
        <f t="shared" si="0"/>
        <v>2</v>
      </c>
      <c r="BI13">
        <f t="shared" si="1"/>
        <v>2</v>
      </c>
      <c r="BJ13">
        <f t="shared" si="2"/>
        <v>1</v>
      </c>
    </row>
    <row r="14" spans="1:62" x14ac:dyDescent="0.3">
      <c r="A14" s="26" t="s">
        <v>2009</v>
      </c>
      <c r="B14">
        <f>COUNTIFS(Data!$V$5:$V$6219, "*-191*", Data!$AH$5:$AH$6219, "*" &amp; B$1 &amp; "*")</f>
        <v>0</v>
      </c>
      <c r="C14">
        <f>COUNTIFS(Data!$V$5:$V$6219, "*-191*", Data!$AH$5:$AH$6219, "*" &amp; C$1 &amp; "*")</f>
        <v>0</v>
      </c>
      <c r="D14">
        <f>COUNTIFS(Data!$V$5:$V$6219, "*-191*", Data!$AH$5:$AH$6219, "*" &amp; D$1 &amp; "*")</f>
        <v>0</v>
      </c>
      <c r="E14">
        <f>COUNTIFS(Data!$V$5:$V$6219, "*-191*", Data!$AH$5:$AH$6219, "*" &amp; E$1 &amp; "*")</f>
        <v>3</v>
      </c>
      <c r="F14">
        <f>COUNTIFS(Data!$V$5:$V$6219, "*-191*", Data!$AH$5:$AH$6219, "*" &amp; F$1 &amp; "*")</f>
        <v>1</v>
      </c>
      <c r="G14">
        <f>COUNTIFS(Data!$V$5:$V$6219, "*-191*", Data!$AH$5:$AH$6219, "*" &amp; G$1 &amp; "*")</f>
        <v>0</v>
      </c>
      <c r="H14">
        <f>COUNTIFS(Data!$V$5:$V$6219, "*-191*", Data!$AH$5:$AH$6219, "*" &amp; H$1 &amp; "*")</f>
        <v>1</v>
      </c>
      <c r="I14">
        <f>COUNTIFS(Data!$V$5:$V$6219, "*-191*", Data!$AH$5:$AH$6219, "*" &amp; I$1 &amp; "*")</f>
        <v>2</v>
      </c>
      <c r="J14">
        <f>COUNTIFS(Data!$V$5:$V$6219, "*-191*", Data!$AH$5:$AH$6219, "*" &amp; J$1 &amp; "*")</f>
        <v>2</v>
      </c>
      <c r="K14">
        <f>COUNTIFS(Data!$V$5:$V$6219, "*-191*", Data!$AH$5:$AH$6219, "*" &amp; K$1 &amp; "*")</f>
        <v>3</v>
      </c>
      <c r="L14">
        <f>COUNTIFS(Data!$V$5:$V$6219, "*-191*", Data!$AH$5:$AH$6219, "*" &amp; L$1 &amp; "*")</f>
        <v>2</v>
      </c>
      <c r="M14">
        <f>COUNTIFS(Data!$V$5:$V$6219, "*-191*", Data!$AH$5:$AH$6219, "*" &amp; M$1 &amp; "*")</f>
        <v>2</v>
      </c>
      <c r="N14">
        <f>COUNTIFS(Data!$V$5:$V$6219, "*-191*", Data!$AH$5:$AH$6219, "*" &amp; N$1 &amp; "*")</f>
        <v>4</v>
      </c>
      <c r="O14">
        <f>COUNTIFS(Data!$V$5:$V$6219, "*-191*", Data!$AH$5:$AH$6219, "*" &amp; O$1 &amp; "*")</f>
        <v>1</v>
      </c>
      <c r="P14">
        <f>COUNTIFS(Data!$V$5:$V$6219, "*-191*", Data!$AH$5:$AH$6219, "*" &amp; P$1 &amp; "*")</f>
        <v>1</v>
      </c>
      <c r="Q14">
        <f>COUNTIFS(Data!$V$5:$V$6219, "*-191*", Data!$AH$5:$AH$6219, "*" &amp; Q$1 &amp; "*")</f>
        <v>1</v>
      </c>
      <c r="R14">
        <f>COUNTIFS(Data!$V$5:$V$6219, "*-191*", Data!$AH$5:$AH$6219, "*" &amp; R$1 &amp; "*")</f>
        <v>1</v>
      </c>
      <c r="S14">
        <f>COUNTIFS(Data!$V$5:$V$6219, "*-191*", Data!$AH$5:$AH$6219, "*" &amp; S$1 &amp; "*")</f>
        <v>0</v>
      </c>
      <c r="T14">
        <f>COUNTIFS(Data!$V$5:$V$6219, "*-191*", Data!$AH$5:$AH$6219, "*" &amp; T$1 &amp; "*")</f>
        <v>0</v>
      </c>
      <c r="U14">
        <f>COUNTIFS(Data!$V$5:$V$6219, "*-191*", Data!$AH$5:$AH$6219, "*" &amp; U$1 &amp; "*")</f>
        <v>0</v>
      </c>
      <c r="V14">
        <f>COUNTIFS(Data!$V$5:$V$6219, "*-191*", Data!$AH$5:$AH$6219, "*" &amp; V$1 &amp; "*")</f>
        <v>0</v>
      </c>
      <c r="W14">
        <f>COUNTIFS(Data!$V$5:$V$6219, "*-191*", Data!$AH$5:$AH$6219, "*" &amp; W$1 &amp; "*")</f>
        <v>0</v>
      </c>
      <c r="X14">
        <f>COUNTIFS(Data!$V$5:$V$6219, "*-191*", Data!$AH$5:$AH$6219, "*" &amp; X$1 &amp; "*")</f>
        <v>0</v>
      </c>
      <c r="Y14">
        <f>COUNTIFS(Data!$V$5:$V$6219, "*-191*", Data!$AH$5:$AH$6219, "*" &amp; Y$1 &amp; "*")</f>
        <v>0</v>
      </c>
      <c r="Z14">
        <f>COUNTIFS(Data!$V$5:$V$6219, "*-191*", Data!$AH$5:$AH$6219, "*" &amp; Z$1 &amp; "*")</f>
        <v>0</v>
      </c>
      <c r="AA14">
        <f>COUNTIFS(Data!$V$5:$V$6219, "*-191*", Data!$AH$5:$AH$6219, "*" &amp; AA$1 &amp; "*")</f>
        <v>0</v>
      </c>
      <c r="AB14">
        <f>COUNTIFS(Data!$V$5:$V$6219, "*-191*", Data!$AH$5:$AH$6219, "*" &amp; AB$1 &amp; "*")</f>
        <v>0</v>
      </c>
      <c r="AC14">
        <f>COUNTIFS(Data!$V$5:$V$6219, "*-191*", Data!$AH$5:$AH$6219, "*" &amp; AC$1 &amp; "*")</f>
        <v>0</v>
      </c>
      <c r="AD14">
        <f>COUNTIFS(Data!$V$5:$V$6219, "*-191*", Data!$AH$5:$AH$6219, "*" &amp; AD$1 &amp; "*")</f>
        <v>0</v>
      </c>
      <c r="AE14">
        <f>COUNTIFS(Data!$V$5:$V$6219, "*-191*", Data!$AH$5:$AH$6219, "*" &amp; AE$1 &amp; "*")</f>
        <v>0</v>
      </c>
      <c r="AF14">
        <f>COUNTIFS(Data!$V$5:$V$6219, "*-191*", Data!$AH$5:$AH$6219, "*" &amp; AF$1 &amp; "*")</f>
        <v>0</v>
      </c>
      <c r="AG14">
        <f>COUNTIFS(Data!$V$5:$V$6219, "*-191*", Data!$AH$5:$AH$6219, "*" &amp; AG$1 &amp; "*")</f>
        <v>0</v>
      </c>
      <c r="AH14">
        <f>COUNTIFS(Data!$V$5:$V$6219, "*-191*", Data!$AH$5:$AH$6219, "*" &amp; AH$1 &amp; "*")</f>
        <v>0</v>
      </c>
      <c r="AI14">
        <f>COUNTIFS(Data!$V$5:$V$6219, "*-191*", Data!$AH$5:$AH$6219, "*" &amp; AI$1 &amp; "*")</f>
        <v>0</v>
      </c>
      <c r="AJ14">
        <f>COUNTIFS(Data!$V$5:$V$6219, "*-191*", Data!$AH$5:$AH$6219, "*" &amp; AJ$1 &amp; "*")</f>
        <v>0</v>
      </c>
      <c r="AK14">
        <f>COUNTIFS(Data!$V$5:$V$6219, "*-191*", Data!$AH$5:$AH$6219, "*" &amp; AK$1 &amp; "*")</f>
        <v>0</v>
      </c>
      <c r="AL14">
        <f>COUNTIFS(Data!$V$5:$V$6219, "*-191*", Data!$AH$5:$AH$6219, "*" &amp; AL$1 &amp; "*")</f>
        <v>0</v>
      </c>
      <c r="AM14">
        <f>COUNTIFS(Data!$V$5:$V$6219, "*-191*", Data!$AH$5:$AH$6219, "*" &amp; AM$1 &amp; "*")</f>
        <v>0</v>
      </c>
      <c r="AN14">
        <f>COUNTIFS(Data!$V$5:$V$6219, "*-191*", Data!$AH$5:$AH$6219, "*" &amp; AN$1 &amp; "*")</f>
        <v>0</v>
      </c>
      <c r="AO14">
        <f>COUNTIFS(Data!$V$5:$V$6219, "*-191*", Data!$AH$5:$AH$6219, "*" &amp; AO$1 &amp; "*")</f>
        <v>0</v>
      </c>
      <c r="AP14">
        <f>COUNTIFS(Data!$V$5:$V$6219, "*-191*", Data!$AH$5:$AH$6219, "*" &amp; AP$1 &amp; "*")</f>
        <v>0</v>
      </c>
      <c r="AQ14">
        <f>COUNTIFS(Data!$V$5:$V$6219, "*-191*", Data!$AH$5:$AH$6219, "*" &amp; AQ$1 &amp; "*")</f>
        <v>0</v>
      </c>
      <c r="AR14">
        <f>COUNTIFS(Data!$V$5:$V$6219, "*-191*", Data!$AH$5:$AH$6219, "*" &amp; AR$1 &amp; "*")</f>
        <v>0</v>
      </c>
      <c r="AS14">
        <f>COUNTIFS(Data!$V$5:$V$6219, "*-191*", Data!$AH$5:$AH$6219, "*" &amp; AS$1 &amp; "*")</f>
        <v>0</v>
      </c>
      <c r="AT14">
        <f>COUNTIFS(Data!$V$5:$V$6219, "*-191*", Data!$AH$5:$AH$6219, "*" &amp; AT$1 &amp; "*")</f>
        <v>0</v>
      </c>
      <c r="AU14">
        <f>COUNTIFS(Data!$V$5:$V$6219, "*-191*", Data!$AH$5:$AH$6219, "*" &amp; AU$1 &amp; "*")</f>
        <v>0</v>
      </c>
      <c r="AV14">
        <f>COUNTIFS(Data!$V$5:$V$6219, "*-191*", Data!$AH$5:$AH$6219, "*" &amp; AV$1 &amp; "*")</f>
        <v>0</v>
      </c>
      <c r="AW14">
        <f>COUNTIFS(Data!$V$5:$V$6219, "*-191*", Data!$AH$5:$AH$6219, "*" &amp; AW$1 &amp; "*")</f>
        <v>0</v>
      </c>
      <c r="AX14">
        <f>COUNTIFS(Data!$V$5:$V$6219, "*-191*", Data!$AH$5:$AH$6219, "*" &amp; AX$1 &amp; "*")</f>
        <v>0</v>
      </c>
      <c r="AY14">
        <f>COUNTIFS(Data!$V$5:$V$6219, "*-191*", Data!$AH$5:$AH$6219, "*" &amp; AY$1 &amp; "*")</f>
        <v>0</v>
      </c>
      <c r="AZ14">
        <f>COUNTIFS(Data!$V$5:$V$6219, "*-191*", Data!$AH$5:$AH$6219, "*" &amp; AZ$1 &amp; "*")</f>
        <v>0</v>
      </c>
      <c r="BA14">
        <f>COUNTIFS(Data!$V$5:$V$6219, "*-191*", Data!$AH$5:$AH$6219, "*" &amp; BA$1 &amp; "*")</f>
        <v>0</v>
      </c>
      <c r="BB14">
        <f>COUNTIFS(Data!$V$5:$V$6219, "*-191*", Data!$AH$5:$AH$6219, "*" &amp; BB$1 &amp; "*")</f>
        <v>0</v>
      </c>
      <c r="BC14">
        <f>COUNTIFS(Data!$V$5:$V$6219, "*-191*", Data!$AH$5:$AH$6219, "*" &amp; BC$1 &amp; "*")</f>
        <v>0</v>
      </c>
      <c r="BD14">
        <f>COUNTIFS(Data!$V$5:$V$6219, "*-191*", Data!$AH$5:$AH$6219, "*" &amp; BD$1 &amp; "*")</f>
        <v>0</v>
      </c>
      <c r="BE14">
        <f>COUNTIFS(Data!$V$5:$V$6219, "*-191*", Data!$AH$5:$AH$6219, "*" &amp; BE$1 &amp; "*")</f>
        <v>0</v>
      </c>
      <c r="BF14" s="26">
        <f>COUNTIFS(Data!$V$5:$V$6219, "*-191*", Data!$AH$5:$AH$6219, "*" &amp; BF$1 &amp; "*")</f>
        <v>0</v>
      </c>
      <c r="BH14">
        <f t="shared" si="0"/>
        <v>24</v>
      </c>
      <c r="BI14">
        <f t="shared" si="1"/>
        <v>13</v>
      </c>
      <c r="BJ14">
        <f t="shared" si="2"/>
        <v>1.8461538461538463</v>
      </c>
    </row>
    <row r="15" spans="1:62" x14ac:dyDescent="0.3">
      <c r="A15" s="26" t="s">
        <v>2010</v>
      </c>
      <c r="B15">
        <f>COUNTIFS(Data!$V$5:$V$6219, "*-192*", Data!$AH$5:$AH$6219, "*" &amp; B$1 &amp; "*")</f>
        <v>0</v>
      </c>
      <c r="C15">
        <f>COUNTIFS(Data!$V$5:$V$6219, "*-192*", Data!$AH$5:$AH$6219, "*" &amp; C$1 &amp; "*")</f>
        <v>0</v>
      </c>
      <c r="D15">
        <f>COUNTIFS(Data!$V$5:$V$6219, "*-192*", Data!$AH$5:$AH$6219, "*" &amp; D$1 &amp; "*")</f>
        <v>0</v>
      </c>
      <c r="E15">
        <f>COUNTIFS(Data!$V$5:$V$6219, "*-192*", Data!$AH$5:$AH$6219, "*" &amp; E$1 &amp; "*")</f>
        <v>0</v>
      </c>
      <c r="F15">
        <f>COUNTIFS(Data!$V$5:$V$6219, "*-192*", Data!$AH$5:$AH$6219, "*" &amp; F$1 &amp; "*")</f>
        <v>0</v>
      </c>
      <c r="G15">
        <f>COUNTIFS(Data!$V$5:$V$6219, "*-192*", Data!$AH$5:$AH$6219, "*" &amp; G$1 &amp; "*")</f>
        <v>0</v>
      </c>
      <c r="H15">
        <f>COUNTIFS(Data!$V$5:$V$6219, "*-192*", Data!$AH$5:$AH$6219, "*" &amp; H$1 &amp; "*")</f>
        <v>0</v>
      </c>
      <c r="I15">
        <f>COUNTIFS(Data!$V$5:$V$6219, "*-192*", Data!$AH$5:$AH$6219, "*" &amp; I$1 &amp; "*")</f>
        <v>0</v>
      </c>
      <c r="J15">
        <f>COUNTIFS(Data!$V$5:$V$6219, "*-192*", Data!$AH$5:$AH$6219, "*" &amp; J$1 &amp; "*")</f>
        <v>1</v>
      </c>
      <c r="K15">
        <f>COUNTIFS(Data!$V$5:$V$6219, "*-192*", Data!$AH$5:$AH$6219, "*" &amp; K$1 &amp; "*")</f>
        <v>2</v>
      </c>
      <c r="L15">
        <f>COUNTIFS(Data!$V$5:$V$6219, "*-192*", Data!$AH$5:$AH$6219, "*" &amp; L$1 &amp; "*")</f>
        <v>4</v>
      </c>
      <c r="M15">
        <f>COUNTIFS(Data!$V$5:$V$6219, "*-192*", Data!$AH$5:$AH$6219, "*" &amp; M$1 &amp; "*")</f>
        <v>2</v>
      </c>
      <c r="N15">
        <f>COUNTIFS(Data!$V$5:$V$6219, "*-192*", Data!$AH$5:$AH$6219, "*" &amp; N$1 &amp; "*")</f>
        <v>5</v>
      </c>
      <c r="O15">
        <f>COUNTIFS(Data!$V$5:$V$6219, "*-192*", Data!$AH$5:$AH$6219, "*" &amp; O$1 &amp; "*")</f>
        <v>5</v>
      </c>
      <c r="P15">
        <f>COUNTIFS(Data!$V$5:$V$6219, "*-192*", Data!$AH$5:$AH$6219, "*" &amp; P$1 &amp; "*")</f>
        <v>0</v>
      </c>
      <c r="Q15">
        <f>COUNTIFS(Data!$V$5:$V$6219, "*-192*", Data!$AH$5:$AH$6219, "*" &amp; Q$1 &amp; "*")</f>
        <v>5</v>
      </c>
      <c r="R15">
        <f>COUNTIFS(Data!$V$5:$V$6219, "*-192*", Data!$AH$5:$AH$6219, "*" &amp; R$1 &amp; "*")</f>
        <v>1</v>
      </c>
      <c r="S15">
        <f>COUNTIFS(Data!$V$5:$V$6219, "*-192*", Data!$AH$5:$AH$6219, "*" &amp; S$1 &amp; "*")</f>
        <v>9</v>
      </c>
      <c r="T15">
        <f>COUNTIFS(Data!$V$5:$V$6219, "*-192*", Data!$AH$5:$AH$6219, "*" &amp; T$1 &amp; "*")</f>
        <v>1</v>
      </c>
      <c r="U15">
        <f>COUNTIFS(Data!$V$5:$V$6219, "*-192*", Data!$AH$5:$AH$6219, "*" &amp; U$1 &amp; "*")</f>
        <v>1</v>
      </c>
      <c r="V15">
        <f>COUNTIFS(Data!$V$5:$V$6219, "*-192*", Data!$AH$5:$AH$6219, "*" &amp; V$1 &amp; "*")</f>
        <v>1</v>
      </c>
      <c r="W15">
        <f>COUNTIFS(Data!$V$5:$V$6219, "*-192*", Data!$AH$5:$AH$6219, "*" &amp; W$1 &amp; "*")</f>
        <v>1</v>
      </c>
      <c r="X15">
        <f>COUNTIFS(Data!$V$5:$V$6219, "*-192*", Data!$AH$5:$AH$6219, "*" &amp; X$1 &amp; "*")</f>
        <v>0</v>
      </c>
      <c r="Y15">
        <f>COUNTIFS(Data!$V$5:$V$6219, "*-192*", Data!$AH$5:$AH$6219, "*" &amp; Y$1 &amp; "*")</f>
        <v>0</v>
      </c>
      <c r="Z15">
        <f>COUNTIFS(Data!$V$5:$V$6219, "*-192*", Data!$AH$5:$AH$6219, "*" &amp; Z$1 &amp; "*")</f>
        <v>0</v>
      </c>
      <c r="AA15">
        <f>COUNTIFS(Data!$V$5:$V$6219, "*-192*", Data!$AH$5:$AH$6219, "*" &amp; AA$1 &amp; "*")</f>
        <v>0</v>
      </c>
      <c r="AB15">
        <f>COUNTIFS(Data!$V$5:$V$6219, "*-192*", Data!$AH$5:$AH$6219, "*" &amp; AB$1 &amp; "*")</f>
        <v>0</v>
      </c>
      <c r="AC15">
        <f>COUNTIFS(Data!$V$5:$V$6219, "*-192*", Data!$AH$5:$AH$6219, "*" &amp; AC$1 &amp; "*")</f>
        <v>0</v>
      </c>
      <c r="AD15">
        <f>COUNTIFS(Data!$V$5:$V$6219, "*-192*", Data!$AH$5:$AH$6219, "*" &amp; AD$1 &amp; "*")</f>
        <v>0</v>
      </c>
      <c r="AE15">
        <f>COUNTIFS(Data!$V$5:$V$6219, "*-192*", Data!$AH$5:$AH$6219, "*" &amp; AE$1 &amp; "*")</f>
        <v>0</v>
      </c>
      <c r="AF15">
        <f>COUNTIFS(Data!$V$5:$V$6219, "*-192*", Data!$AH$5:$AH$6219, "*" &amp; AF$1 &amp; "*")</f>
        <v>0</v>
      </c>
      <c r="AG15">
        <f>COUNTIFS(Data!$V$5:$V$6219, "*-192*", Data!$AH$5:$AH$6219, "*" &amp; AG$1 &amp; "*")</f>
        <v>0</v>
      </c>
      <c r="AH15">
        <f>COUNTIFS(Data!$V$5:$V$6219, "*-192*", Data!$AH$5:$AH$6219, "*" &amp; AH$1 &amp; "*")</f>
        <v>0</v>
      </c>
      <c r="AI15">
        <f>COUNTIFS(Data!$V$5:$V$6219, "*-192*", Data!$AH$5:$AH$6219, "*" &amp; AI$1 &amp; "*")</f>
        <v>0</v>
      </c>
      <c r="AJ15">
        <f>COUNTIFS(Data!$V$5:$V$6219, "*-192*", Data!$AH$5:$AH$6219, "*" &amp; AJ$1 &amp; "*")</f>
        <v>0</v>
      </c>
      <c r="AK15">
        <f>COUNTIFS(Data!$V$5:$V$6219, "*-192*", Data!$AH$5:$AH$6219, "*" &amp; AK$1 &amp; "*")</f>
        <v>0</v>
      </c>
      <c r="AL15">
        <f>COUNTIFS(Data!$V$5:$V$6219, "*-192*", Data!$AH$5:$AH$6219, "*" &amp; AL$1 &amp; "*")</f>
        <v>0</v>
      </c>
      <c r="AM15">
        <f>COUNTIFS(Data!$V$5:$V$6219, "*-192*", Data!$AH$5:$AH$6219, "*" &amp; AM$1 &amp; "*")</f>
        <v>0</v>
      </c>
      <c r="AN15">
        <f>COUNTIFS(Data!$V$5:$V$6219, "*-192*", Data!$AH$5:$AH$6219, "*" &amp; AN$1 &amp; "*")</f>
        <v>0</v>
      </c>
      <c r="AO15">
        <f>COUNTIFS(Data!$V$5:$V$6219, "*-192*", Data!$AH$5:$AH$6219, "*" &amp; AO$1 &amp; "*")</f>
        <v>0</v>
      </c>
      <c r="AP15">
        <f>COUNTIFS(Data!$V$5:$V$6219, "*-192*", Data!$AH$5:$AH$6219, "*" &amp; AP$1 &amp; "*")</f>
        <v>0</v>
      </c>
      <c r="AQ15">
        <f>COUNTIFS(Data!$V$5:$V$6219, "*-192*", Data!$AH$5:$AH$6219, "*" &amp; AQ$1 &amp; "*")</f>
        <v>0</v>
      </c>
      <c r="AR15">
        <f>COUNTIFS(Data!$V$5:$V$6219, "*-192*", Data!$AH$5:$AH$6219, "*" &amp; AR$1 &amp; "*")</f>
        <v>0</v>
      </c>
      <c r="AS15">
        <f>COUNTIFS(Data!$V$5:$V$6219, "*-192*", Data!$AH$5:$AH$6219, "*" &amp; AS$1 &amp; "*")</f>
        <v>0</v>
      </c>
      <c r="AT15">
        <f>COUNTIFS(Data!$V$5:$V$6219, "*-192*", Data!$AH$5:$AH$6219, "*" &amp; AT$1 &amp; "*")</f>
        <v>0</v>
      </c>
      <c r="AU15">
        <f>COUNTIFS(Data!$V$5:$V$6219, "*-192*", Data!$AH$5:$AH$6219, "*" &amp; AU$1 &amp; "*")</f>
        <v>0</v>
      </c>
      <c r="AV15">
        <f>COUNTIFS(Data!$V$5:$V$6219, "*-192*", Data!$AH$5:$AH$6219, "*" &amp; AV$1 &amp; "*")</f>
        <v>0</v>
      </c>
      <c r="AW15">
        <f>COUNTIFS(Data!$V$5:$V$6219, "*-192*", Data!$AH$5:$AH$6219, "*" &amp; AW$1 &amp; "*")</f>
        <v>0</v>
      </c>
      <c r="AX15">
        <f>COUNTIFS(Data!$V$5:$V$6219, "*-192*", Data!$AH$5:$AH$6219, "*" &amp; AX$1 &amp; "*")</f>
        <v>0</v>
      </c>
      <c r="AY15">
        <f>COUNTIFS(Data!$V$5:$V$6219, "*-192*", Data!$AH$5:$AH$6219, "*" &amp; AY$1 &amp; "*")</f>
        <v>0</v>
      </c>
      <c r="AZ15">
        <f>COUNTIFS(Data!$V$5:$V$6219, "*-192*", Data!$AH$5:$AH$6219, "*" &amp; AZ$1 &amp; "*")</f>
        <v>0</v>
      </c>
      <c r="BA15">
        <f>COUNTIFS(Data!$V$5:$V$6219, "*-192*", Data!$AH$5:$AH$6219, "*" &amp; BA$1 &amp; "*")</f>
        <v>0</v>
      </c>
      <c r="BB15">
        <f>COUNTIFS(Data!$V$5:$V$6219, "*-192*", Data!$AH$5:$AH$6219, "*" &amp; BB$1 &amp; "*")</f>
        <v>0</v>
      </c>
      <c r="BC15">
        <f>COUNTIFS(Data!$V$5:$V$6219, "*-192*", Data!$AH$5:$AH$6219, "*" &amp; BC$1 &amp; "*")</f>
        <v>0</v>
      </c>
      <c r="BD15">
        <f>COUNTIFS(Data!$V$5:$V$6219, "*-192*", Data!$AH$5:$AH$6219, "*" &amp; BD$1 &amp; "*")</f>
        <v>0</v>
      </c>
      <c r="BE15">
        <f>COUNTIFS(Data!$V$5:$V$6219, "*-192*", Data!$AH$5:$AH$6219, "*" &amp; BE$1 &amp; "*")</f>
        <v>0</v>
      </c>
      <c r="BF15" s="26">
        <f>COUNTIFS(Data!$V$5:$V$6219, "*-192*", Data!$AH$5:$AH$6219, "*" &amp; BF$1 &amp; "*")</f>
        <v>0</v>
      </c>
      <c r="BH15">
        <f t="shared" si="0"/>
        <v>38</v>
      </c>
      <c r="BI15">
        <f t="shared" si="1"/>
        <v>13</v>
      </c>
      <c r="BJ15">
        <f t="shared" si="2"/>
        <v>2.9230769230769229</v>
      </c>
    </row>
    <row r="16" spans="1:62" x14ac:dyDescent="0.3">
      <c r="A16" s="26" t="s">
        <v>2011</v>
      </c>
      <c r="B16">
        <f>COUNTIFS(Data!$V$5:$V$6219, "*-193*", Data!$AH$5:$AH$6219, "*" &amp; B$1 &amp; "*")</f>
        <v>0</v>
      </c>
      <c r="C16">
        <f>COUNTIFS(Data!$V$5:$V$6219, "*-193*", Data!$AH$5:$AH$6219, "*" &amp; C$1 &amp; "*")</f>
        <v>0</v>
      </c>
      <c r="D16">
        <f>COUNTIFS(Data!$V$5:$V$6219, "*-193*", Data!$AH$5:$AH$6219, "*" &amp; D$1 &amp; "*")</f>
        <v>0</v>
      </c>
      <c r="E16">
        <f>COUNTIFS(Data!$V$5:$V$6219, "*-193*", Data!$AH$5:$AH$6219, "*" &amp; E$1 &amp; "*")</f>
        <v>0</v>
      </c>
      <c r="F16">
        <f>COUNTIFS(Data!$V$5:$V$6219, "*-193*", Data!$AH$5:$AH$6219, "*" &amp; F$1 &amp; "*")</f>
        <v>0</v>
      </c>
      <c r="G16">
        <f>COUNTIFS(Data!$V$5:$V$6219, "*-193*", Data!$AH$5:$AH$6219, "*" &amp; G$1 &amp; "*")</f>
        <v>0</v>
      </c>
      <c r="H16">
        <f>COUNTIFS(Data!$V$5:$V$6219, "*-193*", Data!$AH$5:$AH$6219, "*" &amp; H$1 &amp; "*")</f>
        <v>0</v>
      </c>
      <c r="I16">
        <f>COUNTIFS(Data!$V$5:$V$6219, "*-193*", Data!$AH$5:$AH$6219, "*" &amp; I$1 &amp; "*")</f>
        <v>0</v>
      </c>
      <c r="J16">
        <f>COUNTIFS(Data!$V$5:$V$6219, "*-193*", Data!$AH$5:$AH$6219, "*" &amp; J$1 &amp; "*")</f>
        <v>0</v>
      </c>
      <c r="K16">
        <f>COUNTIFS(Data!$V$5:$V$6219, "*-193*", Data!$AH$5:$AH$6219, "*" &amp; K$1 &amp; "*")</f>
        <v>0</v>
      </c>
      <c r="L16">
        <f>COUNTIFS(Data!$V$5:$V$6219, "*-193*", Data!$AH$5:$AH$6219, "*" &amp; L$1 &amp; "*")</f>
        <v>1</v>
      </c>
      <c r="M16">
        <f>COUNTIFS(Data!$V$5:$V$6219, "*-193*", Data!$AH$5:$AH$6219, "*" &amp; M$1 &amp; "*")</f>
        <v>0</v>
      </c>
      <c r="N16">
        <f>COUNTIFS(Data!$V$5:$V$6219, "*-193*", Data!$AH$5:$AH$6219, "*" &amp; N$1 &amp; "*")</f>
        <v>0</v>
      </c>
      <c r="O16">
        <f>COUNTIFS(Data!$V$5:$V$6219, "*-193*", Data!$AH$5:$AH$6219, "*" &amp; O$1 &amp; "*")</f>
        <v>0</v>
      </c>
      <c r="P16">
        <f>COUNTIFS(Data!$V$5:$V$6219, "*-193*", Data!$AH$5:$AH$6219, "*" &amp; P$1 &amp; "*")</f>
        <v>7</v>
      </c>
      <c r="Q16">
        <f>COUNTIFS(Data!$V$5:$V$6219, "*-193*", Data!$AH$5:$AH$6219, "*" &amp; Q$1 &amp; "*")</f>
        <v>0</v>
      </c>
      <c r="R16">
        <f>COUNTIFS(Data!$V$5:$V$6219, "*-193*", Data!$AH$5:$AH$6219, "*" &amp; R$1 &amp; "*")</f>
        <v>0</v>
      </c>
      <c r="S16">
        <f>COUNTIFS(Data!$V$5:$V$6219, "*-193*", Data!$AH$5:$AH$6219, "*" &amp; S$1 &amp; "*")</f>
        <v>2</v>
      </c>
      <c r="T16">
        <f>COUNTIFS(Data!$V$5:$V$6219, "*-193*", Data!$AH$5:$AH$6219, "*" &amp; T$1 &amp; "*")</f>
        <v>0</v>
      </c>
      <c r="U16">
        <f>COUNTIFS(Data!$V$5:$V$6219, "*-193*", Data!$AH$5:$AH$6219, "*" &amp; U$1 &amp; "*")</f>
        <v>0</v>
      </c>
      <c r="V16">
        <f>COUNTIFS(Data!$V$5:$V$6219, "*-193*", Data!$AH$5:$AH$6219, "*" &amp; V$1 &amp; "*")</f>
        <v>0</v>
      </c>
      <c r="W16">
        <f>COUNTIFS(Data!$V$5:$V$6219, "*-193*", Data!$AH$5:$AH$6219, "*" &amp; W$1 &amp; "*")</f>
        <v>0</v>
      </c>
      <c r="X16">
        <f>COUNTIFS(Data!$V$5:$V$6219, "*-193*", Data!$AH$5:$AH$6219, "*" &amp; X$1 &amp; "*")</f>
        <v>1</v>
      </c>
      <c r="Y16">
        <f>COUNTIFS(Data!$V$5:$V$6219, "*-193*", Data!$AH$5:$AH$6219, "*" &amp; Y$1 &amp; "*")</f>
        <v>1</v>
      </c>
      <c r="Z16">
        <f>COUNTIFS(Data!$V$5:$V$6219, "*-193*", Data!$AH$5:$AH$6219, "*" &amp; Z$1 &amp; "*")</f>
        <v>1</v>
      </c>
      <c r="AA16">
        <f>COUNTIFS(Data!$V$5:$V$6219, "*-193*", Data!$AH$5:$AH$6219, "*" &amp; AA$1 &amp; "*")</f>
        <v>2</v>
      </c>
      <c r="AB16">
        <f>COUNTIFS(Data!$V$5:$V$6219, "*-193*", Data!$AH$5:$AH$6219, "*" &amp; AB$1 &amp; "*")</f>
        <v>1</v>
      </c>
      <c r="AC16">
        <f>COUNTIFS(Data!$V$5:$V$6219, "*-193*", Data!$AH$5:$AH$6219, "*" &amp; AC$1 &amp; "*")</f>
        <v>0</v>
      </c>
      <c r="AD16">
        <f>COUNTIFS(Data!$V$5:$V$6219, "*-193*", Data!$AH$5:$AH$6219, "*" &amp; AD$1 &amp; "*")</f>
        <v>0</v>
      </c>
      <c r="AE16">
        <f>COUNTIFS(Data!$V$5:$V$6219, "*-193*", Data!$AH$5:$AH$6219, "*" &amp; AE$1 &amp; "*")</f>
        <v>0</v>
      </c>
      <c r="AF16">
        <f>COUNTIFS(Data!$V$5:$V$6219, "*-193*", Data!$AH$5:$AH$6219, "*" &amp; AF$1 &amp; "*")</f>
        <v>0</v>
      </c>
      <c r="AG16">
        <f>COUNTIFS(Data!$V$5:$V$6219, "*-193*", Data!$AH$5:$AH$6219, "*" &amp; AG$1 &amp; "*")</f>
        <v>0</v>
      </c>
      <c r="AH16">
        <f>COUNTIFS(Data!$V$5:$V$6219, "*-193*", Data!$AH$5:$AH$6219, "*" &amp; AH$1 &amp; "*")</f>
        <v>0</v>
      </c>
      <c r="AI16">
        <f>COUNTIFS(Data!$V$5:$V$6219, "*-193*", Data!$AH$5:$AH$6219, "*" &amp; AI$1 &amp; "*")</f>
        <v>0</v>
      </c>
      <c r="AJ16">
        <f>COUNTIFS(Data!$V$5:$V$6219, "*-193*", Data!$AH$5:$AH$6219, "*" &amp; AJ$1 &amp; "*")</f>
        <v>0</v>
      </c>
      <c r="AK16">
        <f>COUNTIFS(Data!$V$5:$V$6219, "*-193*", Data!$AH$5:$AH$6219, "*" &amp; AK$1 &amp; "*")</f>
        <v>0</v>
      </c>
      <c r="AL16">
        <f>COUNTIFS(Data!$V$5:$V$6219, "*-193*", Data!$AH$5:$AH$6219, "*" &amp; AL$1 &amp; "*")</f>
        <v>0</v>
      </c>
      <c r="AM16">
        <f>COUNTIFS(Data!$V$5:$V$6219, "*-193*", Data!$AH$5:$AH$6219, "*" &amp; AM$1 &amp; "*")</f>
        <v>0</v>
      </c>
      <c r="AN16">
        <f>COUNTIFS(Data!$V$5:$V$6219, "*-193*", Data!$AH$5:$AH$6219, "*" &amp; AN$1 &amp; "*")</f>
        <v>0</v>
      </c>
      <c r="AO16">
        <f>COUNTIFS(Data!$V$5:$V$6219, "*-193*", Data!$AH$5:$AH$6219, "*" &amp; AO$1 &amp; "*")</f>
        <v>0</v>
      </c>
      <c r="AP16">
        <f>COUNTIFS(Data!$V$5:$V$6219, "*-193*", Data!$AH$5:$AH$6219, "*" &amp; AP$1 &amp; "*")</f>
        <v>0</v>
      </c>
      <c r="AQ16">
        <f>COUNTIFS(Data!$V$5:$V$6219, "*-193*", Data!$AH$5:$AH$6219, "*" &amp; AQ$1 &amp; "*")</f>
        <v>0</v>
      </c>
      <c r="AR16">
        <f>COUNTIFS(Data!$V$5:$V$6219, "*-193*", Data!$AH$5:$AH$6219, "*" &amp; AR$1 &amp; "*")</f>
        <v>0</v>
      </c>
      <c r="AS16">
        <f>COUNTIFS(Data!$V$5:$V$6219, "*-193*", Data!$AH$5:$AH$6219, "*" &amp; AS$1 &amp; "*")</f>
        <v>0</v>
      </c>
      <c r="AT16">
        <f>COUNTIFS(Data!$V$5:$V$6219, "*-193*", Data!$AH$5:$AH$6219, "*" &amp; AT$1 &amp; "*")</f>
        <v>0</v>
      </c>
      <c r="AU16">
        <f>COUNTIFS(Data!$V$5:$V$6219, "*-193*", Data!$AH$5:$AH$6219, "*" &amp; AU$1 &amp; "*")</f>
        <v>0</v>
      </c>
      <c r="AV16">
        <f>COUNTIFS(Data!$V$5:$V$6219, "*-193*", Data!$AH$5:$AH$6219, "*" &amp; AV$1 &amp; "*")</f>
        <v>0</v>
      </c>
      <c r="AW16">
        <f>COUNTIFS(Data!$V$5:$V$6219, "*-193*", Data!$AH$5:$AH$6219, "*" &amp; AW$1 &amp; "*")</f>
        <v>0</v>
      </c>
      <c r="AX16">
        <f>COUNTIFS(Data!$V$5:$V$6219, "*-193*", Data!$AH$5:$AH$6219, "*" &amp; AX$1 &amp; "*")</f>
        <v>0</v>
      </c>
      <c r="AY16">
        <f>COUNTIFS(Data!$V$5:$V$6219, "*-193*", Data!$AH$5:$AH$6219, "*" &amp; AY$1 &amp; "*")</f>
        <v>0</v>
      </c>
      <c r="AZ16">
        <f>COUNTIFS(Data!$V$5:$V$6219, "*-193*", Data!$AH$5:$AH$6219, "*" &amp; AZ$1 &amp; "*")</f>
        <v>0</v>
      </c>
      <c r="BA16">
        <f>COUNTIFS(Data!$V$5:$V$6219, "*-193*", Data!$AH$5:$AH$6219, "*" &amp; BA$1 &amp; "*")</f>
        <v>0</v>
      </c>
      <c r="BB16">
        <f>COUNTIFS(Data!$V$5:$V$6219, "*-193*", Data!$AH$5:$AH$6219, "*" &amp; BB$1 &amp; "*")</f>
        <v>0</v>
      </c>
      <c r="BC16">
        <f>COUNTIFS(Data!$V$5:$V$6219, "*-193*", Data!$AH$5:$AH$6219, "*" &amp; BC$1 &amp; "*")</f>
        <v>0</v>
      </c>
      <c r="BD16">
        <f>COUNTIFS(Data!$V$5:$V$6219, "*-193*", Data!$AH$5:$AH$6219, "*" &amp; BD$1 &amp; "*")</f>
        <v>0</v>
      </c>
      <c r="BE16">
        <f>COUNTIFS(Data!$V$5:$V$6219, "*-193*", Data!$AH$5:$AH$6219, "*" &amp; BE$1 &amp; "*")</f>
        <v>0</v>
      </c>
      <c r="BF16" s="26">
        <f>COUNTIFS(Data!$V$5:$V$6219, "*-193*", Data!$AH$5:$AH$6219, "*" &amp; BF$1 &amp; "*")</f>
        <v>0</v>
      </c>
      <c r="BH16">
        <f t="shared" si="0"/>
        <v>16</v>
      </c>
      <c r="BI16">
        <f t="shared" si="1"/>
        <v>8</v>
      </c>
      <c r="BJ16">
        <f t="shared" si="2"/>
        <v>2</v>
      </c>
    </row>
    <row r="17" spans="1:62" x14ac:dyDescent="0.3">
      <c r="A17" s="26" t="s">
        <v>2012</v>
      </c>
      <c r="B17">
        <f>COUNTIFS(Data!$V$5:$V$6219, "*-194*", Data!$AH$5:$AH$6219, "*" &amp; B$1 &amp; "*")</f>
        <v>0</v>
      </c>
      <c r="C17">
        <f>COUNTIFS(Data!$V$5:$V$6219, "*-194*", Data!$AH$5:$AH$6219, "*" &amp; C$1 &amp; "*")</f>
        <v>0</v>
      </c>
      <c r="D17">
        <f>COUNTIFS(Data!$V$5:$V$6219, "*-194*", Data!$AH$5:$AH$6219, "*" &amp; D$1 &amp; "*")</f>
        <v>0</v>
      </c>
      <c r="E17">
        <f>COUNTIFS(Data!$V$5:$V$6219, "*-194*", Data!$AH$5:$AH$6219, "*" &amp; E$1 &amp; "*")</f>
        <v>1</v>
      </c>
      <c r="F17">
        <f>COUNTIFS(Data!$V$5:$V$6219, "*-194*", Data!$AH$5:$AH$6219, "*" &amp; F$1 &amp; "*")</f>
        <v>0</v>
      </c>
      <c r="G17">
        <f>COUNTIFS(Data!$V$5:$V$6219, "*-194*", Data!$AH$5:$AH$6219, "*" &amp; G$1 &amp; "*")</f>
        <v>0</v>
      </c>
      <c r="H17">
        <f>COUNTIFS(Data!$V$5:$V$6219, "*-194*", Data!$AH$5:$AH$6219, "*" &amp; H$1 &amp; "*")</f>
        <v>0</v>
      </c>
      <c r="I17">
        <f>COUNTIFS(Data!$V$5:$V$6219, "*-194*", Data!$AH$5:$AH$6219, "*" &amp; I$1 &amp; "*")</f>
        <v>0</v>
      </c>
      <c r="J17">
        <f>COUNTIFS(Data!$V$5:$V$6219, "*-194*", Data!$AH$5:$AH$6219, "*" &amp; J$1 &amp; "*")</f>
        <v>3</v>
      </c>
      <c r="K17">
        <f>COUNTIFS(Data!$V$5:$V$6219, "*-194*", Data!$AH$5:$AH$6219, "*" &amp; K$1 &amp; "*")</f>
        <v>0</v>
      </c>
      <c r="L17">
        <f>COUNTIFS(Data!$V$5:$V$6219, "*-194*", Data!$AH$5:$AH$6219, "*" &amp; L$1 &amp; "*")</f>
        <v>0</v>
      </c>
      <c r="M17">
        <f>COUNTIFS(Data!$V$5:$V$6219, "*-194*", Data!$AH$5:$AH$6219, "*" &amp; M$1 &amp; "*")</f>
        <v>0</v>
      </c>
      <c r="N17">
        <f>COUNTIFS(Data!$V$5:$V$6219, "*-194*", Data!$AH$5:$AH$6219, "*" &amp; N$1 &amp; "*")</f>
        <v>0</v>
      </c>
      <c r="O17">
        <f>COUNTIFS(Data!$V$5:$V$6219, "*-194*", Data!$AH$5:$AH$6219, "*" &amp; O$1 &amp; "*")</f>
        <v>0</v>
      </c>
      <c r="P17">
        <f>COUNTIFS(Data!$V$5:$V$6219, "*-194*", Data!$AH$5:$AH$6219, "*" &amp; P$1 &amp; "*")</f>
        <v>9</v>
      </c>
      <c r="Q17">
        <f>COUNTIFS(Data!$V$5:$V$6219, "*-194*", Data!$AH$5:$AH$6219, "*" &amp; Q$1 &amp; "*")</f>
        <v>0</v>
      </c>
      <c r="R17">
        <f>COUNTIFS(Data!$V$5:$V$6219, "*-194*", Data!$AH$5:$AH$6219, "*" &amp; R$1 &amp; "*")</f>
        <v>1</v>
      </c>
      <c r="S17">
        <f>COUNTIFS(Data!$V$5:$V$6219, "*-194*", Data!$AH$5:$AH$6219, "*" &amp; S$1 &amp; "*")</f>
        <v>0</v>
      </c>
      <c r="T17">
        <f>COUNTIFS(Data!$V$5:$V$6219, "*-194*", Data!$AH$5:$AH$6219, "*" &amp; T$1 &amp; "*")</f>
        <v>0</v>
      </c>
      <c r="U17">
        <f>COUNTIFS(Data!$V$5:$V$6219, "*-194*", Data!$AH$5:$AH$6219, "*" &amp; U$1 &amp; "*")</f>
        <v>0</v>
      </c>
      <c r="V17">
        <f>COUNTIFS(Data!$V$5:$V$6219, "*-194*", Data!$AH$5:$AH$6219, "*" &amp; V$1 &amp; "*")</f>
        <v>0</v>
      </c>
      <c r="W17">
        <f>COUNTIFS(Data!$V$5:$V$6219, "*-194*", Data!$AH$5:$AH$6219, "*" &amp; W$1 &amp; "*")</f>
        <v>0</v>
      </c>
      <c r="X17">
        <f>COUNTIFS(Data!$V$5:$V$6219, "*-194*", Data!$AH$5:$AH$6219, "*" &amp; X$1 &amp; "*")</f>
        <v>0</v>
      </c>
      <c r="Y17">
        <f>COUNTIFS(Data!$V$5:$V$6219, "*-194*", Data!$AH$5:$AH$6219, "*" &amp; Y$1 &amp; "*")</f>
        <v>0</v>
      </c>
      <c r="Z17">
        <f>COUNTIFS(Data!$V$5:$V$6219, "*-194*", Data!$AH$5:$AH$6219, "*" &amp; Z$1 &amp; "*")</f>
        <v>0</v>
      </c>
      <c r="AA17">
        <f>COUNTIFS(Data!$V$5:$V$6219, "*-194*", Data!$AH$5:$AH$6219, "*" &amp; AA$1 &amp; "*")</f>
        <v>1</v>
      </c>
      <c r="AB17">
        <f>COUNTIFS(Data!$V$5:$V$6219, "*-194*", Data!$AH$5:$AH$6219, "*" &amp; AB$1 &amp; "*")</f>
        <v>1</v>
      </c>
      <c r="AC17">
        <f>COUNTIFS(Data!$V$5:$V$6219, "*-194*", Data!$AH$5:$AH$6219, "*" &amp; AC$1 &amp; "*")</f>
        <v>1</v>
      </c>
      <c r="AD17">
        <f>COUNTIFS(Data!$V$5:$V$6219, "*-194*", Data!$AH$5:$AH$6219, "*" &amp; AD$1 &amp; "*")</f>
        <v>0</v>
      </c>
      <c r="AE17">
        <f>COUNTIFS(Data!$V$5:$V$6219, "*-194*", Data!$AH$5:$AH$6219, "*" &amp; AE$1 &amp; "*")</f>
        <v>0</v>
      </c>
      <c r="AF17">
        <f>COUNTIFS(Data!$V$5:$V$6219, "*-194*", Data!$AH$5:$AH$6219, "*" &amp; AF$1 &amp; "*")</f>
        <v>0</v>
      </c>
      <c r="AG17">
        <f>COUNTIFS(Data!$V$5:$V$6219, "*-194*", Data!$AH$5:$AH$6219, "*" &amp; AG$1 &amp; "*")</f>
        <v>0</v>
      </c>
      <c r="AH17">
        <f>COUNTIFS(Data!$V$5:$V$6219, "*-194*", Data!$AH$5:$AH$6219, "*" &amp; AH$1 &amp; "*")</f>
        <v>0</v>
      </c>
      <c r="AI17">
        <f>COUNTIFS(Data!$V$5:$V$6219, "*-194*", Data!$AH$5:$AH$6219, "*" &amp; AI$1 &amp; "*")</f>
        <v>0</v>
      </c>
      <c r="AJ17">
        <f>COUNTIFS(Data!$V$5:$V$6219, "*-194*", Data!$AH$5:$AH$6219, "*" &amp; AJ$1 &amp; "*")</f>
        <v>0</v>
      </c>
      <c r="AK17">
        <f>COUNTIFS(Data!$V$5:$V$6219, "*-194*", Data!$AH$5:$AH$6219, "*" &amp; AK$1 &amp; "*")</f>
        <v>0</v>
      </c>
      <c r="AL17">
        <f>COUNTIFS(Data!$V$5:$V$6219, "*-194*", Data!$AH$5:$AH$6219, "*" &amp; AL$1 &amp; "*")</f>
        <v>0</v>
      </c>
      <c r="AM17">
        <f>COUNTIFS(Data!$V$5:$V$6219, "*-194*", Data!$AH$5:$AH$6219, "*" &amp; AM$1 &amp; "*")</f>
        <v>0</v>
      </c>
      <c r="AN17">
        <f>COUNTIFS(Data!$V$5:$V$6219, "*-194*", Data!$AH$5:$AH$6219, "*" &amp; AN$1 &amp; "*")</f>
        <v>0</v>
      </c>
      <c r="AO17">
        <f>COUNTIFS(Data!$V$5:$V$6219, "*-194*", Data!$AH$5:$AH$6219, "*" &amp; AO$1 &amp; "*")</f>
        <v>0</v>
      </c>
      <c r="AP17">
        <f>COUNTIFS(Data!$V$5:$V$6219, "*-194*", Data!$AH$5:$AH$6219, "*" &amp; AP$1 &amp; "*")</f>
        <v>0</v>
      </c>
      <c r="AQ17">
        <f>COUNTIFS(Data!$V$5:$V$6219, "*-194*", Data!$AH$5:$AH$6219, "*" &amp; AQ$1 &amp; "*")</f>
        <v>0</v>
      </c>
      <c r="AR17">
        <f>COUNTIFS(Data!$V$5:$V$6219, "*-194*", Data!$AH$5:$AH$6219, "*" &amp; AR$1 &amp; "*")</f>
        <v>0</v>
      </c>
      <c r="AS17">
        <f>COUNTIFS(Data!$V$5:$V$6219, "*-194*", Data!$AH$5:$AH$6219, "*" &amp; AS$1 &amp; "*")</f>
        <v>0</v>
      </c>
      <c r="AT17">
        <f>COUNTIFS(Data!$V$5:$V$6219, "*-194*", Data!$AH$5:$AH$6219, "*" &amp; AT$1 &amp; "*")</f>
        <v>0</v>
      </c>
      <c r="AU17">
        <f>COUNTIFS(Data!$V$5:$V$6219, "*-194*", Data!$AH$5:$AH$6219, "*" &amp; AU$1 &amp; "*")</f>
        <v>0</v>
      </c>
      <c r="AV17">
        <f>COUNTIFS(Data!$V$5:$V$6219, "*-194*", Data!$AH$5:$AH$6219, "*" &amp; AV$1 &amp; "*")</f>
        <v>0</v>
      </c>
      <c r="AW17">
        <f>COUNTIFS(Data!$V$5:$V$6219, "*-194*", Data!$AH$5:$AH$6219, "*" &amp; AW$1 &amp; "*")</f>
        <v>0</v>
      </c>
      <c r="AX17">
        <f>COUNTIFS(Data!$V$5:$V$6219, "*-194*", Data!$AH$5:$AH$6219, "*" &amp; AX$1 &amp; "*")</f>
        <v>0</v>
      </c>
      <c r="AY17">
        <f>COUNTIFS(Data!$V$5:$V$6219, "*-194*", Data!$AH$5:$AH$6219, "*" &amp; AY$1 &amp; "*")</f>
        <v>0</v>
      </c>
      <c r="AZ17">
        <f>COUNTIFS(Data!$V$5:$V$6219, "*-194*", Data!$AH$5:$AH$6219, "*" &amp; AZ$1 &amp; "*")</f>
        <v>0</v>
      </c>
      <c r="BA17">
        <f>COUNTIFS(Data!$V$5:$V$6219, "*-194*", Data!$AH$5:$AH$6219, "*" &amp; BA$1 &amp; "*")</f>
        <v>0</v>
      </c>
      <c r="BB17">
        <f>COUNTIFS(Data!$V$5:$V$6219, "*-194*", Data!$AH$5:$AH$6219, "*" &amp; BB$1 &amp; "*")</f>
        <v>0</v>
      </c>
      <c r="BC17">
        <f>COUNTIFS(Data!$V$5:$V$6219, "*-194*", Data!$AH$5:$AH$6219, "*" &amp; BC$1 &amp; "*")</f>
        <v>0</v>
      </c>
      <c r="BD17">
        <f>COUNTIFS(Data!$V$5:$V$6219, "*-194*", Data!$AH$5:$AH$6219, "*" &amp; BD$1 &amp; "*")</f>
        <v>0</v>
      </c>
      <c r="BE17">
        <f>COUNTIFS(Data!$V$5:$V$6219, "*-194*", Data!$AH$5:$AH$6219, "*" &amp; BE$1 &amp; "*")</f>
        <v>0</v>
      </c>
      <c r="BF17" s="26">
        <f>COUNTIFS(Data!$V$5:$V$6219, "*-194*", Data!$AH$5:$AH$6219, "*" &amp; BF$1 &amp; "*")</f>
        <v>0</v>
      </c>
      <c r="BH17">
        <f t="shared" si="0"/>
        <v>17</v>
      </c>
      <c r="BI17">
        <f t="shared" si="1"/>
        <v>7</v>
      </c>
      <c r="BJ17">
        <f t="shared" si="2"/>
        <v>2.4285714285714284</v>
      </c>
    </row>
    <row r="18" spans="1:62" x14ac:dyDescent="0.3">
      <c r="A18" s="26" t="s">
        <v>2013</v>
      </c>
      <c r="B18">
        <f>COUNTIFS(Data!$V$5:$V$6219, "*-195*", Data!$AH$5:$AH$6219, "*" &amp; B$1 &amp; "*")</f>
        <v>0</v>
      </c>
      <c r="C18">
        <f>COUNTIFS(Data!$V$5:$V$6219, "*-195*", Data!$AH$5:$AH$6219, "*" &amp; C$1 &amp; "*")</f>
        <v>0</v>
      </c>
      <c r="D18">
        <f>COUNTIFS(Data!$V$5:$V$6219, "*-195*", Data!$AH$5:$AH$6219, "*" &amp; D$1 &amp; "*")</f>
        <v>0</v>
      </c>
      <c r="E18">
        <f>COUNTIFS(Data!$V$5:$V$6219, "*-195*", Data!$AH$5:$AH$6219, "*" &amp; E$1 &amp; "*")</f>
        <v>2</v>
      </c>
      <c r="F18">
        <f>COUNTIFS(Data!$V$5:$V$6219, "*-195*", Data!$AH$5:$AH$6219, "*" &amp; F$1 &amp; "*")</f>
        <v>0</v>
      </c>
      <c r="G18">
        <f>COUNTIFS(Data!$V$5:$V$6219, "*-195*", Data!$AH$5:$AH$6219, "*" &amp; G$1 &amp; "*")</f>
        <v>0</v>
      </c>
      <c r="H18">
        <f>COUNTIFS(Data!$V$5:$V$6219, "*-195*", Data!$AH$5:$AH$6219, "*" &amp; H$1 &amp; "*")</f>
        <v>0</v>
      </c>
      <c r="I18">
        <f>COUNTIFS(Data!$V$5:$V$6219, "*-195*", Data!$AH$5:$AH$6219, "*" &amp; I$1 &amp; "*")</f>
        <v>0</v>
      </c>
      <c r="J18">
        <f>COUNTIFS(Data!$V$5:$V$6219, "*-195*", Data!$AH$5:$AH$6219, "*" &amp; J$1 &amp; "*")</f>
        <v>6</v>
      </c>
      <c r="K18">
        <f>COUNTIFS(Data!$V$5:$V$6219, "*-195*", Data!$AH$5:$AH$6219, "*" &amp; K$1 &amp; "*")</f>
        <v>25</v>
      </c>
      <c r="L18">
        <f>COUNTIFS(Data!$V$5:$V$6219, "*-195*", Data!$AH$5:$AH$6219, "*" &amp; L$1 &amp; "*")</f>
        <v>0</v>
      </c>
      <c r="M18">
        <f>COUNTIFS(Data!$V$5:$V$6219, "*-195*", Data!$AH$5:$AH$6219, "*" &amp; M$1 &amp; "*")</f>
        <v>0</v>
      </c>
      <c r="N18">
        <f>COUNTIFS(Data!$V$5:$V$6219, "*-195*", Data!$AH$5:$AH$6219, "*" &amp; N$1 &amp; "*")</f>
        <v>0</v>
      </c>
      <c r="O18">
        <f>COUNTIFS(Data!$V$5:$V$6219, "*-195*", Data!$AH$5:$AH$6219, "*" &amp; O$1 &amp; "*")</f>
        <v>1</v>
      </c>
      <c r="P18">
        <f>COUNTIFS(Data!$V$5:$V$6219, "*-195*", Data!$AH$5:$AH$6219, "*" &amp; P$1 &amp; "*")</f>
        <v>60</v>
      </c>
      <c r="Q18">
        <f>COUNTIFS(Data!$V$5:$V$6219, "*-195*", Data!$AH$5:$AH$6219, "*" &amp; Q$1 &amp; "*")</f>
        <v>0</v>
      </c>
      <c r="R18">
        <f>COUNTIFS(Data!$V$5:$V$6219, "*-195*", Data!$AH$5:$AH$6219, "*" &amp; R$1 &amp; "*")</f>
        <v>5</v>
      </c>
      <c r="S18">
        <f>COUNTIFS(Data!$V$5:$V$6219, "*-195*", Data!$AH$5:$AH$6219, "*" &amp; S$1 &amp; "*")</f>
        <v>0</v>
      </c>
      <c r="T18">
        <f>COUNTIFS(Data!$V$5:$V$6219, "*-195*", Data!$AH$5:$AH$6219, "*" &amp; T$1 &amp; "*")</f>
        <v>0</v>
      </c>
      <c r="U18">
        <f>COUNTIFS(Data!$V$5:$V$6219, "*-195*", Data!$AH$5:$AH$6219, "*" &amp; U$1 &amp; "*")</f>
        <v>9</v>
      </c>
      <c r="V18">
        <f>COUNTIFS(Data!$V$5:$V$6219, "*-195*", Data!$AH$5:$AH$6219, "*" &amp; V$1 &amp; "*")</f>
        <v>14</v>
      </c>
      <c r="W18">
        <f>COUNTIFS(Data!$V$5:$V$6219, "*-195*", Data!$AH$5:$AH$6219, "*" &amp; W$1 &amp; "*")</f>
        <v>14</v>
      </c>
      <c r="X18">
        <f>COUNTIFS(Data!$V$5:$V$6219, "*-195*", Data!$AH$5:$AH$6219, "*" &amp; X$1 &amp; "*")</f>
        <v>1</v>
      </c>
      <c r="Y18">
        <f>COUNTIFS(Data!$V$5:$V$6219, "*-195*", Data!$AH$5:$AH$6219, "*" &amp; Y$1 &amp; "*")</f>
        <v>5</v>
      </c>
      <c r="Z18">
        <f>COUNTIFS(Data!$V$5:$V$6219, "*-195*", Data!$AH$5:$AH$6219, "*" &amp; Z$1 &amp; "*")</f>
        <v>0</v>
      </c>
      <c r="AA18">
        <f>COUNTIFS(Data!$V$5:$V$6219, "*-195*", Data!$AH$5:$AH$6219, "*" &amp; AA$1 &amp; "*")</f>
        <v>7</v>
      </c>
      <c r="AB18">
        <f>COUNTIFS(Data!$V$5:$V$6219, "*-195*", Data!$AH$5:$AH$6219, "*" &amp; AB$1 &amp; "*")</f>
        <v>3</v>
      </c>
      <c r="AC18">
        <f>COUNTIFS(Data!$V$5:$V$6219, "*-195*", Data!$AH$5:$AH$6219, "*" &amp; AC$1 &amp; "*")</f>
        <v>0</v>
      </c>
      <c r="AD18">
        <f>COUNTIFS(Data!$V$5:$V$6219, "*-195*", Data!$AH$5:$AH$6219, "*" &amp; AD$1 &amp; "*")</f>
        <v>1</v>
      </c>
      <c r="AE18">
        <f>COUNTIFS(Data!$V$5:$V$6219, "*-195*", Data!$AH$5:$AH$6219, "*" &amp; AE$1 &amp; "*")</f>
        <v>6</v>
      </c>
      <c r="AF18">
        <f>COUNTIFS(Data!$V$5:$V$6219, "*-195*", Data!$AH$5:$AH$6219, "*" &amp; AF$1 &amp; "*")</f>
        <v>1</v>
      </c>
      <c r="AG18">
        <f>COUNTIFS(Data!$V$5:$V$6219, "*-195*", Data!$AH$5:$AH$6219, "*" &amp; AG$1 &amp; "*")</f>
        <v>1</v>
      </c>
      <c r="AH18">
        <f>COUNTIFS(Data!$V$5:$V$6219, "*-195*", Data!$AH$5:$AH$6219, "*" &amp; AH$1 &amp; "*")</f>
        <v>2</v>
      </c>
      <c r="AI18">
        <f>COUNTIFS(Data!$V$5:$V$6219, "*-195*", Data!$AH$5:$AH$6219, "*" &amp; AI$1 &amp; "*")</f>
        <v>1</v>
      </c>
      <c r="AJ18">
        <f>COUNTIFS(Data!$V$5:$V$6219, "*-195*", Data!$AH$5:$AH$6219, "*" &amp; AJ$1 &amp; "*")</f>
        <v>2</v>
      </c>
      <c r="AK18">
        <f>COUNTIFS(Data!$V$5:$V$6219, "*-195*", Data!$AH$5:$AH$6219, "*" &amp; AK$1 &amp; "*")</f>
        <v>5</v>
      </c>
      <c r="AL18">
        <f>COUNTIFS(Data!$V$5:$V$6219, "*-195*", Data!$AH$5:$AH$6219, "*" &amp; AL$1 &amp; "*")</f>
        <v>2</v>
      </c>
      <c r="AM18">
        <f>COUNTIFS(Data!$V$5:$V$6219, "*-195*", Data!$AH$5:$AH$6219, "*" &amp; AM$1 &amp; "*")</f>
        <v>0</v>
      </c>
      <c r="AN18">
        <f>COUNTIFS(Data!$V$5:$V$6219, "*-195*", Data!$AH$5:$AH$6219, "*" &amp; AN$1 &amp; "*")</f>
        <v>0</v>
      </c>
      <c r="AO18">
        <f>COUNTIFS(Data!$V$5:$V$6219, "*-195*", Data!$AH$5:$AH$6219, "*" &amp; AO$1 &amp; "*")</f>
        <v>0</v>
      </c>
      <c r="AP18">
        <f>COUNTIFS(Data!$V$5:$V$6219, "*-195*", Data!$AH$5:$AH$6219, "*" &amp; AP$1 &amp; "*")</f>
        <v>0</v>
      </c>
      <c r="AQ18">
        <f>COUNTIFS(Data!$V$5:$V$6219, "*-195*", Data!$AH$5:$AH$6219, "*" &amp; AQ$1 &amp; "*")</f>
        <v>0</v>
      </c>
      <c r="AR18">
        <f>COUNTIFS(Data!$V$5:$V$6219, "*-195*", Data!$AH$5:$AH$6219, "*" &amp; AR$1 &amp; "*")</f>
        <v>0</v>
      </c>
      <c r="AS18">
        <f>COUNTIFS(Data!$V$5:$V$6219, "*-195*", Data!$AH$5:$AH$6219, "*" &amp; AS$1 &amp; "*")</f>
        <v>0</v>
      </c>
      <c r="AT18">
        <f>COUNTIFS(Data!$V$5:$V$6219, "*-195*", Data!$AH$5:$AH$6219, "*" &amp; AT$1 &amp; "*")</f>
        <v>0</v>
      </c>
      <c r="AU18">
        <f>COUNTIFS(Data!$V$5:$V$6219, "*-195*", Data!$AH$5:$AH$6219, "*" &amp; AU$1 &amp; "*")</f>
        <v>0</v>
      </c>
      <c r="AV18">
        <f>COUNTIFS(Data!$V$5:$V$6219, "*-195*", Data!$AH$5:$AH$6219, "*" &amp; AV$1 &amp; "*")</f>
        <v>0</v>
      </c>
      <c r="AW18">
        <f>COUNTIFS(Data!$V$5:$V$6219, "*-195*", Data!$AH$5:$AH$6219, "*" &amp; AW$1 &amp; "*")</f>
        <v>0</v>
      </c>
      <c r="AX18">
        <f>COUNTIFS(Data!$V$5:$V$6219, "*-195*", Data!$AH$5:$AH$6219, "*" &amp; AX$1 &amp; "*")</f>
        <v>0</v>
      </c>
      <c r="AY18">
        <f>COUNTIFS(Data!$V$5:$V$6219, "*-195*", Data!$AH$5:$AH$6219, "*" &amp; AY$1 &amp; "*")</f>
        <v>0</v>
      </c>
      <c r="AZ18">
        <f>COUNTIFS(Data!$V$5:$V$6219, "*-195*", Data!$AH$5:$AH$6219, "*" &amp; AZ$1 &amp; "*")</f>
        <v>0</v>
      </c>
      <c r="BA18">
        <f>COUNTIFS(Data!$V$5:$V$6219, "*-195*", Data!$AH$5:$AH$6219, "*" &amp; BA$1 &amp; "*")</f>
        <v>0</v>
      </c>
      <c r="BB18">
        <f>COUNTIFS(Data!$V$5:$V$6219, "*-195*", Data!$AH$5:$AH$6219, "*" &amp; BB$1 &amp; "*")</f>
        <v>0</v>
      </c>
      <c r="BC18">
        <f>COUNTIFS(Data!$V$5:$V$6219, "*-195*", Data!$AH$5:$AH$6219, "*" &amp; BC$1 &amp; "*")</f>
        <v>0</v>
      </c>
      <c r="BD18">
        <f>COUNTIFS(Data!$V$5:$V$6219, "*-195*", Data!$AH$5:$AH$6219, "*" &amp; BD$1 &amp; "*")</f>
        <v>0</v>
      </c>
      <c r="BE18">
        <f>COUNTIFS(Data!$V$5:$V$6219, "*-195*", Data!$AH$5:$AH$6219, "*" &amp; BE$1 &amp; "*")</f>
        <v>0</v>
      </c>
      <c r="BF18" s="26">
        <f>COUNTIFS(Data!$V$5:$V$6219, "*-195*", Data!$AH$5:$AH$6219, "*" &amp; BF$1 &amp; "*")</f>
        <v>0</v>
      </c>
      <c r="BH18">
        <f t="shared" si="0"/>
        <v>173</v>
      </c>
      <c r="BI18">
        <f t="shared" si="1"/>
        <v>22</v>
      </c>
      <c r="BJ18">
        <f t="shared" si="2"/>
        <v>7.8636363636363633</v>
      </c>
    </row>
    <row r="19" spans="1:62" x14ac:dyDescent="0.3">
      <c r="A19" s="26" t="s">
        <v>2014</v>
      </c>
      <c r="B19">
        <f>COUNTIFS(Data!$V$5:$V$6219, "*-196*", Data!$AH$5:$AH$6219, "*" &amp; B$1 &amp; "*")</f>
        <v>0</v>
      </c>
      <c r="C19">
        <f>COUNTIFS(Data!$V$5:$V$6219, "*-196*", Data!$AH$5:$AH$6219, "*" &amp; C$1 &amp; "*")</f>
        <v>0</v>
      </c>
      <c r="D19">
        <f>COUNTIFS(Data!$V$5:$V$6219, "*-196*", Data!$AH$5:$AH$6219, "*" &amp; D$1 &amp; "*")</f>
        <v>0</v>
      </c>
      <c r="E19">
        <f>COUNTIFS(Data!$V$5:$V$6219, "*-196*", Data!$AH$5:$AH$6219, "*" &amp; E$1 &amp; "*")</f>
        <v>4</v>
      </c>
      <c r="F19">
        <f>COUNTIFS(Data!$V$5:$V$6219, "*-196*", Data!$AH$5:$AH$6219, "*" &amp; F$1 &amp; "*")</f>
        <v>0</v>
      </c>
      <c r="G19">
        <f>COUNTIFS(Data!$V$5:$V$6219, "*-196*", Data!$AH$5:$AH$6219, "*" &amp; G$1 &amp; "*")</f>
        <v>1</v>
      </c>
      <c r="H19">
        <f>COUNTIFS(Data!$V$5:$V$6219, "*-196*", Data!$AH$5:$AH$6219, "*" &amp; H$1 &amp; "*")</f>
        <v>0</v>
      </c>
      <c r="I19">
        <f>COUNTIFS(Data!$V$5:$V$6219, "*-196*", Data!$AH$5:$AH$6219, "*" &amp; I$1 &amp; "*")</f>
        <v>0</v>
      </c>
      <c r="J19">
        <f>COUNTIFS(Data!$V$5:$V$6219, "*-196*", Data!$AH$5:$AH$6219, "*" &amp; J$1 &amp; "*")</f>
        <v>3</v>
      </c>
      <c r="K19">
        <f>COUNTIFS(Data!$V$5:$V$6219, "*-196*", Data!$AH$5:$AH$6219, "*" &amp; K$1 &amp; "*")</f>
        <v>8</v>
      </c>
      <c r="L19">
        <f>COUNTIFS(Data!$V$5:$V$6219, "*-196*", Data!$AH$5:$AH$6219, "*" &amp; L$1 &amp; "*")</f>
        <v>0</v>
      </c>
      <c r="M19">
        <f>COUNTIFS(Data!$V$5:$V$6219, "*-196*", Data!$AH$5:$AH$6219, "*" &amp; M$1 &amp; "*")</f>
        <v>0</v>
      </c>
      <c r="N19">
        <f>COUNTIFS(Data!$V$5:$V$6219, "*-196*", Data!$AH$5:$AH$6219, "*" &amp; N$1 &amp; "*")</f>
        <v>0</v>
      </c>
      <c r="O19">
        <f>COUNTIFS(Data!$V$5:$V$6219, "*-196*", Data!$AH$5:$AH$6219, "*" &amp; O$1 &amp; "*")</f>
        <v>1</v>
      </c>
      <c r="P19">
        <f>COUNTIFS(Data!$V$5:$V$6219, "*-196*", Data!$AH$5:$AH$6219, "*" &amp; P$1 &amp; "*")</f>
        <v>69</v>
      </c>
      <c r="Q19">
        <f>COUNTIFS(Data!$V$5:$V$6219, "*-196*", Data!$AH$5:$AH$6219, "*" &amp; Q$1 &amp; "*")</f>
        <v>0</v>
      </c>
      <c r="R19">
        <f>COUNTIFS(Data!$V$5:$V$6219, "*-196*", Data!$AH$5:$AH$6219, "*" &amp; R$1 &amp; "*")</f>
        <v>2</v>
      </c>
      <c r="S19">
        <f>COUNTIFS(Data!$V$5:$V$6219, "*-196*", Data!$AH$5:$AH$6219, "*" &amp; S$1 &amp; "*")</f>
        <v>0</v>
      </c>
      <c r="T19">
        <f>COUNTIFS(Data!$V$5:$V$6219, "*-196*", Data!$AH$5:$AH$6219, "*" &amp; T$1 &amp; "*")</f>
        <v>0</v>
      </c>
      <c r="U19">
        <f>COUNTIFS(Data!$V$5:$V$6219, "*-196*", Data!$AH$5:$AH$6219, "*" &amp; U$1 &amp; "*")</f>
        <v>6</v>
      </c>
      <c r="V19">
        <f>COUNTIFS(Data!$V$5:$V$6219, "*-196*", Data!$AH$5:$AH$6219, "*" &amp; V$1 &amp; "*")</f>
        <v>44</v>
      </c>
      <c r="W19">
        <f>COUNTIFS(Data!$V$5:$V$6219, "*-196*", Data!$AH$5:$AH$6219, "*" &amp; W$1 &amp; "*")</f>
        <v>76</v>
      </c>
      <c r="X19">
        <f>COUNTIFS(Data!$V$5:$V$6219, "*-196*", Data!$AH$5:$AH$6219, "*" &amp; X$1 &amp; "*")</f>
        <v>0</v>
      </c>
      <c r="Y19">
        <f>COUNTIFS(Data!$V$5:$V$6219, "*-196*", Data!$AH$5:$AH$6219, "*" &amp; Y$1 &amp; "*")</f>
        <v>5</v>
      </c>
      <c r="Z19">
        <f>COUNTIFS(Data!$V$5:$V$6219, "*-196*", Data!$AH$5:$AH$6219, "*" &amp; Z$1 &amp; "*")</f>
        <v>0</v>
      </c>
      <c r="AA19">
        <f>COUNTIFS(Data!$V$5:$V$6219, "*-196*", Data!$AH$5:$AH$6219, "*" &amp; AA$1 &amp; "*")</f>
        <v>3</v>
      </c>
      <c r="AB19">
        <f>COUNTIFS(Data!$V$5:$V$6219, "*-196*", Data!$AH$5:$AH$6219, "*" &amp; AB$1 &amp; "*")</f>
        <v>0</v>
      </c>
      <c r="AC19">
        <f>COUNTIFS(Data!$V$5:$V$6219, "*-196*", Data!$AH$5:$AH$6219, "*" &amp; AC$1 &amp; "*")</f>
        <v>0</v>
      </c>
      <c r="AD19">
        <f>COUNTIFS(Data!$V$5:$V$6219, "*-196*", Data!$AH$5:$AH$6219, "*" &amp; AD$1 &amp; "*")</f>
        <v>0</v>
      </c>
      <c r="AE19">
        <f>COUNTIFS(Data!$V$5:$V$6219, "*-196*", Data!$AH$5:$AH$6219, "*" &amp; AE$1 &amp; "*")</f>
        <v>7</v>
      </c>
      <c r="AF19">
        <f>COUNTIFS(Data!$V$5:$V$6219, "*-196*", Data!$AH$5:$AH$6219, "*" &amp; AF$1 &amp; "*")</f>
        <v>0</v>
      </c>
      <c r="AG19">
        <f>COUNTIFS(Data!$V$5:$V$6219, "*-196*", Data!$AH$5:$AH$6219, "*" &amp; AG$1 &amp; "*")</f>
        <v>0</v>
      </c>
      <c r="AH19">
        <f>COUNTIFS(Data!$V$5:$V$6219, "*-196*", Data!$AH$5:$AH$6219, "*" &amp; AH$1 &amp; "*")</f>
        <v>0</v>
      </c>
      <c r="AI19">
        <f>COUNTIFS(Data!$V$5:$V$6219, "*-196*", Data!$AH$5:$AH$6219, "*" &amp; AI$1 &amp; "*")</f>
        <v>0</v>
      </c>
      <c r="AJ19">
        <f>COUNTIFS(Data!$V$5:$V$6219, "*-196*", Data!$AH$5:$AH$6219, "*" &amp; AJ$1 &amp; "*")</f>
        <v>0</v>
      </c>
      <c r="AK19">
        <f>COUNTIFS(Data!$V$5:$V$6219, "*-196*", Data!$AH$5:$AH$6219, "*" &amp; AK$1 &amp; "*")</f>
        <v>5</v>
      </c>
      <c r="AL19">
        <f>COUNTIFS(Data!$V$5:$V$6219, "*-196*", Data!$AH$5:$AH$6219, "*" &amp; AL$1 &amp; "*")</f>
        <v>4</v>
      </c>
      <c r="AM19">
        <f>COUNTIFS(Data!$V$5:$V$6219, "*-196*", Data!$AH$5:$AH$6219, "*" &amp; AM$1 &amp; "*")</f>
        <v>2</v>
      </c>
      <c r="AN19">
        <f>COUNTIFS(Data!$V$5:$V$6219, "*-196*", Data!$AH$5:$AH$6219, "*" &amp; AN$1 &amp; "*")</f>
        <v>2</v>
      </c>
      <c r="AO19">
        <f>COUNTIFS(Data!$V$5:$V$6219, "*-196*", Data!$AH$5:$AH$6219, "*" &amp; AO$1 &amp; "*")</f>
        <v>1</v>
      </c>
      <c r="AP19">
        <f>COUNTIFS(Data!$V$5:$V$6219, "*-196*", Data!$AH$5:$AH$6219, "*" &amp; AP$1 &amp; "*")</f>
        <v>4</v>
      </c>
      <c r="AQ19">
        <f>COUNTIFS(Data!$V$5:$V$6219, "*-196*", Data!$AH$5:$AH$6219, "*" &amp; AQ$1 &amp; "*")</f>
        <v>3</v>
      </c>
      <c r="AR19">
        <f>COUNTIFS(Data!$V$5:$V$6219, "*-196*", Data!$AH$5:$AH$6219, "*" &amp; AR$1 &amp; "*")</f>
        <v>1</v>
      </c>
      <c r="AS19">
        <f>COUNTIFS(Data!$V$5:$V$6219, "*-196*", Data!$AH$5:$AH$6219, "*" &amp; AS$1 &amp; "*")</f>
        <v>1</v>
      </c>
      <c r="AT19">
        <f>COUNTIFS(Data!$V$5:$V$6219, "*-196*", Data!$AH$5:$AH$6219, "*" &amp; AT$1 &amp; "*")</f>
        <v>1</v>
      </c>
      <c r="AU19">
        <f>COUNTIFS(Data!$V$5:$V$6219, "*-196*", Data!$AH$5:$AH$6219, "*" &amp; AU$1 &amp; "*")</f>
        <v>0</v>
      </c>
      <c r="AV19">
        <f>COUNTIFS(Data!$V$5:$V$6219, "*-196*", Data!$AH$5:$AH$6219, "*" &amp; AV$1 &amp; "*")</f>
        <v>0</v>
      </c>
      <c r="AW19">
        <f>COUNTIFS(Data!$V$5:$V$6219, "*-196*", Data!$AH$5:$AH$6219, "*" &amp; AW$1 &amp; "*")</f>
        <v>0</v>
      </c>
      <c r="AX19">
        <f>COUNTIFS(Data!$V$5:$V$6219, "*-196*", Data!$AH$5:$AH$6219, "*" &amp; AX$1 &amp; "*")</f>
        <v>0</v>
      </c>
      <c r="AY19">
        <f>COUNTIFS(Data!$V$5:$V$6219, "*-196*", Data!$AH$5:$AH$6219, "*" &amp; AY$1 &amp; "*")</f>
        <v>0</v>
      </c>
      <c r="AZ19">
        <f>COUNTIFS(Data!$V$5:$V$6219, "*-196*", Data!$AH$5:$AH$6219, "*" &amp; AZ$1 &amp; "*")</f>
        <v>0</v>
      </c>
      <c r="BA19">
        <f>COUNTIFS(Data!$V$5:$V$6219, "*-196*", Data!$AH$5:$AH$6219, "*" &amp; BA$1 &amp; "*")</f>
        <v>0</v>
      </c>
      <c r="BB19">
        <f>COUNTIFS(Data!$V$5:$V$6219, "*-196*", Data!$AH$5:$AH$6219, "*" &amp; BB$1 &amp; "*")</f>
        <v>0</v>
      </c>
      <c r="BC19">
        <f>COUNTIFS(Data!$V$5:$V$6219, "*-196*", Data!$AH$5:$AH$6219, "*" &amp; BC$1 &amp; "*")</f>
        <v>0</v>
      </c>
      <c r="BD19">
        <f>COUNTIFS(Data!$V$5:$V$6219, "*-196*", Data!$AH$5:$AH$6219, "*" &amp; BD$1 &amp; "*")</f>
        <v>0</v>
      </c>
      <c r="BE19">
        <f>COUNTIFS(Data!$V$5:$V$6219, "*-196*", Data!$AH$5:$AH$6219, "*" &amp; BE$1 &amp; "*")</f>
        <v>0</v>
      </c>
      <c r="BF19" s="26">
        <f>COUNTIFS(Data!$V$5:$V$6219, "*-196*", Data!$AH$5:$AH$6219, "*" &amp; BF$1 &amp; "*")</f>
        <v>0</v>
      </c>
      <c r="BH19">
        <f t="shared" si="0"/>
        <v>253</v>
      </c>
      <c r="BI19">
        <f t="shared" si="1"/>
        <v>23</v>
      </c>
      <c r="BJ19">
        <f t="shared" si="2"/>
        <v>11</v>
      </c>
    </row>
    <row r="20" spans="1:62" x14ac:dyDescent="0.3">
      <c r="A20" s="26" t="s">
        <v>2015</v>
      </c>
      <c r="B20">
        <f>COUNTIFS(Data!$V$5:$V$6219, "*-197*", Data!$AH$5:$AH$6219, "*" &amp; B$1 &amp; "*")</f>
        <v>0</v>
      </c>
      <c r="C20">
        <f>COUNTIFS(Data!$V$5:$V$6219, "*-197*", Data!$AH$5:$AH$6219, "*" &amp; C$1 &amp; "*")</f>
        <v>0</v>
      </c>
      <c r="D20">
        <f>COUNTIFS(Data!$V$5:$V$6219, "*-197*", Data!$AH$5:$AH$6219, "*" &amp; D$1 &amp; "*")</f>
        <v>0</v>
      </c>
      <c r="E20">
        <f>COUNTIFS(Data!$V$5:$V$6219, "*-197*", Data!$AH$5:$AH$6219, "*" &amp; E$1 &amp; "*")</f>
        <v>1</v>
      </c>
      <c r="F20">
        <f>COUNTIFS(Data!$V$5:$V$6219, "*-197*", Data!$AH$5:$AH$6219, "*" &amp; F$1 &amp; "*")</f>
        <v>0</v>
      </c>
      <c r="G20">
        <f>COUNTIFS(Data!$V$5:$V$6219, "*-197*", Data!$AH$5:$AH$6219, "*" &amp; G$1 &amp; "*")</f>
        <v>0</v>
      </c>
      <c r="H20">
        <f>COUNTIFS(Data!$V$5:$V$6219, "*-197*", Data!$AH$5:$AH$6219, "*" &amp; H$1 &amp; "*")</f>
        <v>0</v>
      </c>
      <c r="I20">
        <f>COUNTIFS(Data!$V$5:$V$6219, "*-197*", Data!$AH$5:$AH$6219, "*" &amp; I$1 &amp; "*")</f>
        <v>0</v>
      </c>
      <c r="J20">
        <f>COUNTIFS(Data!$V$5:$V$6219, "*-197*", Data!$AH$5:$AH$6219, "*" &amp; J$1 &amp; "*")</f>
        <v>4</v>
      </c>
      <c r="K20">
        <f>COUNTIFS(Data!$V$5:$V$6219, "*-197*", Data!$AH$5:$AH$6219, "*" &amp; K$1 &amp; "*")</f>
        <v>18</v>
      </c>
      <c r="L20">
        <f>COUNTIFS(Data!$V$5:$V$6219, "*-197*", Data!$AH$5:$AH$6219, "*" &amp; L$1 &amp; "*")</f>
        <v>0</v>
      </c>
      <c r="M20">
        <f>COUNTIFS(Data!$V$5:$V$6219, "*-197*", Data!$AH$5:$AH$6219, "*" &amp; M$1 &amp; "*")</f>
        <v>0</v>
      </c>
      <c r="N20">
        <f>COUNTIFS(Data!$V$5:$V$6219, "*-197*", Data!$AH$5:$AH$6219, "*" &amp; N$1 &amp; "*")</f>
        <v>0</v>
      </c>
      <c r="O20">
        <f>COUNTIFS(Data!$V$5:$V$6219, "*-197*", Data!$AH$5:$AH$6219, "*" &amp; O$1 &amp; "*")</f>
        <v>2</v>
      </c>
      <c r="P20">
        <f>COUNTIFS(Data!$V$5:$V$6219, "*-197*", Data!$AH$5:$AH$6219, "*" &amp; P$1 &amp; "*")</f>
        <v>41</v>
      </c>
      <c r="Q20">
        <f>COUNTIFS(Data!$V$5:$V$6219, "*-197*", Data!$AH$5:$AH$6219, "*" &amp; Q$1 &amp; "*")</f>
        <v>0</v>
      </c>
      <c r="R20">
        <f>COUNTIFS(Data!$V$5:$V$6219, "*-197*", Data!$AH$5:$AH$6219, "*" &amp; R$1 &amp; "*")</f>
        <v>0</v>
      </c>
      <c r="S20">
        <f>COUNTIFS(Data!$V$5:$V$6219, "*-197*", Data!$AH$5:$AH$6219, "*" &amp; S$1 &amp; "*")</f>
        <v>0</v>
      </c>
      <c r="T20">
        <f>COUNTIFS(Data!$V$5:$V$6219, "*-197*", Data!$AH$5:$AH$6219, "*" &amp; T$1 &amp; "*")</f>
        <v>0</v>
      </c>
      <c r="U20">
        <f>COUNTIFS(Data!$V$5:$V$6219, "*-197*", Data!$AH$5:$AH$6219, "*" &amp; U$1 &amp; "*")</f>
        <v>4</v>
      </c>
      <c r="V20">
        <f>COUNTIFS(Data!$V$5:$V$6219, "*-197*", Data!$AH$5:$AH$6219, "*" &amp; V$1 &amp; "*")</f>
        <v>155</v>
      </c>
      <c r="W20">
        <f>COUNTIFS(Data!$V$5:$V$6219, "*-197*", Data!$AH$5:$AH$6219, "*" &amp; W$1 &amp; "*")</f>
        <v>341</v>
      </c>
      <c r="X20">
        <f>COUNTIFS(Data!$V$5:$V$6219, "*-197*", Data!$AH$5:$AH$6219, "*" &amp; X$1 &amp; "*")</f>
        <v>0</v>
      </c>
      <c r="Y20">
        <f>COUNTIFS(Data!$V$5:$V$6219, "*-197*", Data!$AH$5:$AH$6219, "*" &amp; Y$1 &amp; "*")</f>
        <v>7</v>
      </c>
      <c r="Z20">
        <f>COUNTIFS(Data!$V$5:$V$6219, "*-197*", Data!$AH$5:$AH$6219, "*" &amp; Z$1 &amp; "*")</f>
        <v>0</v>
      </c>
      <c r="AA20">
        <f>COUNTIFS(Data!$V$5:$V$6219, "*-197*", Data!$AH$5:$AH$6219, "*" &amp; AA$1 &amp; "*")</f>
        <v>4</v>
      </c>
      <c r="AB20">
        <f>COUNTIFS(Data!$V$5:$V$6219, "*-197*", Data!$AH$5:$AH$6219, "*" &amp; AB$1 &amp; "*")</f>
        <v>0</v>
      </c>
      <c r="AC20">
        <f>COUNTIFS(Data!$V$5:$V$6219, "*-197*", Data!$AH$5:$AH$6219, "*" &amp; AC$1 &amp; "*")</f>
        <v>0</v>
      </c>
      <c r="AD20">
        <f>COUNTIFS(Data!$V$5:$V$6219, "*-197*", Data!$AH$5:$AH$6219, "*" &amp; AD$1 &amp; "*")</f>
        <v>1</v>
      </c>
      <c r="AE20">
        <f>COUNTIFS(Data!$V$5:$V$6219, "*-197*", Data!$AH$5:$AH$6219, "*" &amp; AE$1 &amp; "*")</f>
        <v>11</v>
      </c>
      <c r="AF20">
        <f>COUNTIFS(Data!$V$5:$V$6219, "*-197*", Data!$AH$5:$AH$6219, "*" &amp; AF$1 &amp; "*")</f>
        <v>0</v>
      </c>
      <c r="AG20">
        <f>COUNTIFS(Data!$V$5:$V$6219, "*-197*", Data!$AH$5:$AH$6219, "*" &amp; AG$1 &amp; "*")</f>
        <v>0</v>
      </c>
      <c r="AH20">
        <f>COUNTIFS(Data!$V$5:$V$6219, "*-197*", Data!$AH$5:$AH$6219, "*" &amp; AH$1 &amp; "*")</f>
        <v>0</v>
      </c>
      <c r="AI20">
        <f>COUNTIFS(Data!$V$5:$V$6219, "*-197*", Data!$AH$5:$AH$6219, "*" &amp; AI$1 &amp; "*")</f>
        <v>2</v>
      </c>
      <c r="AJ20">
        <f>COUNTIFS(Data!$V$5:$V$6219, "*-197*", Data!$AH$5:$AH$6219, "*" &amp; AJ$1 &amp; "*")</f>
        <v>0</v>
      </c>
      <c r="AK20">
        <f>COUNTIFS(Data!$V$5:$V$6219, "*-197*", Data!$AH$5:$AH$6219, "*" &amp; AK$1 &amp; "*")</f>
        <v>4</v>
      </c>
      <c r="AL20">
        <f>COUNTIFS(Data!$V$5:$V$6219, "*-197*", Data!$AH$5:$AH$6219, "*" &amp; AL$1 &amp; "*")</f>
        <v>1</v>
      </c>
      <c r="AM20">
        <f>COUNTIFS(Data!$V$5:$V$6219, "*-197*", Data!$AH$5:$AH$6219, "*" &amp; AM$1 &amp; "*")</f>
        <v>1</v>
      </c>
      <c r="AN20">
        <f>COUNTIFS(Data!$V$5:$V$6219, "*-197*", Data!$AH$5:$AH$6219, "*" &amp; AN$1 &amp; "*")</f>
        <v>2</v>
      </c>
      <c r="AO20">
        <f>COUNTIFS(Data!$V$5:$V$6219, "*-197*", Data!$AH$5:$AH$6219, "*" &amp; AO$1 &amp; "*")</f>
        <v>0</v>
      </c>
      <c r="AP20">
        <f>COUNTIFS(Data!$V$5:$V$6219, "*-197*", Data!$AH$5:$AH$6219, "*" &amp; AP$1 &amp; "*")</f>
        <v>1</v>
      </c>
      <c r="AQ20">
        <f>COUNTIFS(Data!$V$5:$V$6219, "*-197*", Data!$AH$5:$AH$6219, "*" &amp; AQ$1 &amp; "*")</f>
        <v>36</v>
      </c>
      <c r="AR20">
        <f>COUNTIFS(Data!$V$5:$V$6219, "*-197*", Data!$AH$5:$AH$6219, "*" &amp; AR$1 &amp; "*")</f>
        <v>12</v>
      </c>
      <c r="AS20">
        <f>COUNTIFS(Data!$V$5:$V$6219, "*-197*", Data!$AH$5:$AH$6219, "*" &amp; AS$1 &amp; "*")</f>
        <v>0</v>
      </c>
      <c r="AT20">
        <f>COUNTIFS(Data!$V$5:$V$6219, "*-197*", Data!$AH$5:$AH$6219, "*" &amp; AT$1 &amp; "*")</f>
        <v>0</v>
      </c>
      <c r="AU20">
        <f>COUNTIFS(Data!$V$5:$V$6219, "*-197*", Data!$AH$5:$AH$6219, "*" &amp; AU$1 &amp; "*")</f>
        <v>7</v>
      </c>
      <c r="AV20">
        <f>COUNTIFS(Data!$V$5:$V$6219, "*-197*", Data!$AH$5:$AH$6219, "*" &amp; AV$1 &amp; "*")</f>
        <v>16</v>
      </c>
      <c r="AW20">
        <f>COUNTIFS(Data!$V$5:$V$6219, "*-197*", Data!$AH$5:$AH$6219, "*" &amp; AW$1 &amp; "*")</f>
        <v>7</v>
      </c>
      <c r="AX20">
        <f>COUNTIFS(Data!$V$5:$V$6219, "*-197*", Data!$AH$5:$AH$6219, "*" &amp; AX$1 &amp; "*")</f>
        <v>1</v>
      </c>
      <c r="AY20">
        <f>COUNTIFS(Data!$V$5:$V$6219, "*-197*", Data!$AH$5:$AH$6219, "*" &amp; AY$1 &amp; "*")</f>
        <v>5</v>
      </c>
      <c r="AZ20">
        <f>COUNTIFS(Data!$V$5:$V$6219, "*-197*", Data!$AH$5:$AH$6219, "*" &amp; AZ$1 &amp; "*")</f>
        <v>4</v>
      </c>
      <c r="BA20">
        <f>COUNTIFS(Data!$V$5:$V$6219, "*-197*", Data!$AH$5:$AH$6219, "*" &amp; BA$1 &amp; "*")</f>
        <v>0</v>
      </c>
      <c r="BB20">
        <f>COUNTIFS(Data!$V$5:$V$6219, "*-197*", Data!$AH$5:$AH$6219, "*" &amp; BB$1 &amp; "*")</f>
        <v>0</v>
      </c>
      <c r="BC20">
        <f>COUNTIFS(Data!$V$5:$V$6219, "*-197*", Data!$AH$5:$AH$6219, "*" &amp; BC$1 &amp; "*")</f>
        <v>0</v>
      </c>
      <c r="BD20">
        <f>COUNTIFS(Data!$V$5:$V$6219, "*-197*", Data!$AH$5:$AH$6219, "*" &amp; BD$1 &amp; "*")</f>
        <v>0</v>
      </c>
      <c r="BE20">
        <f>COUNTIFS(Data!$V$5:$V$6219, "*-197*", Data!$AH$5:$AH$6219, "*" &amp; BE$1 &amp; "*")</f>
        <v>0</v>
      </c>
      <c r="BF20" s="26">
        <f>COUNTIFS(Data!$V$5:$V$6219, "*-197*", Data!$AH$5:$AH$6219, "*" &amp; BF$1 &amp; "*")</f>
        <v>0</v>
      </c>
      <c r="BH20">
        <f t="shared" si="0"/>
        <v>688</v>
      </c>
      <c r="BI20">
        <f t="shared" si="1"/>
        <v>26</v>
      </c>
      <c r="BJ20">
        <f t="shared" si="2"/>
        <v>26.46153846153846</v>
      </c>
    </row>
    <row r="21" spans="1:62" x14ac:dyDescent="0.3">
      <c r="A21" s="26" t="s">
        <v>2016</v>
      </c>
      <c r="B21">
        <f>COUNTIFS(Data!$V$5:$V$6219, "*-198*", Data!$AH$5:$AH$6219, "*" &amp; B$1 &amp; "*")</f>
        <v>0</v>
      </c>
      <c r="C21">
        <f>COUNTIFS(Data!$V$5:$V$6219, "*-198*", Data!$AH$5:$AH$6219, "*" &amp; C$1 &amp; "*")</f>
        <v>0</v>
      </c>
      <c r="D21">
        <f>COUNTIFS(Data!$V$5:$V$6219, "*-198*", Data!$AH$5:$AH$6219, "*" &amp; D$1 &amp; "*")</f>
        <v>0</v>
      </c>
      <c r="E21">
        <f>COUNTIFS(Data!$V$5:$V$6219, "*-198*", Data!$AH$5:$AH$6219, "*" &amp; E$1 &amp; "*")</f>
        <v>1</v>
      </c>
      <c r="F21">
        <f>COUNTIFS(Data!$V$5:$V$6219, "*-198*", Data!$AH$5:$AH$6219, "*" &amp; F$1 &amp; "*")</f>
        <v>0</v>
      </c>
      <c r="G21">
        <f>COUNTIFS(Data!$V$5:$V$6219, "*-198*", Data!$AH$5:$AH$6219, "*" &amp; G$1 &amp; "*")</f>
        <v>2</v>
      </c>
      <c r="H21">
        <f>COUNTIFS(Data!$V$5:$V$6219, "*-198*", Data!$AH$5:$AH$6219, "*" &amp; H$1 &amp; "*")</f>
        <v>0</v>
      </c>
      <c r="I21">
        <f>COUNTIFS(Data!$V$5:$V$6219, "*-198*", Data!$AH$5:$AH$6219, "*" &amp; I$1 &amp; "*")</f>
        <v>0</v>
      </c>
      <c r="J21">
        <f>COUNTIFS(Data!$V$5:$V$6219, "*-198*", Data!$AH$5:$AH$6219, "*" &amp; J$1 &amp; "*")</f>
        <v>16</v>
      </c>
      <c r="K21">
        <f>COUNTIFS(Data!$V$5:$V$6219, "*-198*", Data!$AH$5:$AH$6219, "*" &amp; K$1 &amp; "*")</f>
        <v>13</v>
      </c>
      <c r="L21">
        <f>COUNTIFS(Data!$V$5:$V$6219, "*-198*", Data!$AH$5:$AH$6219, "*" &amp; L$1 &amp; "*")</f>
        <v>0</v>
      </c>
      <c r="M21">
        <f>COUNTIFS(Data!$V$5:$V$6219, "*-198*", Data!$AH$5:$AH$6219, "*" &amp; M$1 &amp; "*")</f>
        <v>0</v>
      </c>
      <c r="N21">
        <f>COUNTIFS(Data!$V$5:$V$6219, "*-198*", Data!$AH$5:$AH$6219, "*" &amp; N$1 &amp; "*")</f>
        <v>0</v>
      </c>
      <c r="O21">
        <f>COUNTIFS(Data!$V$5:$V$6219, "*-198*", Data!$AH$5:$AH$6219, "*" &amp; O$1 &amp; "*")</f>
        <v>0</v>
      </c>
      <c r="P21">
        <f>COUNTIFS(Data!$V$5:$V$6219, "*-198*", Data!$AH$5:$AH$6219, "*" &amp; P$1 &amp; "*")</f>
        <v>62</v>
      </c>
      <c r="Q21">
        <f>COUNTIFS(Data!$V$5:$V$6219, "*-198*", Data!$AH$5:$AH$6219, "*" &amp; Q$1 &amp; "*")</f>
        <v>0</v>
      </c>
      <c r="R21">
        <f>COUNTIFS(Data!$V$5:$V$6219, "*-198*", Data!$AH$5:$AH$6219, "*" &amp; R$1 &amp; "*")</f>
        <v>0</v>
      </c>
      <c r="S21">
        <f>COUNTIFS(Data!$V$5:$V$6219, "*-198*", Data!$AH$5:$AH$6219, "*" &amp; S$1 &amp; "*")</f>
        <v>0</v>
      </c>
      <c r="T21">
        <f>COUNTIFS(Data!$V$5:$V$6219, "*-198*", Data!$AH$5:$AH$6219, "*" &amp; T$1 &amp; "*")</f>
        <v>0</v>
      </c>
      <c r="U21">
        <f>COUNTIFS(Data!$V$5:$V$6219, "*-198*", Data!$AH$5:$AH$6219, "*" &amp; U$1 &amp; "*")</f>
        <v>2</v>
      </c>
      <c r="V21">
        <f>COUNTIFS(Data!$V$5:$V$6219, "*-198*", Data!$AH$5:$AH$6219, "*" &amp; V$1 &amp; "*")</f>
        <v>176</v>
      </c>
      <c r="W21">
        <f>COUNTIFS(Data!$V$5:$V$6219, "*-198*", Data!$AH$5:$AH$6219, "*" &amp; W$1 &amp; "*")</f>
        <v>437</v>
      </c>
      <c r="X21">
        <f>COUNTIFS(Data!$V$5:$V$6219, "*-198*", Data!$AH$5:$AH$6219, "*" &amp; X$1 &amp; "*")</f>
        <v>0</v>
      </c>
      <c r="Y21">
        <f>COUNTIFS(Data!$V$5:$V$6219, "*-198*", Data!$AH$5:$AH$6219, "*" &amp; Y$1 &amp; "*")</f>
        <v>9</v>
      </c>
      <c r="Z21">
        <f>COUNTIFS(Data!$V$5:$V$6219, "*-198*", Data!$AH$5:$AH$6219, "*" &amp; Z$1 &amp; "*")</f>
        <v>0</v>
      </c>
      <c r="AA21">
        <f>COUNTIFS(Data!$V$5:$V$6219, "*-198*", Data!$AH$5:$AH$6219, "*" &amp; AA$1 &amp; "*")</f>
        <v>0</v>
      </c>
      <c r="AB21">
        <f>COUNTIFS(Data!$V$5:$V$6219, "*-198*", Data!$AH$5:$AH$6219, "*" &amp; AB$1 &amp; "*")</f>
        <v>1</v>
      </c>
      <c r="AC21">
        <f>COUNTIFS(Data!$V$5:$V$6219, "*-198*", Data!$AH$5:$AH$6219, "*" &amp; AC$1 &amp; "*")</f>
        <v>0</v>
      </c>
      <c r="AD21">
        <f>COUNTIFS(Data!$V$5:$V$6219, "*-198*", Data!$AH$5:$AH$6219, "*" &amp; AD$1 &amp; "*")</f>
        <v>1</v>
      </c>
      <c r="AE21">
        <f>COUNTIFS(Data!$V$5:$V$6219, "*-198*", Data!$AH$5:$AH$6219, "*" &amp; AE$1 &amp; "*")</f>
        <v>4</v>
      </c>
      <c r="AF21">
        <f>COUNTIFS(Data!$V$5:$V$6219, "*-198*", Data!$AH$5:$AH$6219, "*" &amp; AF$1 &amp; "*")</f>
        <v>0</v>
      </c>
      <c r="AG21">
        <f>COUNTIFS(Data!$V$5:$V$6219, "*-198*", Data!$AH$5:$AH$6219, "*" &amp; AG$1 &amp; "*")</f>
        <v>0</v>
      </c>
      <c r="AH21">
        <f>COUNTIFS(Data!$V$5:$V$6219, "*-198*", Data!$AH$5:$AH$6219, "*" &amp; AH$1 &amp; "*")</f>
        <v>0</v>
      </c>
      <c r="AI21">
        <f>COUNTIFS(Data!$V$5:$V$6219, "*-198*", Data!$AH$5:$AH$6219, "*" &amp; AI$1 &amp; "*")</f>
        <v>0</v>
      </c>
      <c r="AJ21">
        <f>COUNTIFS(Data!$V$5:$V$6219, "*-198*", Data!$AH$5:$AH$6219, "*" &amp; AJ$1 &amp; "*")</f>
        <v>0</v>
      </c>
      <c r="AK21">
        <f>COUNTIFS(Data!$V$5:$V$6219, "*-198*", Data!$AH$5:$AH$6219, "*" &amp; AK$1 &amp; "*")</f>
        <v>1</v>
      </c>
      <c r="AL21">
        <f>COUNTIFS(Data!$V$5:$V$6219, "*-198*", Data!$AH$5:$AH$6219, "*" &amp; AL$1 &amp; "*")</f>
        <v>0</v>
      </c>
      <c r="AM21">
        <f>COUNTIFS(Data!$V$5:$V$6219, "*-198*", Data!$AH$5:$AH$6219, "*" &amp; AM$1 &amp; "*")</f>
        <v>3</v>
      </c>
      <c r="AN21">
        <f>COUNTIFS(Data!$V$5:$V$6219, "*-198*", Data!$AH$5:$AH$6219, "*" &amp; AN$1 &amp; "*")</f>
        <v>8</v>
      </c>
      <c r="AO21">
        <f>COUNTIFS(Data!$V$5:$V$6219, "*-198*", Data!$AH$5:$AH$6219, "*" &amp; AO$1 &amp; "*")</f>
        <v>1</v>
      </c>
      <c r="AP21">
        <f>COUNTIFS(Data!$V$5:$V$6219, "*-198*", Data!$AH$5:$AH$6219, "*" &amp; AP$1 &amp; "*")</f>
        <v>0</v>
      </c>
      <c r="AQ21">
        <f>COUNTIFS(Data!$V$5:$V$6219, "*-198*", Data!$AH$5:$AH$6219, "*" &amp; AQ$1 &amp; "*")</f>
        <v>92</v>
      </c>
      <c r="AR21">
        <f>COUNTIFS(Data!$V$5:$V$6219, "*-198*", Data!$AH$5:$AH$6219, "*" &amp; AR$1 &amp; "*")</f>
        <v>23</v>
      </c>
      <c r="AS21">
        <f>COUNTIFS(Data!$V$5:$V$6219, "*-198*", Data!$AH$5:$AH$6219, "*" &amp; AS$1 &amp; "*")</f>
        <v>1</v>
      </c>
      <c r="AT21">
        <f>COUNTIFS(Data!$V$5:$V$6219, "*-198*", Data!$AH$5:$AH$6219, "*" &amp; AT$1 &amp; "*")</f>
        <v>1</v>
      </c>
      <c r="AU21">
        <f>COUNTIFS(Data!$V$5:$V$6219, "*-198*", Data!$AH$5:$AH$6219, "*" &amp; AU$1 &amp; "*")</f>
        <v>6</v>
      </c>
      <c r="AV21">
        <f>COUNTIFS(Data!$V$5:$V$6219, "*-198*", Data!$AH$5:$AH$6219, "*" &amp; AV$1 &amp; "*")</f>
        <v>52</v>
      </c>
      <c r="AW21">
        <f>COUNTIFS(Data!$V$5:$V$6219, "*-198*", Data!$AH$5:$AH$6219, "*" &amp; AW$1 &amp; "*")</f>
        <v>2</v>
      </c>
      <c r="AX21">
        <f>COUNTIFS(Data!$V$5:$V$6219, "*-198*", Data!$AH$5:$AH$6219, "*" &amp; AX$1 &amp; "*")</f>
        <v>0</v>
      </c>
      <c r="AY21">
        <f>COUNTIFS(Data!$V$5:$V$6219, "*-198*", Data!$AH$5:$AH$6219, "*" &amp; AY$1 &amp; "*")</f>
        <v>11</v>
      </c>
      <c r="AZ21">
        <f>COUNTIFS(Data!$V$5:$V$6219, "*-198*", Data!$AH$5:$AH$6219, "*" &amp; AZ$1 &amp; "*")</f>
        <v>22</v>
      </c>
      <c r="BA21">
        <f>COUNTIFS(Data!$V$5:$V$6219, "*-198*", Data!$AH$5:$AH$6219, "*" &amp; BA$1 &amp; "*")</f>
        <v>2</v>
      </c>
      <c r="BB21">
        <f>COUNTIFS(Data!$V$5:$V$6219, "*-198*", Data!$AH$5:$AH$6219, "*" &amp; BB$1 &amp; "*")</f>
        <v>2</v>
      </c>
      <c r="BC21">
        <f>COUNTIFS(Data!$V$5:$V$6219, "*-198*", Data!$AH$5:$AH$6219, "*" &amp; BC$1 &amp; "*")</f>
        <v>3</v>
      </c>
      <c r="BD21">
        <f>COUNTIFS(Data!$V$5:$V$6219, "*-198*", Data!$AH$5:$AH$6219, "*" &amp; BD$1 &amp; "*")</f>
        <v>1</v>
      </c>
      <c r="BE21">
        <f>COUNTIFS(Data!$V$5:$V$6219, "*-198*", Data!$AH$5:$AH$6219, "*" &amp; BE$1 &amp; "*")</f>
        <v>1</v>
      </c>
      <c r="BF21" s="26">
        <f>COUNTIFS(Data!$V$5:$V$6219, "*-198*", Data!$AH$5:$AH$6219, "*" &amp; BF$1 &amp; "*")</f>
        <v>0</v>
      </c>
      <c r="BH21">
        <f t="shared" si="0"/>
        <v>956</v>
      </c>
      <c r="BI21">
        <f t="shared" si="1"/>
        <v>30</v>
      </c>
      <c r="BJ21">
        <f t="shared" si="2"/>
        <v>31.866666666666667</v>
      </c>
    </row>
    <row r="22" spans="1:62" x14ac:dyDescent="0.3">
      <c r="A22" s="28" t="s">
        <v>2017</v>
      </c>
      <c r="B22" s="31">
        <f>COUNTIFS(Data!$V$5:$V$6219, "*-199*", Data!$AH$5:$AH$6219, "*" &amp; B$1 &amp; "*")</f>
        <v>0</v>
      </c>
      <c r="C22" s="31">
        <f>COUNTIFS(Data!$V$5:$V$6219, "*-199*", Data!$AH$5:$AH$6219, "*" &amp; C$1 &amp; "*")</f>
        <v>0</v>
      </c>
      <c r="D22" s="31">
        <f>COUNTIFS(Data!$V$5:$V$6219, "*-199*", Data!$AH$5:$AH$6219, "*" &amp; D$1 &amp; "*")</f>
        <v>4</v>
      </c>
      <c r="E22" s="31">
        <f>COUNTIFS(Data!$V$5:$V$6219, "*-199*", Data!$AH$5:$AH$6219, "*" &amp; E$1 &amp; "*")</f>
        <v>0</v>
      </c>
      <c r="F22" s="31">
        <f>COUNTIFS(Data!$V$5:$V$6219, "*-199*", Data!$AH$5:$AH$6219, "*" &amp; F$1 &amp; "*")</f>
        <v>0</v>
      </c>
      <c r="G22" s="31">
        <f>COUNTIFS(Data!$V$5:$V$6219, "*-199*", Data!$AH$5:$AH$6219, "*" &amp; G$1 &amp; "*")</f>
        <v>0</v>
      </c>
      <c r="H22" s="31">
        <f>COUNTIFS(Data!$V$5:$V$6219, "*-199*", Data!$AH$5:$AH$6219, "*" &amp; H$1 &amp; "*")</f>
        <v>0</v>
      </c>
      <c r="I22" s="31">
        <f>COUNTIFS(Data!$V$5:$V$6219, "*-199*", Data!$AH$5:$AH$6219, "*" &amp; I$1 &amp; "*")</f>
        <v>0</v>
      </c>
      <c r="J22" s="31">
        <f>COUNTIFS(Data!$V$5:$V$6219, "*-199*", Data!$AH$5:$AH$6219, "*" &amp; J$1 &amp; "*")</f>
        <v>26</v>
      </c>
      <c r="K22" s="31">
        <f>COUNTIFS(Data!$V$5:$V$6219, "*-199*", Data!$AH$5:$AH$6219, "*" &amp; K$1 &amp; "*")</f>
        <v>14</v>
      </c>
      <c r="L22" s="31">
        <f>COUNTIFS(Data!$V$5:$V$6219, "*-199*", Data!$AH$5:$AH$6219, "*" &amp; L$1 &amp; "*")</f>
        <v>0</v>
      </c>
      <c r="M22" s="31">
        <f>COUNTIFS(Data!$V$5:$V$6219, "*-199*", Data!$AH$5:$AH$6219, "*" &amp; M$1 &amp; "*")</f>
        <v>0</v>
      </c>
      <c r="N22" s="31">
        <f>COUNTIFS(Data!$V$5:$V$6219, "*-199*", Data!$AH$5:$AH$6219, "*" &amp; N$1 &amp; "*")</f>
        <v>0</v>
      </c>
      <c r="O22" s="31">
        <f>COUNTIFS(Data!$V$5:$V$6219, "*-199*", Data!$AH$5:$AH$6219, "*" &amp; O$1 &amp; "*")</f>
        <v>0</v>
      </c>
      <c r="P22" s="31">
        <f>COUNTIFS(Data!$V$5:$V$6219, "*-199*", Data!$AH$5:$AH$6219, "*" &amp; P$1 &amp; "*")</f>
        <v>44</v>
      </c>
      <c r="Q22" s="31">
        <f>COUNTIFS(Data!$V$5:$V$6219, "*-199*", Data!$AH$5:$AH$6219, "*" &amp; Q$1 &amp; "*")</f>
        <v>0</v>
      </c>
      <c r="R22" s="31">
        <f>COUNTIFS(Data!$V$5:$V$6219, "*-199*", Data!$AH$5:$AH$6219, "*" &amp; R$1 &amp; "*")</f>
        <v>0</v>
      </c>
      <c r="S22" s="31">
        <f>COUNTIFS(Data!$V$5:$V$6219, "*-199*", Data!$AH$5:$AH$6219, "*" &amp; S$1 &amp; "*")</f>
        <v>0</v>
      </c>
      <c r="T22" s="31">
        <f>COUNTIFS(Data!$V$5:$V$6219, "*-199*", Data!$AH$5:$AH$6219, "*" &amp; T$1 &amp; "*")</f>
        <v>0</v>
      </c>
      <c r="U22" s="31">
        <f>COUNTIFS(Data!$V$5:$V$6219, "*-199*", Data!$AH$5:$AH$6219, "*" &amp; U$1 &amp; "*")</f>
        <v>0</v>
      </c>
      <c r="V22" s="31">
        <f>COUNTIFS(Data!$V$5:$V$6219, "*-199*", Data!$AH$5:$AH$6219, "*" &amp; V$1 &amp; "*")</f>
        <v>164</v>
      </c>
      <c r="W22" s="31">
        <f>COUNTIFS(Data!$V$5:$V$6219, "*-199*", Data!$AH$5:$AH$6219, "*" &amp; W$1 &amp; "*")</f>
        <v>537</v>
      </c>
      <c r="X22" s="31">
        <f>COUNTIFS(Data!$V$5:$V$6219, "*-199*", Data!$AH$5:$AH$6219, "*" &amp; X$1 &amp; "*")</f>
        <v>0</v>
      </c>
      <c r="Y22" s="31">
        <f>COUNTIFS(Data!$V$5:$V$6219, "*-199*", Data!$AH$5:$AH$6219, "*" &amp; Y$1 &amp; "*")</f>
        <v>2</v>
      </c>
      <c r="Z22" s="31">
        <f>COUNTIFS(Data!$V$5:$V$6219, "*-199*", Data!$AH$5:$AH$6219, "*" &amp; Z$1 &amp; "*")</f>
        <v>0</v>
      </c>
      <c r="AA22" s="31">
        <f>COUNTIFS(Data!$V$5:$V$6219, "*-199*", Data!$AH$5:$AH$6219, "*" &amp; AA$1 &amp; "*")</f>
        <v>1</v>
      </c>
      <c r="AB22" s="31">
        <f>COUNTIFS(Data!$V$5:$V$6219, "*-199*", Data!$AH$5:$AH$6219, "*" &amp; AB$1 &amp; "*")</f>
        <v>0</v>
      </c>
      <c r="AC22" s="31">
        <f>COUNTIFS(Data!$V$5:$V$6219, "*-199*", Data!$AH$5:$AH$6219, "*" &amp; AC$1 &amp; "*")</f>
        <v>0</v>
      </c>
      <c r="AD22" s="31">
        <f>COUNTIFS(Data!$V$5:$V$6219, "*-199*", Data!$AH$5:$AH$6219, "*" &amp; AD$1 &amp; "*")</f>
        <v>1</v>
      </c>
      <c r="AE22" s="31">
        <f>COUNTIFS(Data!$V$5:$V$6219, "*-199*", Data!$AH$5:$AH$6219, "*" &amp; AE$1 &amp; "*")</f>
        <v>5</v>
      </c>
      <c r="AF22" s="31">
        <f>COUNTIFS(Data!$V$5:$V$6219, "*-199*", Data!$AH$5:$AH$6219, "*" &amp; AF$1 &amp; "*")</f>
        <v>0</v>
      </c>
      <c r="AG22" s="31">
        <f>COUNTIFS(Data!$V$5:$V$6219, "*-199*", Data!$AH$5:$AH$6219, "*" &amp; AG$1 &amp; "*")</f>
        <v>0</v>
      </c>
      <c r="AH22" s="31">
        <f>COUNTIFS(Data!$V$5:$V$6219, "*-199*", Data!$AH$5:$AH$6219, "*" &amp; AH$1 &amp; "*")</f>
        <v>0</v>
      </c>
      <c r="AI22" s="31">
        <f>COUNTIFS(Data!$V$5:$V$6219, "*-199*", Data!$AH$5:$AH$6219, "*" &amp; AI$1 &amp; "*")</f>
        <v>0</v>
      </c>
      <c r="AJ22" s="31">
        <f>COUNTIFS(Data!$V$5:$V$6219, "*-199*", Data!$AH$5:$AH$6219, "*" &amp; AJ$1 &amp; "*")</f>
        <v>1</v>
      </c>
      <c r="AK22" s="31">
        <f>COUNTIFS(Data!$V$5:$V$6219, "*-199*", Data!$AH$5:$AH$6219, "*" &amp; AK$1 &amp; "*")</f>
        <v>2</v>
      </c>
      <c r="AL22" s="31">
        <f>COUNTIFS(Data!$V$5:$V$6219, "*-199*", Data!$AH$5:$AH$6219, "*" &amp; AL$1 &amp; "*")</f>
        <v>0</v>
      </c>
      <c r="AM22" s="31">
        <f>COUNTIFS(Data!$V$5:$V$6219, "*-199*", Data!$AH$5:$AH$6219, "*" &amp; AM$1 &amp; "*")</f>
        <v>1</v>
      </c>
      <c r="AN22" s="31">
        <f>COUNTIFS(Data!$V$5:$V$6219, "*-199*", Data!$AH$5:$AH$6219, "*" &amp; AN$1 &amp; "*")</f>
        <v>3</v>
      </c>
      <c r="AO22" s="31">
        <f>COUNTIFS(Data!$V$5:$V$6219, "*-199*", Data!$AH$5:$AH$6219, "*" &amp; AO$1 &amp; "*")</f>
        <v>2</v>
      </c>
      <c r="AP22" s="31">
        <f>COUNTIFS(Data!$V$5:$V$6219, "*-199*", Data!$AH$5:$AH$6219, "*" &amp; AP$1 &amp; "*")</f>
        <v>0</v>
      </c>
      <c r="AQ22" s="31">
        <f>COUNTIFS(Data!$V$5:$V$6219, "*-199*", Data!$AH$5:$AH$6219, "*" &amp; AQ$1 &amp; "*")</f>
        <v>68</v>
      </c>
      <c r="AR22" s="31">
        <f>COUNTIFS(Data!$V$5:$V$6219, "*-199*", Data!$AH$5:$AH$6219, "*" &amp; AR$1 &amp; "*")</f>
        <v>36</v>
      </c>
      <c r="AS22" s="31">
        <f>COUNTIFS(Data!$V$5:$V$6219, "*-199*", Data!$AH$5:$AH$6219, "*" &amp; AS$1 &amp; "*")</f>
        <v>129</v>
      </c>
      <c r="AT22" s="31">
        <f>COUNTIFS(Data!$V$5:$V$6219, "*-199*", Data!$AH$5:$AH$6219, "*" &amp; AT$1 &amp; "*")</f>
        <v>13</v>
      </c>
      <c r="AU22" s="31">
        <f>COUNTIFS(Data!$V$5:$V$6219, "*-199*", Data!$AH$5:$AH$6219, "*" &amp; AU$1 &amp; "*")</f>
        <v>2</v>
      </c>
      <c r="AV22" s="31">
        <f>COUNTIFS(Data!$V$5:$V$6219, "*-199*", Data!$AH$5:$AH$6219, "*" &amp; AV$1 &amp; "*")</f>
        <v>50</v>
      </c>
      <c r="AW22" s="31">
        <f>COUNTIFS(Data!$V$5:$V$6219, "*-199*", Data!$AH$5:$AH$6219, "*" &amp; AW$1 &amp; "*")</f>
        <v>0</v>
      </c>
      <c r="AX22" s="31">
        <f>COUNTIFS(Data!$V$5:$V$6219, "*-199*", Data!$AH$5:$AH$6219, "*" &amp; AX$1 &amp; "*")</f>
        <v>0</v>
      </c>
      <c r="AY22" s="31">
        <f>COUNTIFS(Data!$V$5:$V$6219, "*-199*", Data!$AH$5:$AH$6219, "*" &amp; AY$1 &amp; "*")</f>
        <v>11</v>
      </c>
      <c r="AZ22" s="31">
        <f>COUNTIFS(Data!$V$5:$V$6219, "*-199*", Data!$AH$5:$AH$6219, "*" &amp; AZ$1 &amp; "*")</f>
        <v>58</v>
      </c>
      <c r="BA22" s="31">
        <f>COUNTIFS(Data!$V$5:$V$6219, "*-199*", Data!$AH$5:$AH$6219, "*" &amp; BA$1 &amp; "*")</f>
        <v>0</v>
      </c>
      <c r="BB22" s="31">
        <f>COUNTIFS(Data!$V$5:$V$6219, "*-199*", Data!$AH$5:$AH$6219, "*" &amp; BB$1 &amp; "*")</f>
        <v>0</v>
      </c>
      <c r="BC22" s="31">
        <f>COUNTIFS(Data!$V$5:$V$6219, "*-199*", Data!$AH$5:$AH$6219, "*" &amp; BC$1 &amp; "*")</f>
        <v>0</v>
      </c>
      <c r="BD22" s="31">
        <f>COUNTIFS(Data!$V$5:$V$6219, "*-199*", Data!$AH$5:$AH$6219, "*" &amp; BD$1 &amp; "*")</f>
        <v>2</v>
      </c>
      <c r="BE22" s="31">
        <f>COUNTIFS(Data!$V$5:$V$6219, "*-199*", Data!$AH$5:$AH$6219, "*" &amp; BE$1 &amp; "*")</f>
        <v>0</v>
      </c>
      <c r="BF22" s="28">
        <f>COUNTIFS(Data!$V$5:$V$6219, "*-199*", Data!$AH$5:$AH$6219, "*" &amp; BF$1 &amp; "*")</f>
        <v>39</v>
      </c>
      <c r="BH22">
        <f t="shared" si="0"/>
        <v>1215</v>
      </c>
      <c r="BI22">
        <f t="shared" si="1"/>
        <v>25</v>
      </c>
      <c r="BJ22">
        <f t="shared" si="2"/>
        <v>48.6</v>
      </c>
    </row>
    <row r="23" spans="1:62" x14ac:dyDescent="0.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</row>
    <row r="24" spans="1:62" x14ac:dyDescent="0.3">
      <c r="A24" s="29" t="s">
        <v>21</v>
      </c>
      <c r="B24" s="32">
        <f xml:space="preserve"> SUM(B2:B22)</f>
        <v>6</v>
      </c>
      <c r="C24" s="33">
        <f xml:space="preserve"> SUM(C2:C22)</f>
        <v>4</v>
      </c>
      <c r="D24" s="33">
        <f xml:space="preserve"> SUM(D2:D22)</f>
        <v>10</v>
      </c>
      <c r="E24" s="33">
        <f xml:space="preserve"> SUM(E2:E22)</f>
        <v>15</v>
      </c>
      <c r="F24" s="33">
        <f xml:space="preserve"> SUM(F2:F22)</f>
        <v>2</v>
      </c>
      <c r="G24" s="33">
        <f xml:space="preserve"> SUM(G2:G22)</f>
        <v>5</v>
      </c>
      <c r="H24" s="33">
        <f xml:space="preserve"> SUM(H2:H22)</f>
        <v>1</v>
      </c>
      <c r="I24" s="33">
        <f xml:space="preserve"> SUM(I2:I22)</f>
        <v>2</v>
      </c>
      <c r="J24" s="33">
        <f xml:space="preserve"> SUM(J2:J22)</f>
        <v>61</v>
      </c>
      <c r="K24" s="33">
        <f xml:space="preserve"> SUM(K2:K22)</f>
        <v>83</v>
      </c>
      <c r="L24" s="33">
        <f xml:space="preserve"> SUM(L2:L22)</f>
        <v>7</v>
      </c>
      <c r="M24" s="33">
        <f xml:space="preserve"> SUM(M2:M22)</f>
        <v>4</v>
      </c>
      <c r="N24" s="33">
        <f xml:space="preserve"> SUM(N2:N22)</f>
        <v>9</v>
      </c>
      <c r="O24" s="33">
        <f xml:space="preserve"> SUM(O2:O22)</f>
        <v>10</v>
      </c>
      <c r="P24" s="33">
        <f xml:space="preserve"> SUM(P2:P22)</f>
        <v>293</v>
      </c>
      <c r="Q24" s="33">
        <f xml:space="preserve"> SUM(Q2:Q22)</f>
        <v>6</v>
      </c>
      <c r="R24" s="33">
        <f xml:space="preserve"> SUM(R2:R22)</f>
        <v>10</v>
      </c>
      <c r="S24" s="33">
        <f xml:space="preserve"> SUM(S2:S22)</f>
        <v>11</v>
      </c>
      <c r="T24" s="33">
        <f xml:space="preserve"> SUM(T2:T22)</f>
        <v>1</v>
      </c>
      <c r="U24" s="33">
        <f xml:space="preserve"> SUM(U2:U22)</f>
        <v>22</v>
      </c>
      <c r="V24" s="33">
        <f xml:space="preserve"> SUM(V2:V22)</f>
        <v>554</v>
      </c>
      <c r="W24" s="33">
        <f xml:space="preserve"> SUM(W2:W22)</f>
        <v>1406</v>
      </c>
      <c r="X24" s="33">
        <f xml:space="preserve"> SUM(X2:X22)</f>
        <v>2</v>
      </c>
      <c r="Y24" s="33">
        <f xml:space="preserve"> SUM(Y2:Y22)</f>
        <v>29</v>
      </c>
      <c r="Z24" s="33">
        <f xml:space="preserve"> SUM(Z2:Z22)</f>
        <v>1</v>
      </c>
      <c r="AA24" s="33">
        <f xml:space="preserve"> SUM(AA2:AA22)</f>
        <v>18</v>
      </c>
      <c r="AB24" s="33">
        <f xml:space="preserve"> SUM(AB2:AB22)</f>
        <v>6</v>
      </c>
      <c r="AC24" s="33">
        <f xml:space="preserve"> SUM(AC2:AC22)</f>
        <v>1</v>
      </c>
      <c r="AD24" s="33">
        <f xml:space="preserve"> SUM(AD2:AD22)</f>
        <v>4</v>
      </c>
      <c r="AE24" s="33">
        <f xml:space="preserve"> SUM(AE2:AE22)</f>
        <v>33</v>
      </c>
      <c r="AF24" s="33">
        <f xml:space="preserve"> SUM(AF2:AF22)</f>
        <v>1</v>
      </c>
      <c r="AG24" s="33">
        <f xml:space="preserve"> SUM(AG2:AG22)</f>
        <v>1</v>
      </c>
      <c r="AH24" s="33">
        <f xml:space="preserve"> SUM(AH2:AH22)</f>
        <v>2</v>
      </c>
      <c r="AI24" s="33">
        <f xml:space="preserve"> SUM(AI2:AI22)</f>
        <v>3</v>
      </c>
      <c r="AJ24" s="33">
        <f xml:space="preserve"> SUM(AJ2:AJ22)</f>
        <v>3</v>
      </c>
      <c r="AK24" s="33">
        <f xml:space="preserve"> SUM(AK2:AK22)</f>
        <v>17</v>
      </c>
      <c r="AL24" s="33">
        <f xml:space="preserve"> SUM(AL2:AL22)</f>
        <v>7</v>
      </c>
      <c r="AM24" s="33">
        <f xml:space="preserve"> SUM(AM2:AM22)</f>
        <v>7</v>
      </c>
      <c r="AN24" s="33">
        <f xml:space="preserve"> SUM(AN2:AN22)</f>
        <v>15</v>
      </c>
      <c r="AO24" s="33">
        <f xml:space="preserve"> SUM(AO2:AO22)</f>
        <v>4</v>
      </c>
      <c r="AP24" s="33">
        <f xml:space="preserve"> SUM(AP2:AP22)</f>
        <v>5</v>
      </c>
      <c r="AQ24" s="33">
        <f xml:space="preserve"> SUM(AQ2:AQ22)</f>
        <v>199</v>
      </c>
      <c r="AR24" s="33">
        <f xml:space="preserve"> SUM(AR2:AR22)</f>
        <v>72</v>
      </c>
      <c r="AS24" s="33">
        <f xml:space="preserve"> SUM(AS2:AS22)</f>
        <v>131</v>
      </c>
      <c r="AT24" s="33">
        <f xml:space="preserve"> SUM(AT2:AT22)</f>
        <v>15</v>
      </c>
      <c r="AU24" s="33">
        <f xml:space="preserve"> SUM(AU2:AU22)</f>
        <v>15</v>
      </c>
      <c r="AV24" s="33">
        <f xml:space="preserve"> SUM(AV2:AV22)</f>
        <v>118</v>
      </c>
      <c r="AW24" s="33">
        <f xml:space="preserve"> SUM(AW2:AW22)</f>
        <v>9</v>
      </c>
      <c r="AX24" s="33">
        <f xml:space="preserve"> SUM(AX2:AX22)</f>
        <v>1</v>
      </c>
      <c r="AY24" s="33">
        <f xml:space="preserve"> SUM(AY2:AY22)</f>
        <v>27</v>
      </c>
      <c r="AZ24" s="33">
        <f xml:space="preserve"> SUM(AZ2:AZ22)</f>
        <v>84</v>
      </c>
      <c r="BA24" s="33">
        <f xml:space="preserve"> SUM(BA2:BA22)</f>
        <v>2</v>
      </c>
      <c r="BB24" s="33">
        <f xml:space="preserve"> SUM(BB2:BB22)</f>
        <v>2</v>
      </c>
      <c r="BC24" s="33">
        <f xml:space="preserve"> SUM(BC2:BC22)</f>
        <v>3</v>
      </c>
      <c r="BD24" s="33">
        <f xml:space="preserve"> SUM(BD2:BD22)</f>
        <v>3</v>
      </c>
      <c r="BE24" s="33">
        <f xml:space="preserve"> SUM(BE2:BE22)</f>
        <v>1</v>
      </c>
      <c r="BF24" s="29">
        <f xml:space="preserve"> SUM(BF2:BF22)</f>
        <v>39</v>
      </c>
      <c r="BH24">
        <f xml:space="preserve"> SUM(B24:BF24)</f>
        <v>3402</v>
      </c>
    </row>
  </sheetData>
  <conditionalFormatting sqref="BB24:BF24 AP24:AZ24 B24:AN24">
    <cfRule type="colorScale" priority="83">
      <colorScale>
        <cfvo type="min"/>
        <cfvo type="max"/>
        <color rgb="FFFCFCFF"/>
        <color rgb="FFF8696B"/>
      </colorScale>
    </cfRule>
  </conditionalFormatting>
  <conditionalFormatting sqref="AP24:AR24 AN24 AU24:AX24 B24:AC24 AE24:AL24">
    <cfRule type="colorScale" priority="19">
      <colorScale>
        <cfvo type="min"/>
        <cfvo type="max"/>
        <color rgb="FFFCFCFF"/>
        <color rgb="FFF8696B"/>
      </colorScale>
    </cfRule>
  </conditionalFormatting>
  <conditionalFormatting sqref="BA24">
    <cfRule type="colorScale" priority="16">
      <colorScale>
        <cfvo type="min"/>
        <cfvo type="max"/>
        <color rgb="FFFCFCFF"/>
        <color rgb="FFF8696B"/>
      </colorScale>
    </cfRule>
  </conditionalFormatting>
  <conditionalFormatting sqref="BA24">
    <cfRule type="colorScale" priority="12">
      <colorScale>
        <cfvo type="min"/>
        <cfvo type="max"/>
        <color rgb="FFFCFCFF"/>
        <color rgb="FFF8696B"/>
      </colorScale>
    </cfRule>
  </conditionalFormatting>
  <conditionalFormatting sqref="AP24:BF24 B24:AN24">
    <cfRule type="colorScale" priority="10">
      <colorScale>
        <cfvo type="min"/>
        <cfvo type="max"/>
        <color rgb="FFFCFCFF"/>
        <color rgb="FFF8696B"/>
      </colorScale>
    </cfRule>
  </conditionalFormatting>
  <conditionalFormatting sqref="AO24">
    <cfRule type="colorScale" priority="8">
      <colorScale>
        <cfvo type="min"/>
        <cfvo type="max"/>
        <color rgb="FFFCFCFF"/>
        <color rgb="FFF8696B"/>
      </colorScale>
    </cfRule>
  </conditionalFormatting>
  <conditionalFormatting sqref="AO24">
    <cfRule type="colorScale" priority="6">
      <colorScale>
        <cfvo type="min"/>
        <cfvo type="max"/>
        <color rgb="FFFCFCFF"/>
        <color rgb="FFF8696B"/>
      </colorScale>
    </cfRule>
  </conditionalFormatting>
  <conditionalFormatting sqref="AO24">
    <cfRule type="colorScale" priority="5">
      <colorScale>
        <cfvo type="min"/>
        <cfvo type="max"/>
        <color rgb="FFFCFCFF"/>
        <color rgb="FFF8696B"/>
      </colorScale>
    </cfRule>
  </conditionalFormatting>
  <conditionalFormatting sqref="B24:BF24">
    <cfRule type="colorScale" priority="2">
      <colorScale>
        <cfvo type="min"/>
        <cfvo type="max"/>
        <color rgb="FFFCFCFF"/>
        <color rgb="FFF8696B"/>
      </colorScale>
    </cfRule>
  </conditionalFormatting>
  <conditionalFormatting sqref="B2:C22">
    <cfRule type="colorScale" priority="92">
      <colorScale>
        <cfvo type="min"/>
        <cfvo type="max"/>
        <color rgb="FFFCFCFF"/>
        <color rgb="FFF8696B"/>
      </colorScale>
    </cfRule>
  </conditionalFormatting>
  <conditionalFormatting sqref="D2:D22">
    <cfRule type="colorScale" priority="93">
      <colorScale>
        <cfvo type="min"/>
        <cfvo type="max"/>
        <color rgb="FFFCFCFF"/>
        <color rgb="FFF8696B"/>
      </colorScale>
    </cfRule>
  </conditionalFormatting>
  <conditionalFormatting sqref="G2:G22">
    <cfRule type="colorScale" priority="94">
      <colorScale>
        <cfvo type="min"/>
        <cfvo type="max"/>
        <color rgb="FFFCFCFF"/>
        <color rgb="FFF8696B"/>
      </colorScale>
    </cfRule>
  </conditionalFormatting>
  <conditionalFormatting sqref="E2:F22">
    <cfRule type="colorScale" priority="95">
      <colorScale>
        <cfvo type="min"/>
        <cfvo type="max"/>
        <color rgb="FFFCFCFF"/>
        <color rgb="FFF8696B"/>
      </colorScale>
    </cfRule>
  </conditionalFormatting>
  <conditionalFormatting sqref="H2:H22">
    <cfRule type="colorScale" priority="96">
      <colorScale>
        <cfvo type="min"/>
        <cfvo type="max"/>
        <color rgb="FFFCFCFF"/>
        <color rgb="FFF8696B"/>
      </colorScale>
    </cfRule>
  </conditionalFormatting>
  <conditionalFormatting sqref="J2:J22">
    <cfRule type="colorScale" priority="97">
      <colorScale>
        <cfvo type="min"/>
        <cfvo type="max"/>
        <color rgb="FFFCFCFF"/>
        <color rgb="FFF8696B"/>
      </colorScale>
    </cfRule>
  </conditionalFormatting>
  <conditionalFormatting sqref="I2:I22">
    <cfRule type="colorScale" priority="98">
      <colorScale>
        <cfvo type="min"/>
        <cfvo type="max"/>
        <color rgb="FFFCFCFF"/>
        <color rgb="FFF8696B"/>
      </colorScale>
    </cfRule>
  </conditionalFormatting>
  <conditionalFormatting sqref="K2:K22">
    <cfRule type="colorScale" priority="99">
      <colorScale>
        <cfvo type="min"/>
        <cfvo type="max"/>
        <color rgb="FFFCFCFF"/>
        <color rgb="FFF8696B"/>
      </colorScale>
    </cfRule>
  </conditionalFormatting>
  <conditionalFormatting sqref="L2:L22">
    <cfRule type="colorScale" priority="100">
      <colorScale>
        <cfvo type="min"/>
        <cfvo type="max"/>
        <color rgb="FFFCFCFF"/>
        <color rgb="FFF8696B"/>
      </colorScale>
    </cfRule>
  </conditionalFormatting>
  <conditionalFormatting sqref="M2:M22">
    <cfRule type="colorScale" priority="101">
      <colorScale>
        <cfvo type="min"/>
        <cfvo type="max"/>
        <color rgb="FFFCFCFF"/>
        <color rgb="FFF8696B"/>
      </colorScale>
    </cfRule>
  </conditionalFormatting>
  <conditionalFormatting sqref="N2:N22">
    <cfRule type="colorScale" priority="102">
      <colorScale>
        <cfvo type="min"/>
        <cfvo type="max"/>
        <color rgb="FFFCFCFF"/>
        <color rgb="FFF8696B"/>
      </colorScale>
    </cfRule>
  </conditionalFormatting>
  <conditionalFormatting sqref="O2:O22">
    <cfRule type="colorScale" priority="103">
      <colorScale>
        <cfvo type="min"/>
        <cfvo type="max"/>
        <color rgb="FFFCFCFF"/>
        <color rgb="FFF8696B"/>
      </colorScale>
    </cfRule>
  </conditionalFormatting>
  <conditionalFormatting sqref="S2:S22">
    <cfRule type="colorScale" priority="104">
      <colorScale>
        <cfvo type="min"/>
        <cfvo type="max"/>
        <color rgb="FFFCFCFF"/>
        <color rgb="FFF8696B"/>
      </colorScale>
    </cfRule>
  </conditionalFormatting>
  <conditionalFormatting sqref="Q2:Q22">
    <cfRule type="colorScale" priority="105">
      <colorScale>
        <cfvo type="min"/>
        <cfvo type="max"/>
        <color rgb="FFFCFCFF"/>
        <color rgb="FFF8696B"/>
      </colorScale>
    </cfRule>
  </conditionalFormatting>
  <conditionalFormatting sqref="T2:T22">
    <cfRule type="colorScale" priority="106">
      <colorScale>
        <cfvo type="min"/>
        <cfvo type="max"/>
        <color rgb="FFFCFCFF"/>
        <color rgb="FFF8696B"/>
      </colorScale>
    </cfRule>
  </conditionalFormatting>
  <conditionalFormatting sqref="R2:R22">
    <cfRule type="colorScale" priority="107">
      <colorScale>
        <cfvo type="min"/>
        <cfvo type="max"/>
        <color rgb="FFFCFCFF"/>
        <color rgb="FFF8696B"/>
      </colorScale>
    </cfRule>
  </conditionalFormatting>
  <conditionalFormatting sqref="X2:X22">
    <cfRule type="colorScale" priority="108">
      <colorScale>
        <cfvo type="min"/>
        <cfvo type="max"/>
        <color rgb="FFFCFCFF"/>
        <color rgb="FFF8696B"/>
      </colorScale>
    </cfRule>
  </conditionalFormatting>
  <conditionalFormatting sqref="P2:P22">
    <cfRule type="colorScale" priority="109">
      <colorScale>
        <cfvo type="min"/>
        <cfvo type="max"/>
        <color rgb="FFFCFCFF"/>
        <color rgb="FFF8696B"/>
      </colorScale>
    </cfRule>
  </conditionalFormatting>
  <conditionalFormatting sqref="Y2:Y22">
    <cfRule type="colorScale" priority="110">
      <colorScale>
        <cfvo type="min"/>
        <cfvo type="max"/>
        <color rgb="FFFCFCFF"/>
        <color rgb="FFF8696B"/>
      </colorScale>
    </cfRule>
  </conditionalFormatting>
  <conditionalFormatting sqref="Z2:Z22">
    <cfRule type="colorScale" priority="111">
      <colorScale>
        <cfvo type="min"/>
        <cfvo type="max"/>
        <color rgb="FFFCFCFF"/>
        <color rgb="FFF8696B"/>
      </colorScale>
    </cfRule>
  </conditionalFormatting>
  <conditionalFormatting sqref="AA2:AA22">
    <cfRule type="colorScale" priority="112">
      <colorScale>
        <cfvo type="min"/>
        <cfvo type="max"/>
        <color rgb="FFFCFCFF"/>
        <color rgb="FFF8696B"/>
      </colorScale>
    </cfRule>
  </conditionalFormatting>
  <conditionalFormatting sqref="AB2:AB22">
    <cfRule type="colorScale" priority="113">
      <colorScale>
        <cfvo type="min"/>
        <cfvo type="max"/>
        <color rgb="FFFCFCFF"/>
        <color rgb="FFF8696B"/>
      </colorScale>
    </cfRule>
  </conditionalFormatting>
  <conditionalFormatting sqref="AC2:AC22">
    <cfRule type="colorScale" priority="114">
      <colorScale>
        <cfvo type="min"/>
        <cfvo type="max"/>
        <color rgb="FFFCFCFF"/>
        <color rgb="FFF8696B"/>
      </colorScale>
    </cfRule>
  </conditionalFormatting>
  <conditionalFormatting sqref="AE2:AE22">
    <cfRule type="colorScale" priority="115">
      <colorScale>
        <cfvo type="min"/>
        <cfvo type="max"/>
        <color rgb="FFFCFCFF"/>
        <color rgb="FFF8696B"/>
      </colorScale>
    </cfRule>
  </conditionalFormatting>
  <conditionalFormatting sqref="AF2:AF22">
    <cfRule type="colorScale" priority="116">
      <colorScale>
        <cfvo type="min"/>
        <cfvo type="max"/>
        <color rgb="FFFCFCFF"/>
        <color rgb="FFF8696B"/>
      </colorScale>
    </cfRule>
  </conditionalFormatting>
  <conditionalFormatting sqref="U2:U22">
    <cfRule type="colorScale" priority="117">
      <colorScale>
        <cfvo type="min"/>
        <cfvo type="max"/>
        <color rgb="FFFCFCFF"/>
        <color rgb="FFF8696B"/>
      </colorScale>
    </cfRule>
  </conditionalFormatting>
  <conditionalFormatting sqref="AG2:AG22">
    <cfRule type="colorScale" priority="118">
      <colorScale>
        <cfvo type="min"/>
        <cfvo type="max"/>
        <color rgb="FFFCFCFF"/>
        <color rgb="FFF8696B"/>
      </colorScale>
    </cfRule>
  </conditionalFormatting>
  <conditionalFormatting sqref="AH2:AH22">
    <cfRule type="colorScale" priority="119">
      <colorScale>
        <cfvo type="min"/>
        <cfvo type="max"/>
        <color rgb="FFFCFCFF"/>
        <color rgb="FFF8696B"/>
      </colorScale>
    </cfRule>
  </conditionalFormatting>
  <conditionalFormatting sqref="AI2:AI22">
    <cfRule type="colorScale" priority="120">
      <colorScale>
        <cfvo type="min"/>
        <cfvo type="max"/>
        <color rgb="FFFCFCFF"/>
        <color rgb="FFF8696B"/>
      </colorScale>
    </cfRule>
  </conditionalFormatting>
  <conditionalFormatting sqref="AJ2:AJ22">
    <cfRule type="colorScale" priority="121">
      <colorScale>
        <cfvo type="min"/>
        <cfvo type="max"/>
        <color rgb="FFFCFCFF"/>
        <color rgb="FFF8696B"/>
      </colorScale>
    </cfRule>
  </conditionalFormatting>
  <conditionalFormatting sqref="AK2:AK22">
    <cfRule type="colorScale" priority="122">
      <colorScale>
        <cfvo type="min"/>
        <cfvo type="max"/>
        <color rgb="FFFCFCFF"/>
        <color rgb="FFF8696B"/>
      </colorScale>
    </cfRule>
  </conditionalFormatting>
  <conditionalFormatting sqref="AL2:AL22">
    <cfRule type="colorScale" priority="123">
      <colorScale>
        <cfvo type="min"/>
        <cfvo type="max"/>
        <color rgb="FFFCFCFF"/>
        <color rgb="FFF8696B"/>
      </colorScale>
    </cfRule>
  </conditionalFormatting>
  <conditionalFormatting sqref="AN2:AN22">
    <cfRule type="colorScale" priority="124">
      <colorScale>
        <cfvo type="min"/>
        <cfvo type="max"/>
        <color rgb="FFFCFCFF"/>
        <color rgb="FFF8696B"/>
      </colorScale>
    </cfRule>
  </conditionalFormatting>
  <conditionalFormatting sqref="AP2:AQ22">
    <cfRule type="colorScale" priority="125">
      <colorScale>
        <cfvo type="min"/>
        <cfvo type="max"/>
        <color rgb="FFFCFCFF"/>
        <color rgb="FFF8696B"/>
      </colorScale>
    </cfRule>
  </conditionalFormatting>
  <conditionalFormatting sqref="AR2:AR22 AU2:AU22">
    <cfRule type="colorScale" priority="126">
      <colorScale>
        <cfvo type="min"/>
        <cfvo type="max"/>
        <color rgb="FFFCFCFF"/>
        <color rgb="FFF8696B"/>
      </colorScale>
    </cfRule>
  </conditionalFormatting>
  <conditionalFormatting sqref="AV2:AX22">
    <cfRule type="colorScale" priority="128">
      <colorScale>
        <cfvo type="min"/>
        <cfvo type="max"/>
        <color rgb="FFFCFCFF"/>
        <color rgb="FFF8696B"/>
      </colorScale>
    </cfRule>
  </conditionalFormatting>
  <conditionalFormatting sqref="BB2:BB22">
    <cfRule type="colorScale" priority="129">
      <colorScale>
        <cfvo type="min"/>
        <cfvo type="max"/>
        <color rgb="FFFCFCFF"/>
        <color rgb="FFF8696B"/>
      </colorScale>
    </cfRule>
  </conditionalFormatting>
  <conditionalFormatting sqref="BC2:BC22">
    <cfRule type="colorScale" priority="130">
      <colorScale>
        <cfvo type="min"/>
        <cfvo type="max"/>
        <color rgb="FFFCFCFF"/>
        <color rgb="FFF8696B"/>
      </colorScale>
    </cfRule>
  </conditionalFormatting>
  <conditionalFormatting sqref="AM2:AM22">
    <cfRule type="colorScale" priority="131">
      <colorScale>
        <cfvo type="min"/>
        <cfvo type="max"/>
        <color rgb="FFFCFCFF"/>
        <color rgb="FFF8696B"/>
      </colorScale>
    </cfRule>
  </conditionalFormatting>
  <conditionalFormatting sqref="AY2:AY22">
    <cfRule type="colorScale" priority="132">
      <colorScale>
        <cfvo type="min"/>
        <cfvo type="max"/>
        <color rgb="FFFCFCFF"/>
        <color rgb="FFF8696B"/>
      </colorScale>
    </cfRule>
  </conditionalFormatting>
  <conditionalFormatting sqref="AZ2:AZ22">
    <cfRule type="colorScale" priority="133">
      <colorScale>
        <cfvo type="min"/>
        <cfvo type="max"/>
        <color rgb="FFFCFCFF"/>
        <color rgb="FFF8696B"/>
      </colorScale>
    </cfRule>
  </conditionalFormatting>
  <conditionalFormatting sqref="BD2:BD22">
    <cfRule type="colorScale" priority="134">
      <colorScale>
        <cfvo type="min"/>
        <cfvo type="max"/>
        <color rgb="FFFCFCFF"/>
        <color rgb="FFF8696B"/>
      </colorScale>
    </cfRule>
  </conditionalFormatting>
  <conditionalFormatting sqref="BE2:BE22 AD2:AD22">
    <cfRule type="colorScale" priority="135">
      <colorScale>
        <cfvo type="min"/>
        <cfvo type="max"/>
        <color rgb="FFFCFCFF"/>
        <color rgb="FFF8696B"/>
      </colorScale>
    </cfRule>
  </conditionalFormatting>
  <conditionalFormatting sqref="AS2:AS22">
    <cfRule type="colorScale" priority="137">
      <colorScale>
        <cfvo type="min"/>
        <cfvo type="max"/>
        <color rgb="FFFCFCFF"/>
        <color rgb="FFF8696B"/>
      </colorScale>
    </cfRule>
  </conditionalFormatting>
  <conditionalFormatting sqref="BF2:BF22 AT2:AT22">
    <cfRule type="colorScale" priority="138">
      <colorScale>
        <cfvo type="min"/>
        <cfvo type="max"/>
        <color rgb="FFFCFCFF"/>
        <color rgb="FFF8696B"/>
      </colorScale>
    </cfRule>
  </conditionalFormatting>
  <conditionalFormatting sqref="AT2:AT22">
    <cfRule type="colorScale" priority="140">
      <colorScale>
        <cfvo type="min"/>
        <cfvo type="max"/>
        <color rgb="FFFCFCFF"/>
        <color rgb="FFF8696B"/>
      </colorScale>
    </cfRule>
  </conditionalFormatting>
  <conditionalFormatting sqref="BB2:BF22 AP2:AZ22 B2:AN22">
    <cfRule type="colorScale" priority="141">
      <colorScale>
        <cfvo type="min"/>
        <cfvo type="max"/>
        <color rgb="FFFCFCFF"/>
        <color rgb="FFF8696B"/>
      </colorScale>
    </cfRule>
  </conditionalFormatting>
  <conditionalFormatting sqref="C2:C22">
    <cfRule type="colorScale" priority="144">
      <colorScale>
        <cfvo type="min"/>
        <cfvo type="max"/>
        <color rgb="FFFCFCFF"/>
        <color rgb="FFF8696B"/>
      </colorScale>
    </cfRule>
  </conditionalFormatting>
  <conditionalFormatting sqref="W2:W22">
    <cfRule type="colorScale" priority="145">
      <colorScale>
        <cfvo type="min"/>
        <cfvo type="max"/>
        <color rgb="FFFCFCFF"/>
        <color rgb="FFF8696B"/>
      </colorScale>
    </cfRule>
  </conditionalFormatting>
  <conditionalFormatting sqref="AU2:AU22">
    <cfRule type="colorScale" priority="150">
      <colorScale>
        <cfvo type="min"/>
        <cfvo type="max"/>
        <color rgb="FFFCFCFF"/>
        <color rgb="FFF8696B"/>
      </colorScale>
    </cfRule>
  </conditionalFormatting>
  <conditionalFormatting sqref="AD2:AD22">
    <cfRule type="colorScale" priority="151">
      <colorScale>
        <cfvo type="min"/>
        <cfvo type="max"/>
        <color rgb="FFFCFCFF"/>
        <color rgb="FFF8696B"/>
      </colorScale>
    </cfRule>
  </conditionalFormatting>
  <conditionalFormatting sqref="AW2:AX22">
    <cfRule type="colorScale" priority="152">
      <colorScale>
        <cfvo type="min"/>
        <cfvo type="max"/>
        <color rgb="FFFCFCFF"/>
        <color rgb="FFF8696B"/>
      </colorScale>
    </cfRule>
  </conditionalFormatting>
  <conditionalFormatting sqref="AX2:AX22">
    <cfRule type="colorScale" priority="153">
      <colorScale>
        <cfvo type="min"/>
        <cfvo type="max"/>
        <color rgb="FFFCFCFF"/>
        <color rgb="FFF8696B"/>
      </colorScale>
    </cfRule>
  </conditionalFormatting>
  <conditionalFormatting sqref="AQ2:AQ22">
    <cfRule type="colorScale" priority="154">
      <colorScale>
        <cfvo type="min"/>
        <cfvo type="max"/>
        <color rgb="FFFCFCFF"/>
        <color rgb="FFF8696B"/>
      </colorScale>
    </cfRule>
  </conditionalFormatting>
  <conditionalFormatting sqref="BA2:BA22">
    <cfRule type="colorScale" priority="155">
      <colorScale>
        <cfvo type="min"/>
        <cfvo type="max"/>
        <color rgb="FFFCFCFF"/>
        <color rgb="FFF8696B"/>
      </colorScale>
    </cfRule>
  </conditionalFormatting>
  <conditionalFormatting sqref="V2:W22">
    <cfRule type="colorScale" priority="159">
      <colorScale>
        <cfvo type="min"/>
        <cfvo type="max"/>
        <color rgb="FFFCFCFF"/>
        <color rgb="FFF8696B"/>
      </colorScale>
    </cfRule>
  </conditionalFormatting>
  <conditionalFormatting sqref="AO2:AO22">
    <cfRule type="colorScale" priority="161">
      <colorScale>
        <cfvo type="min"/>
        <cfvo type="max"/>
        <color rgb="FFFCFCFF"/>
        <color rgb="FFF8696B"/>
      </colorScale>
    </cfRule>
  </conditionalFormatting>
  <conditionalFormatting sqref="F2:F22">
    <cfRule type="colorScale" priority="16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B5F0-AA0F-49A4-B2EB-1764DEB6EE7D}">
  <dimension ref="A1:D54"/>
  <sheetViews>
    <sheetView topLeftCell="A16" workbookViewId="0">
      <selection activeCell="F6" sqref="F6"/>
    </sheetView>
  </sheetViews>
  <sheetFormatPr defaultRowHeight="14.4" x14ac:dyDescent="0.3"/>
  <cols>
    <col min="1" max="1" width="15.6640625" customWidth="1"/>
    <col min="2" max="2" width="13.6640625" customWidth="1"/>
    <col min="3" max="3" width="15.6640625" customWidth="1"/>
    <col min="4" max="4" width="15.21875" customWidth="1"/>
  </cols>
  <sheetData>
    <row r="1" spans="1:4" x14ac:dyDescent="0.3">
      <c r="B1" t="s">
        <v>21</v>
      </c>
      <c r="C1" t="s">
        <v>2020</v>
      </c>
      <c r="D1" t="s">
        <v>8209</v>
      </c>
    </row>
    <row r="2" spans="1:4" x14ac:dyDescent="0.3">
      <c r="A2" t="s">
        <v>8054</v>
      </c>
      <c r="B2">
        <f xml:space="preserve"> COUNTIF(Data!$AE$3:$AE$3137, A2) + COUNTIF(Data!$AF$3:$AF$3137, A2) + COUNTIF(Data!$AG$3:$AG$3137, A2)</f>
        <v>581</v>
      </c>
      <c r="C2">
        <f xml:space="preserve"> COUNTIFS(Data!$AE$3:$AE$3137, A2, Data!$T$3:$T$3137, "Journal Article") + COUNTIFS(Data!$AF$3:$AF$3137, A2, Data!$T$3:$T$3137, "Journal Article") + COUNTIFS(Data!$AG$3:$AG$3137, A2, Data!$T$3:$T$3137, "Journal Article")</f>
        <v>456</v>
      </c>
      <c r="D2">
        <f xml:space="preserve"> C2 / Summary!$E$5</f>
        <v>0.23505154639175257</v>
      </c>
    </row>
    <row r="3" spans="1:4" x14ac:dyDescent="0.3">
      <c r="A3" t="s">
        <v>8055</v>
      </c>
      <c r="B3">
        <f xml:space="preserve"> COUNTIF(Data!$AE$3:$AE$3137, A3) + COUNTIF(Data!$AF$3:$AF$3137, A3) + COUNTIF(Data!$AG$3:$AG$3137, A3)</f>
        <v>390</v>
      </c>
      <c r="C3">
        <f xml:space="preserve"> COUNTIFS(Data!$AE$3:$AE$3137, A3, Data!$T$3:$T$3137, "Journal Article") + COUNTIFS(Data!$AF$3:$AF$3137, A3, Data!$T$3:$T$3137, "Journal Article") + COUNTIFS(Data!$AG$3:$AG$3137, A3, Data!$T$3:$T$3137, "Journal Article")</f>
        <v>374</v>
      </c>
      <c r="D3">
        <f xml:space="preserve"> C3 / Summary!$E$5</f>
        <v>0.19278350515463918</v>
      </c>
    </row>
    <row r="4" spans="1:4" x14ac:dyDescent="0.3">
      <c r="A4" t="s">
        <v>82</v>
      </c>
      <c r="B4">
        <f xml:space="preserve"> COUNTIF(Data!$AE$3:$AE$3137, A4) + COUNTIF(Data!$AF$3:$AF$3137, A4) + COUNTIF(Data!$AG$3:$AG$3137, A4)</f>
        <v>309</v>
      </c>
      <c r="C4">
        <f xml:space="preserve"> COUNTIFS(Data!$AE$3:$AE$3137, A4, Data!$T$3:$T$3137, "Journal Article") + COUNTIFS(Data!$AF$3:$AF$3137, A4, Data!$T$3:$T$3137, "Journal Article") + COUNTIFS(Data!$AG$3:$AG$3137, A4, Data!$T$3:$T$3137, "Journal Article")</f>
        <v>293</v>
      </c>
      <c r="D4">
        <f xml:space="preserve"> C4 / Summary!$E$5</f>
        <v>0.15103092783505154</v>
      </c>
    </row>
    <row r="5" spans="1:4" x14ac:dyDescent="0.3">
      <c r="A5" t="s">
        <v>2462</v>
      </c>
      <c r="B5">
        <f xml:space="preserve"> COUNTIF(Data!$AE$3:$AE$3137, A5) + COUNTIF(Data!$AF$3:$AF$3137, A5) + COUNTIF(Data!$AG$3:$AG$3137, A5)</f>
        <v>242</v>
      </c>
      <c r="C5">
        <f xml:space="preserve"> COUNTIFS(Data!$AE$3:$AE$3137, A5, Data!$T$3:$T$3137, "Journal Article") + COUNTIFS(Data!$AF$3:$AF$3137, A5, Data!$T$3:$T$3137, "Journal Article") + COUNTIFS(Data!$AG$3:$AG$3137, A5, Data!$T$3:$T$3137, "Journal Article")</f>
        <v>238</v>
      </c>
      <c r="D5">
        <f xml:space="preserve"> C5 / Summary!$E$5</f>
        <v>0.12268041237113401</v>
      </c>
    </row>
    <row r="6" spans="1:4" x14ac:dyDescent="0.3">
      <c r="A6" t="s">
        <v>164</v>
      </c>
      <c r="B6">
        <f xml:space="preserve"> COUNTIF(Data!$AE$3:$AE$3137, A6) + COUNTIF(Data!$AF$3:$AF$3137, A6) + COUNTIF(Data!$AG$3:$AG$3137, A6)</f>
        <v>221</v>
      </c>
      <c r="C6">
        <f xml:space="preserve"> COUNTIFS(Data!$AE$3:$AE$3137, A6, Data!$T$3:$T$3137, "Journal Article") + COUNTIFS(Data!$AF$3:$AF$3137, A6, Data!$T$3:$T$3137, "Journal Article") + COUNTIFS(Data!$AG$3:$AG$3137, A6, Data!$T$3:$T$3137, "Journal Article")</f>
        <v>199</v>
      </c>
      <c r="D6">
        <f xml:space="preserve"> C6 / Summary!$E$5</f>
        <v>0.10257731958762886</v>
      </c>
    </row>
    <row r="7" spans="1:4" x14ac:dyDescent="0.3">
      <c r="A7" t="s">
        <v>8053</v>
      </c>
      <c r="B7">
        <f xml:space="preserve"> COUNTIF(Data!$AE$3:$AE$3137, A7) + COUNTIF(Data!$AF$3:$AF$3137, A7) + COUNTIF(Data!$AG$3:$AG$3137, A7)</f>
        <v>155</v>
      </c>
      <c r="C7">
        <f xml:space="preserve"> COUNTIFS(Data!$AE$3:$AE$3137, A7, Data!$T$3:$T$3137, "Journal Article") + COUNTIFS(Data!$AF$3:$AF$3137, A7, Data!$T$3:$T$3137, "Journal Article") + COUNTIFS(Data!$AG$3:$AG$3137, A7, Data!$T$3:$T$3137, "Journal Article")</f>
        <v>111</v>
      </c>
      <c r="D7">
        <f xml:space="preserve"> C7 / Summary!$E$5</f>
        <v>5.7216494845360823E-2</v>
      </c>
    </row>
    <row r="8" spans="1:4" x14ac:dyDescent="0.3">
      <c r="A8" t="s">
        <v>92</v>
      </c>
      <c r="B8">
        <f xml:space="preserve"> COUNTIF(Data!$AE$3:$AE$3137, A8) + COUNTIF(Data!$AF$3:$AF$3137, A8) + COUNTIF(Data!$AG$3:$AG$3137, A8)</f>
        <v>111</v>
      </c>
      <c r="C8">
        <f xml:space="preserve"> COUNTIFS(Data!$AE$3:$AE$3137, A8, Data!$T$3:$T$3137, "Journal Article") + COUNTIFS(Data!$AF$3:$AF$3137, A8, Data!$T$3:$T$3137, "Journal Article") + COUNTIFS(Data!$AG$3:$AG$3137, A8, Data!$T$3:$T$3137, "Journal Article")</f>
        <v>99</v>
      </c>
      <c r="D8">
        <f xml:space="preserve"> C8 / Summary!$E$5</f>
        <v>5.1030927835051546E-2</v>
      </c>
    </row>
    <row r="9" spans="1:4" x14ac:dyDescent="0.3">
      <c r="A9" t="s">
        <v>8226</v>
      </c>
      <c r="B9">
        <f xml:space="preserve"> COUNTIF(Data!$AE$3:$AE$3137, A9) + COUNTIF(Data!$AF$3:$AF$3137, A9) + COUNTIF(Data!$AG$3:$AG$3137, A9)</f>
        <v>95</v>
      </c>
      <c r="C9">
        <f xml:space="preserve"> COUNTIFS(Data!$AE$3:$AE$3137, A9, Data!$T$3:$T$3137, "Journal Article") + COUNTIFS(Data!$AF$3:$AF$3137, A9, Data!$T$3:$T$3137, "Journal Article") + COUNTIFS(Data!$AG$3:$AG$3137, A9, Data!$T$3:$T$3137, "Journal Article")</f>
        <v>94</v>
      </c>
      <c r="D9">
        <f xml:space="preserve"> C9 / Summary!$E$5</f>
        <v>4.8453608247422682E-2</v>
      </c>
    </row>
    <row r="10" spans="1:4" x14ac:dyDescent="0.3">
      <c r="A10" t="s">
        <v>8169</v>
      </c>
      <c r="B10">
        <f xml:space="preserve"> COUNTIF(Data!$AE$3:$AE$3137, A10) + COUNTIF(Data!$AF$3:$AF$3137, A10) + COUNTIF(Data!$AG$3:$AG$3137, A10)</f>
        <v>97</v>
      </c>
      <c r="C10">
        <f xml:space="preserve"> COUNTIFS(Data!$AE$3:$AE$3137, A10, Data!$T$3:$T$3137, "Journal Article") + COUNTIFS(Data!$AF$3:$AF$3137, A10, Data!$T$3:$T$3137, "Journal Article") + COUNTIFS(Data!$AG$3:$AG$3137, A10, Data!$T$3:$T$3137, "Journal Article")</f>
        <v>91</v>
      </c>
      <c r="D10">
        <f xml:space="preserve"> C10 / Summary!$E$5</f>
        <v>4.6907216494845361E-2</v>
      </c>
    </row>
    <row r="11" spans="1:4" x14ac:dyDescent="0.3">
      <c r="A11" t="s">
        <v>8168</v>
      </c>
      <c r="B11">
        <f xml:space="preserve"> COUNTIF(Data!$AE$3:$AE$3137, A11) + COUNTIF(Data!$AF$3:$AF$3137, A11) + COUNTIF(Data!$AG$3:$AG$3137, A11)</f>
        <v>52</v>
      </c>
      <c r="C11">
        <f xml:space="preserve"> COUNTIFS(Data!$AE$3:$AE$3137, A11, Data!$T$3:$T$3137, "Journal Article") + COUNTIFS(Data!$AF$3:$AF$3137, A11, Data!$T$3:$T$3137, "Journal Article") + COUNTIFS(Data!$AG$3:$AG$3137, A11, Data!$T$3:$T$3137, "Journal Article")</f>
        <v>51</v>
      </c>
      <c r="D11">
        <f xml:space="preserve"> C11 / Summary!$E$5</f>
        <v>2.6288659793814433E-2</v>
      </c>
    </row>
    <row r="12" spans="1:4" x14ac:dyDescent="0.3">
      <c r="A12" t="s">
        <v>8211</v>
      </c>
      <c r="B12">
        <f xml:space="preserve"> COUNTIF(Data!$AE$3:$AE$3137, A12) + COUNTIF(Data!$AF$3:$AF$3137, A12) + COUNTIF(Data!$AG$3:$AG$3137, A12)</f>
        <v>35</v>
      </c>
      <c r="C12">
        <f xml:space="preserve"> COUNTIFS(Data!$AE$3:$AE$3137, A12, Data!$T$3:$T$3137, "Journal Article") + COUNTIFS(Data!$AF$3:$AF$3137, A12, Data!$T$3:$T$3137, "Journal Article") + COUNTIFS(Data!$AG$3:$AG$3137, A12, Data!$T$3:$T$3137, "Journal Article")</f>
        <v>35</v>
      </c>
      <c r="D12">
        <f xml:space="preserve"> C12 / Summary!$E$5</f>
        <v>1.804123711340206E-2</v>
      </c>
    </row>
    <row r="13" spans="1:4" x14ac:dyDescent="0.3">
      <c r="A13" t="s">
        <v>12306</v>
      </c>
      <c r="B13">
        <f xml:space="preserve"> COUNTIF(Data!$AE$3:$AE$3137, A13) + COUNTIF(Data!$AF$3:$AF$3137, A13) + COUNTIF(Data!$AG$3:$AG$3137, A13)</f>
        <v>34</v>
      </c>
      <c r="C13">
        <f xml:space="preserve"> COUNTIFS(Data!$AE$3:$AE$3137, A13, Data!$T$3:$T$3137, "Journal Article") + COUNTIFS(Data!$AF$3:$AF$3137, A13, Data!$T$3:$T$3137, "Journal Article") + COUNTIFS(Data!$AG$3:$AG$3137, A13, Data!$T$3:$T$3137, "Journal Article")</f>
        <v>33</v>
      </c>
      <c r="D13">
        <f xml:space="preserve"> C13 / Summary!$E$5</f>
        <v>1.7010309278350514E-2</v>
      </c>
    </row>
    <row r="14" spans="1:4" x14ac:dyDescent="0.3">
      <c r="A14" t="s">
        <v>8161</v>
      </c>
      <c r="B14">
        <f xml:space="preserve"> COUNTIF(Data!$AE$3:$AE$3137, A14) + COUNTIF(Data!$AF$3:$AF$3137, A14) + COUNTIF(Data!$AG$3:$AG$3137, A14)</f>
        <v>32</v>
      </c>
      <c r="C14">
        <f xml:space="preserve"> COUNTIFS(Data!$AE$3:$AE$3137, A14, Data!$T$3:$T$3137, "Journal Article") + COUNTIFS(Data!$AF$3:$AF$3137, A14, Data!$T$3:$T$3137, "Journal Article") + COUNTIFS(Data!$AG$3:$AG$3137, A14, Data!$T$3:$T$3137, "Journal Article")</f>
        <v>32</v>
      </c>
      <c r="D14">
        <f xml:space="preserve"> C14 / Summary!$E$5</f>
        <v>1.6494845360824743E-2</v>
      </c>
    </row>
    <row r="15" spans="1:4" x14ac:dyDescent="0.3">
      <c r="A15" t="s">
        <v>8140</v>
      </c>
      <c r="B15">
        <f xml:space="preserve"> COUNTIF(Data!$AE$3:$AE$3137, A15) + COUNTIF(Data!$AF$3:$AF$3137, A15) + COUNTIF(Data!$AG$3:$AG$3137, A15)</f>
        <v>34</v>
      </c>
      <c r="C15">
        <f xml:space="preserve"> COUNTIFS(Data!$AE$3:$AE$3137, A15, Data!$T$3:$T$3137, "Journal Article") + COUNTIFS(Data!$AF$3:$AF$3137, A15, Data!$T$3:$T$3137, "Journal Article") + COUNTIFS(Data!$AG$3:$AG$3137, A15, Data!$T$3:$T$3137, "Journal Article")</f>
        <v>30</v>
      </c>
      <c r="D15">
        <f xml:space="preserve"> C15 / Summary!$E$5</f>
        <v>1.5463917525773196E-2</v>
      </c>
    </row>
    <row r="16" spans="1:4" x14ac:dyDescent="0.3">
      <c r="A16" t="s">
        <v>8155</v>
      </c>
      <c r="B16">
        <f xml:space="preserve"> COUNTIF(Data!$AE$3:$AE$3137, A16) + COUNTIF(Data!$AF$3:$AF$3137, A16) + COUNTIF(Data!$AG$3:$AG$3137, A16)</f>
        <v>29</v>
      </c>
      <c r="C16">
        <f xml:space="preserve"> COUNTIFS(Data!$AE$3:$AE$3137, A16, Data!$T$3:$T$3137, "Journal Article") + COUNTIFS(Data!$AF$3:$AF$3137, A16, Data!$T$3:$T$3137, "Journal Article") + COUNTIFS(Data!$AG$3:$AG$3137, A16, Data!$T$3:$T$3137, "Journal Article")</f>
        <v>29</v>
      </c>
      <c r="D16">
        <f xml:space="preserve"> C16 / Summary!$E$5</f>
        <v>1.4948453608247423E-2</v>
      </c>
    </row>
    <row r="17" spans="1:4" x14ac:dyDescent="0.3">
      <c r="A17" t="s">
        <v>8248</v>
      </c>
      <c r="B17">
        <f xml:space="preserve"> COUNTIF(Data!$AE$3:$AE$3137, A17) + COUNTIF(Data!$AF$3:$AF$3137, A17) + COUNTIF(Data!$AG$3:$AG$3137, A17)</f>
        <v>32</v>
      </c>
      <c r="C17">
        <f xml:space="preserve"> COUNTIFS(Data!$AE$3:$AE$3137, A17, Data!$T$3:$T$3137, "Journal Article") + COUNTIFS(Data!$AF$3:$AF$3137, A17, Data!$T$3:$T$3137, "Journal Article") + COUNTIFS(Data!$AG$3:$AG$3137, A17, Data!$T$3:$T$3137, "Journal Article")</f>
        <v>28</v>
      </c>
      <c r="D17">
        <f xml:space="preserve"> C17 / Summary!$E$5</f>
        <v>1.443298969072165E-2</v>
      </c>
    </row>
    <row r="18" spans="1:4" x14ac:dyDescent="0.3">
      <c r="A18" t="s">
        <v>8212</v>
      </c>
      <c r="B18">
        <f xml:space="preserve"> COUNTIF(Data!$AE$3:$AE$3137, A18) + COUNTIF(Data!$AF$3:$AF$3137, A18) + COUNTIF(Data!$AG$3:$AG$3137, A18)</f>
        <v>31</v>
      </c>
      <c r="C18">
        <f xml:space="preserve"> COUNTIFS(Data!$AE$3:$AE$3137, A18, Data!$T$3:$T$3137, "Journal Article") + COUNTIFS(Data!$AF$3:$AF$3137, A18, Data!$T$3:$T$3137, "Journal Article") + COUNTIFS(Data!$AG$3:$AG$3137, A18, Data!$T$3:$T$3137, "Journal Article")</f>
        <v>27</v>
      </c>
      <c r="D18">
        <f xml:space="preserve"> C18 / Summary!$E$5</f>
        <v>1.3917525773195877E-2</v>
      </c>
    </row>
    <row r="19" spans="1:4" x14ac:dyDescent="0.3">
      <c r="A19" t="s">
        <v>2232</v>
      </c>
      <c r="B19">
        <f xml:space="preserve"> COUNTIF(Data!$AE$3:$AE$3137, A19) + COUNTIF(Data!$AF$3:$AF$3137, A19) + COUNTIF(Data!$AG$3:$AG$3137, A19)</f>
        <v>25</v>
      </c>
      <c r="C19">
        <f xml:space="preserve"> COUNTIFS(Data!$AE$3:$AE$3137, A19, Data!$T$3:$T$3137, "Journal Article") + COUNTIFS(Data!$AF$3:$AF$3137, A19, Data!$T$3:$T$3137, "Journal Article") + COUNTIFS(Data!$AG$3:$AG$3137, A19, Data!$T$3:$T$3137, "Journal Article")</f>
        <v>25</v>
      </c>
      <c r="D19">
        <f xml:space="preserve"> C19 / Summary!$E$5</f>
        <v>1.2886597938144329E-2</v>
      </c>
    </row>
    <row r="20" spans="1:4" x14ac:dyDescent="0.3">
      <c r="A20" t="s">
        <v>8170</v>
      </c>
      <c r="B20">
        <f xml:space="preserve"> COUNTIF(Data!$AE$3:$AE$3137, A20) + COUNTIF(Data!$AF$3:$AF$3137, A20) + COUNTIF(Data!$AG$3:$AG$3137, A20)</f>
        <v>27</v>
      </c>
      <c r="C20">
        <f xml:space="preserve"> COUNTIFS(Data!$AE$3:$AE$3137, A20, Data!$T$3:$T$3137, "Journal Article") + COUNTIFS(Data!$AF$3:$AF$3137, A20, Data!$T$3:$T$3137, "Journal Article") + COUNTIFS(Data!$AG$3:$AG$3137, A20, Data!$T$3:$T$3137, "Journal Article")</f>
        <v>23</v>
      </c>
      <c r="D20">
        <f xml:space="preserve"> C20 / Summary!$E$5</f>
        <v>1.1855670103092783E-2</v>
      </c>
    </row>
    <row r="21" spans="1:4" x14ac:dyDescent="0.3">
      <c r="A21" t="s">
        <v>8210</v>
      </c>
      <c r="B21">
        <f xml:space="preserve"> COUNTIF(Data!$AE$3:$AE$3137, A21) + COUNTIF(Data!$AF$3:$AF$3137, A21) + COUNTIF(Data!$AG$3:$AG$3137, A21)</f>
        <v>24</v>
      </c>
      <c r="C21">
        <f xml:space="preserve"> COUNTIFS(Data!$AE$3:$AE$3137, A21, Data!$T$3:$T$3137, "Journal Article") + COUNTIFS(Data!$AF$3:$AF$3137, A21, Data!$T$3:$T$3137, "Journal Article") + COUNTIFS(Data!$AG$3:$AG$3137, A21, Data!$T$3:$T$3137, "Journal Article")</f>
        <v>22</v>
      </c>
      <c r="D21">
        <f xml:space="preserve"> C21 / Summary!$E$5</f>
        <v>1.134020618556701E-2</v>
      </c>
    </row>
    <row r="22" spans="1:4" x14ac:dyDescent="0.3">
      <c r="A22" t="s">
        <v>8098</v>
      </c>
      <c r="B22">
        <f xml:space="preserve"> COUNTIF(Data!$AE$3:$AE$3137, A22) + COUNTIF(Data!$AF$3:$AF$3137, A22) + COUNTIF(Data!$AG$3:$AG$3137, A22)</f>
        <v>28</v>
      </c>
      <c r="C22">
        <f xml:space="preserve"> COUNTIFS(Data!$AE$3:$AE$3137, A22, Data!$T$3:$T$3137, "Journal Article") + COUNTIFS(Data!$AF$3:$AF$3137, A22, Data!$T$3:$T$3137, "Journal Article") + COUNTIFS(Data!$AG$3:$AG$3137, A22, Data!$T$3:$T$3137, "Journal Article")</f>
        <v>21</v>
      </c>
      <c r="D22">
        <f xml:space="preserve"> C22 / Summary!$E$5</f>
        <v>1.0824742268041237E-2</v>
      </c>
    </row>
    <row r="23" spans="1:4" x14ac:dyDescent="0.3">
      <c r="A23" t="s">
        <v>8202</v>
      </c>
      <c r="B23">
        <f xml:space="preserve"> COUNTIF(Data!$AE$3:$AE$3137, A23) + COUNTIF(Data!$AF$3:$AF$3137, A23) + COUNTIF(Data!$AG$3:$AG$3137, A23)</f>
        <v>20</v>
      </c>
      <c r="C23">
        <f xml:space="preserve"> COUNTIFS(Data!$AE$3:$AE$3137, A23, Data!$T$3:$T$3137, "Journal Article") + COUNTIFS(Data!$AF$3:$AF$3137, A23, Data!$T$3:$T$3137, "Journal Article") + COUNTIFS(Data!$AG$3:$AG$3137, A23, Data!$T$3:$T$3137, "Journal Article")</f>
        <v>18</v>
      </c>
      <c r="D23">
        <f xml:space="preserve"> C23 / Summary!$E$5</f>
        <v>9.2783505154639175E-3</v>
      </c>
    </row>
    <row r="24" spans="1:4" x14ac:dyDescent="0.3">
      <c r="A24" t="s">
        <v>8062</v>
      </c>
      <c r="B24">
        <f xml:space="preserve"> COUNTIF(Data!$AE$3:$AE$3137, A24) + COUNTIF(Data!$AF$3:$AF$3137, A24) + COUNTIF(Data!$AG$3:$AG$3137, A24)</f>
        <v>17</v>
      </c>
      <c r="C24">
        <f xml:space="preserve"> COUNTIFS(Data!$AE$3:$AE$3137, A24, Data!$T$3:$T$3137, "Journal Article") + COUNTIFS(Data!$AF$3:$AF$3137, A24, Data!$T$3:$T$3137, "Journal Article") + COUNTIFS(Data!$AG$3:$AG$3137, A24, Data!$T$3:$T$3137, "Journal Article")</f>
        <v>16</v>
      </c>
      <c r="D24">
        <f xml:space="preserve"> C24 / Summary!$E$5</f>
        <v>8.2474226804123713E-3</v>
      </c>
    </row>
    <row r="25" spans="1:4" x14ac:dyDescent="0.3">
      <c r="A25" t="s">
        <v>562</v>
      </c>
      <c r="B25">
        <f xml:space="preserve"> COUNTIF(Data!$AE$3:$AE$3137, A25) + COUNTIF(Data!$AF$3:$AF$3137, A25) + COUNTIF(Data!$AG$3:$AG$3137, A25)</f>
        <v>37</v>
      </c>
      <c r="C25">
        <f xml:space="preserve"> COUNTIFS(Data!$AE$3:$AE$3137, A25, Data!$T$3:$T$3137, "Journal Article") + COUNTIFS(Data!$AF$3:$AF$3137, A25, Data!$T$3:$T$3137, "Journal Article") + COUNTIFS(Data!$AG$3:$AG$3137, A25, Data!$T$3:$T$3137, "Journal Article")</f>
        <v>16</v>
      </c>
      <c r="D25">
        <f xml:space="preserve"> C25 / Summary!$E$5</f>
        <v>8.2474226804123713E-3</v>
      </c>
    </row>
    <row r="26" spans="1:4" x14ac:dyDescent="0.3">
      <c r="A26" t="s">
        <v>8273</v>
      </c>
      <c r="B26">
        <f xml:space="preserve"> COUNTIF(Data!$AE$3:$AE$3137, A26) + COUNTIF(Data!$AF$3:$AF$3137, A26) + COUNTIF(Data!$AG$3:$AG$3137, A26)</f>
        <v>13</v>
      </c>
      <c r="C26">
        <f xml:space="preserve"> COUNTIFS(Data!$AE$3:$AE$3137, A26, Data!$T$3:$T$3137, "Journal Article") + COUNTIFS(Data!$AF$3:$AF$3137, A26, Data!$T$3:$T$3137, "Journal Article") + COUNTIFS(Data!$AG$3:$AG$3137, A26, Data!$T$3:$T$3137, "Journal Article")</f>
        <v>13</v>
      </c>
      <c r="D26">
        <f xml:space="preserve"> C26 / Summary!$E$5</f>
        <v>6.7010309278350512E-3</v>
      </c>
    </row>
    <row r="27" spans="1:4" x14ac:dyDescent="0.3">
      <c r="A27" t="s">
        <v>12478</v>
      </c>
      <c r="B27">
        <f xml:space="preserve"> COUNTIF(Data!$AE$3:$AE$3137, A27) + COUNTIF(Data!$AF$3:$AF$3137, A27) + COUNTIF(Data!$AG$3:$AG$3137, A27)</f>
        <v>12</v>
      </c>
      <c r="C27">
        <f xml:space="preserve"> COUNTIFS(Data!$AE$3:$AE$3137, A27, Data!$T$3:$T$3137, "Journal Article") + COUNTIFS(Data!$AF$3:$AF$3137, A27, Data!$T$3:$T$3137, "Journal Article") + COUNTIFS(Data!$AG$3:$AG$3137, A27, Data!$T$3:$T$3137, "Journal Article")</f>
        <v>12</v>
      </c>
      <c r="D27">
        <f xml:space="preserve"> C27 / Summary!$E$5</f>
        <v>6.1855670103092781E-3</v>
      </c>
    </row>
    <row r="28" spans="1:4" x14ac:dyDescent="0.3">
      <c r="A28" t="s">
        <v>12427</v>
      </c>
      <c r="B28">
        <f xml:space="preserve"> COUNTIF(Data!$AE$3:$AE$3137, A28) + COUNTIF(Data!$AF$3:$AF$3137, A28) + COUNTIF(Data!$AG$3:$AG$3137, A28)</f>
        <v>12</v>
      </c>
      <c r="C28">
        <f xml:space="preserve"> COUNTIFS(Data!$AE$3:$AE$3137, A28, Data!$T$3:$T$3137, "Journal Article") + COUNTIFS(Data!$AF$3:$AF$3137, A28, Data!$T$3:$T$3137, "Journal Article") + COUNTIFS(Data!$AG$3:$AG$3137, A28, Data!$T$3:$T$3137, "Journal Article")</f>
        <v>12</v>
      </c>
      <c r="D28">
        <f xml:space="preserve"> C28 / Summary!$E$5</f>
        <v>6.1855670103092781E-3</v>
      </c>
    </row>
    <row r="29" spans="1:4" x14ac:dyDescent="0.3">
      <c r="A29" t="s">
        <v>8233</v>
      </c>
      <c r="B29">
        <f xml:space="preserve"> COUNTIF(Data!$AE$3:$AE$3137, A29) + COUNTIF(Data!$AF$3:$AF$3137, A29) + COUNTIF(Data!$AG$3:$AG$3137, A29)</f>
        <v>9</v>
      </c>
      <c r="C29">
        <f xml:space="preserve"> COUNTIFS(Data!$AE$3:$AE$3137, A29, Data!$T$3:$T$3137, "Journal Article") + COUNTIFS(Data!$AF$3:$AF$3137, A29, Data!$T$3:$T$3137, "Journal Article") + COUNTIFS(Data!$AG$3:$AG$3137, A29, Data!$T$3:$T$3137, "Journal Article")</f>
        <v>9</v>
      </c>
      <c r="D29">
        <f xml:space="preserve"> C29 / Summary!$E$5</f>
        <v>4.6391752577319588E-3</v>
      </c>
    </row>
    <row r="30" spans="1:4" x14ac:dyDescent="0.3">
      <c r="A30" t="s">
        <v>8208</v>
      </c>
      <c r="B30">
        <f xml:space="preserve"> COUNTIF(Data!$AE$3:$AE$3137, A30) + COUNTIF(Data!$AF$3:$AF$3137, A30) + COUNTIF(Data!$AG$3:$AG$3137, A30)</f>
        <v>8</v>
      </c>
      <c r="C30">
        <f xml:space="preserve"> COUNTIFS(Data!$AE$3:$AE$3137, A30, Data!$T$3:$T$3137, "Journal Article") + COUNTIFS(Data!$AF$3:$AF$3137, A30, Data!$T$3:$T$3137, "Journal Article") + COUNTIFS(Data!$AG$3:$AG$3137, A30, Data!$T$3:$T$3137, "Journal Article")</f>
        <v>8</v>
      </c>
      <c r="D30">
        <f xml:space="preserve"> C30 / Summary!$E$5</f>
        <v>4.1237113402061857E-3</v>
      </c>
    </row>
    <row r="31" spans="1:4" x14ac:dyDescent="0.3">
      <c r="A31" t="s">
        <v>8276</v>
      </c>
      <c r="B31">
        <f xml:space="preserve"> COUNTIF(Data!$AE$3:$AE$3137, A31) + COUNTIF(Data!$AF$3:$AF$3137, A31) + COUNTIF(Data!$AG$3:$AG$3137, A31)</f>
        <v>8</v>
      </c>
      <c r="C31">
        <f xml:space="preserve"> COUNTIFS(Data!$AE$3:$AE$3137, A31, Data!$T$3:$T$3137, "Journal Article") + COUNTIFS(Data!$AF$3:$AF$3137, A31, Data!$T$3:$T$3137, "Journal Article") + COUNTIFS(Data!$AG$3:$AG$3137, A31, Data!$T$3:$T$3137, "Journal Article")</f>
        <v>8</v>
      </c>
      <c r="D31">
        <f xml:space="preserve"> C31 / Summary!$E$5</f>
        <v>4.1237113402061857E-3</v>
      </c>
    </row>
    <row r="32" spans="1:4" x14ac:dyDescent="0.3">
      <c r="A32" t="s">
        <v>10754</v>
      </c>
      <c r="B32">
        <f xml:space="preserve"> COUNTIF(Data!$AE$3:$AE$3137, A32) + COUNTIF(Data!$AF$3:$AF$3137, A32) + COUNTIF(Data!$AG$3:$AG$3137, A32)</f>
        <v>14</v>
      </c>
      <c r="C32">
        <f xml:space="preserve"> COUNTIFS(Data!$AE$3:$AE$3137, A32, Data!$T$3:$T$3137, "Journal Article") + COUNTIFS(Data!$AF$3:$AF$3137, A32, Data!$T$3:$T$3137, "Journal Article") + COUNTIFS(Data!$AG$3:$AG$3137, A32, Data!$T$3:$T$3137, "Journal Article")</f>
        <v>8</v>
      </c>
      <c r="D32">
        <f xml:space="preserve"> C32 / Summary!$E$5</f>
        <v>4.1237113402061857E-3</v>
      </c>
    </row>
    <row r="33" spans="1:4" x14ac:dyDescent="0.3">
      <c r="A33" t="s">
        <v>11703</v>
      </c>
      <c r="B33">
        <f xml:space="preserve"> COUNTIF(Data!$AE$3:$AE$3137, A33) + COUNTIF(Data!$AF$3:$AF$3137, A33) + COUNTIF(Data!$AG$3:$AG$3137, A33)</f>
        <v>8</v>
      </c>
      <c r="C33">
        <f xml:space="preserve"> COUNTIFS(Data!$AE$3:$AE$3137, A33, Data!$T$3:$T$3137, "Journal Article") + COUNTIFS(Data!$AF$3:$AF$3137, A33, Data!$T$3:$T$3137, "Journal Article") + COUNTIFS(Data!$AG$3:$AG$3137, A33, Data!$T$3:$T$3137, "Journal Article")</f>
        <v>7</v>
      </c>
      <c r="D33">
        <f xml:space="preserve"> C33 / Summary!$E$5</f>
        <v>3.6082474226804126E-3</v>
      </c>
    </row>
    <row r="34" spans="1:4" x14ac:dyDescent="0.3">
      <c r="A34" t="s">
        <v>8239</v>
      </c>
      <c r="B34">
        <f xml:space="preserve"> COUNTIF(Data!$AE$3:$AE$3137, A34) + COUNTIF(Data!$AF$3:$AF$3137, A34) + COUNTIF(Data!$AG$3:$AG$3137, A34)</f>
        <v>8</v>
      </c>
      <c r="C34">
        <f xml:space="preserve"> COUNTIFS(Data!$AE$3:$AE$3137, A34, Data!$T$3:$T$3137, "Journal Article") + COUNTIFS(Data!$AF$3:$AF$3137, A34, Data!$T$3:$T$3137, "Journal Article") + COUNTIFS(Data!$AG$3:$AG$3137, A34, Data!$T$3:$T$3137, "Journal Article")</f>
        <v>6</v>
      </c>
      <c r="D34">
        <f xml:space="preserve"> C34 / Summary!$E$5</f>
        <v>3.092783505154639E-3</v>
      </c>
    </row>
    <row r="35" spans="1:4" x14ac:dyDescent="0.3">
      <c r="A35" t="s">
        <v>8217</v>
      </c>
      <c r="B35">
        <f xml:space="preserve"> COUNTIF(Data!$AE$3:$AE$3137, A35) + COUNTIF(Data!$AF$3:$AF$3137, A35) + COUNTIF(Data!$AG$3:$AG$3137, A35)</f>
        <v>6</v>
      </c>
      <c r="C35">
        <f xml:space="preserve"> COUNTIFS(Data!$AE$3:$AE$3137, A35, Data!$T$3:$T$3137, "Journal Article") + COUNTIFS(Data!$AF$3:$AF$3137, A35, Data!$T$3:$T$3137, "Journal Article") + COUNTIFS(Data!$AG$3:$AG$3137, A35, Data!$T$3:$T$3137, "Journal Article")</f>
        <v>6</v>
      </c>
      <c r="D35">
        <f xml:space="preserve"> C35 / Summary!$E$5</f>
        <v>3.092783505154639E-3</v>
      </c>
    </row>
    <row r="36" spans="1:4" x14ac:dyDescent="0.3">
      <c r="A36" t="s">
        <v>8260</v>
      </c>
      <c r="B36">
        <f xml:space="preserve"> COUNTIF(Data!$AE$3:$AE$3137, A36) + COUNTIF(Data!$AF$3:$AF$3137, A36) + COUNTIF(Data!$AG$3:$AG$3137, A36)</f>
        <v>5</v>
      </c>
      <c r="C36">
        <f xml:space="preserve"> COUNTIFS(Data!$AE$3:$AE$3137, A36, Data!$T$3:$T$3137, "Journal Article") + COUNTIFS(Data!$AF$3:$AF$3137, A36, Data!$T$3:$T$3137, "Journal Article") + COUNTIFS(Data!$AG$3:$AG$3137, A36, Data!$T$3:$T$3137, "Journal Article")</f>
        <v>4</v>
      </c>
      <c r="D36">
        <f xml:space="preserve"> C36 / Summary!$E$5</f>
        <v>2.0618556701030928E-3</v>
      </c>
    </row>
    <row r="37" spans="1:4" x14ac:dyDescent="0.3">
      <c r="A37" t="s">
        <v>8243</v>
      </c>
      <c r="B37">
        <f xml:space="preserve"> COUNTIF(Data!$AE$3:$AE$3137, A37) + COUNTIF(Data!$AF$3:$AF$3137, A37) + COUNTIF(Data!$AG$3:$AG$3137, A37)</f>
        <v>4</v>
      </c>
      <c r="C37">
        <f xml:space="preserve"> COUNTIFS(Data!$AE$3:$AE$3137, A37, Data!$T$3:$T$3137, "Journal Article") + COUNTIFS(Data!$AF$3:$AF$3137, A37, Data!$T$3:$T$3137, "Journal Article") + COUNTIFS(Data!$AG$3:$AG$3137, A37, Data!$T$3:$T$3137, "Journal Article")</f>
        <v>4</v>
      </c>
      <c r="D37">
        <f xml:space="preserve"> C37 / Summary!$E$5</f>
        <v>2.0618556701030928E-3</v>
      </c>
    </row>
    <row r="38" spans="1:4" x14ac:dyDescent="0.3">
      <c r="A38" t="s">
        <v>8265</v>
      </c>
      <c r="B38">
        <f xml:space="preserve"> COUNTIF(Data!$AE$3:$AE$3137, A38) + COUNTIF(Data!$AF$3:$AF$3137, A38) + COUNTIF(Data!$AG$3:$AG$3137, A38)</f>
        <v>4</v>
      </c>
      <c r="C38">
        <f xml:space="preserve"> COUNTIFS(Data!$AE$3:$AE$3137, A38, Data!$T$3:$T$3137, "Journal Article") + COUNTIFS(Data!$AF$3:$AF$3137, A38, Data!$T$3:$T$3137, "Journal Article") + COUNTIFS(Data!$AG$3:$AG$3137, A38, Data!$T$3:$T$3137, "Journal Article")</f>
        <v>4</v>
      </c>
      <c r="D38">
        <f xml:space="preserve"> C38 / Summary!$E$5</f>
        <v>2.0618556701030928E-3</v>
      </c>
    </row>
    <row r="39" spans="1:4" x14ac:dyDescent="0.3">
      <c r="A39" t="s">
        <v>12456</v>
      </c>
      <c r="B39">
        <f xml:space="preserve"> COUNTIF(Data!$AE$3:$AE$3137, A39) + COUNTIF(Data!$AF$3:$AF$3137, A39) + COUNTIF(Data!$AG$3:$AG$3137, A39)</f>
        <v>6</v>
      </c>
      <c r="C39">
        <f xml:space="preserve"> COUNTIFS(Data!$AE$3:$AE$3137, A39, Data!$T$3:$T$3137, "Journal Article") + COUNTIFS(Data!$AF$3:$AF$3137, A39, Data!$T$3:$T$3137, "Journal Article") + COUNTIFS(Data!$AG$3:$AG$3137, A39, Data!$T$3:$T$3137, "Journal Article")</f>
        <v>4</v>
      </c>
      <c r="D39">
        <f xml:space="preserve"> C39 / Summary!$E$5</f>
        <v>2.0618556701030928E-3</v>
      </c>
    </row>
    <row r="40" spans="1:4" x14ac:dyDescent="0.3">
      <c r="A40" t="s">
        <v>8247</v>
      </c>
      <c r="B40">
        <f xml:space="preserve"> COUNTIF(Data!$AE$3:$AE$3137, A40) + COUNTIF(Data!$AF$3:$AF$3137, A40) + COUNTIF(Data!$AG$3:$AG$3137, A40)</f>
        <v>3</v>
      </c>
      <c r="C40">
        <f xml:space="preserve"> COUNTIFS(Data!$AE$3:$AE$3137, A40, Data!$T$3:$T$3137, "Journal Article") + COUNTIFS(Data!$AF$3:$AF$3137, A40, Data!$T$3:$T$3137, "Journal Article") + COUNTIFS(Data!$AG$3:$AG$3137, A40, Data!$T$3:$T$3137, "Journal Article")</f>
        <v>3</v>
      </c>
      <c r="D40">
        <f xml:space="preserve"> C40 / Summary!$E$5</f>
        <v>1.5463917525773195E-3</v>
      </c>
    </row>
    <row r="41" spans="1:4" x14ac:dyDescent="0.3">
      <c r="A41" t="s">
        <v>5340</v>
      </c>
      <c r="B41">
        <f xml:space="preserve"> COUNTIF(Data!$AE$3:$AE$3137, A41) + COUNTIF(Data!$AF$3:$AF$3137, A41) + COUNTIF(Data!$AG$3:$AG$3137, A41)</f>
        <v>3</v>
      </c>
      <c r="C41">
        <f xml:space="preserve"> COUNTIFS(Data!$AE$3:$AE$3137, A41, Data!$T$3:$T$3137, "Journal Article") + COUNTIFS(Data!$AF$3:$AF$3137, A41, Data!$T$3:$T$3137, "Journal Article") + COUNTIFS(Data!$AG$3:$AG$3137, A41, Data!$T$3:$T$3137, "Journal Article")</f>
        <v>3</v>
      </c>
      <c r="D41">
        <f xml:space="preserve"> C41 / Summary!$E$5</f>
        <v>1.5463917525773195E-3</v>
      </c>
    </row>
    <row r="42" spans="1:4" x14ac:dyDescent="0.3">
      <c r="A42" t="s">
        <v>8274</v>
      </c>
      <c r="B42">
        <f xml:space="preserve"> COUNTIF(Data!$AE$3:$AE$3137, A42) + COUNTIF(Data!$AF$3:$AF$3137, A42) + COUNTIF(Data!$AG$3:$AG$3137, A42)</f>
        <v>4</v>
      </c>
      <c r="C42">
        <f xml:space="preserve"> COUNTIFS(Data!$AE$3:$AE$3137, A42, Data!$T$3:$T$3137, "Journal Article") + COUNTIFS(Data!$AF$3:$AF$3137, A42, Data!$T$3:$T$3137, "Journal Article") + COUNTIFS(Data!$AG$3:$AG$3137, A42, Data!$T$3:$T$3137, "Journal Article")</f>
        <v>3</v>
      </c>
      <c r="D42">
        <f xml:space="preserve"> C42 / Summary!$E$5</f>
        <v>1.5463917525773195E-3</v>
      </c>
    </row>
    <row r="43" spans="1:4" x14ac:dyDescent="0.3">
      <c r="A43" t="s">
        <v>8293</v>
      </c>
      <c r="B43">
        <f xml:space="preserve"> COUNTIF(Data!$AE$3:$AE$3137, A43) + COUNTIF(Data!$AF$3:$AF$3137, A43) + COUNTIF(Data!$AG$3:$AG$3137, A43)</f>
        <v>2</v>
      </c>
      <c r="C43">
        <f xml:space="preserve"> COUNTIFS(Data!$AE$3:$AE$3137, A43, Data!$T$3:$T$3137, "Journal Article") + COUNTIFS(Data!$AF$3:$AF$3137, A43, Data!$T$3:$T$3137, "Journal Article") + COUNTIFS(Data!$AG$3:$AG$3137, A43, Data!$T$3:$T$3137, "Journal Article")</f>
        <v>2</v>
      </c>
      <c r="D43">
        <f xml:space="preserve"> C43 / Summary!$E$5</f>
        <v>1.0309278350515464E-3</v>
      </c>
    </row>
    <row r="44" spans="1:4" x14ac:dyDescent="0.3">
      <c r="A44" t="s">
        <v>12457</v>
      </c>
      <c r="B44">
        <f xml:space="preserve"> COUNTIF(Data!$AE$3:$AE$3137, A44) + COUNTIF(Data!$AF$3:$AF$3137, A44) + COUNTIF(Data!$AG$3:$AG$3137, A44)</f>
        <v>2</v>
      </c>
      <c r="C44">
        <f xml:space="preserve"> COUNTIFS(Data!$AE$3:$AE$3137, A44, Data!$T$3:$T$3137, "Journal Article") + COUNTIFS(Data!$AF$3:$AF$3137, A44, Data!$T$3:$T$3137, "Journal Article") + COUNTIFS(Data!$AG$3:$AG$3137, A44, Data!$T$3:$T$3137, "Journal Article")</f>
        <v>2</v>
      </c>
      <c r="D44">
        <f xml:space="preserve"> C44 / Summary!$E$5</f>
        <v>1.0309278350515464E-3</v>
      </c>
    </row>
    <row r="45" spans="1:4" x14ac:dyDescent="0.3">
      <c r="A45" t="s">
        <v>12482</v>
      </c>
      <c r="B45">
        <f xml:space="preserve"> COUNTIF(Data!$AE$3:$AE$3137, A45) + COUNTIF(Data!$AF$3:$AF$3137, A45) + COUNTIF(Data!$AG$3:$AG$3137, A45)</f>
        <v>2</v>
      </c>
      <c r="C45">
        <f xml:space="preserve"> COUNTIFS(Data!$AE$3:$AE$3137, A45, Data!$T$3:$T$3137, "Journal Article") + COUNTIFS(Data!$AF$3:$AF$3137, A45, Data!$T$3:$T$3137, "Journal Article") + COUNTIFS(Data!$AG$3:$AG$3137, A45, Data!$T$3:$T$3137, "Journal Article")</f>
        <v>2</v>
      </c>
      <c r="D45">
        <f xml:space="preserve"> C45 / Summary!$E$5</f>
        <v>1.0309278350515464E-3</v>
      </c>
    </row>
    <row r="46" spans="1:4" x14ac:dyDescent="0.3">
      <c r="A46" t="s">
        <v>12408</v>
      </c>
      <c r="B46">
        <f xml:space="preserve"> COUNTIF(Data!$AE$3:$AE$3137, A46) + COUNTIF(Data!$AF$3:$AF$3137, A46) + COUNTIF(Data!$AG$3:$AG$3137, A46)</f>
        <v>2</v>
      </c>
      <c r="C46">
        <f xml:space="preserve"> COUNTIFS(Data!$AE$3:$AE$3137, A46, Data!$T$3:$T$3137, "Journal Article") + COUNTIFS(Data!$AF$3:$AF$3137, A46, Data!$T$3:$T$3137, "Journal Article") + COUNTIFS(Data!$AG$3:$AG$3137, A46, Data!$T$3:$T$3137, "Journal Article")</f>
        <v>2</v>
      </c>
      <c r="D46">
        <f xml:space="preserve"> C46 / Summary!$E$5</f>
        <v>1.0309278350515464E-3</v>
      </c>
    </row>
    <row r="47" spans="1:4" x14ac:dyDescent="0.3">
      <c r="A47" t="s">
        <v>8246</v>
      </c>
      <c r="B47">
        <f xml:space="preserve"> COUNTIF(Data!$AE$3:$AE$3137, A47) + COUNTIF(Data!$AF$3:$AF$3137, A47) + COUNTIF(Data!$AG$3:$AG$3137, A47)</f>
        <v>1</v>
      </c>
      <c r="C47">
        <f xml:space="preserve"> COUNTIFS(Data!$AE$3:$AE$3137, A47, Data!$T$3:$T$3137, "Journal Article") + COUNTIFS(Data!$AF$3:$AF$3137, A47, Data!$T$3:$T$3137, "Journal Article") + COUNTIFS(Data!$AG$3:$AG$3137, A47, Data!$T$3:$T$3137, "Journal Article")</f>
        <v>1</v>
      </c>
      <c r="D47">
        <f xml:space="preserve"> C47 / Summary!$E$5</f>
        <v>5.1546391752577321E-4</v>
      </c>
    </row>
    <row r="48" spans="1:4" x14ac:dyDescent="0.3">
      <c r="A48" t="s">
        <v>6182</v>
      </c>
      <c r="B48">
        <f xml:space="preserve"> COUNTIF(Data!$AE$3:$AE$3137, A48) + COUNTIF(Data!$AF$3:$AF$3137, A48) + COUNTIF(Data!$AG$3:$AG$3137, A48)</f>
        <v>1</v>
      </c>
      <c r="C48">
        <f xml:space="preserve"> COUNTIFS(Data!$AE$3:$AE$3137, A48, Data!$T$3:$T$3137, "Journal Article") + COUNTIFS(Data!$AF$3:$AF$3137, A48, Data!$T$3:$T$3137, "Journal Article") + COUNTIFS(Data!$AG$3:$AG$3137, A48, Data!$T$3:$T$3137, "Journal Article")</f>
        <v>1</v>
      </c>
      <c r="D48">
        <f xml:space="preserve"> C48 / Summary!$E$5</f>
        <v>5.1546391752577321E-4</v>
      </c>
    </row>
    <row r="49" spans="1:4" x14ac:dyDescent="0.3">
      <c r="A49" t="s">
        <v>12501</v>
      </c>
      <c r="B49">
        <f xml:space="preserve"> COUNTIF(Data!$AE$3:$AE$3137, A49) + COUNTIF(Data!$AF$3:$AF$3137, A49) + COUNTIF(Data!$AG$3:$AG$3137, A49)</f>
        <v>1</v>
      </c>
      <c r="C49">
        <f xml:space="preserve"> COUNTIFS(Data!$AE$3:$AE$3137, A49, Data!$T$3:$T$3137, "Journal Article") + COUNTIFS(Data!$AF$3:$AF$3137, A49, Data!$T$3:$T$3137, "Journal Article") + COUNTIFS(Data!$AG$3:$AG$3137, A49, Data!$T$3:$T$3137, "Journal Article")</f>
        <v>1</v>
      </c>
      <c r="D49">
        <f xml:space="preserve"> C49 / Summary!$E$5</f>
        <v>5.1546391752577321E-4</v>
      </c>
    </row>
    <row r="50" spans="1:4" x14ac:dyDescent="0.3">
      <c r="A50" t="s">
        <v>12644</v>
      </c>
      <c r="B50">
        <f xml:space="preserve"> COUNTIF(Data!$AE$3:$AE$3137, A50) + COUNTIF(Data!$AF$3:$AF$3137, A50) + COUNTIF(Data!$AG$3:$AG$3137, A50)</f>
        <v>1</v>
      </c>
      <c r="C50">
        <f xml:space="preserve"> COUNTIFS(Data!$AE$3:$AE$3137, A50, Data!$T$3:$T$3137, "Journal Article") + COUNTIFS(Data!$AF$3:$AF$3137, A50, Data!$T$3:$T$3137, "Journal Article") + COUNTIFS(Data!$AG$3:$AG$3137, A50, Data!$T$3:$T$3137, "Journal Article")</f>
        <v>1</v>
      </c>
      <c r="D50">
        <f xml:space="preserve"> C50 / Summary!$E$5</f>
        <v>5.1546391752577321E-4</v>
      </c>
    </row>
    <row r="51" spans="1:4" x14ac:dyDescent="0.3">
      <c r="A51" t="s">
        <v>8267</v>
      </c>
      <c r="B51">
        <f xml:space="preserve"> COUNTIF(Data!$AE$3:$AE$3137, A51) + COUNTIF(Data!$AF$3:$AF$3137, A51) + COUNTIF(Data!$AG$3:$AG$3137, A51)</f>
        <v>2</v>
      </c>
      <c r="C51">
        <f xml:space="preserve"> COUNTIFS(Data!$AE$3:$AE$3137, A51, Data!$T$3:$T$3137, "Journal Article") + COUNTIFS(Data!$AF$3:$AF$3137, A51, Data!$T$3:$T$3137, "Journal Article") + COUNTIFS(Data!$AG$3:$AG$3137, A51, Data!$T$3:$T$3137, "Journal Article")</f>
        <v>1</v>
      </c>
      <c r="D51">
        <f xml:space="preserve"> C51 / Summary!$E$5</f>
        <v>5.1546391752577321E-4</v>
      </c>
    </row>
    <row r="52" spans="1:4" x14ac:dyDescent="0.3">
      <c r="A52" t="s">
        <v>12646</v>
      </c>
      <c r="B52">
        <f xml:space="preserve"> COUNTIF(Data!$AE$3:$AE$3137, A52) + COUNTIF(Data!$AF$3:$AF$3137, A52) + COUNTIF(Data!$AG$3:$AG$3137, A52)</f>
        <v>1</v>
      </c>
      <c r="C52">
        <f xml:space="preserve"> COUNTIFS(Data!$AE$3:$AE$3137, A52, Data!$T$3:$T$3137, "Journal Article") + COUNTIFS(Data!$AF$3:$AF$3137, A52, Data!$T$3:$T$3137, "Journal Article") + COUNTIFS(Data!$AG$3:$AG$3137, A52, Data!$T$3:$T$3137, "Journal Article")</f>
        <v>1</v>
      </c>
      <c r="D52">
        <f xml:space="preserve"> C52 / Summary!$E$5</f>
        <v>5.1546391752577321E-4</v>
      </c>
    </row>
    <row r="54" spans="1:4" x14ac:dyDescent="0.3">
      <c r="B54" t="s">
        <v>21</v>
      </c>
      <c r="C54">
        <f>SUM(C2:C52)</f>
        <v>2489</v>
      </c>
      <c r="D54">
        <f>SUM(D2:D52)</f>
        <v>1.2829896907216487</v>
      </c>
    </row>
  </sheetData>
  <autoFilter ref="A1:D22" xr:uid="{3DCDCDDC-CEA6-4590-9D64-6E2045B24D7D}">
    <sortState xmlns:xlrd2="http://schemas.microsoft.com/office/spreadsheetml/2017/richdata2" ref="A2:D50">
      <sortCondition descending="1" ref="C1:C2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40D8F-008E-4455-9D6A-FCD566987614}">
  <dimension ref="A1:C30"/>
  <sheetViews>
    <sheetView topLeftCell="A28" workbookViewId="0">
      <selection activeCell="C3" sqref="C3"/>
    </sheetView>
  </sheetViews>
  <sheetFormatPr defaultRowHeight="14.4" x14ac:dyDescent="0.3"/>
  <cols>
    <col min="1" max="1" width="23.88671875" customWidth="1"/>
    <col min="2" max="2" width="12.109375" customWidth="1"/>
    <col min="3" max="3" width="18.5546875" customWidth="1"/>
  </cols>
  <sheetData>
    <row r="1" spans="1:3" x14ac:dyDescent="0.3">
      <c r="A1" s="15" t="s">
        <v>8229</v>
      </c>
      <c r="B1" s="15" t="s">
        <v>21</v>
      </c>
      <c r="C1" s="15" t="s">
        <v>1804</v>
      </c>
    </row>
    <row r="2" spans="1:3" x14ac:dyDescent="0.3">
      <c r="A2" t="s">
        <v>8052</v>
      </c>
      <c r="B2">
        <f xml:space="preserve"> COUNTIF(Data!$AK$3:$AK$6012, "*" &amp; "Transgender men" &amp; "*")</f>
        <v>353</v>
      </c>
      <c r="C2">
        <f xml:space="preserve"> COUNTIFS(Data!$AK$3:$AK$3137, "*" &amp; "Transgender men" &amp; "*", Data!$T$3:$T$3137, "Journal Article")</f>
        <v>285</v>
      </c>
    </row>
    <row r="3" spans="1:3" x14ac:dyDescent="0.3">
      <c r="A3" t="s">
        <v>8051</v>
      </c>
      <c r="B3">
        <f xml:space="preserve"> COUNTIF(Data!$AK$3:$AK$6012, "*" &amp; "Transgender women" &amp; "*")</f>
        <v>947</v>
      </c>
      <c r="C3">
        <f xml:space="preserve"> COUNTIFS(Data!$AK$3:$AK$3137, "*" &amp; "Transgender women" &amp; "*", Data!$T$3:$T$3137, "Journal Article")</f>
        <v>542</v>
      </c>
    </row>
    <row r="7" spans="1:3" x14ac:dyDescent="0.3">
      <c r="A7" s="15" t="s">
        <v>8113</v>
      </c>
      <c r="B7" s="15" t="s">
        <v>21</v>
      </c>
      <c r="C7" s="15" t="s">
        <v>1804</v>
      </c>
    </row>
    <row r="8" spans="1:3" x14ac:dyDescent="0.3">
      <c r="A8" t="s">
        <v>8119</v>
      </c>
      <c r="B8">
        <f xml:space="preserve"> COUNTIF(Data!$AI$3:$AI$3137, "*" &amp; A8 &amp; "*")</f>
        <v>39</v>
      </c>
      <c r="C8">
        <f xml:space="preserve"> COUNTIFS(Data!$AI$3:$AI$3137, "*" &amp; A8 &amp; "*", Data!$T$3:$T$3137, "Journal Article")</f>
        <v>39</v>
      </c>
    </row>
    <row r="9" spans="1:3" x14ac:dyDescent="0.3">
      <c r="A9" t="s">
        <v>5945</v>
      </c>
      <c r="B9">
        <f xml:space="preserve"> COUNTIF(Data!$AI$3:$AI$3137, "*" &amp; A9 &amp; "*")</f>
        <v>38</v>
      </c>
      <c r="C9">
        <f xml:space="preserve"> COUNTIFS(Data!$AI$3:$AI$3137, "*" &amp; A9 &amp; "*", Data!$T$3:$T$3137, "Journal Article")</f>
        <v>38</v>
      </c>
    </row>
    <row r="10" spans="1:3" x14ac:dyDescent="0.3">
      <c r="A10" t="s">
        <v>8154</v>
      </c>
      <c r="B10">
        <f xml:space="preserve"> COUNTIF(Data!$AI$3:$AI$3137, "*" &amp; A10 &amp; "*")</f>
        <v>11</v>
      </c>
      <c r="C10">
        <f xml:space="preserve"> COUNTIFS(Data!$AI$3:$AI$3137, "*" &amp; A10 &amp; "*", Data!$T$3:$T$3137, "Journal Article")</f>
        <v>11</v>
      </c>
    </row>
    <row r="11" spans="1:3" x14ac:dyDescent="0.3">
      <c r="A11" t="s">
        <v>11706</v>
      </c>
      <c r="B11">
        <f xml:space="preserve"> COUNTIF(Data!$AI$3:$AI$3137, "*" &amp; A11 &amp; "*")</f>
        <v>9</v>
      </c>
      <c r="C11">
        <f xml:space="preserve"> COUNTIFS(Data!$AI$3:$AI$3137, "*" &amp; A11 &amp; "*", Data!$T$3:$T$3137, "Journal Article")</f>
        <v>9</v>
      </c>
    </row>
    <row r="12" spans="1:3" x14ac:dyDescent="0.3">
      <c r="A12" t="s">
        <v>8263</v>
      </c>
      <c r="B12">
        <f xml:space="preserve"> COUNTIF(Data!$AI$3:$AI$3137, "*" &amp; A12 &amp; "*")</f>
        <v>9</v>
      </c>
      <c r="C12">
        <f xml:space="preserve"> COUNTIFS(Data!$AI$3:$AI$3137, "*" &amp; A12 &amp; "*", Data!$T$3:$T$3137, "Journal Article")</f>
        <v>9</v>
      </c>
    </row>
    <row r="13" spans="1:3" x14ac:dyDescent="0.3">
      <c r="A13" t="s">
        <v>8230</v>
      </c>
      <c r="B13">
        <f xml:space="preserve"> COUNTIF(Data!$AI$3:$AI$3137, "*" &amp; A13 &amp; "*")</f>
        <v>6</v>
      </c>
      <c r="C13">
        <f xml:space="preserve"> COUNTIFS(Data!$AI$3:$AI$3137, "*" &amp; A13 &amp; "*", Data!$T$3:$T$3137, "Journal Article")</f>
        <v>6</v>
      </c>
    </row>
    <row r="14" spans="1:3" x14ac:dyDescent="0.3">
      <c r="A14" t="s">
        <v>12396</v>
      </c>
      <c r="B14">
        <f xml:space="preserve"> COUNTIF(Data!$AI$3:$AI$3137, "*" &amp; A14 &amp; "*")</f>
        <v>6</v>
      </c>
      <c r="C14">
        <f xml:space="preserve"> COUNTIFS(Data!$AI$3:$AI$3137, "*" &amp; A14 &amp; "*", Data!$T$3:$T$3137, "Journal Article")</f>
        <v>6</v>
      </c>
    </row>
    <row r="15" spans="1:3" x14ac:dyDescent="0.3">
      <c r="A15" t="s">
        <v>8114</v>
      </c>
      <c r="B15">
        <f xml:space="preserve"> COUNTIF(Data!$AI$3:$AI$3137, "*" &amp; A15 &amp; "*")</f>
        <v>6</v>
      </c>
      <c r="C15">
        <f xml:space="preserve"> COUNTIFS(Data!$AI$3:$AI$3137, "*" &amp; A15 &amp; "*", Data!$T$3:$T$3137, "Journal Article")</f>
        <v>6</v>
      </c>
    </row>
    <row r="16" spans="1:3" x14ac:dyDescent="0.3">
      <c r="A16" t="s">
        <v>11714</v>
      </c>
      <c r="B16">
        <f xml:space="preserve"> COUNTIF(Data!$AI$3:$AI$3137, "*" &amp; A16 &amp; "*")</f>
        <v>7</v>
      </c>
      <c r="C16">
        <f xml:space="preserve"> COUNTIFS(Data!$AI$3:$AI$3137, "*" &amp; A16 &amp; "*", Data!$T$3:$T$3137, "Journal Article")</f>
        <v>7</v>
      </c>
    </row>
    <row r="17" spans="1:3" x14ac:dyDescent="0.3">
      <c r="A17" t="s">
        <v>12603</v>
      </c>
      <c r="B17">
        <f xml:space="preserve"> COUNTIF(Data!$AI$3:$AI$3137, "*" &amp; A17 &amp; "*")</f>
        <v>6</v>
      </c>
      <c r="C17">
        <f xml:space="preserve"> COUNTIFS(Data!$AI$3:$AI$3137, "*" &amp; A17 &amp; "*", Data!$T$3:$T$3137, "Journal Article")</f>
        <v>6</v>
      </c>
    </row>
    <row r="18" spans="1:3" x14ac:dyDescent="0.3">
      <c r="A18" t="s">
        <v>11737</v>
      </c>
      <c r="B18">
        <f xml:space="preserve"> COUNTIF(Data!$AI$3:$AI$3137, "*" &amp; A18 &amp; "*")</f>
        <v>4</v>
      </c>
      <c r="C18">
        <f xml:space="preserve"> COUNTIFS(Data!$AI$3:$AI$3137, "*" &amp; A18 &amp; "*", Data!$T$3:$T$3137, "Journal Article")</f>
        <v>4</v>
      </c>
    </row>
    <row r="19" spans="1:3" x14ac:dyDescent="0.3">
      <c r="A19" t="s">
        <v>8272</v>
      </c>
      <c r="B19">
        <f xml:space="preserve"> COUNTIF(Data!$AI$3:$AI$3137, "*" &amp; A19 &amp; "*")</f>
        <v>3</v>
      </c>
      <c r="C19">
        <f xml:space="preserve"> COUNTIFS(Data!$AI$3:$AI$3137, "*" &amp; A19 &amp; "*", Data!$T$3:$T$3137, "Journal Article")</f>
        <v>3</v>
      </c>
    </row>
    <row r="20" spans="1:3" x14ac:dyDescent="0.3">
      <c r="A20" t="s">
        <v>12472</v>
      </c>
      <c r="B20">
        <f xml:space="preserve"> COUNTIF(Data!$AI$3:$AI$3137, "*" &amp; A20 &amp; "*")</f>
        <v>3</v>
      </c>
      <c r="C20">
        <f xml:space="preserve"> COUNTIFS(Data!$AI$3:$AI$3137, "*" &amp; A20 &amp; "*", Data!$T$3:$T$3137, "Journal Article")</f>
        <v>3</v>
      </c>
    </row>
    <row r="21" spans="1:3" x14ac:dyDescent="0.3">
      <c r="A21" t="s">
        <v>8287</v>
      </c>
      <c r="B21">
        <f xml:space="preserve"> COUNTIF(Data!$AI$3:$AI$3137, "*" &amp; A21 &amp; "*")</f>
        <v>2</v>
      </c>
      <c r="C21">
        <f xml:space="preserve"> COUNTIFS(Data!$AI$3:$AI$3137, "*" &amp; A21 &amp; "*", Data!$T$3:$T$3137, "Journal Article")</f>
        <v>2</v>
      </c>
    </row>
    <row r="22" spans="1:3" x14ac:dyDescent="0.3">
      <c r="A22" t="s">
        <v>8231</v>
      </c>
      <c r="B22">
        <f xml:space="preserve"> COUNTIF(Data!$AI$3:$AI$3137, "*" &amp; A22 &amp; "*")</f>
        <v>2</v>
      </c>
      <c r="C22">
        <f xml:space="preserve"> COUNTIFS(Data!$AI$3:$AI$3137, "*" &amp; A22 &amp; "*", Data!$T$3:$T$3137, "Journal Article")</f>
        <v>2</v>
      </c>
    </row>
    <row r="23" spans="1:3" x14ac:dyDescent="0.3">
      <c r="A23" t="s">
        <v>11736</v>
      </c>
      <c r="B23">
        <f xml:space="preserve"> COUNTIF(Data!$AI$3:$AI$3137, "*" &amp; A23 &amp; "*")</f>
        <v>2</v>
      </c>
      <c r="C23">
        <f xml:space="preserve"> COUNTIFS(Data!$AI$3:$AI$3137, "*" &amp; A23 &amp; "*", Data!$T$3:$T$3137, "Journal Article")</f>
        <v>2</v>
      </c>
    </row>
    <row r="24" spans="1:3" x14ac:dyDescent="0.3">
      <c r="A24" t="s">
        <v>8139</v>
      </c>
      <c r="B24">
        <f xml:space="preserve"> COUNTIF(Data!$AI$3:$AI$3137, "*" &amp; A24 &amp; "*")</f>
        <v>1</v>
      </c>
      <c r="C24">
        <f xml:space="preserve"> COUNTIFS(Data!$AI$3:$AI$3137, "*" &amp; A24 &amp; "*", Data!$T$3:$T$3137, "Journal Article")</f>
        <v>1</v>
      </c>
    </row>
    <row r="25" spans="1:3" x14ac:dyDescent="0.3">
      <c r="A25" t="s">
        <v>8275</v>
      </c>
      <c r="B25">
        <f xml:space="preserve"> COUNTIF(Data!$AI$3:$AI$3137, "*" &amp; A25 &amp; "*")</f>
        <v>1</v>
      </c>
      <c r="C25">
        <f xml:space="preserve"> COUNTIFS(Data!$AI$3:$AI$3137, "*" &amp; A25 &amp; "*", Data!$T$3:$T$3137, "Journal Article")</f>
        <v>1</v>
      </c>
    </row>
    <row r="26" spans="1:3" x14ac:dyDescent="0.3">
      <c r="A26" t="s">
        <v>9415</v>
      </c>
      <c r="B26">
        <f xml:space="preserve"> COUNTIF(Data!$AI$3:$AI$3137, "*" &amp; A26 &amp; "*")</f>
        <v>1</v>
      </c>
      <c r="C26">
        <f xml:space="preserve"> COUNTIFS(Data!$AI$3:$AI$3137, "*" &amp; A26 &amp; "*", Data!$T$3:$T$3137, "Journal Article")</f>
        <v>1</v>
      </c>
    </row>
    <row r="27" spans="1:3" x14ac:dyDescent="0.3">
      <c r="A27" t="s">
        <v>11709</v>
      </c>
      <c r="B27">
        <f xml:space="preserve"> COUNTIF(Data!$AI$3:$AI$3137, "*" &amp; A27 &amp; "*")</f>
        <v>1</v>
      </c>
      <c r="C27">
        <f xml:space="preserve"> COUNTIFS(Data!$AI$3:$AI$3137, "*" &amp; A27 &amp; "*", Data!$T$3:$T$3137, "Journal Article")</f>
        <v>1</v>
      </c>
    </row>
    <row r="28" spans="1:3" x14ac:dyDescent="0.3">
      <c r="A28" t="s">
        <v>11738</v>
      </c>
      <c r="B28">
        <f xml:space="preserve"> COUNTIF(Data!$AI$3:$AI$3137, "*" &amp; A28 &amp; "*")</f>
        <v>1</v>
      </c>
      <c r="C28">
        <f xml:space="preserve"> COUNTIFS(Data!$AI$3:$AI$3137, "*" &amp; A28 &amp; "*", Data!$T$3:$T$3137, "Journal Article")</f>
        <v>1</v>
      </c>
    </row>
    <row r="29" spans="1:3" x14ac:dyDescent="0.3">
      <c r="A29" t="s">
        <v>11739</v>
      </c>
      <c r="B29">
        <f xml:space="preserve"> COUNTIF(Data!$AI$3:$AI$3137, "*" &amp; A29 &amp; "*")</f>
        <v>1</v>
      </c>
      <c r="C29">
        <f xml:space="preserve"> COUNTIFS(Data!$AI$3:$AI$3137, "*" &amp; A29 &amp; "*", Data!$T$3:$T$3137, "Journal Article")</f>
        <v>1</v>
      </c>
    </row>
    <row r="30" spans="1:3" x14ac:dyDescent="0.3">
      <c r="A30" t="s">
        <v>12661</v>
      </c>
      <c r="B30">
        <f xml:space="preserve"> COUNTIF(Data!$AI$3:$AI$3137, "*" &amp; A30 &amp; "*")</f>
        <v>1</v>
      </c>
      <c r="C30">
        <f xml:space="preserve"> COUNTIFS(Data!$AI$3:$AI$3137, "*" &amp; A30 &amp; "*", Data!$T$3:$T$3137, "Journal Article")</f>
        <v>1</v>
      </c>
    </row>
  </sheetData>
  <autoFilter ref="A7:C25" xr:uid="{6A6FEA19-7A07-4924-92A2-A9CBF8FC82FC}">
    <sortState xmlns:xlrd2="http://schemas.microsoft.com/office/spreadsheetml/2017/richdata2" ref="A8:C30">
      <sortCondition descending="1" ref="C7:C2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512B3-CE96-4F64-A51D-275911E14D17}">
  <dimension ref="A1:D34"/>
  <sheetViews>
    <sheetView topLeftCell="A25" workbookViewId="0">
      <selection activeCell="B33" sqref="B33"/>
    </sheetView>
  </sheetViews>
  <sheetFormatPr defaultRowHeight="14.4" x14ac:dyDescent="0.3"/>
  <cols>
    <col min="1" max="1" width="26.44140625" customWidth="1"/>
    <col min="2" max="2" width="13.6640625" customWidth="1"/>
    <col min="3" max="4" width="17.33203125" customWidth="1"/>
  </cols>
  <sheetData>
    <row r="1" spans="1:4" x14ac:dyDescent="0.3">
      <c r="B1" t="s">
        <v>21</v>
      </c>
      <c r="C1" t="s">
        <v>2020</v>
      </c>
      <c r="D1" t="s">
        <v>8209</v>
      </c>
    </row>
    <row r="2" spans="1:4" x14ac:dyDescent="0.3">
      <c r="A2" t="s">
        <v>8129</v>
      </c>
      <c r="B2">
        <f xml:space="preserve"> COUNTIF(Data!$AJ$3:$AJ$3137, "*" &amp; A2 &amp; "*")</f>
        <v>69</v>
      </c>
      <c r="C2">
        <f xml:space="preserve"> COUNTIFS(Data!$AJ$3:$AJ$3137, "*" &amp; A2 &amp; "*", Data!$T$3:$T$3137, "Journal Article")</f>
        <v>67</v>
      </c>
      <c r="D2">
        <f xml:space="preserve"> C2 / Summary!$E$5</f>
        <v>3.4536082474226806E-2</v>
      </c>
    </row>
    <row r="3" spans="1:4" x14ac:dyDescent="0.3">
      <c r="A3" t="s">
        <v>8118</v>
      </c>
      <c r="B3">
        <f xml:space="preserve"> COUNTIF(Data!$AJ$3:$AJ$3137, "*" &amp; A3 &amp; "*")</f>
        <v>44</v>
      </c>
      <c r="C3">
        <f xml:space="preserve"> COUNTIFS(Data!$AJ$3:$AJ$3137, "*" &amp; A3 &amp; "*", Data!$T$3:$T$3137, "Journal Article")</f>
        <v>42</v>
      </c>
      <c r="D3">
        <f xml:space="preserve"> C3 / Summary!$E$5</f>
        <v>2.1649484536082474E-2</v>
      </c>
    </row>
    <row r="4" spans="1:4" x14ac:dyDescent="0.3">
      <c r="A4" t="s">
        <v>8080</v>
      </c>
      <c r="B4">
        <f xml:space="preserve"> COUNTIF(Data!$AJ$3:$AJ$3137, "*" &amp; A4 &amp; "*")</f>
        <v>37</v>
      </c>
      <c r="C4">
        <f xml:space="preserve"> COUNTIFS(Data!$AJ$3:$AJ$3137, "*" &amp; A4 &amp; "*", Data!$T$3:$T$3137, "Journal Article")</f>
        <v>37</v>
      </c>
      <c r="D4">
        <f xml:space="preserve"> C4 / Summary!$E$5</f>
        <v>1.907216494845361E-2</v>
      </c>
    </row>
    <row r="5" spans="1:4" x14ac:dyDescent="0.3">
      <c r="A5" t="s">
        <v>8056</v>
      </c>
      <c r="B5">
        <f xml:space="preserve"> COUNTIF(Data!$AJ$3:$AJ$3137, "*" &amp; A5 &amp; "*")</f>
        <v>32</v>
      </c>
      <c r="C5">
        <f xml:space="preserve"> COUNTIFS(Data!$AJ$3:$AJ$3137, "*" &amp; A5 &amp; "*", Data!$T$3:$T$3137, "Journal Article")</f>
        <v>31</v>
      </c>
      <c r="D5">
        <f xml:space="preserve"> C5 / Summary!$E$5</f>
        <v>1.5979381443298968E-2</v>
      </c>
    </row>
    <row r="6" spans="1:4" x14ac:dyDescent="0.3">
      <c r="A6" t="s">
        <v>8138</v>
      </c>
      <c r="B6">
        <f xml:space="preserve"> COUNTIF(Data!$AJ$3:$AJ$3137, "*" &amp; A6 &amp; "*")</f>
        <v>20</v>
      </c>
      <c r="C6">
        <f xml:space="preserve"> COUNTIFS(Data!$AJ$3:$AJ$3137, "*" &amp; A6 &amp; "*", Data!$T$3:$T$3137, "Journal Article")</f>
        <v>20</v>
      </c>
      <c r="D6">
        <f xml:space="preserve"> C6 / Summary!$E$5</f>
        <v>1.0309278350515464E-2</v>
      </c>
    </row>
    <row r="7" spans="1:4" x14ac:dyDescent="0.3">
      <c r="A7" t="s">
        <v>8126</v>
      </c>
      <c r="B7">
        <f xml:space="preserve"> COUNTIF(Data!$AJ$3:$AJ$3137, "*" &amp; A7 &amp; "*")</f>
        <v>18</v>
      </c>
      <c r="C7">
        <f xml:space="preserve"> COUNTIFS(Data!$AJ$3:$AJ$3137, "*" &amp; A7 &amp; "*", Data!$T$3:$T$3137, "Journal Article")</f>
        <v>18</v>
      </c>
      <c r="D7">
        <f xml:space="preserve"> C7 / Summary!$E$5</f>
        <v>9.2783505154639175E-3</v>
      </c>
    </row>
    <row r="8" spans="1:4" x14ac:dyDescent="0.3">
      <c r="A8" t="s">
        <v>8117</v>
      </c>
      <c r="B8">
        <f xml:space="preserve"> COUNTIF(Data!$AJ$3:$AJ$3137, "*" &amp; A8 &amp; "*")</f>
        <v>19</v>
      </c>
      <c r="C8">
        <f xml:space="preserve"> COUNTIFS(Data!$AJ$3:$AJ$3137, "*" &amp; A8 &amp; "*", Data!$T$3:$T$3137, "Journal Article")</f>
        <v>17</v>
      </c>
      <c r="D8">
        <f xml:space="preserve"> C8 / Summary!$E$5</f>
        <v>8.7628865979381444E-3</v>
      </c>
    </row>
    <row r="9" spans="1:4" x14ac:dyDescent="0.3">
      <c r="A9" t="s">
        <v>8110</v>
      </c>
      <c r="B9">
        <f xml:space="preserve"> COUNTIF(Data!$AJ$3:$AJ$3137, "*" &amp; A9 &amp; "*")</f>
        <v>13</v>
      </c>
      <c r="C9">
        <f xml:space="preserve"> COUNTIFS(Data!$AJ$3:$AJ$3137, "*" &amp; A9 &amp; "*", Data!$T$3:$T$3137, "Journal Article")</f>
        <v>13</v>
      </c>
      <c r="D9">
        <f xml:space="preserve"> C9 / Summary!$E$5</f>
        <v>6.7010309278350512E-3</v>
      </c>
    </row>
    <row r="10" spans="1:4" x14ac:dyDescent="0.3">
      <c r="A10" t="s">
        <v>8179</v>
      </c>
      <c r="B10">
        <f xml:space="preserve"> COUNTIF(Data!$AJ$3:$AJ$3137, "*" &amp; A10 &amp; "*")</f>
        <v>9</v>
      </c>
      <c r="C10">
        <f xml:space="preserve"> COUNTIFS(Data!$AJ$3:$AJ$3137, "*" &amp; A10 &amp; "*", Data!$T$3:$T$3137, "Journal Article")</f>
        <v>9</v>
      </c>
      <c r="D10">
        <f xml:space="preserve"> C10 / Summary!$E$5</f>
        <v>4.6391752577319588E-3</v>
      </c>
    </row>
    <row r="11" spans="1:4" x14ac:dyDescent="0.3">
      <c r="A11" t="s">
        <v>8295</v>
      </c>
      <c r="B11">
        <f xml:space="preserve"> COUNTIF(Data!$AJ$3:$AJ$3137, "*" &amp; A11 &amp; "*")</f>
        <v>9</v>
      </c>
      <c r="C11">
        <f xml:space="preserve"> COUNTIFS(Data!$AJ$3:$AJ$3137, "*" &amp; A11 &amp; "*", Data!$T$3:$T$3137, "Journal Article")</f>
        <v>9</v>
      </c>
      <c r="D11">
        <f xml:space="preserve"> C11 / Summary!$E$5</f>
        <v>4.6391752577319588E-3</v>
      </c>
    </row>
    <row r="12" spans="1:4" x14ac:dyDescent="0.3">
      <c r="A12" t="s">
        <v>8228</v>
      </c>
      <c r="B12">
        <f xml:space="preserve"> COUNTIF(Data!$AJ$3:$AJ$3137, "*" &amp; A12 &amp; "*")</f>
        <v>7</v>
      </c>
      <c r="C12">
        <f xml:space="preserve"> COUNTIFS(Data!$AJ$3:$AJ$3137, "*" &amp; A12 &amp; "*", Data!$T$3:$T$3137, "Journal Article")</f>
        <v>7</v>
      </c>
      <c r="D12">
        <f xml:space="preserve"> C12 / Summary!$E$5</f>
        <v>3.6082474226804126E-3</v>
      </c>
    </row>
    <row r="13" spans="1:4" x14ac:dyDescent="0.3">
      <c r="A13" t="s">
        <v>8232</v>
      </c>
      <c r="B13">
        <f xml:space="preserve"> COUNTIF(Data!$AJ$3:$AJ$3137, "*" &amp; A13 &amp; "*")</f>
        <v>11</v>
      </c>
      <c r="C13">
        <f xml:space="preserve"> COUNTIFS(Data!$AJ$3:$AJ$3137, "*" &amp; A13 &amp; "*", Data!$T$3:$T$3137, "Journal Article")</f>
        <v>7</v>
      </c>
      <c r="D13">
        <f xml:space="preserve"> C13 / Summary!$E$5</f>
        <v>3.6082474226804126E-3</v>
      </c>
    </row>
    <row r="14" spans="1:4" x14ac:dyDescent="0.3">
      <c r="A14" t="s">
        <v>8264</v>
      </c>
      <c r="B14">
        <f xml:space="preserve"> COUNTIF(Data!$AJ$3:$AJ$3137, "*" &amp; A14 &amp; "*")</f>
        <v>7</v>
      </c>
      <c r="C14">
        <f xml:space="preserve"> COUNTIFS(Data!$AJ$3:$AJ$3137, "*" &amp; A14 &amp; "*", Data!$T$3:$T$3137, "Journal Article")</f>
        <v>7</v>
      </c>
      <c r="D14">
        <f xml:space="preserve"> C14 / Summary!$E$5</f>
        <v>3.6082474226804126E-3</v>
      </c>
    </row>
    <row r="15" spans="1:4" x14ac:dyDescent="0.3">
      <c r="A15" t="s">
        <v>8151</v>
      </c>
      <c r="B15">
        <f xml:space="preserve"> COUNTIF(Data!$AJ$3:$AJ$3137, "*" &amp; A15 &amp; "*")</f>
        <v>6</v>
      </c>
      <c r="C15">
        <f xml:space="preserve"> COUNTIFS(Data!$AJ$3:$AJ$3137, "*" &amp; A15 &amp; "*", Data!$T$3:$T$3137, "Journal Article")</f>
        <v>6</v>
      </c>
      <c r="D15">
        <f xml:space="preserve"> C15 / Summary!$E$5</f>
        <v>3.092783505154639E-3</v>
      </c>
    </row>
    <row r="16" spans="1:4" x14ac:dyDescent="0.3">
      <c r="A16" t="s">
        <v>8241</v>
      </c>
      <c r="B16">
        <f xml:space="preserve"> COUNTIF(Data!$AJ$3:$AJ$3137, "*" &amp; A16 &amp; "*")</f>
        <v>7</v>
      </c>
      <c r="C16">
        <f xml:space="preserve"> COUNTIFS(Data!$AJ$3:$AJ$3137, "*" &amp; A16 &amp; "*", Data!$T$3:$T$3137, "Journal Article")</f>
        <v>6</v>
      </c>
      <c r="D16">
        <f xml:space="preserve"> C16 / Summary!$E$5</f>
        <v>3.092783505154639E-3</v>
      </c>
    </row>
    <row r="17" spans="1:4" x14ac:dyDescent="0.3">
      <c r="A17" t="s">
        <v>8122</v>
      </c>
      <c r="B17">
        <f xml:space="preserve"> COUNTIF(Data!$AJ$3:$AJ$3137, "*" &amp; A17 &amp; "*")</f>
        <v>5</v>
      </c>
      <c r="C17">
        <f xml:space="preserve"> COUNTIFS(Data!$AJ$3:$AJ$3137, "*" &amp; A17 &amp; "*", Data!$T$3:$T$3137, "Journal Article")</f>
        <v>5</v>
      </c>
      <c r="D17">
        <f xml:space="preserve"> C17 / Summary!$E$5</f>
        <v>2.5773195876288659E-3</v>
      </c>
    </row>
    <row r="18" spans="1:4" x14ac:dyDescent="0.3">
      <c r="A18" t="s">
        <v>8201</v>
      </c>
      <c r="B18">
        <f xml:space="preserve"> COUNTIF(Data!$AJ$3:$AJ$3137, "*" &amp; A18 &amp; "*")</f>
        <v>5</v>
      </c>
      <c r="C18">
        <f xml:space="preserve"> COUNTIFS(Data!$AJ$3:$AJ$3137, "*" &amp; A18 &amp; "*", Data!$T$3:$T$3137, "Journal Article")</f>
        <v>5</v>
      </c>
      <c r="D18">
        <f xml:space="preserve"> C18 / Summary!$E$5</f>
        <v>2.5773195876288659E-3</v>
      </c>
    </row>
    <row r="19" spans="1:4" x14ac:dyDescent="0.3">
      <c r="A19" t="s">
        <v>8259</v>
      </c>
      <c r="B19">
        <f xml:space="preserve"> COUNTIF(Data!$AJ$3:$AJ$3137, "*" &amp; A19 &amp; "*")</f>
        <v>4</v>
      </c>
      <c r="C19">
        <f xml:space="preserve"> COUNTIFS(Data!$AJ$3:$AJ$3137, "*" &amp; A19 &amp; "*", Data!$T$3:$T$3137, "Journal Article")</f>
        <v>4</v>
      </c>
      <c r="D19">
        <f xml:space="preserve"> C19 / Summary!$E$5</f>
        <v>2.0618556701030928E-3</v>
      </c>
    </row>
    <row r="20" spans="1:4" x14ac:dyDescent="0.3">
      <c r="A20" t="s">
        <v>8142</v>
      </c>
      <c r="B20">
        <f xml:space="preserve"> COUNTIF(Data!$AJ$3:$AJ$3137, "*" &amp; A20 &amp; "*")</f>
        <v>4</v>
      </c>
      <c r="C20">
        <f xml:space="preserve"> COUNTIFS(Data!$AJ$3:$AJ$3137, "*" &amp; A20 &amp; "*", Data!$T$3:$T$3137, "Journal Article")</f>
        <v>4</v>
      </c>
      <c r="D20">
        <f xml:space="preserve"> C20 / Summary!$E$5</f>
        <v>2.0618556701030928E-3</v>
      </c>
    </row>
    <row r="21" spans="1:4" x14ac:dyDescent="0.3">
      <c r="A21" t="s">
        <v>8141</v>
      </c>
      <c r="B21">
        <f xml:space="preserve"> COUNTIF(Data!$AJ$3:$AJ$3137, "*" &amp; A21 &amp; "*")</f>
        <v>4</v>
      </c>
      <c r="C21">
        <f xml:space="preserve"> COUNTIFS(Data!$AJ$3:$AJ$3137, "*" &amp; A21 &amp; "*", Data!$T$3:$T$3137, "Journal Article")</f>
        <v>4</v>
      </c>
      <c r="D21">
        <f xml:space="preserve"> C21 / Summary!$E$5</f>
        <v>2.0618556701030928E-3</v>
      </c>
    </row>
    <row r="22" spans="1:4" x14ac:dyDescent="0.3">
      <c r="A22" t="s">
        <v>8296</v>
      </c>
      <c r="B22">
        <f xml:space="preserve"> COUNTIF(Data!$AJ$3:$AJ$3137, "*" &amp; A22 &amp; "*")</f>
        <v>4</v>
      </c>
      <c r="C22">
        <f xml:space="preserve"> COUNTIFS(Data!$AJ$3:$AJ$3137, "*" &amp; A22 &amp; "*", Data!$T$3:$T$3137, "Journal Article")</f>
        <v>4</v>
      </c>
      <c r="D22">
        <f xml:space="preserve"> C22 / Summary!$E$5</f>
        <v>2.0618556701030928E-3</v>
      </c>
    </row>
    <row r="23" spans="1:4" x14ac:dyDescent="0.3">
      <c r="A23" t="s">
        <v>8166</v>
      </c>
      <c r="B23">
        <f xml:space="preserve"> COUNTIF(Data!$AJ$3:$AJ$3137, "*" &amp; A23 &amp; "*")</f>
        <v>3</v>
      </c>
      <c r="C23">
        <f xml:space="preserve"> COUNTIFS(Data!$AJ$3:$AJ$3137, "*" &amp; A23 &amp; "*", Data!$T$3:$T$3137, "Journal Article")</f>
        <v>3</v>
      </c>
      <c r="D23">
        <f xml:space="preserve"> C23 / Summary!$E$5</f>
        <v>1.5463917525773195E-3</v>
      </c>
    </row>
    <row r="24" spans="1:4" x14ac:dyDescent="0.3">
      <c r="A24" t="s">
        <v>8266</v>
      </c>
      <c r="B24">
        <f xml:space="preserve"> COUNTIF(Data!$AJ$3:$AJ$3137, "*" &amp; A24 &amp; "*")</f>
        <v>3</v>
      </c>
      <c r="C24">
        <f xml:space="preserve"> COUNTIFS(Data!$AJ$3:$AJ$3137, "*" &amp; A24 &amp; "*", Data!$T$3:$T$3137, "Journal Article")</f>
        <v>3</v>
      </c>
      <c r="D24">
        <f xml:space="preserve"> C24 / Summary!$E$5</f>
        <v>1.5463917525773195E-3</v>
      </c>
    </row>
    <row r="25" spans="1:4" x14ac:dyDescent="0.3">
      <c r="A25" t="s">
        <v>8048</v>
      </c>
      <c r="B25">
        <f xml:space="preserve"> COUNTIF(Data!$AJ$3:$AJ$3137, "*" &amp; A25 &amp; "*")</f>
        <v>6</v>
      </c>
      <c r="C25">
        <f xml:space="preserve"> COUNTIFS(Data!$AJ$3:$AJ$3137, "*" &amp; A25 &amp; "*", Data!$T$3:$T$3137, "Journal Article")</f>
        <v>3</v>
      </c>
      <c r="D25">
        <f xml:space="preserve"> C25 / Summary!$E$5</f>
        <v>1.5463917525773195E-3</v>
      </c>
    </row>
    <row r="26" spans="1:4" x14ac:dyDescent="0.3">
      <c r="A26" t="s">
        <v>12753</v>
      </c>
      <c r="B26">
        <f xml:space="preserve"> COUNTIF(Data!$AJ$3:$AJ$3137, "*" &amp; A26 &amp; "*")</f>
        <v>3</v>
      </c>
      <c r="C26">
        <f xml:space="preserve"> COUNTIFS(Data!$AJ$3:$AJ$3137, "*" &amp; A26 &amp; "*", Data!$T$3:$T$3137, "Journal Article")</f>
        <v>3</v>
      </c>
      <c r="D26">
        <f xml:space="preserve"> C26 / Summary!$E$5</f>
        <v>1.5463917525773195E-3</v>
      </c>
    </row>
    <row r="27" spans="1:4" x14ac:dyDescent="0.3">
      <c r="A27" t="s">
        <v>8269</v>
      </c>
      <c r="B27">
        <f xml:space="preserve"> COUNTIF(Data!$AJ$3:$AJ$3137, "*" &amp; A27 &amp; "*")</f>
        <v>2</v>
      </c>
      <c r="C27">
        <f xml:space="preserve"> COUNTIFS(Data!$AJ$3:$AJ$3137, "*" &amp; A27 &amp; "*", Data!$T$3:$T$3137, "Journal Article")</f>
        <v>2</v>
      </c>
      <c r="D27">
        <f xml:space="preserve"> C27 / Summary!$E$5</f>
        <v>1.0309278350515464E-3</v>
      </c>
    </row>
    <row r="28" spans="1:4" x14ac:dyDescent="0.3">
      <c r="A28" t="s">
        <v>8227</v>
      </c>
      <c r="B28">
        <f xml:space="preserve"> COUNTIF(Data!$AJ$3:$AJ$3137, "*" &amp; A28 &amp; "*")</f>
        <v>2</v>
      </c>
      <c r="C28">
        <f xml:space="preserve"> COUNTIFS(Data!$AJ$3:$AJ$3137, "*" &amp; A28 &amp; "*", Data!$T$3:$T$3137, "Journal Article")</f>
        <v>2</v>
      </c>
      <c r="D28">
        <f xml:space="preserve"> C28 / Summary!$E$5</f>
        <v>1.0309278350515464E-3</v>
      </c>
    </row>
    <row r="29" spans="1:4" x14ac:dyDescent="0.3">
      <c r="A29" t="s">
        <v>8277</v>
      </c>
      <c r="B29">
        <f xml:space="preserve"> COUNTIF(Data!$AJ$3:$AJ$3137, "*" &amp; A29 &amp; "*")</f>
        <v>2</v>
      </c>
      <c r="C29">
        <f xml:space="preserve"> COUNTIFS(Data!$AJ$3:$AJ$3137, "*" &amp; A29 &amp; "*", Data!$T$3:$T$3137, "Journal Article")</f>
        <v>2</v>
      </c>
      <c r="D29">
        <f xml:space="preserve"> C29 / Summary!$E$5</f>
        <v>1.0309278350515464E-3</v>
      </c>
    </row>
    <row r="30" spans="1:4" x14ac:dyDescent="0.3">
      <c r="A30" t="s">
        <v>8240</v>
      </c>
      <c r="B30">
        <f xml:space="preserve"> COUNTIF(Data!$AJ$3:$AJ$3137, "*" &amp; A30 &amp; "*")</f>
        <v>1</v>
      </c>
      <c r="C30">
        <f xml:space="preserve"> COUNTIFS(Data!$AJ$3:$AJ$3137, "*" &amp; A30 &amp; "*", Data!$T$3:$T$3137, "Journal Article")</f>
        <v>1</v>
      </c>
      <c r="D30">
        <f xml:space="preserve"> C30 / Summary!$E$5</f>
        <v>5.1546391752577321E-4</v>
      </c>
    </row>
    <row r="31" spans="1:4" x14ac:dyDescent="0.3">
      <c r="A31" t="s">
        <v>8234</v>
      </c>
      <c r="B31">
        <f xml:space="preserve"> COUNTIF(Data!$AJ$3:$AJ$3137, "*" &amp; A31 &amp; "*")</f>
        <v>1</v>
      </c>
      <c r="C31">
        <f xml:space="preserve"> COUNTIFS(Data!$AJ$3:$AJ$3137, "*" &amp; A31 &amp; "*", Data!$T$3:$T$3137, "Journal Article")</f>
        <v>1</v>
      </c>
      <c r="D31">
        <f xml:space="preserve"> C31 / Summary!$E$5</f>
        <v>5.1546391752577321E-4</v>
      </c>
    </row>
    <row r="32" spans="1:4" x14ac:dyDescent="0.3">
      <c r="A32" t="s">
        <v>8289</v>
      </c>
      <c r="B32">
        <f xml:space="preserve"> COUNTIF(Data!$AJ$3:$AJ$3137, "*" &amp; A32 &amp; "*")</f>
        <v>1</v>
      </c>
      <c r="C32">
        <f xml:space="preserve"> COUNTIFS(Data!$AJ$3:$AJ$3137, "*" &amp; A32 &amp; "*", Data!$T$3:$T$3137, "Journal Article")</f>
        <v>1</v>
      </c>
      <c r="D32">
        <f xml:space="preserve"> C32 / Summary!$E$5</f>
        <v>5.1546391752577321E-4</v>
      </c>
    </row>
    <row r="33" spans="1:4" x14ac:dyDescent="0.3">
      <c r="A33" t="s">
        <v>8285</v>
      </c>
      <c r="B33">
        <f xml:space="preserve"> COUNTIF(Data!$AJ$3:$AJ$3137, "*" &amp; A33 &amp; "*")</f>
        <v>1</v>
      </c>
      <c r="C33">
        <f xml:space="preserve"> COUNTIFS(Data!$AJ$3:$AJ$3137, "*" &amp; A33 &amp; "*", Data!$T$3:$T$3137, "Journal Article")</f>
        <v>1</v>
      </c>
      <c r="D33">
        <f xml:space="preserve"> C33 / Summary!$E$5</f>
        <v>5.1546391752577321E-4</v>
      </c>
    </row>
    <row r="34" spans="1:4" x14ac:dyDescent="0.3">
      <c r="A34" t="s">
        <v>8173</v>
      </c>
      <c r="B34">
        <f xml:space="preserve"> COUNTIF(Data!$AJ$3:$AJ$3137, "*" &amp; A34 &amp; "*")</f>
        <v>10</v>
      </c>
      <c r="C34">
        <f xml:space="preserve"> COUNTIFS(Data!$AJ$3:$AJ$3137, "*" &amp; A34 &amp; "*", Data!$T$3:$T$3137, "Journal Article")</f>
        <v>10</v>
      </c>
      <c r="D34">
        <f xml:space="preserve"> C34 / Summary!$E$5</f>
        <v>5.1546391752577319E-3</v>
      </c>
    </row>
  </sheetData>
  <autoFilter ref="A1:D16" xr:uid="{B0F0E1EF-C7BE-4FCA-8906-1B155A0329FF}">
    <sortState xmlns:xlrd2="http://schemas.microsoft.com/office/spreadsheetml/2017/richdata2" ref="A2:D32">
      <sortCondition descending="1" ref="C1:C1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Data</vt:lpstr>
      <vt:lpstr>Summary</vt:lpstr>
      <vt:lpstr>Terminology</vt:lpstr>
      <vt:lpstr>Specialty</vt:lpstr>
      <vt:lpstr>Demographics</vt:lpstr>
      <vt:lpstr>Other Topics</vt:lpstr>
      <vt:lpstr>Data!productDetails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Kronk</dc:creator>
  <cp:lastModifiedBy>Charles Kronk</cp:lastModifiedBy>
  <dcterms:created xsi:type="dcterms:W3CDTF">2020-03-21T22:04:26Z</dcterms:created>
  <dcterms:modified xsi:type="dcterms:W3CDTF">2020-05-12T15:53:38Z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3c131380-7695-4f8c-9e4f-24a9745aad21</vt:lpwstr>
  </property>
</Properties>
</file>