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Pakiza Tank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38" i="1" l="1"/>
  <c r="I37" i="1"/>
  <c r="J100" i="1" l="1"/>
  <c r="J99" i="1"/>
  <c r="J98" i="1"/>
  <c r="J97" i="1"/>
  <c r="J96" i="1"/>
  <c r="J95" i="1"/>
  <c r="K78" i="1" l="1"/>
  <c r="K77" i="1"/>
  <c r="K76" i="1"/>
  <c r="K74" i="1"/>
  <c r="K73" i="1"/>
  <c r="K72" i="1"/>
  <c r="K57" i="1"/>
  <c r="K56" i="1"/>
  <c r="K55" i="1"/>
  <c r="K53" i="1"/>
  <c r="K52" i="1"/>
  <c r="K51" i="1"/>
  <c r="I34" i="1" l="1"/>
  <c r="I16" i="1" l="1"/>
  <c r="J15" i="1"/>
  <c r="J14" i="1"/>
  <c r="J13" i="1"/>
  <c r="J12" i="1"/>
  <c r="J11" i="1"/>
  <c r="J10" i="1"/>
  <c r="I48" i="1"/>
  <c r="K48" i="1" s="1"/>
  <c r="I47" i="1"/>
  <c r="K47" i="1" s="1"/>
  <c r="I46" i="1"/>
  <c r="K46" i="1" s="1"/>
  <c r="I45" i="1"/>
  <c r="K45" i="1" s="1"/>
  <c r="K38" i="1"/>
  <c r="K37" i="1"/>
  <c r="K34" i="1"/>
  <c r="I32" i="1"/>
  <c r="K32" i="1" s="1"/>
  <c r="I31" i="1"/>
  <c r="K31" i="1" s="1"/>
  <c r="I22" i="1"/>
  <c r="K22" i="1" s="1"/>
  <c r="I20" i="1"/>
  <c r="K20" i="1" s="1"/>
  <c r="I19" i="1"/>
  <c r="K19" i="1" s="1"/>
  <c r="J44" i="1" l="1"/>
  <c r="J43" i="1"/>
  <c r="J42" i="1"/>
  <c r="J41" i="1"/>
  <c r="J40" i="1"/>
  <c r="J39" i="1"/>
  <c r="J36" i="1"/>
  <c r="J35" i="1"/>
  <c r="J33" i="1"/>
  <c r="J28" i="1"/>
  <c r="J27" i="1"/>
  <c r="J26" i="1"/>
  <c r="J25" i="1"/>
  <c r="J24" i="1"/>
  <c r="J21" i="1"/>
  <c r="J16" i="1" l="1"/>
  <c r="K11" i="1" l="1"/>
  <c r="K13" i="1"/>
  <c r="K14" i="1"/>
  <c r="K16" i="1"/>
  <c r="K10" i="1"/>
  <c r="K12" i="1"/>
  <c r="K15" i="1"/>
</calcChain>
</file>

<file path=xl/sharedStrings.xml><?xml version="1.0" encoding="utf-8"?>
<sst xmlns="http://schemas.openxmlformats.org/spreadsheetml/2006/main" count="405" uniqueCount="203">
  <si>
    <t>Mech. BOM of 1 x 1700 KL Vertical Cylindrical HFO Storage Tank</t>
  </si>
  <si>
    <t>Capacity :</t>
  </si>
  <si>
    <t>Diameter :</t>
  </si>
  <si>
    <t>Height :</t>
  </si>
  <si>
    <t>Revision:</t>
  </si>
  <si>
    <t>Date:</t>
  </si>
  <si>
    <t>MHI</t>
  </si>
  <si>
    <t>Chkd. by:</t>
  </si>
  <si>
    <t>Rev. by:</t>
  </si>
  <si>
    <t>SL</t>
  </si>
  <si>
    <t>ITEM</t>
  </si>
  <si>
    <t>DESCRIPTION</t>
  </si>
  <si>
    <t>SIZE</t>
  </si>
  <si>
    <t>MATERIAL</t>
  </si>
  <si>
    <t>UNIT</t>
  </si>
  <si>
    <t>QUANTITY
1 Tank</t>
  </si>
  <si>
    <t>UNIT
WEIGHT</t>
  </si>
  <si>
    <t>TOTAL
WEIGHT (KG)</t>
  </si>
  <si>
    <t>REMARKS</t>
  </si>
  <si>
    <t>Shell Plate</t>
  </si>
  <si>
    <t>x</t>
  </si>
  <si>
    <t>A36</t>
  </si>
  <si>
    <t>Bottom Plate</t>
  </si>
  <si>
    <t>Roof Plate</t>
  </si>
  <si>
    <t>Curb Angle</t>
  </si>
  <si>
    <t>M</t>
  </si>
  <si>
    <t>Annular Plate</t>
  </si>
  <si>
    <t>150x1505x10 Thk.</t>
  </si>
  <si>
    <t>ROOF SUPPORTING STRUCTURE</t>
  </si>
  <si>
    <t xml:space="preserve">Suport Angle </t>
  </si>
  <si>
    <t xml:space="preserve">Erection Bolt </t>
  </si>
  <si>
    <t>Bloting Plate -1</t>
  </si>
  <si>
    <t>Bloting Plate -2</t>
  </si>
  <si>
    <t>230 x 230 x 6 THK</t>
  </si>
  <si>
    <t>M16 x 50 LG</t>
  </si>
  <si>
    <t>1840 x 230 x 16 THK</t>
  </si>
  <si>
    <t>570 OD x 170 ID x 16 THK</t>
  </si>
  <si>
    <t>1100 OD x 608 ID x 16 THK</t>
  </si>
  <si>
    <t>176 x 100 x 10 THK</t>
  </si>
  <si>
    <t>83 x 100 x 10 THK</t>
  </si>
  <si>
    <t>SA36</t>
  </si>
  <si>
    <t>SA 193 GR B7 / SA 194 2H</t>
  </si>
  <si>
    <t>NOS</t>
  </si>
  <si>
    <t xml:space="preserve">  -</t>
  </si>
  <si>
    <t>SRTINGER STRAIRWAY AND HANDRAIL</t>
  </si>
  <si>
    <t>Support Angle</t>
  </si>
  <si>
    <t>60 x 85 x 6 THK</t>
  </si>
  <si>
    <t>250 x 250 x 6 THK</t>
  </si>
  <si>
    <t>150 x 150 x 6 THK</t>
  </si>
  <si>
    <t>335 x 150 x 6 THK</t>
  </si>
  <si>
    <t>100 x 150 x 6 THK</t>
  </si>
  <si>
    <t>5500 x 1820 x 6 THK</t>
  </si>
  <si>
    <t>MC 180 x 257 LG</t>
  </si>
  <si>
    <t xml:space="preserve">API 5L GR B </t>
  </si>
  <si>
    <t>Roof Nozzle</t>
  </si>
  <si>
    <t>4.1.1</t>
  </si>
  <si>
    <t>4.1.2</t>
  </si>
  <si>
    <t>4.1.3</t>
  </si>
  <si>
    <t>4.1.4</t>
  </si>
  <si>
    <t>4.1.5</t>
  </si>
  <si>
    <t>4.1.6</t>
  </si>
  <si>
    <t>SA 106 GR. B</t>
  </si>
  <si>
    <t>4.2.1</t>
  </si>
  <si>
    <t>4.2.2</t>
  </si>
  <si>
    <t>4.2.3</t>
  </si>
  <si>
    <t>4.2.4</t>
  </si>
  <si>
    <t>4.2.5</t>
  </si>
  <si>
    <t>SA105</t>
  </si>
  <si>
    <t>Pipe (Inlet from unloading pump)</t>
  </si>
  <si>
    <t>Flange(Inlet from unloading pump)</t>
  </si>
  <si>
    <t>Pipe (Vent with flame arrester,              Spare with blind flange)</t>
  </si>
  <si>
    <t>Pipe (Return from drain oil tank,      Return from fuel oil drain)</t>
  </si>
  <si>
    <t>Pipe (From HFO purifier unit)</t>
  </si>
  <si>
    <t>Pipe (Local level indicator)</t>
  </si>
  <si>
    <t xml:space="preserve">200NB </t>
  </si>
  <si>
    <t xml:space="preserve">150NB </t>
  </si>
  <si>
    <t xml:space="preserve">40NB </t>
  </si>
  <si>
    <t xml:space="preserve">100NB </t>
  </si>
  <si>
    <t xml:space="preserve">3/4"NPS </t>
  </si>
  <si>
    <t>SCH 40</t>
  </si>
  <si>
    <t>Flange (Vent with flame arrester,    Spare with blind flange)</t>
  </si>
  <si>
    <t>Flange (Return from drain oil tank,      Return from fuel oil drain)</t>
  </si>
  <si>
    <t>Flange (From HFO purifier unit)</t>
  </si>
  <si>
    <t>Flange ((Local level indicator)</t>
  </si>
  <si>
    <t>ANSI - B 16.5, SORF, 150 #</t>
  </si>
  <si>
    <t>Shell Nozzle</t>
  </si>
  <si>
    <t>5.1.1</t>
  </si>
  <si>
    <t>5.1.2</t>
  </si>
  <si>
    <t>5.1.3</t>
  </si>
  <si>
    <t>5.1.4</t>
  </si>
  <si>
    <t>5.1.5</t>
  </si>
  <si>
    <t>5.1.6</t>
  </si>
  <si>
    <t>5.1.7</t>
  </si>
  <si>
    <t>80NB</t>
  </si>
  <si>
    <t>100NB</t>
  </si>
  <si>
    <t>200NB</t>
  </si>
  <si>
    <t>40NB</t>
  </si>
  <si>
    <t>1/2"NPT</t>
  </si>
  <si>
    <t>Pipe (To HFO Transfer Pump, Spare with blind flange, To HFO purifier unit)</t>
  </si>
  <si>
    <t xml:space="preserve">Pipe (Drain with sump, Level switch high/low with/without alarm, Level transmitter) </t>
  </si>
  <si>
    <t>Pipe (Overflow with blind flange)</t>
  </si>
  <si>
    <t>50NB</t>
  </si>
  <si>
    <t>Pipe (Steam inlet, Steam outlet)</t>
  </si>
  <si>
    <t>Pipe(Spare nozzle with blind flange)</t>
  </si>
  <si>
    <t>Pipe (Conn. For temp. transmitter,  conn. For temp. gauge)</t>
  </si>
  <si>
    <t>SCH XS</t>
  </si>
  <si>
    <t>5.2.1</t>
  </si>
  <si>
    <t>5.2.2</t>
  </si>
  <si>
    <t>5.2.3</t>
  </si>
  <si>
    <t>5.2.4</t>
  </si>
  <si>
    <t>5.2.5</t>
  </si>
  <si>
    <t>5.2.6</t>
  </si>
  <si>
    <t>ANSI - B 16.5, 3000 #</t>
  </si>
  <si>
    <t>Flange (To HFO Transfer Pump, Spare with blind flange, To HFO purifier unit)</t>
  </si>
  <si>
    <t xml:space="preserve">Flange (Drain with sump, Level switch high/low with/without alarm, Level transmitter) </t>
  </si>
  <si>
    <t>Flange (Overflow with blind flange)</t>
  </si>
  <si>
    <t>Flange (Steam inlet, Steam outlet)</t>
  </si>
  <si>
    <t>Flange(Spare nozzle with blind flange)</t>
  </si>
  <si>
    <t>Flange (Conn. For temp. transmitter,  conn. For temp. gauge)</t>
  </si>
  <si>
    <t xml:space="preserve">A 90x90x12 THK </t>
  </si>
  <si>
    <t xml:space="preserve">DN32 x Medium </t>
  </si>
  <si>
    <t xml:space="preserve">100 x 6 THK </t>
  </si>
  <si>
    <t xml:space="preserve">MC 120 </t>
  </si>
  <si>
    <t xml:space="preserve">25 x 6 THK </t>
  </si>
  <si>
    <t xml:space="preserve">8 DIA Twisted Bar </t>
  </si>
  <si>
    <t xml:space="preserve">A 50x50x6 THK </t>
  </si>
  <si>
    <t xml:space="preserve">50 x 6 THK </t>
  </si>
  <si>
    <t xml:space="preserve">MB 150  </t>
  </si>
  <si>
    <t>SFM</t>
  </si>
  <si>
    <t>1700 kl</t>
  </si>
  <si>
    <t>ʘ 1891 x 8THK x 315 LG.</t>
  </si>
  <si>
    <t>1255 OD x 615 ID x 6THK</t>
  </si>
  <si>
    <t>Manhole Bolting FLG.</t>
  </si>
  <si>
    <t>Manhole Gasket</t>
  </si>
  <si>
    <t>746 OD x 610 ID x 1.5THK</t>
  </si>
  <si>
    <t>CNAF</t>
  </si>
  <si>
    <t>-</t>
  </si>
  <si>
    <t>Manhole Cover Flange</t>
  </si>
  <si>
    <t>Bolts and Nuts</t>
  </si>
  <si>
    <t>M20 x 70 LG.</t>
  </si>
  <si>
    <t>SA 193 Gr.B7/ SA !94 Gr.2H</t>
  </si>
  <si>
    <t>Ø 10 Rod x 310 LG.</t>
  </si>
  <si>
    <t>ʘ 1891 x 6THK x 450 LG.</t>
  </si>
  <si>
    <t>1250 OD x 615 ID x 6THK</t>
  </si>
  <si>
    <t>762 OD x 600 ID x 3THK</t>
  </si>
  <si>
    <t>4.1.7</t>
  </si>
  <si>
    <t>4.3.1</t>
  </si>
  <si>
    <t>4.3.2</t>
  </si>
  <si>
    <t>4.3.3</t>
  </si>
  <si>
    <t>4.3.4</t>
  </si>
  <si>
    <t>4.3.5</t>
  </si>
  <si>
    <t>5.3.1</t>
  </si>
  <si>
    <t>5.3.2</t>
  </si>
  <si>
    <t>5.3.3</t>
  </si>
  <si>
    <t>5.3.4</t>
  </si>
  <si>
    <t>5.3.5</t>
  </si>
  <si>
    <t>5.3.6</t>
  </si>
  <si>
    <t>Anchor Chair</t>
  </si>
  <si>
    <t>350 x  315 x 10THK</t>
  </si>
  <si>
    <t>124.5 x 215 x 25 THK</t>
  </si>
  <si>
    <t>75 x 75 x 20 THK</t>
  </si>
  <si>
    <t>124.5 x 267 x 8 THK</t>
  </si>
  <si>
    <t>42 DIA x 1145 LG</t>
  </si>
  <si>
    <t>150 x 150 x 8 THK</t>
  </si>
  <si>
    <t>SA 193 GR B7</t>
  </si>
  <si>
    <t>I Beam (Main Rafter)</t>
  </si>
  <si>
    <t>Angle (Cross Girder)</t>
  </si>
  <si>
    <t>Plate (Pad Plate)</t>
  </si>
  <si>
    <t>Plate (Central Drum - Shell)</t>
  </si>
  <si>
    <t>Plate 1100x1100x16thk.</t>
  </si>
  <si>
    <t>Pipe (Hand railing)</t>
  </si>
  <si>
    <t>Manhole Bolting Flange</t>
  </si>
  <si>
    <t>Plate (Central Drum - Top)</t>
  </si>
  <si>
    <t xml:space="preserve">Plate (Central Drum - Bottom) </t>
  </si>
  <si>
    <t>Plate (Toe Plate)</t>
  </si>
  <si>
    <t>Plate (Flat Plate)</t>
  </si>
  <si>
    <t xml:space="preserve">Plate (Intermediate Landing - Pad) </t>
  </si>
  <si>
    <t>Plate (Intermediate Landing - Pad)</t>
  </si>
  <si>
    <t xml:space="preserve">Plate (Top Landing - Pad Plate) </t>
  </si>
  <si>
    <t xml:space="preserve">Plate (Top, Int. Landing Grating - Main,End) </t>
  </si>
  <si>
    <t xml:space="preserve">Plate (Top Landing - Support) </t>
  </si>
  <si>
    <t>Plate (Top Landing - RF Pad)</t>
  </si>
  <si>
    <t>150 x 6250 x 6 THK</t>
  </si>
  <si>
    <t xml:space="preserve">Plate (Top Landing - Chucker) </t>
  </si>
  <si>
    <t xml:space="preserve">Channel (Additional Stairway - Support) </t>
  </si>
  <si>
    <t>Rod (Top, Int. Landing, Ad. Stairway Grating)</t>
  </si>
  <si>
    <t>Pipe (Support Post)</t>
  </si>
  <si>
    <t>Plate (Square Bar)</t>
  </si>
  <si>
    <t>16 x 16</t>
  </si>
  <si>
    <t>SA 105</t>
  </si>
  <si>
    <t>600NB</t>
  </si>
  <si>
    <t>ANSI - B 16.5, BLRF, 150 #</t>
  </si>
  <si>
    <t>Plate (Manhole Neck)</t>
  </si>
  <si>
    <t>Plate (Manhole R.F. Pad)</t>
  </si>
  <si>
    <t>1250 x 1250 Plate</t>
  </si>
  <si>
    <t>Rod (Handle)</t>
  </si>
  <si>
    <t>1255 x 1255 Plate</t>
  </si>
  <si>
    <t>Plate (RF Pad)</t>
  </si>
  <si>
    <t>Plate (Gusset Plate)</t>
  </si>
  <si>
    <t>Plate (End Plate)</t>
  </si>
  <si>
    <t>Bolt + 2 Nuts (Anchor)</t>
  </si>
  <si>
    <t>26-11-2017</t>
  </si>
  <si>
    <t>Channel (Landing - Frame,Bracing)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</si>
</sst>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\ &quot; M&quot;"/>
    <numFmt numFmtId="165" formatCode="00"/>
    <numFmt numFmtId="166" formatCode="0\ &quot; MM&quot;"/>
    <numFmt numFmtId="167" formatCode="0\ &quot; MM Thk.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name val="Calibri"/>
      <family val="2"/>
      <scheme val="minor"/>
    </font>
    <font>
      <b/>
      <i/>
      <sz val="9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hair">
        <color auto="1"/>
      </bottom>
      <diagonal/>
    </border>
    <border>
      <left/>
      <right/>
      <top style="thin">
        <color theme="9" tint="-0.24994659260841701"/>
      </top>
      <bottom style="hair">
        <color auto="1"/>
      </bottom>
      <diagonal/>
    </border>
    <border>
      <left/>
      <right/>
      <top style="thin">
        <color theme="9" tint="-0.24994659260841701"/>
      </top>
      <bottom/>
      <diagonal/>
    </border>
    <border>
      <left style="thin">
        <color theme="9" tint="-0.24994659260841701"/>
      </left>
      <right/>
      <top style="hair">
        <color auto="1"/>
      </top>
      <bottom style="hair">
        <color auto="1"/>
      </bottom>
      <diagonal/>
    </border>
    <border>
      <left style="thin">
        <color theme="9" tint="-0.24994659260841701"/>
      </left>
      <right/>
      <top style="hair">
        <color auto="1"/>
      </top>
      <bottom/>
      <diagonal/>
    </border>
    <border>
      <left style="thin">
        <color theme="9" tint="-0.24994659260841701"/>
      </left>
      <right/>
      <top style="hair">
        <color auto="1"/>
      </top>
      <bottom style="thin">
        <color theme="9" tint="-0.24994659260841701"/>
      </bottom>
      <diagonal/>
    </border>
    <border>
      <left/>
      <right/>
      <top style="hair">
        <color auto="1"/>
      </top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hair">
        <color auto="1"/>
      </bottom>
      <diagonal/>
    </border>
    <border>
      <left/>
      <right style="thin">
        <color theme="9" tint="-0.24994659260841701"/>
      </right>
      <top style="hair">
        <color auto="1"/>
      </top>
      <bottom/>
      <diagonal/>
    </border>
    <border>
      <left/>
      <right style="thin">
        <color theme="9" tint="-0.24994659260841701"/>
      </right>
      <top/>
      <bottom/>
      <diagonal/>
    </border>
    <border>
      <left/>
      <right style="thin">
        <color theme="9" tint="-0.24994659260841701"/>
      </right>
      <top style="hair">
        <color auto="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hair">
        <color auto="1"/>
      </bottom>
      <diagonal/>
    </border>
    <border>
      <left style="thin">
        <color theme="9" tint="-0.24994659260841701"/>
      </left>
      <right style="thin">
        <color theme="9" tint="-0.24994659260841701"/>
      </right>
      <top style="hair">
        <color auto="1"/>
      </top>
      <bottom style="hair">
        <color auto="1"/>
      </bottom>
      <diagonal/>
    </border>
    <border>
      <left style="thin">
        <color theme="9" tint="-0.24994659260841701"/>
      </left>
      <right style="thin">
        <color theme="9" tint="-0.24994659260841701"/>
      </right>
      <top style="hair">
        <color auto="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hair">
        <color auto="1"/>
      </top>
      <bottom style="thin">
        <color theme="9" tint="-0.249946592608417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5" tint="-0.24994659260841701"/>
      </left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111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right" vertical="center"/>
    </xf>
    <xf numFmtId="2" fontId="8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0" fontId="6" fillId="2" borderId="5" xfId="2" applyFont="1" applyBorder="1"/>
    <xf numFmtId="0" fontId="7" fillId="2" borderId="5" xfId="2" applyFont="1" applyBorder="1" applyAlignment="1">
      <alignment vertical="center"/>
    </xf>
    <xf numFmtId="166" fontId="7" fillId="2" borderId="5" xfId="2" applyNumberFormat="1" applyFont="1" applyBorder="1" applyAlignment="1">
      <alignment vertical="center"/>
    </xf>
    <xf numFmtId="166" fontId="7" fillId="2" borderId="5" xfId="2" applyNumberFormat="1" applyFont="1" applyBorder="1" applyAlignment="1">
      <alignment horizontal="center" vertical="center"/>
    </xf>
    <xf numFmtId="166" fontId="7" fillId="2" borderId="5" xfId="2" applyNumberFormat="1" applyFont="1" applyBorder="1" applyAlignment="1">
      <alignment horizontal="left" vertical="center"/>
    </xf>
    <xf numFmtId="167" fontId="7" fillId="2" borderId="5" xfId="2" applyNumberFormat="1" applyFont="1" applyBorder="1" applyAlignment="1">
      <alignment horizontal="center" vertical="center"/>
    </xf>
    <xf numFmtId="0" fontId="7" fillId="2" borderId="5" xfId="2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/>
    <xf numFmtId="0" fontId="3" fillId="0" borderId="9" xfId="0" applyFont="1" applyBorder="1" applyAlignment="1">
      <alignment vertical="center"/>
    </xf>
    <xf numFmtId="0" fontId="0" fillId="0" borderId="0" xfId="0" applyBorder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/>
    <xf numFmtId="0" fontId="3" fillId="0" borderId="7" xfId="0" applyFont="1" applyBorder="1" applyAlignment="1">
      <alignment horizontal="left" vertical="center"/>
    </xf>
    <xf numFmtId="164" fontId="3" fillId="0" borderId="3" xfId="0" applyNumberFormat="1" applyFont="1" applyBorder="1" applyAlignment="1">
      <alignment horizontal="left" vertical="center"/>
    </xf>
    <xf numFmtId="164" fontId="3" fillId="0" borderId="12" xfId="0" applyNumberFormat="1" applyFont="1" applyBorder="1" applyAlignment="1">
      <alignment horizontal="left" vertical="center"/>
    </xf>
    <xf numFmtId="0" fontId="3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0" fontId="3" fillId="0" borderId="18" xfId="0" applyFont="1" applyBorder="1" applyAlignment="1">
      <alignment horizontal="right" vertical="center"/>
    </xf>
    <xf numFmtId="0" fontId="3" fillId="0" borderId="19" xfId="0" applyFont="1" applyBorder="1" applyAlignment="1">
      <alignment horizontal="left" vertical="center"/>
    </xf>
    <xf numFmtId="165" fontId="4" fillId="0" borderId="19" xfId="0" applyNumberFormat="1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49" fontId="3" fillId="0" borderId="20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49" fontId="5" fillId="0" borderId="21" xfId="0" applyNumberFormat="1" applyFont="1" applyFill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49" fontId="3" fillId="0" borderId="22" xfId="0" applyNumberFormat="1" applyFont="1" applyBorder="1" applyAlignment="1">
      <alignment horizontal="left" vertical="center"/>
    </xf>
    <xf numFmtId="0" fontId="9" fillId="2" borderId="23" xfId="2" applyFont="1" applyBorder="1" applyAlignment="1">
      <alignment vertical="center"/>
    </xf>
    <xf numFmtId="0" fontId="7" fillId="2" borderId="23" xfId="2" applyFont="1" applyBorder="1" applyAlignment="1">
      <alignment vertical="center"/>
    </xf>
    <xf numFmtId="166" fontId="7" fillId="2" borderId="23" xfId="2" applyNumberFormat="1" applyFont="1" applyBorder="1" applyAlignment="1">
      <alignment vertical="center"/>
    </xf>
    <xf numFmtId="166" fontId="7" fillId="2" borderId="23" xfId="2" applyNumberFormat="1" applyFont="1" applyBorder="1" applyAlignment="1">
      <alignment horizontal="center" vertical="center"/>
    </xf>
    <xf numFmtId="166" fontId="7" fillId="2" borderId="23" xfId="2" applyNumberFormat="1" applyFont="1" applyBorder="1" applyAlignment="1">
      <alignment horizontal="left" vertical="center"/>
    </xf>
    <xf numFmtId="167" fontId="7" fillId="2" borderId="23" xfId="2" applyNumberFormat="1" applyFont="1" applyBorder="1" applyAlignment="1">
      <alignment horizontal="center" vertical="center"/>
    </xf>
    <xf numFmtId="0" fontId="7" fillId="2" borderId="23" xfId="2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7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7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3" fontId="8" fillId="0" borderId="4" xfId="1" applyFont="1" applyBorder="1"/>
    <xf numFmtId="43" fontId="8" fillId="0" borderId="4" xfId="0" applyNumberFormat="1" applyFont="1" applyBorder="1"/>
    <xf numFmtId="2" fontId="8" fillId="0" borderId="4" xfId="0" applyNumberFormat="1" applyFont="1" applyBorder="1"/>
    <xf numFmtId="166" fontId="8" fillId="0" borderId="24" xfId="0" applyNumberFormat="1" applyFont="1" applyBorder="1" applyAlignment="1">
      <alignment vertical="center"/>
    </xf>
    <xf numFmtId="166" fontId="8" fillId="0" borderId="25" xfId="0" applyNumberFormat="1" applyFont="1" applyBorder="1" applyAlignment="1">
      <alignment vertical="center"/>
    </xf>
    <xf numFmtId="166" fontId="8" fillId="0" borderId="14" xfId="0" applyNumberFormat="1" applyFont="1" applyBorder="1" applyAlignment="1">
      <alignment horizontal="left"/>
    </xf>
    <xf numFmtId="166" fontId="8" fillId="0" borderId="25" xfId="0" applyNumberFormat="1" applyFont="1" applyBorder="1" applyAlignment="1">
      <alignment horizontal="center"/>
    </xf>
    <xf numFmtId="166" fontId="8" fillId="0" borderId="24" xfId="0" applyNumberFormat="1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166" fontId="8" fillId="0" borderId="0" xfId="0" applyNumberFormat="1" applyFont="1" applyBorder="1"/>
    <xf numFmtId="166" fontId="8" fillId="0" borderId="0" xfId="0" applyNumberFormat="1" applyFont="1" applyBorder="1" applyAlignment="1">
      <alignment horizontal="center"/>
    </xf>
    <xf numFmtId="166" fontId="8" fillId="0" borderId="0" xfId="0" applyNumberFormat="1" applyFont="1" applyBorder="1" applyAlignment="1">
      <alignment horizontal="left"/>
    </xf>
    <xf numFmtId="167" fontId="8" fillId="0" borderId="0" xfId="0" applyNumberFormat="1" applyFont="1" applyBorder="1" applyAlignment="1">
      <alignment horizontal="center" vertical="center"/>
    </xf>
    <xf numFmtId="43" fontId="8" fillId="0" borderId="0" xfId="1" applyFont="1" applyBorder="1"/>
    <xf numFmtId="43" fontId="8" fillId="0" borderId="0" xfId="0" applyNumberFormat="1" applyFont="1" applyBorder="1"/>
    <xf numFmtId="2" fontId="8" fillId="0" borderId="0" xfId="0" applyNumberFormat="1" applyFont="1" applyBorder="1"/>
    <xf numFmtId="0" fontId="9" fillId="0" borderId="26" xfId="0" applyFont="1" applyBorder="1" applyAlignment="1">
      <alignment horizontal="left"/>
    </xf>
    <xf numFmtId="0" fontId="8" fillId="0" borderId="4" xfId="1" applyNumberFormat="1" applyFont="1" applyBorder="1"/>
    <xf numFmtId="0" fontId="8" fillId="0" borderId="4" xfId="0" applyNumberFormat="1" applyFont="1" applyBorder="1"/>
    <xf numFmtId="0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wrapText="1"/>
    </xf>
    <xf numFmtId="0" fontId="8" fillId="0" borderId="4" xfId="1" applyNumberFormat="1" applyFont="1" applyBorder="1" applyAlignment="1">
      <alignment vertical="center"/>
    </xf>
    <xf numFmtId="0" fontId="8" fillId="0" borderId="4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left"/>
    </xf>
    <xf numFmtId="0" fontId="8" fillId="0" borderId="4" xfId="0" applyFont="1" applyFill="1" applyBorder="1"/>
    <xf numFmtId="167" fontId="8" fillId="0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43" fontId="0" fillId="0" borderId="4" xfId="0" applyNumberFormat="1" applyBorder="1"/>
    <xf numFmtId="0" fontId="0" fillId="0" borderId="4" xfId="0" applyBorder="1"/>
    <xf numFmtId="0" fontId="8" fillId="0" borderId="24" xfId="0" applyFont="1" applyBorder="1"/>
    <xf numFmtId="0" fontId="8" fillId="0" borderId="25" xfId="0" applyFont="1" applyBorder="1"/>
    <xf numFmtId="0" fontId="8" fillId="0" borderId="14" xfId="0" applyFont="1" applyBorder="1"/>
    <xf numFmtId="0" fontId="8" fillId="0" borderId="4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right"/>
    </xf>
    <xf numFmtId="0" fontId="8" fillId="0" borderId="4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vertical="center"/>
    </xf>
    <xf numFmtId="2" fontId="8" fillId="0" borderId="4" xfId="0" applyNumberFormat="1" applyFont="1" applyBorder="1" applyAlignment="1">
      <alignment horizontal="center"/>
    </xf>
    <xf numFmtId="0" fontId="8" fillId="3" borderId="4" xfId="0" applyFont="1" applyFill="1" applyBorder="1"/>
    <xf numFmtId="0" fontId="8" fillId="0" borderId="27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6" fontId="10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Note" xfId="2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pane ySplit="9" topLeftCell="A70" activePane="bottomLeft" state="frozen"/>
      <selection pane="bottomLeft" activeCell="B79" sqref="B79"/>
    </sheetView>
  </sheetViews>
  <sheetFormatPr defaultRowHeight="15" x14ac:dyDescent="0.25"/>
  <cols>
    <col min="2" max="2" width="34.42578125" bestFit="1" customWidth="1"/>
    <col min="3" max="3" width="12.140625" bestFit="1" customWidth="1"/>
    <col min="4" max="4" width="1.140625" customWidth="1"/>
    <col min="5" max="5" width="12.5703125" customWidth="1"/>
    <col min="6" max="6" width="21.85546875" customWidth="1"/>
    <col min="7" max="7" width="10.42578125" customWidth="1"/>
    <col min="10" max="10" width="10.28515625" customWidth="1"/>
    <col min="12" max="12" width="13.85546875" customWidth="1"/>
  </cols>
  <sheetData>
    <row r="1" spans="1:13" ht="18.75" x14ac:dyDescent="0.3">
      <c r="A1" s="1" t="s">
        <v>0</v>
      </c>
    </row>
    <row r="3" spans="1:13" x14ac:dyDescent="0.25">
      <c r="A3" s="15"/>
      <c r="B3" s="27" t="s">
        <v>1</v>
      </c>
      <c r="C3" s="24" t="s">
        <v>129</v>
      </c>
      <c r="D3" s="16"/>
      <c r="E3" s="16"/>
      <c r="F3" s="16"/>
      <c r="G3" s="16"/>
      <c r="H3" s="16"/>
      <c r="I3" s="17"/>
      <c r="J3" s="17"/>
      <c r="K3" s="31" t="s">
        <v>4</v>
      </c>
      <c r="L3" s="32">
        <v>0</v>
      </c>
    </row>
    <row r="4" spans="1:13" x14ac:dyDescent="0.25">
      <c r="A4" s="18"/>
      <c r="B4" s="28" t="s">
        <v>2</v>
      </c>
      <c r="C4" s="25">
        <v>16.2</v>
      </c>
      <c r="D4" s="2"/>
      <c r="E4" s="2"/>
      <c r="F4" s="2"/>
      <c r="G4" s="2"/>
      <c r="H4" s="2"/>
      <c r="I4" s="2"/>
      <c r="J4" s="2"/>
      <c r="K4" s="33" t="s">
        <v>5</v>
      </c>
      <c r="L4" s="34" t="s">
        <v>201</v>
      </c>
    </row>
    <row r="5" spans="1:13" x14ac:dyDescent="0.25">
      <c r="A5" s="20"/>
      <c r="B5" s="29" t="s">
        <v>3</v>
      </c>
      <c r="C5" s="25">
        <v>9</v>
      </c>
      <c r="D5" s="3"/>
      <c r="E5" s="3"/>
      <c r="F5" s="3"/>
      <c r="G5" s="3"/>
      <c r="H5" s="3"/>
      <c r="I5" s="2"/>
      <c r="J5" s="2"/>
      <c r="K5" s="35" t="s">
        <v>8</v>
      </c>
      <c r="L5" s="36" t="s">
        <v>128</v>
      </c>
    </row>
    <row r="6" spans="1:13" x14ac:dyDescent="0.25">
      <c r="A6" s="21"/>
      <c r="B6" s="30"/>
      <c r="C6" s="26"/>
      <c r="D6" s="22"/>
      <c r="E6" s="22"/>
      <c r="F6" s="22"/>
      <c r="G6" s="22"/>
      <c r="H6" s="22"/>
      <c r="I6" s="23"/>
      <c r="J6" s="23"/>
      <c r="K6" s="37" t="s">
        <v>7</v>
      </c>
      <c r="L6" s="38" t="s">
        <v>6</v>
      </c>
    </row>
    <row r="7" spans="1:13" x14ac:dyDescent="0.25">
      <c r="A7" s="8"/>
      <c r="B7" s="9"/>
      <c r="C7" s="10"/>
      <c r="D7" s="11"/>
      <c r="E7" s="12"/>
      <c r="F7" s="13"/>
      <c r="G7" s="14"/>
      <c r="H7" s="9"/>
      <c r="I7" s="9"/>
      <c r="J7" s="9"/>
      <c r="K7" s="9"/>
      <c r="L7" s="9"/>
      <c r="M7" s="4"/>
    </row>
    <row r="8" spans="1:13" x14ac:dyDescent="0.25">
      <c r="A8" s="39"/>
      <c r="B8" s="40"/>
      <c r="C8" s="41"/>
      <c r="D8" s="42"/>
      <c r="E8" s="43"/>
      <c r="F8" s="44"/>
      <c r="G8" s="45"/>
      <c r="H8" s="40"/>
      <c r="I8" s="40"/>
      <c r="J8" s="40"/>
      <c r="K8" s="40"/>
      <c r="L8" s="5"/>
      <c r="M8" s="6"/>
    </row>
    <row r="9" spans="1:13" ht="36" x14ac:dyDescent="0.25">
      <c r="A9" s="46" t="s">
        <v>9</v>
      </c>
      <c r="B9" s="46" t="s">
        <v>10</v>
      </c>
      <c r="C9" s="109" t="s">
        <v>11</v>
      </c>
      <c r="D9" s="109"/>
      <c r="E9" s="109"/>
      <c r="F9" s="47" t="s">
        <v>12</v>
      </c>
      <c r="G9" s="46" t="s">
        <v>13</v>
      </c>
      <c r="H9" s="46" t="s">
        <v>14</v>
      </c>
      <c r="I9" s="48" t="s">
        <v>15</v>
      </c>
      <c r="J9" s="48" t="s">
        <v>16</v>
      </c>
      <c r="K9" s="49" t="s">
        <v>17</v>
      </c>
      <c r="L9" s="46" t="s">
        <v>18</v>
      </c>
    </row>
    <row r="10" spans="1:13" x14ac:dyDescent="0.25">
      <c r="A10" s="50">
        <v>1.1000000000000001</v>
      </c>
      <c r="B10" s="51" t="s">
        <v>19</v>
      </c>
      <c r="C10" s="57">
        <v>6000</v>
      </c>
      <c r="D10" s="58" t="s">
        <v>20</v>
      </c>
      <c r="E10" s="59">
        <v>2000</v>
      </c>
      <c r="F10" s="52">
        <v>6</v>
      </c>
      <c r="G10" s="53" t="s">
        <v>21</v>
      </c>
      <c r="H10" s="53" t="s">
        <v>42</v>
      </c>
      <c r="I10" s="54">
        <v>18</v>
      </c>
      <c r="J10" s="55">
        <f t="shared" ref="J10:J15" si="0">(C10*E10*F10/1000^3)*7850</f>
        <v>565.19999999999993</v>
      </c>
      <c r="K10" s="56">
        <f t="shared" ref="K10:K16" si="1">I10*J10</f>
        <v>10173.599999999999</v>
      </c>
      <c r="L10" s="51"/>
    </row>
    <row r="11" spans="1:13" x14ac:dyDescent="0.25">
      <c r="A11" s="50">
        <v>1.2</v>
      </c>
      <c r="B11" s="51" t="s">
        <v>19</v>
      </c>
      <c r="C11" s="57">
        <v>6000</v>
      </c>
      <c r="D11" s="58" t="s">
        <v>20</v>
      </c>
      <c r="E11" s="59">
        <v>2000</v>
      </c>
      <c r="F11" s="52">
        <v>8</v>
      </c>
      <c r="G11" s="53" t="s">
        <v>21</v>
      </c>
      <c r="H11" s="53" t="s">
        <v>42</v>
      </c>
      <c r="I11" s="54">
        <v>9</v>
      </c>
      <c r="J11" s="55">
        <f t="shared" si="0"/>
        <v>753.6</v>
      </c>
      <c r="K11" s="56">
        <f t="shared" si="1"/>
        <v>6782.4000000000005</v>
      </c>
      <c r="L11" s="51"/>
    </row>
    <row r="12" spans="1:13" x14ac:dyDescent="0.25">
      <c r="A12" s="50">
        <v>1.3</v>
      </c>
      <c r="B12" s="51" t="s">
        <v>19</v>
      </c>
      <c r="C12" s="57">
        <v>6000</v>
      </c>
      <c r="D12" s="58" t="s">
        <v>20</v>
      </c>
      <c r="E12" s="59">
        <v>2000</v>
      </c>
      <c r="F12" s="52">
        <v>10</v>
      </c>
      <c r="G12" s="53" t="s">
        <v>21</v>
      </c>
      <c r="H12" s="53" t="s">
        <v>42</v>
      </c>
      <c r="I12" s="54">
        <v>18</v>
      </c>
      <c r="J12" s="55">
        <f t="shared" si="0"/>
        <v>942</v>
      </c>
      <c r="K12" s="56">
        <f t="shared" si="1"/>
        <v>16956</v>
      </c>
      <c r="L12" s="51"/>
    </row>
    <row r="13" spans="1:13" x14ac:dyDescent="0.25">
      <c r="A13" s="50">
        <v>1.4</v>
      </c>
      <c r="B13" s="51" t="s">
        <v>26</v>
      </c>
      <c r="C13" s="57">
        <v>6000</v>
      </c>
      <c r="D13" s="60" t="s">
        <v>20</v>
      </c>
      <c r="E13" s="59">
        <v>2000</v>
      </c>
      <c r="F13" s="52">
        <v>8</v>
      </c>
      <c r="G13" s="50" t="s">
        <v>21</v>
      </c>
      <c r="H13" s="53" t="s">
        <v>42</v>
      </c>
      <c r="I13" s="54">
        <v>9</v>
      </c>
      <c r="J13" s="55">
        <f t="shared" si="0"/>
        <v>753.6</v>
      </c>
      <c r="K13" s="56">
        <f t="shared" si="1"/>
        <v>6782.4000000000005</v>
      </c>
      <c r="L13" s="51"/>
    </row>
    <row r="14" spans="1:13" x14ac:dyDescent="0.25">
      <c r="A14" s="50">
        <v>1.5</v>
      </c>
      <c r="B14" s="51" t="s">
        <v>22</v>
      </c>
      <c r="C14" s="57">
        <v>6000</v>
      </c>
      <c r="D14" s="60" t="s">
        <v>20</v>
      </c>
      <c r="E14" s="59">
        <v>2000</v>
      </c>
      <c r="F14" s="52">
        <v>8</v>
      </c>
      <c r="G14" s="50" t="s">
        <v>21</v>
      </c>
      <c r="H14" s="53" t="s">
        <v>42</v>
      </c>
      <c r="I14" s="54">
        <v>16</v>
      </c>
      <c r="J14" s="55">
        <f t="shared" si="0"/>
        <v>753.6</v>
      </c>
      <c r="K14" s="56">
        <f t="shared" si="1"/>
        <v>12057.6</v>
      </c>
      <c r="L14" s="51"/>
    </row>
    <row r="15" spans="1:13" x14ac:dyDescent="0.25">
      <c r="A15" s="50">
        <v>1.6</v>
      </c>
      <c r="B15" s="51" t="s">
        <v>23</v>
      </c>
      <c r="C15" s="57">
        <v>6000</v>
      </c>
      <c r="D15" s="60" t="s">
        <v>20</v>
      </c>
      <c r="E15" s="59">
        <v>2000</v>
      </c>
      <c r="F15" s="52">
        <v>6</v>
      </c>
      <c r="G15" s="50" t="s">
        <v>21</v>
      </c>
      <c r="H15" s="53" t="s">
        <v>42</v>
      </c>
      <c r="I15" s="54">
        <v>20</v>
      </c>
      <c r="J15" s="55">
        <f t="shared" si="0"/>
        <v>565.19999999999993</v>
      </c>
      <c r="K15" s="56">
        <f t="shared" si="1"/>
        <v>11303.999999999998</v>
      </c>
      <c r="L15" s="51"/>
    </row>
    <row r="16" spans="1:13" x14ac:dyDescent="0.25">
      <c r="A16" s="50">
        <v>1.7</v>
      </c>
      <c r="B16" s="88" t="s">
        <v>24</v>
      </c>
      <c r="C16" s="57"/>
      <c r="D16" s="60"/>
      <c r="E16" s="59"/>
      <c r="F16" s="50" t="s">
        <v>27</v>
      </c>
      <c r="G16" s="50" t="s">
        <v>21</v>
      </c>
      <c r="H16" s="50" t="s">
        <v>25</v>
      </c>
      <c r="I16" s="50">
        <f>1.1*3.1415*(C4+2*(F10/1000))</f>
        <v>56.022997800000006</v>
      </c>
      <c r="J16" s="50">
        <f>7850*2900/(1000^2)</f>
        <v>22.765000000000001</v>
      </c>
      <c r="K16" s="50">
        <f t="shared" si="1"/>
        <v>1275.3635449170001</v>
      </c>
      <c r="L16" s="50"/>
    </row>
    <row r="17" spans="1:12" x14ac:dyDescent="0.25">
      <c r="A17" s="62"/>
      <c r="B17" s="63"/>
      <c r="C17" s="64"/>
      <c r="D17" s="65"/>
      <c r="E17" s="66"/>
      <c r="F17" s="67"/>
      <c r="G17" s="62"/>
      <c r="H17" s="62"/>
      <c r="I17" s="68"/>
      <c r="J17" s="69"/>
      <c r="K17" s="70"/>
      <c r="L17" s="63"/>
    </row>
    <row r="18" spans="1:12" x14ac:dyDescent="0.25">
      <c r="A18" s="71" t="s">
        <v>28</v>
      </c>
      <c r="B18" s="63"/>
      <c r="C18" s="64"/>
      <c r="D18" s="65"/>
      <c r="E18" s="66"/>
      <c r="F18" s="67"/>
      <c r="G18" s="62"/>
      <c r="H18" s="62"/>
      <c r="I18" s="68"/>
      <c r="J18" s="69"/>
      <c r="K18" s="70"/>
      <c r="L18" s="63"/>
    </row>
    <row r="19" spans="1:12" x14ac:dyDescent="0.25">
      <c r="A19" s="50">
        <v>2.1</v>
      </c>
      <c r="B19" s="51" t="s">
        <v>165</v>
      </c>
      <c r="C19" s="61"/>
      <c r="D19" s="60"/>
      <c r="E19" s="59"/>
      <c r="F19" s="52" t="s">
        <v>127</v>
      </c>
      <c r="G19" s="50" t="s">
        <v>40</v>
      </c>
      <c r="H19" s="50" t="s">
        <v>25</v>
      </c>
      <c r="I19" s="72">
        <f>1.1*12*7.845</f>
        <v>103.554</v>
      </c>
      <c r="J19" s="55">
        <v>15</v>
      </c>
      <c r="K19" s="55">
        <f>I19*J19</f>
        <v>1553.31</v>
      </c>
      <c r="L19" s="51"/>
    </row>
    <row r="20" spans="1:12" x14ac:dyDescent="0.25">
      <c r="A20" s="50">
        <v>2.2000000000000002</v>
      </c>
      <c r="B20" s="51" t="s">
        <v>166</v>
      </c>
      <c r="C20" s="61"/>
      <c r="D20" s="60"/>
      <c r="E20" s="59"/>
      <c r="F20" s="52" t="s">
        <v>119</v>
      </c>
      <c r="G20" s="50" t="s">
        <v>40</v>
      </c>
      <c r="H20" s="50" t="s">
        <v>25</v>
      </c>
      <c r="I20" s="72">
        <f>1.1*(12*(1.03+2.22+3.255)+8*(3.93+3.11+2.38+1.16))</f>
        <v>178.97</v>
      </c>
      <c r="J20" s="55">
        <v>15.8</v>
      </c>
      <c r="K20" s="55">
        <f>I20*J20</f>
        <v>2827.7260000000001</v>
      </c>
      <c r="L20" s="51"/>
    </row>
    <row r="21" spans="1:12" x14ac:dyDescent="0.25">
      <c r="A21" s="50">
        <v>2.2999999999999998</v>
      </c>
      <c r="B21" s="51" t="s">
        <v>167</v>
      </c>
      <c r="C21" s="61"/>
      <c r="D21" s="60"/>
      <c r="E21" s="59"/>
      <c r="F21" s="52" t="s">
        <v>33</v>
      </c>
      <c r="G21" s="50" t="s">
        <v>40</v>
      </c>
      <c r="H21" s="50" t="s">
        <v>42</v>
      </c>
      <c r="I21" s="72">
        <v>12</v>
      </c>
      <c r="J21" s="55">
        <f>K21/I21</f>
        <v>2.5</v>
      </c>
      <c r="K21" s="73">
        <v>30</v>
      </c>
      <c r="L21" s="51"/>
    </row>
    <row r="22" spans="1:12" x14ac:dyDescent="0.25">
      <c r="A22" s="74">
        <v>2.4</v>
      </c>
      <c r="B22" s="51" t="s">
        <v>29</v>
      </c>
      <c r="C22" s="61"/>
      <c r="D22" s="60"/>
      <c r="E22" s="59"/>
      <c r="F22" s="52" t="s">
        <v>119</v>
      </c>
      <c r="G22" s="50" t="s">
        <v>40</v>
      </c>
      <c r="H22" s="50" t="s">
        <v>25</v>
      </c>
      <c r="I22" s="72">
        <f>1.1*12*0.15</f>
        <v>1.98</v>
      </c>
      <c r="J22" s="55">
        <v>15.55</v>
      </c>
      <c r="K22" s="55">
        <f>I22*J22</f>
        <v>30.789000000000001</v>
      </c>
      <c r="L22" s="51"/>
    </row>
    <row r="23" spans="1:12" ht="36.75" x14ac:dyDescent="0.25">
      <c r="A23" s="53">
        <v>2.5</v>
      </c>
      <c r="B23" s="75" t="s">
        <v>30</v>
      </c>
      <c r="C23" s="61"/>
      <c r="D23" s="60"/>
      <c r="E23" s="59"/>
      <c r="F23" s="52" t="s">
        <v>34</v>
      </c>
      <c r="G23" s="76" t="s">
        <v>41</v>
      </c>
      <c r="H23" s="53" t="s">
        <v>42</v>
      </c>
      <c r="I23" s="77">
        <v>120</v>
      </c>
      <c r="J23" s="78" t="s">
        <v>43</v>
      </c>
      <c r="K23" s="78" t="s">
        <v>43</v>
      </c>
      <c r="L23" s="51"/>
    </row>
    <row r="24" spans="1:12" x14ac:dyDescent="0.25">
      <c r="A24" s="50">
        <v>2.6</v>
      </c>
      <c r="B24" s="51" t="s">
        <v>168</v>
      </c>
      <c r="C24" s="61"/>
      <c r="D24" s="60"/>
      <c r="E24" s="59"/>
      <c r="F24" s="52" t="s">
        <v>35</v>
      </c>
      <c r="G24" s="50" t="s">
        <v>40</v>
      </c>
      <c r="H24" s="50" t="s">
        <v>42</v>
      </c>
      <c r="I24" s="72">
        <v>1</v>
      </c>
      <c r="J24" s="55">
        <f>K24/I24</f>
        <v>53</v>
      </c>
      <c r="K24" s="73">
        <v>53</v>
      </c>
      <c r="L24" s="51"/>
    </row>
    <row r="25" spans="1:12" x14ac:dyDescent="0.25">
      <c r="A25" s="50">
        <v>2.7</v>
      </c>
      <c r="B25" s="51" t="s">
        <v>172</v>
      </c>
      <c r="C25" s="61"/>
      <c r="D25" s="60"/>
      <c r="E25" s="59"/>
      <c r="F25" s="52" t="s">
        <v>36</v>
      </c>
      <c r="G25" s="50" t="s">
        <v>40</v>
      </c>
      <c r="H25" s="50" t="s">
        <v>42</v>
      </c>
      <c r="I25" s="72">
        <v>1</v>
      </c>
      <c r="J25" s="55">
        <f>K25/I25</f>
        <v>29</v>
      </c>
      <c r="K25" s="73">
        <v>29</v>
      </c>
      <c r="L25" s="103" t="s">
        <v>169</v>
      </c>
    </row>
    <row r="26" spans="1:12" x14ac:dyDescent="0.25">
      <c r="A26" s="50">
        <v>2.8</v>
      </c>
      <c r="B26" s="51" t="s">
        <v>173</v>
      </c>
      <c r="C26" s="61"/>
      <c r="D26" s="60"/>
      <c r="E26" s="59"/>
      <c r="F26" s="52" t="s">
        <v>37</v>
      </c>
      <c r="G26" s="50" t="s">
        <v>40</v>
      </c>
      <c r="H26" s="50" t="s">
        <v>42</v>
      </c>
      <c r="I26" s="72">
        <v>1</v>
      </c>
      <c r="J26" s="55">
        <f>K26/I26</f>
        <v>83</v>
      </c>
      <c r="K26" s="73">
        <v>83</v>
      </c>
      <c r="L26" s="104"/>
    </row>
    <row r="27" spans="1:12" x14ac:dyDescent="0.25">
      <c r="A27" s="74">
        <v>2.9</v>
      </c>
      <c r="B27" s="51" t="s">
        <v>31</v>
      </c>
      <c r="C27" s="61"/>
      <c r="D27" s="60"/>
      <c r="E27" s="59"/>
      <c r="F27" s="52" t="s">
        <v>38</v>
      </c>
      <c r="G27" s="50" t="s">
        <v>40</v>
      </c>
      <c r="H27" s="50" t="s">
        <v>42</v>
      </c>
      <c r="I27" s="72">
        <v>24</v>
      </c>
      <c r="J27" s="55">
        <f>K27/I27</f>
        <v>1.375</v>
      </c>
      <c r="K27" s="73">
        <v>33</v>
      </c>
      <c r="L27" s="51"/>
    </row>
    <row r="28" spans="1:12" x14ac:dyDescent="0.25">
      <c r="A28" s="74">
        <v>2.1</v>
      </c>
      <c r="B28" s="51" t="s">
        <v>32</v>
      </c>
      <c r="C28" s="61"/>
      <c r="D28" s="60"/>
      <c r="E28" s="59"/>
      <c r="F28" s="52" t="s">
        <v>39</v>
      </c>
      <c r="G28" s="50" t="s">
        <v>40</v>
      </c>
      <c r="H28" s="50" t="s">
        <v>42</v>
      </c>
      <c r="I28" s="72">
        <v>72</v>
      </c>
      <c r="J28" s="55">
        <f>K28/I28</f>
        <v>0.65277777777777779</v>
      </c>
      <c r="K28" s="73">
        <v>47</v>
      </c>
      <c r="L28" s="51"/>
    </row>
    <row r="29" spans="1:12" ht="27" customHeight="1" x14ac:dyDescent="0.25">
      <c r="A29" s="19"/>
    </row>
    <row r="30" spans="1:12" x14ac:dyDescent="0.25">
      <c r="A30" s="79" t="s">
        <v>44</v>
      </c>
    </row>
    <row r="31" spans="1:12" x14ac:dyDescent="0.25">
      <c r="A31" s="50">
        <v>3.1</v>
      </c>
      <c r="B31" s="80" t="s">
        <v>170</v>
      </c>
      <c r="C31" s="85"/>
      <c r="D31" s="86"/>
      <c r="E31" s="87"/>
      <c r="F31" s="81" t="s">
        <v>120</v>
      </c>
      <c r="G31" s="50" t="s">
        <v>53</v>
      </c>
      <c r="H31" s="82" t="s">
        <v>25</v>
      </c>
      <c r="I31" s="51">
        <f>1.1*153</f>
        <v>168.3</v>
      </c>
      <c r="J31" s="83">
        <v>3.1440000000000001</v>
      </c>
      <c r="K31" s="55">
        <f>I31*J31</f>
        <v>529.13520000000005</v>
      </c>
      <c r="L31" s="84"/>
    </row>
    <row r="32" spans="1:12" x14ac:dyDescent="0.25">
      <c r="A32" s="50">
        <v>3.2</v>
      </c>
      <c r="B32" s="80" t="s">
        <v>174</v>
      </c>
      <c r="C32" s="85"/>
      <c r="D32" s="86"/>
      <c r="E32" s="87"/>
      <c r="F32" s="50" t="s">
        <v>121</v>
      </c>
      <c r="G32" s="50" t="s">
        <v>53</v>
      </c>
      <c r="H32" s="82" t="s">
        <v>25</v>
      </c>
      <c r="I32" s="51">
        <f>1.1*70</f>
        <v>77</v>
      </c>
      <c r="J32" s="83">
        <v>4.7142999999999997</v>
      </c>
      <c r="K32" s="55">
        <f>I32*J32</f>
        <v>363.00109999999995</v>
      </c>
      <c r="L32" s="84"/>
    </row>
    <row r="33" spans="1:12" x14ac:dyDescent="0.25">
      <c r="A33" s="50">
        <v>3.3</v>
      </c>
      <c r="B33" s="80" t="s">
        <v>175</v>
      </c>
      <c r="C33" s="85"/>
      <c r="D33" s="86"/>
      <c r="E33" s="87"/>
      <c r="F33" s="50" t="s">
        <v>46</v>
      </c>
      <c r="G33" s="50" t="s">
        <v>40</v>
      </c>
      <c r="H33" s="82" t="s">
        <v>42</v>
      </c>
      <c r="I33" s="51">
        <v>120</v>
      </c>
      <c r="J33" s="83">
        <f t="shared" ref="J33:J44" si="2">K33/I33</f>
        <v>0.24166666666666667</v>
      </c>
      <c r="K33" s="51">
        <v>29</v>
      </c>
      <c r="L33" s="84"/>
    </row>
    <row r="34" spans="1:12" x14ac:dyDescent="0.25">
      <c r="A34" s="50">
        <v>3.4</v>
      </c>
      <c r="B34" s="80" t="s">
        <v>202</v>
      </c>
      <c r="C34" s="85"/>
      <c r="D34" s="86"/>
      <c r="E34" s="87"/>
      <c r="F34" s="50" t="s">
        <v>122</v>
      </c>
      <c r="G34" s="50" t="s">
        <v>40</v>
      </c>
      <c r="H34" s="82" t="s">
        <v>25</v>
      </c>
      <c r="I34" s="51">
        <f>1.1*(2*0.81+1.125+2*1.1)+1.1*(1.1+2*1.452+0.92+2*1.1+0.2*12+7.655+8.57+0.8)</f>
        <v>34.643400000000007</v>
      </c>
      <c r="J34" s="83">
        <v>12.4</v>
      </c>
      <c r="K34" s="55">
        <f>I34*J34</f>
        <v>429.57816000000008</v>
      </c>
      <c r="L34" s="84"/>
    </row>
    <row r="35" spans="1:12" x14ac:dyDescent="0.25">
      <c r="A35" s="50">
        <v>3.5</v>
      </c>
      <c r="B35" s="51" t="s">
        <v>176</v>
      </c>
      <c r="C35" s="85"/>
      <c r="D35" s="86"/>
      <c r="E35" s="87"/>
      <c r="F35" s="50" t="s">
        <v>47</v>
      </c>
      <c r="G35" s="50" t="s">
        <v>40</v>
      </c>
      <c r="H35" s="82" t="s">
        <v>42</v>
      </c>
      <c r="I35" s="51">
        <v>2</v>
      </c>
      <c r="J35" s="83">
        <f t="shared" si="2"/>
        <v>3</v>
      </c>
      <c r="K35" s="51">
        <v>6</v>
      </c>
      <c r="L35" s="51"/>
    </row>
    <row r="36" spans="1:12" x14ac:dyDescent="0.25">
      <c r="A36" s="50">
        <v>3.6</v>
      </c>
      <c r="B36" s="51" t="s">
        <v>177</v>
      </c>
      <c r="C36" s="85"/>
      <c r="D36" s="86"/>
      <c r="E36" s="87"/>
      <c r="F36" s="50" t="s">
        <v>48</v>
      </c>
      <c r="G36" s="50" t="s">
        <v>40</v>
      </c>
      <c r="H36" s="82" t="s">
        <v>42</v>
      </c>
      <c r="I36" s="51">
        <v>2</v>
      </c>
      <c r="J36" s="83">
        <f t="shared" si="2"/>
        <v>1</v>
      </c>
      <c r="K36" s="51">
        <v>2</v>
      </c>
      <c r="L36" s="51"/>
    </row>
    <row r="37" spans="1:12" x14ac:dyDescent="0.25">
      <c r="A37" s="50">
        <v>3.7</v>
      </c>
      <c r="B37" s="51" t="s">
        <v>179</v>
      </c>
      <c r="C37" s="85"/>
      <c r="D37" s="86"/>
      <c r="E37" s="87"/>
      <c r="F37" s="50" t="s">
        <v>123</v>
      </c>
      <c r="G37" s="50" t="s">
        <v>40</v>
      </c>
      <c r="H37" s="82" t="s">
        <v>25</v>
      </c>
      <c r="I37" s="51">
        <f>1.1*(3.575+22*1.075) + 1.1*(31*1.4+4.725) + 1.1*(8*0.3+1.115) + 1.1*(280*0.8+40*2.115)</f>
        <v>426.21150000000006</v>
      </c>
      <c r="J37" s="83">
        <v>1.1839999999999999</v>
      </c>
      <c r="K37" s="55">
        <f>I37*J37</f>
        <v>504.63441600000004</v>
      </c>
      <c r="L37" s="51"/>
    </row>
    <row r="38" spans="1:12" x14ac:dyDescent="0.25">
      <c r="A38" s="50">
        <v>3.8</v>
      </c>
      <c r="B38" s="51" t="s">
        <v>185</v>
      </c>
      <c r="C38" s="85"/>
      <c r="D38" s="86"/>
      <c r="E38" s="87"/>
      <c r="F38" s="50" t="s">
        <v>124</v>
      </c>
      <c r="G38" s="50" t="s">
        <v>40</v>
      </c>
      <c r="H38" s="82" t="s">
        <v>25</v>
      </c>
      <c r="I38" s="51">
        <f>1.1*(0.775*10+ 14*1.05)+ 1.1*2*0.25 + 1.1*320*0.25</f>
        <v>113.245</v>
      </c>
      <c r="J38" s="83">
        <v>0.4</v>
      </c>
      <c r="K38" s="55">
        <f>I38*J38</f>
        <v>45.298000000000002</v>
      </c>
      <c r="L38" s="51"/>
    </row>
    <row r="39" spans="1:12" x14ac:dyDescent="0.25">
      <c r="A39" s="50">
        <v>3.9</v>
      </c>
      <c r="B39" s="51" t="s">
        <v>178</v>
      </c>
      <c r="C39" s="85"/>
      <c r="D39" s="86"/>
      <c r="E39" s="87"/>
      <c r="F39" s="50" t="s">
        <v>47</v>
      </c>
      <c r="G39" s="50" t="s">
        <v>40</v>
      </c>
      <c r="H39" s="82" t="s">
        <v>42</v>
      </c>
      <c r="I39" s="51">
        <v>2</v>
      </c>
      <c r="J39" s="83">
        <f t="shared" si="2"/>
        <v>3</v>
      </c>
      <c r="K39" s="51">
        <v>6</v>
      </c>
      <c r="L39" s="51"/>
    </row>
    <row r="40" spans="1:12" x14ac:dyDescent="0.25">
      <c r="A40" s="101">
        <v>3.11</v>
      </c>
      <c r="B40" s="51" t="s">
        <v>178</v>
      </c>
      <c r="C40" s="85"/>
      <c r="D40" s="86"/>
      <c r="E40" s="87"/>
      <c r="F40" s="50" t="s">
        <v>49</v>
      </c>
      <c r="G40" s="50" t="s">
        <v>40</v>
      </c>
      <c r="H40" s="82" t="s">
        <v>42</v>
      </c>
      <c r="I40" s="51">
        <v>2</v>
      </c>
      <c r="J40" s="83">
        <f t="shared" si="2"/>
        <v>2.5</v>
      </c>
      <c r="K40" s="51">
        <v>5</v>
      </c>
      <c r="L40" s="51"/>
    </row>
    <row r="41" spans="1:12" x14ac:dyDescent="0.25">
      <c r="A41" s="50">
        <v>3.12</v>
      </c>
      <c r="B41" s="51" t="s">
        <v>180</v>
      </c>
      <c r="C41" s="85"/>
      <c r="D41" s="86"/>
      <c r="E41" s="87"/>
      <c r="F41" s="50" t="s">
        <v>50</v>
      </c>
      <c r="G41" s="50" t="s">
        <v>40</v>
      </c>
      <c r="H41" s="82" t="s">
        <v>42</v>
      </c>
      <c r="I41" s="51">
        <v>24</v>
      </c>
      <c r="J41" s="83">
        <f t="shared" si="2"/>
        <v>0.70833333333333337</v>
      </c>
      <c r="K41" s="51">
        <v>17</v>
      </c>
      <c r="L41" s="51"/>
    </row>
    <row r="42" spans="1:12" x14ac:dyDescent="0.25">
      <c r="A42" s="50">
        <v>3.13</v>
      </c>
      <c r="B42" s="51" t="s">
        <v>181</v>
      </c>
      <c r="C42" s="85"/>
      <c r="D42" s="86"/>
      <c r="E42" s="87"/>
      <c r="F42" s="50" t="s">
        <v>182</v>
      </c>
      <c r="G42" s="50" t="s">
        <v>40</v>
      </c>
      <c r="H42" s="82" t="s">
        <v>42</v>
      </c>
      <c r="I42" s="51">
        <v>1</v>
      </c>
      <c r="J42" s="83">
        <f t="shared" si="2"/>
        <v>44</v>
      </c>
      <c r="K42" s="51">
        <v>44</v>
      </c>
      <c r="L42" s="51"/>
    </row>
    <row r="43" spans="1:12" x14ac:dyDescent="0.25">
      <c r="A43" s="50">
        <v>3.14</v>
      </c>
      <c r="B43" s="51" t="s">
        <v>183</v>
      </c>
      <c r="C43" s="85"/>
      <c r="D43" s="86"/>
      <c r="E43" s="87"/>
      <c r="F43" s="50" t="s">
        <v>51</v>
      </c>
      <c r="G43" s="50" t="s">
        <v>40</v>
      </c>
      <c r="H43" s="82" t="s">
        <v>42</v>
      </c>
      <c r="I43" s="51">
        <v>1</v>
      </c>
      <c r="J43" s="83">
        <f t="shared" si="2"/>
        <v>472</v>
      </c>
      <c r="K43" s="51">
        <v>472</v>
      </c>
      <c r="L43" s="51"/>
    </row>
    <row r="44" spans="1:12" x14ac:dyDescent="0.25">
      <c r="A44" s="50">
        <v>3.15</v>
      </c>
      <c r="B44" s="51" t="s">
        <v>184</v>
      </c>
      <c r="C44" s="85"/>
      <c r="D44" s="86"/>
      <c r="E44" s="87"/>
      <c r="F44" s="50" t="s">
        <v>52</v>
      </c>
      <c r="G44" s="50" t="s">
        <v>40</v>
      </c>
      <c r="H44" s="82" t="s">
        <v>42</v>
      </c>
      <c r="I44" s="51">
        <v>2</v>
      </c>
      <c r="J44" s="83">
        <f t="shared" si="2"/>
        <v>5</v>
      </c>
      <c r="K44" s="51">
        <v>10</v>
      </c>
      <c r="L44" s="51"/>
    </row>
    <row r="45" spans="1:12" x14ac:dyDescent="0.25">
      <c r="A45" s="50">
        <v>3.16</v>
      </c>
      <c r="B45" s="51" t="s">
        <v>186</v>
      </c>
      <c r="C45" s="85"/>
      <c r="D45" s="86"/>
      <c r="E45" s="87"/>
      <c r="F45" s="50" t="s">
        <v>120</v>
      </c>
      <c r="G45" s="50" t="s">
        <v>53</v>
      </c>
      <c r="H45" s="82" t="s">
        <v>25</v>
      </c>
      <c r="I45" s="51">
        <f>1.1*60*1</f>
        <v>66</v>
      </c>
      <c r="J45" s="83">
        <v>3.15</v>
      </c>
      <c r="K45" s="55">
        <f t="shared" ref="K45:K48" si="3">I45*J45</f>
        <v>207.9</v>
      </c>
      <c r="L45" s="51"/>
    </row>
    <row r="46" spans="1:12" x14ac:dyDescent="0.25">
      <c r="A46" s="50">
        <v>3.17</v>
      </c>
      <c r="B46" s="51" t="s">
        <v>187</v>
      </c>
      <c r="C46" s="85"/>
      <c r="D46" s="86"/>
      <c r="E46" s="87"/>
      <c r="F46" s="50" t="s">
        <v>188</v>
      </c>
      <c r="G46" s="50" t="s">
        <v>40</v>
      </c>
      <c r="H46" s="82" t="s">
        <v>25</v>
      </c>
      <c r="I46" s="51">
        <f>1.1*40*1.32</f>
        <v>58.080000000000005</v>
      </c>
      <c r="J46" s="83">
        <v>2.0265</v>
      </c>
      <c r="K46" s="55">
        <f t="shared" si="3"/>
        <v>117.69912000000001</v>
      </c>
      <c r="L46" s="51"/>
    </row>
    <row r="47" spans="1:12" x14ac:dyDescent="0.25">
      <c r="A47" s="50">
        <v>3.18</v>
      </c>
      <c r="B47" s="51" t="s">
        <v>45</v>
      </c>
      <c r="C47" s="85"/>
      <c r="D47" s="86"/>
      <c r="E47" s="87"/>
      <c r="F47" s="50" t="s">
        <v>125</v>
      </c>
      <c r="G47" s="50" t="s">
        <v>40</v>
      </c>
      <c r="H47" s="82" t="s">
        <v>25</v>
      </c>
      <c r="I47" s="51">
        <f>1.1*40*0.3</f>
        <v>13.2</v>
      </c>
      <c r="J47" s="83">
        <v>4.5833000000000004</v>
      </c>
      <c r="K47" s="55">
        <f t="shared" si="3"/>
        <v>60.499560000000002</v>
      </c>
      <c r="L47" s="51"/>
    </row>
    <row r="48" spans="1:12" x14ac:dyDescent="0.25">
      <c r="A48" s="50">
        <v>3.19</v>
      </c>
      <c r="B48" s="51" t="s">
        <v>175</v>
      </c>
      <c r="C48" s="85"/>
      <c r="D48" s="86"/>
      <c r="E48" s="87"/>
      <c r="F48" s="50" t="s">
        <v>126</v>
      </c>
      <c r="G48" s="50" t="s">
        <v>40</v>
      </c>
      <c r="H48" s="82" t="s">
        <v>25</v>
      </c>
      <c r="I48" s="51">
        <f>1.1*40*0.22</f>
        <v>9.68</v>
      </c>
      <c r="J48" s="83">
        <v>2.3862999999999999</v>
      </c>
      <c r="K48" s="55">
        <f t="shared" si="3"/>
        <v>23.099383999999997</v>
      </c>
      <c r="L48" s="51"/>
    </row>
    <row r="49" spans="1:12" x14ac:dyDescent="0.25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x14ac:dyDescent="0.25">
      <c r="A50" s="79" t="s">
        <v>54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5">
      <c r="A51" s="53" t="s">
        <v>55</v>
      </c>
      <c r="B51" s="51" t="s">
        <v>192</v>
      </c>
      <c r="C51" s="95"/>
      <c r="D51" s="96"/>
      <c r="E51" s="97"/>
      <c r="F51" s="89" t="s">
        <v>142</v>
      </c>
      <c r="G51" s="89" t="s">
        <v>21</v>
      </c>
      <c r="H51" s="89" t="s">
        <v>42</v>
      </c>
      <c r="I51" s="56">
        <v>1</v>
      </c>
      <c r="J51" s="56">
        <v>41.6</v>
      </c>
      <c r="K51" s="56">
        <f>I51*J51</f>
        <v>41.6</v>
      </c>
      <c r="L51" s="51"/>
    </row>
    <row r="52" spans="1:12" x14ac:dyDescent="0.25">
      <c r="A52" s="53" t="s">
        <v>56</v>
      </c>
      <c r="B52" s="51" t="s">
        <v>193</v>
      </c>
      <c r="C52" s="95"/>
      <c r="D52" s="96"/>
      <c r="E52" s="97"/>
      <c r="F52" s="89" t="s">
        <v>143</v>
      </c>
      <c r="G52" s="89" t="s">
        <v>21</v>
      </c>
      <c r="H52" s="89" t="s">
        <v>42</v>
      </c>
      <c r="I52" s="56">
        <v>1</v>
      </c>
      <c r="J52" s="56">
        <v>44.27</v>
      </c>
      <c r="K52" s="56">
        <f>I52*J52</f>
        <v>44.27</v>
      </c>
      <c r="L52" s="51" t="s">
        <v>194</v>
      </c>
    </row>
    <row r="53" spans="1:12" x14ac:dyDescent="0.25">
      <c r="A53" s="53" t="s">
        <v>57</v>
      </c>
      <c r="B53" s="102" t="s">
        <v>171</v>
      </c>
      <c r="C53" s="108" t="s">
        <v>84</v>
      </c>
      <c r="D53" s="108"/>
      <c r="E53" s="108"/>
      <c r="F53" s="89" t="s">
        <v>190</v>
      </c>
      <c r="G53" s="89" t="s">
        <v>189</v>
      </c>
      <c r="H53" s="89" t="s">
        <v>42</v>
      </c>
      <c r="I53" s="56">
        <v>1</v>
      </c>
      <c r="J53" s="56">
        <v>27.31</v>
      </c>
      <c r="K53" s="56">
        <f>I53*J53</f>
        <v>27.31</v>
      </c>
      <c r="L53" s="51"/>
    </row>
    <row r="54" spans="1:12" x14ac:dyDescent="0.25">
      <c r="A54" s="53" t="s">
        <v>58</v>
      </c>
      <c r="B54" s="51" t="s">
        <v>133</v>
      </c>
      <c r="C54" s="95"/>
      <c r="D54" s="96"/>
      <c r="E54" s="97"/>
      <c r="F54" s="89" t="s">
        <v>144</v>
      </c>
      <c r="G54" s="89" t="s">
        <v>135</v>
      </c>
      <c r="H54" s="89" t="s">
        <v>42</v>
      </c>
      <c r="I54" s="56">
        <v>1</v>
      </c>
      <c r="J54" s="98" t="s">
        <v>136</v>
      </c>
      <c r="K54" s="98" t="s">
        <v>136</v>
      </c>
      <c r="L54" s="51"/>
    </row>
    <row r="55" spans="1:12" x14ac:dyDescent="0.25">
      <c r="A55" s="53" t="s">
        <v>59</v>
      </c>
      <c r="B55" s="102" t="s">
        <v>137</v>
      </c>
      <c r="C55" s="108" t="s">
        <v>191</v>
      </c>
      <c r="D55" s="108"/>
      <c r="E55" s="108"/>
      <c r="F55" s="89" t="s">
        <v>190</v>
      </c>
      <c r="G55" s="89" t="s">
        <v>189</v>
      </c>
      <c r="H55" s="89" t="s">
        <v>42</v>
      </c>
      <c r="I55" s="56">
        <v>1</v>
      </c>
      <c r="J55" s="56">
        <v>68.290000000000006</v>
      </c>
      <c r="K55" s="56">
        <f>I55*J55</f>
        <v>68.290000000000006</v>
      </c>
      <c r="L55" s="51"/>
    </row>
    <row r="56" spans="1:12" ht="36" x14ac:dyDescent="0.25">
      <c r="A56" s="53" t="s">
        <v>60</v>
      </c>
      <c r="B56" s="75" t="s">
        <v>138</v>
      </c>
      <c r="C56" s="95"/>
      <c r="D56" s="96"/>
      <c r="E56" s="97"/>
      <c r="F56" s="53" t="s">
        <v>139</v>
      </c>
      <c r="G56" s="99" t="s">
        <v>140</v>
      </c>
      <c r="H56" s="53" t="s">
        <v>42</v>
      </c>
      <c r="I56" s="100">
        <v>28</v>
      </c>
      <c r="J56" s="100">
        <v>0.26100000000000001</v>
      </c>
      <c r="K56" s="100">
        <f>I56*J56</f>
        <v>7.3079999999999998</v>
      </c>
      <c r="L56" s="51"/>
    </row>
    <row r="57" spans="1:12" x14ac:dyDescent="0.25">
      <c r="A57" s="53" t="s">
        <v>145</v>
      </c>
      <c r="B57" s="51" t="s">
        <v>195</v>
      </c>
      <c r="C57" s="95"/>
      <c r="D57" s="96"/>
      <c r="E57" s="97"/>
      <c r="F57" s="89" t="s">
        <v>141</v>
      </c>
      <c r="G57" s="89" t="s">
        <v>21</v>
      </c>
      <c r="H57" s="89" t="s">
        <v>42</v>
      </c>
      <c r="I57" s="56">
        <v>2</v>
      </c>
      <c r="J57" s="56">
        <v>0.19</v>
      </c>
      <c r="K57" s="56">
        <f>I57*J57</f>
        <v>0.38</v>
      </c>
      <c r="L57" s="51"/>
    </row>
    <row r="58" spans="1:12" x14ac:dyDescent="0.25">
      <c r="A58" s="53"/>
      <c r="B58" s="51"/>
      <c r="C58" s="95"/>
      <c r="D58" s="96"/>
      <c r="E58" s="97"/>
      <c r="F58" s="89"/>
      <c r="G58" s="89"/>
      <c r="H58" s="89"/>
      <c r="I58" s="56"/>
      <c r="J58" s="56"/>
      <c r="K58" s="56"/>
      <c r="L58" s="51"/>
    </row>
    <row r="59" spans="1:12" x14ac:dyDescent="0.25">
      <c r="A59" s="53" t="s">
        <v>62</v>
      </c>
      <c r="B59" s="51" t="s">
        <v>68</v>
      </c>
      <c r="C59" s="108" t="s">
        <v>79</v>
      </c>
      <c r="D59" s="108"/>
      <c r="E59" s="108"/>
      <c r="F59" s="50" t="s">
        <v>74</v>
      </c>
      <c r="G59" s="50" t="s">
        <v>61</v>
      </c>
      <c r="H59" s="50" t="s">
        <v>25</v>
      </c>
      <c r="I59" s="51">
        <v>0.22500000000000001</v>
      </c>
      <c r="J59" s="51"/>
      <c r="K59" s="51"/>
      <c r="L59" s="51"/>
    </row>
    <row r="60" spans="1:12" ht="24.75" x14ac:dyDescent="0.25">
      <c r="A60" s="53" t="s">
        <v>63</v>
      </c>
      <c r="B60" s="90" t="s">
        <v>70</v>
      </c>
      <c r="C60" s="110" t="s">
        <v>79</v>
      </c>
      <c r="D60" s="110"/>
      <c r="E60" s="110"/>
      <c r="F60" s="50" t="s">
        <v>75</v>
      </c>
      <c r="G60" s="50" t="s">
        <v>61</v>
      </c>
      <c r="H60" s="50" t="s">
        <v>25</v>
      </c>
      <c r="I60" s="51">
        <v>0.22500000000000001</v>
      </c>
      <c r="J60" s="51"/>
      <c r="K60" s="51"/>
      <c r="L60" s="51"/>
    </row>
    <row r="61" spans="1:12" ht="24.75" x14ac:dyDescent="0.25">
      <c r="A61" s="53" t="s">
        <v>64</v>
      </c>
      <c r="B61" s="90" t="s">
        <v>71</v>
      </c>
      <c r="C61" s="110" t="s">
        <v>79</v>
      </c>
      <c r="D61" s="110"/>
      <c r="E61" s="110"/>
      <c r="F61" s="50" t="s">
        <v>76</v>
      </c>
      <c r="G61" s="50" t="s">
        <v>61</v>
      </c>
      <c r="H61" s="50" t="s">
        <v>25</v>
      </c>
      <c r="I61" s="51">
        <v>0.22500000000000001</v>
      </c>
      <c r="J61" s="51"/>
      <c r="K61" s="51"/>
      <c r="L61" s="51"/>
    </row>
    <row r="62" spans="1:12" x14ac:dyDescent="0.25">
      <c r="A62" s="53" t="s">
        <v>65</v>
      </c>
      <c r="B62" s="51" t="s">
        <v>72</v>
      </c>
      <c r="C62" s="108" t="s">
        <v>79</v>
      </c>
      <c r="D62" s="108"/>
      <c r="E62" s="108"/>
      <c r="F62" s="50" t="s">
        <v>77</v>
      </c>
      <c r="G62" s="50" t="s">
        <v>61</v>
      </c>
      <c r="H62" s="50" t="s">
        <v>25</v>
      </c>
      <c r="I62" s="51">
        <v>0.22500000000000001</v>
      </c>
      <c r="J62" s="51"/>
      <c r="K62" s="51"/>
      <c r="L62" s="51"/>
    </row>
    <row r="63" spans="1:12" x14ac:dyDescent="0.25">
      <c r="A63" s="53" t="s">
        <v>66</v>
      </c>
      <c r="B63" s="51" t="s">
        <v>73</v>
      </c>
      <c r="C63" s="108" t="s">
        <v>79</v>
      </c>
      <c r="D63" s="108"/>
      <c r="E63" s="108"/>
      <c r="F63" s="50" t="s">
        <v>78</v>
      </c>
      <c r="G63" s="50" t="s">
        <v>61</v>
      </c>
      <c r="H63" s="50" t="s">
        <v>25</v>
      </c>
      <c r="I63" s="51">
        <v>0.67500000000000004</v>
      </c>
      <c r="J63" s="51"/>
      <c r="K63" s="51"/>
      <c r="L63" s="51"/>
    </row>
    <row r="64" spans="1:12" x14ac:dyDescent="0.25">
      <c r="A64" s="53"/>
      <c r="B64" s="51"/>
      <c r="C64" s="108"/>
      <c r="D64" s="108"/>
      <c r="E64" s="108"/>
      <c r="F64" s="51"/>
      <c r="G64" s="50"/>
      <c r="H64" s="50"/>
      <c r="I64" s="51"/>
      <c r="J64" s="51"/>
      <c r="K64" s="51"/>
      <c r="L64" s="51"/>
    </row>
    <row r="65" spans="1:12" x14ac:dyDescent="0.25">
      <c r="A65" s="53" t="s">
        <v>146</v>
      </c>
      <c r="B65" s="51" t="s">
        <v>69</v>
      </c>
      <c r="C65" s="108" t="s">
        <v>84</v>
      </c>
      <c r="D65" s="108"/>
      <c r="E65" s="108"/>
      <c r="F65" s="50" t="s">
        <v>74</v>
      </c>
      <c r="G65" s="50" t="s">
        <v>67</v>
      </c>
      <c r="H65" s="50" t="s">
        <v>42</v>
      </c>
      <c r="I65" s="51">
        <v>1</v>
      </c>
      <c r="J65" s="51"/>
      <c r="K65" s="51"/>
      <c r="L65" s="51"/>
    </row>
    <row r="66" spans="1:12" ht="24.75" x14ac:dyDescent="0.25">
      <c r="A66" s="53" t="s">
        <v>147</v>
      </c>
      <c r="B66" s="90" t="s">
        <v>80</v>
      </c>
      <c r="C66" s="110" t="s">
        <v>84</v>
      </c>
      <c r="D66" s="110"/>
      <c r="E66" s="110"/>
      <c r="F66" s="50" t="s">
        <v>75</v>
      </c>
      <c r="G66" s="50" t="s">
        <v>67</v>
      </c>
      <c r="H66" s="50" t="s">
        <v>42</v>
      </c>
      <c r="I66" s="51">
        <v>1</v>
      </c>
      <c r="J66" s="51"/>
      <c r="K66" s="51"/>
      <c r="L66" s="51"/>
    </row>
    <row r="67" spans="1:12" ht="24.75" x14ac:dyDescent="0.25">
      <c r="A67" s="53" t="s">
        <v>148</v>
      </c>
      <c r="B67" s="90" t="s">
        <v>81</v>
      </c>
      <c r="C67" s="110" t="s">
        <v>84</v>
      </c>
      <c r="D67" s="110"/>
      <c r="E67" s="110"/>
      <c r="F67" s="50" t="s">
        <v>76</v>
      </c>
      <c r="G67" s="50" t="s">
        <v>67</v>
      </c>
      <c r="H67" s="50" t="s">
        <v>42</v>
      </c>
      <c r="I67" s="51">
        <v>1</v>
      </c>
      <c r="J67" s="51"/>
      <c r="K67" s="51"/>
      <c r="L67" s="51"/>
    </row>
    <row r="68" spans="1:12" x14ac:dyDescent="0.25">
      <c r="A68" s="53" t="s">
        <v>149</v>
      </c>
      <c r="B68" s="51" t="s">
        <v>82</v>
      </c>
      <c r="C68" s="108" t="s">
        <v>84</v>
      </c>
      <c r="D68" s="108"/>
      <c r="E68" s="108"/>
      <c r="F68" s="50" t="s">
        <v>77</v>
      </c>
      <c r="G68" s="50" t="s">
        <v>67</v>
      </c>
      <c r="H68" s="50" t="s">
        <v>42</v>
      </c>
      <c r="I68" s="51">
        <v>1</v>
      </c>
      <c r="J68" s="51"/>
      <c r="K68" s="51"/>
      <c r="L68" s="51"/>
    </row>
    <row r="69" spans="1:12" x14ac:dyDescent="0.25">
      <c r="A69" s="53" t="s">
        <v>150</v>
      </c>
      <c r="B69" s="51" t="s">
        <v>83</v>
      </c>
      <c r="C69" s="108" t="s">
        <v>84</v>
      </c>
      <c r="D69" s="108"/>
      <c r="E69" s="108"/>
      <c r="F69" s="50" t="s">
        <v>78</v>
      </c>
      <c r="G69" s="50" t="s">
        <v>67</v>
      </c>
      <c r="H69" s="50" t="s">
        <v>42</v>
      </c>
      <c r="I69" s="51">
        <v>3</v>
      </c>
      <c r="J69" s="51"/>
      <c r="K69" s="51"/>
      <c r="L69" s="51"/>
    </row>
    <row r="70" spans="1:12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x14ac:dyDescent="0.25">
      <c r="A71" s="79" t="s">
        <v>85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25.5" customHeight="1" x14ac:dyDescent="0.25">
      <c r="A72" s="53" t="s">
        <v>86</v>
      </c>
      <c r="B72" s="51" t="s">
        <v>192</v>
      </c>
      <c r="C72" s="95"/>
      <c r="D72" s="96"/>
      <c r="E72" s="97"/>
      <c r="F72" s="89" t="s">
        <v>130</v>
      </c>
      <c r="G72" s="89" t="s">
        <v>21</v>
      </c>
      <c r="H72" s="89" t="s">
        <v>42</v>
      </c>
      <c r="I72" s="56">
        <v>2</v>
      </c>
      <c r="J72" s="56">
        <v>37.409999999999997</v>
      </c>
      <c r="K72" s="56">
        <f>I72*J72</f>
        <v>74.819999999999993</v>
      </c>
      <c r="L72" s="51"/>
    </row>
    <row r="73" spans="1:12" ht="26.25" customHeight="1" x14ac:dyDescent="0.25">
      <c r="A73" s="53" t="s">
        <v>87</v>
      </c>
      <c r="B73" s="51" t="s">
        <v>193</v>
      </c>
      <c r="C73" s="95"/>
      <c r="D73" s="96"/>
      <c r="E73" s="97"/>
      <c r="F73" s="89" t="s">
        <v>131</v>
      </c>
      <c r="G73" s="89" t="s">
        <v>21</v>
      </c>
      <c r="H73" s="89" t="s">
        <v>42</v>
      </c>
      <c r="I73" s="56">
        <v>2</v>
      </c>
      <c r="J73" s="56">
        <v>44.27</v>
      </c>
      <c r="K73" s="56">
        <f>I73*J73</f>
        <v>88.54</v>
      </c>
      <c r="L73" s="51" t="s">
        <v>196</v>
      </c>
    </row>
    <row r="74" spans="1:12" x14ac:dyDescent="0.25">
      <c r="A74" s="53" t="s">
        <v>88</v>
      </c>
      <c r="B74" s="51" t="s">
        <v>132</v>
      </c>
      <c r="C74" s="108" t="s">
        <v>84</v>
      </c>
      <c r="D74" s="108"/>
      <c r="E74" s="108"/>
      <c r="F74" s="89" t="s">
        <v>190</v>
      </c>
      <c r="G74" s="89" t="s">
        <v>21</v>
      </c>
      <c r="H74" s="89" t="s">
        <v>42</v>
      </c>
      <c r="I74" s="56">
        <v>2</v>
      </c>
      <c r="J74" s="56">
        <v>27.31</v>
      </c>
      <c r="K74" s="56">
        <f>I74*J74</f>
        <v>54.62</v>
      </c>
      <c r="L74" s="51"/>
    </row>
    <row r="75" spans="1:12" x14ac:dyDescent="0.25">
      <c r="A75" s="53" t="s">
        <v>89</v>
      </c>
      <c r="B75" s="51" t="s">
        <v>133</v>
      </c>
      <c r="C75" s="95"/>
      <c r="D75" s="96"/>
      <c r="E75" s="97"/>
      <c r="F75" s="89" t="s">
        <v>134</v>
      </c>
      <c r="G75" s="89" t="s">
        <v>135</v>
      </c>
      <c r="H75" s="89" t="s">
        <v>42</v>
      </c>
      <c r="I75" s="56">
        <v>2</v>
      </c>
      <c r="J75" s="98" t="s">
        <v>136</v>
      </c>
      <c r="K75" s="98" t="s">
        <v>136</v>
      </c>
      <c r="L75" s="51"/>
    </row>
    <row r="76" spans="1:12" x14ac:dyDescent="0.25">
      <c r="A76" s="53" t="s">
        <v>90</v>
      </c>
      <c r="B76" s="51" t="s">
        <v>137</v>
      </c>
      <c r="C76" s="108" t="s">
        <v>191</v>
      </c>
      <c r="D76" s="108"/>
      <c r="E76" s="108"/>
      <c r="F76" s="89" t="s">
        <v>190</v>
      </c>
      <c r="G76" s="89" t="s">
        <v>21</v>
      </c>
      <c r="H76" s="89" t="s">
        <v>42</v>
      </c>
      <c r="I76" s="56">
        <v>2</v>
      </c>
      <c r="J76" s="56">
        <v>68.290000000000006</v>
      </c>
      <c r="K76" s="56">
        <f>I76*J76</f>
        <v>136.58000000000001</v>
      </c>
      <c r="L76" s="51"/>
    </row>
    <row r="77" spans="1:12" ht="36" x14ac:dyDescent="0.25">
      <c r="A77" s="53" t="s">
        <v>91</v>
      </c>
      <c r="B77" s="75" t="s">
        <v>138</v>
      </c>
      <c r="C77" s="95"/>
      <c r="D77" s="96"/>
      <c r="E77" s="97"/>
      <c r="F77" s="53" t="s">
        <v>139</v>
      </c>
      <c r="G77" s="99" t="s">
        <v>140</v>
      </c>
      <c r="H77" s="53" t="s">
        <v>42</v>
      </c>
      <c r="I77" s="100">
        <v>56</v>
      </c>
      <c r="J77" s="100">
        <v>0.26100000000000001</v>
      </c>
      <c r="K77" s="100">
        <f>I77*J77</f>
        <v>14.616</v>
      </c>
      <c r="L77" s="51"/>
    </row>
    <row r="78" spans="1:12" x14ac:dyDescent="0.25">
      <c r="A78" s="53" t="s">
        <v>92</v>
      </c>
      <c r="B78" s="51" t="s">
        <v>195</v>
      </c>
      <c r="C78" s="95"/>
      <c r="D78" s="96"/>
      <c r="E78" s="97"/>
      <c r="F78" s="89" t="s">
        <v>141</v>
      </c>
      <c r="G78" s="89" t="s">
        <v>21</v>
      </c>
      <c r="H78" s="89" t="s">
        <v>42</v>
      </c>
      <c r="I78" s="56">
        <v>4</v>
      </c>
      <c r="J78" s="56">
        <v>0.19</v>
      </c>
      <c r="K78" s="56">
        <f>I78*J78</f>
        <v>0.76</v>
      </c>
      <c r="L78" s="51"/>
    </row>
    <row r="79" spans="1:12" x14ac:dyDescent="0.25">
      <c r="A79" s="53"/>
      <c r="B79" s="51"/>
      <c r="C79" s="95"/>
      <c r="D79" s="96"/>
      <c r="E79" s="97"/>
      <c r="F79" s="89"/>
      <c r="G79" s="89"/>
      <c r="H79" s="89"/>
      <c r="I79" s="56"/>
      <c r="J79" s="56"/>
      <c r="K79" s="56"/>
      <c r="L79" s="51"/>
    </row>
    <row r="80" spans="1:12" ht="27" customHeight="1" x14ac:dyDescent="0.25">
      <c r="A80" s="53" t="s">
        <v>106</v>
      </c>
      <c r="B80" s="90" t="s">
        <v>98</v>
      </c>
      <c r="C80" s="105" t="s">
        <v>105</v>
      </c>
      <c r="D80" s="106"/>
      <c r="E80" s="107"/>
      <c r="F80" s="89" t="s">
        <v>94</v>
      </c>
      <c r="G80" s="89" t="s">
        <v>61</v>
      </c>
      <c r="H80" s="89" t="s">
        <v>25</v>
      </c>
      <c r="I80" s="51">
        <v>0.75</v>
      </c>
      <c r="J80" s="51"/>
      <c r="K80" s="51"/>
      <c r="L80" s="51"/>
    </row>
    <row r="81" spans="1:12" ht="36.75" x14ac:dyDescent="0.25">
      <c r="A81" s="53" t="s">
        <v>107</v>
      </c>
      <c r="B81" s="91" t="s">
        <v>99</v>
      </c>
      <c r="C81" s="105" t="s">
        <v>105</v>
      </c>
      <c r="D81" s="106"/>
      <c r="E81" s="107"/>
      <c r="F81" s="89" t="s">
        <v>93</v>
      </c>
      <c r="G81" s="89" t="s">
        <v>61</v>
      </c>
      <c r="H81" s="89" t="s">
        <v>25</v>
      </c>
      <c r="I81" s="51">
        <v>1.5</v>
      </c>
      <c r="J81" s="51"/>
      <c r="K81" s="51"/>
      <c r="L81" s="51"/>
    </row>
    <row r="82" spans="1:12" x14ac:dyDescent="0.25">
      <c r="A82" s="53" t="s">
        <v>108</v>
      </c>
      <c r="B82" s="51" t="s">
        <v>100</v>
      </c>
      <c r="C82" s="105" t="s">
        <v>105</v>
      </c>
      <c r="D82" s="106"/>
      <c r="E82" s="107"/>
      <c r="F82" s="89" t="s">
        <v>95</v>
      </c>
      <c r="G82" s="89" t="s">
        <v>61</v>
      </c>
      <c r="H82" s="89" t="s">
        <v>25</v>
      </c>
      <c r="I82" s="51">
        <v>0.55000000000000004</v>
      </c>
      <c r="J82" s="51"/>
      <c r="K82" s="51"/>
      <c r="L82" s="51"/>
    </row>
    <row r="83" spans="1:12" x14ac:dyDescent="0.25">
      <c r="A83" s="53" t="s">
        <v>109</v>
      </c>
      <c r="B83" s="51" t="s">
        <v>102</v>
      </c>
      <c r="C83" s="105" t="s">
        <v>105</v>
      </c>
      <c r="D83" s="106"/>
      <c r="E83" s="107"/>
      <c r="F83" s="89" t="s">
        <v>101</v>
      </c>
      <c r="G83" s="89" t="s">
        <v>61</v>
      </c>
      <c r="H83" s="89" t="s">
        <v>25</v>
      </c>
      <c r="I83" s="51">
        <v>1.8</v>
      </c>
      <c r="J83" s="51"/>
      <c r="K83" s="51"/>
      <c r="L83" s="51"/>
    </row>
    <row r="84" spans="1:12" x14ac:dyDescent="0.25">
      <c r="A84" s="53" t="s">
        <v>110</v>
      </c>
      <c r="B84" s="51" t="s">
        <v>103</v>
      </c>
      <c r="C84" s="105" t="s">
        <v>105</v>
      </c>
      <c r="D84" s="106"/>
      <c r="E84" s="107"/>
      <c r="F84" s="89" t="s">
        <v>96</v>
      </c>
      <c r="G84" s="89" t="s">
        <v>61</v>
      </c>
      <c r="H84" s="89" t="s">
        <v>25</v>
      </c>
      <c r="I84" s="51">
        <v>0.25</v>
      </c>
      <c r="J84" s="51"/>
      <c r="K84" s="51"/>
      <c r="L84" s="51"/>
    </row>
    <row r="85" spans="1:12" ht="24.75" x14ac:dyDescent="0.25">
      <c r="A85" s="53" t="s">
        <v>111</v>
      </c>
      <c r="B85" s="90" t="s">
        <v>104</v>
      </c>
      <c r="C85" s="105"/>
      <c r="D85" s="106"/>
      <c r="E85" s="107"/>
      <c r="F85" s="89" t="s">
        <v>97</v>
      </c>
      <c r="G85" s="89" t="s">
        <v>61</v>
      </c>
      <c r="H85" s="89" t="s">
        <v>25</v>
      </c>
      <c r="I85" s="51"/>
      <c r="J85" s="51"/>
      <c r="K85" s="51"/>
      <c r="L85" s="51"/>
    </row>
    <row r="86" spans="1:12" ht="28.5" customHeight="1" x14ac:dyDescent="0.25">
      <c r="A86" s="53"/>
      <c r="B86" s="51"/>
      <c r="C86" s="105"/>
      <c r="D86" s="106"/>
      <c r="E86" s="107"/>
      <c r="F86" s="50"/>
      <c r="G86" s="50"/>
      <c r="H86" s="50"/>
      <c r="I86" s="51"/>
      <c r="J86" s="51"/>
      <c r="K86" s="51"/>
      <c r="L86" s="51"/>
    </row>
    <row r="87" spans="1:12" ht="24.75" x14ac:dyDescent="0.25">
      <c r="A87" s="53" t="s">
        <v>151</v>
      </c>
      <c r="B87" s="90" t="s">
        <v>113</v>
      </c>
      <c r="C87" s="108" t="s">
        <v>84</v>
      </c>
      <c r="D87" s="108"/>
      <c r="E87" s="108"/>
      <c r="F87" s="50" t="s">
        <v>94</v>
      </c>
      <c r="G87" s="50" t="s">
        <v>67</v>
      </c>
      <c r="H87" s="50" t="s">
        <v>42</v>
      </c>
      <c r="I87" s="51">
        <v>3</v>
      </c>
      <c r="J87" s="51"/>
      <c r="K87" s="51"/>
      <c r="L87" s="51"/>
    </row>
    <row r="88" spans="1:12" ht="36.75" x14ac:dyDescent="0.25">
      <c r="A88" s="53" t="s">
        <v>152</v>
      </c>
      <c r="B88" s="91" t="s">
        <v>114</v>
      </c>
      <c r="C88" s="108" t="s">
        <v>84</v>
      </c>
      <c r="D88" s="108"/>
      <c r="E88" s="108"/>
      <c r="F88" s="50" t="s">
        <v>93</v>
      </c>
      <c r="G88" s="50" t="s">
        <v>67</v>
      </c>
      <c r="H88" s="50" t="s">
        <v>42</v>
      </c>
      <c r="I88" s="51">
        <v>6</v>
      </c>
      <c r="J88" s="51"/>
      <c r="K88" s="51"/>
      <c r="L88" s="51"/>
    </row>
    <row r="89" spans="1:12" x14ac:dyDescent="0.25">
      <c r="A89" s="53" t="s">
        <v>153</v>
      </c>
      <c r="B89" s="51" t="s">
        <v>115</v>
      </c>
      <c r="C89" s="108" t="s">
        <v>191</v>
      </c>
      <c r="D89" s="108"/>
      <c r="E89" s="108"/>
      <c r="F89" s="50" t="s">
        <v>95</v>
      </c>
      <c r="G89" s="50" t="s">
        <v>67</v>
      </c>
      <c r="H89" s="50" t="s">
        <v>42</v>
      </c>
      <c r="I89" s="51">
        <v>2</v>
      </c>
      <c r="J89" s="51"/>
      <c r="K89" s="51"/>
      <c r="L89" s="51"/>
    </row>
    <row r="90" spans="1:12" x14ac:dyDescent="0.25">
      <c r="A90" s="53" t="s">
        <v>154</v>
      </c>
      <c r="B90" s="51" t="s">
        <v>116</v>
      </c>
      <c r="C90" s="108" t="s">
        <v>84</v>
      </c>
      <c r="D90" s="108"/>
      <c r="E90" s="108"/>
      <c r="F90" s="50" t="s">
        <v>101</v>
      </c>
      <c r="G90" s="50" t="s">
        <v>67</v>
      </c>
      <c r="H90" s="50" t="s">
        <v>42</v>
      </c>
      <c r="I90" s="51">
        <v>8</v>
      </c>
      <c r="J90" s="51"/>
      <c r="K90" s="51"/>
      <c r="L90" s="51"/>
    </row>
    <row r="91" spans="1:12" x14ac:dyDescent="0.25">
      <c r="A91" s="53" t="s">
        <v>155</v>
      </c>
      <c r="B91" s="51" t="s">
        <v>117</v>
      </c>
      <c r="C91" s="108" t="s">
        <v>191</v>
      </c>
      <c r="D91" s="108"/>
      <c r="E91" s="108"/>
      <c r="F91" s="50" t="s">
        <v>96</v>
      </c>
      <c r="G91" s="50" t="s">
        <v>67</v>
      </c>
      <c r="H91" s="50" t="s">
        <v>42</v>
      </c>
      <c r="I91" s="51">
        <v>1</v>
      </c>
      <c r="J91" s="51"/>
      <c r="K91" s="51"/>
      <c r="L91" s="51"/>
    </row>
    <row r="92" spans="1:12" ht="24.75" x14ac:dyDescent="0.25">
      <c r="A92" s="53" t="s">
        <v>156</v>
      </c>
      <c r="B92" s="90" t="s">
        <v>118</v>
      </c>
      <c r="C92" s="108" t="s">
        <v>112</v>
      </c>
      <c r="D92" s="108"/>
      <c r="E92" s="108"/>
      <c r="F92" s="50" t="s">
        <v>97</v>
      </c>
      <c r="G92" s="50" t="s">
        <v>67</v>
      </c>
      <c r="H92" s="50" t="s">
        <v>42</v>
      </c>
      <c r="I92" s="51">
        <v>2</v>
      </c>
      <c r="J92" s="84"/>
      <c r="K92" s="84"/>
      <c r="L92" s="51"/>
    </row>
    <row r="93" spans="1:12" x14ac:dyDescent="0.25">
      <c r="L93" s="6"/>
    </row>
    <row r="94" spans="1:12" x14ac:dyDescent="0.25">
      <c r="A94" s="79" t="s">
        <v>157</v>
      </c>
      <c r="L94" s="6"/>
    </row>
    <row r="95" spans="1:12" x14ac:dyDescent="0.25">
      <c r="A95" s="53">
        <v>6.1</v>
      </c>
      <c r="B95" s="75" t="s">
        <v>197</v>
      </c>
      <c r="C95" s="92"/>
      <c r="D95" s="93"/>
      <c r="E95" s="94"/>
      <c r="F95" s="75" t="s">
        <v>158</v>
      </c>
      <c r="G95" s="82" t="s">
        <v>21</v>
      </c>
      <c r="H95" s="82" t="s">
        <v>42</v>
      </c>
      <c r="I95" s="80">
        <v>20</v>
      </c>
      <c r="J95" s="51">
        <f t="shared" ref="J95:J100" si="4">K95/I95</f>
        <v>8.65</v>
      </c>
      <c r="K95" s="51">
        <v>173</v>
      </c>
      <c r="L95" s="51"/>
    </row>
    <row r="96" spans="1:12" x14ac:dyDescent="0.25">
      <c r="A96" s="53">
        <v>6.2</v>
      </c>
      <c r="B96" s="75" t="s">
        <v>174</v>
      </c>
      <c r="C96" s="92"/>
      <c r="D96" s="93"/>
      <c r="E96" s="94"/>
      <c r="F96" s="75" t="s">
        <v>159</v>
      </c>
      <c r="G96" s="82" t="s">
        <v>21</v>
      </c>
      <c r="H96" s="82" t="s">
        <v>42</v>
      </c>
      <c r="I96" s="80">
        <v>20</v>
      </c>
      <c r="J96" s="51">
        <f t="shared" si="4"/>
        <v>5.25</v>
      </c>
      <c r="K96" s="51">
        <v>105</v>
      </c>
      <c r="L96" s="51"/>
    </row>
    <row r="97" spans="1:12" x14ac:dyDescent="0.25">
      <c r="A97" s="53">
        <v>6.3</v>
      </c>
      <c r="B97" s="75" t="s">
        <v>174</v>
      </c>
      <c r="C97" s="92"/>
      <c r="D97" s="93"/>
      <c r="E97" s="94"/>
      <c r="F97" s="75" t="s">
        <v>160</v>
      </c>
      <c r="G97" s="82" t="s">
        <v>21</v>
      </c>
      <c r="H97" s="82" t="s">
        <v>42</v>
      </c>
      <c r="I97" s="80">
        <v>20</v>
      </c>
      <c r="J97" s="51">
        <f t="shared" si="4"/>
        <v>0.9</v>
      </c>
      <c r="K97" s="51">
        <v>18</v>
      </c>
      <c r="L97" s="51"/>
    </row>
    <row r="98" spans="1:12" ht="18" customHeight="1" x14ac:dyDescent="0.25">
      <c r="A98" s="53">
        <v>6.4</v>
      </c>
      <c r="B98" s="75" t="s">
        <v>198</v>
      </c>
      <c r="C98" s="92"/>
      <c r="D98" s="93"/>
      <c r="E98" s="94"/>
      <c r="F98" s="75" t="s">
        <v>161</v>
      </c>
      <c r="G98" s="82" t="s">
        <v>21</v>
      </c>
      <c r="H98" s="82" t="s">
        <v>42</v>
      </c>
      <c r="I98" s="80">
        <v>40</v>
      </c>
      <c r="J98" s="51">
        <f t="shared" si="4"/>
        <v>2.6</v>
      </c>
      <c r="K98" s="51">
        <v>104</v>
      </c>
      <c r="L98" s="51"/>
    </row>
    <row r="99" spans="1:12" x14ac:dyDescent="0.25">
      <c r="A99" s="53">
        <v>6.5</v>
      </c>
      <c r="B99" s="75" t="s">
        <v>200</v>
      </c>
      <c r="C99" s="92"/>
      <c r="D99" s="93"/>
      <c r="E99" s="94"/>
      <c r="F99" s="75" t="s">
        <v>162</v>
      </c>
      <c r="G99" s="82" t="s">
        <v>164</v>
      </c>
      <c r="H99" s="82" t="s">
        <v>42</v>
      </c>
      <c r="I99" s="80">
        <v>20</v>
      </c>
      <c r="J99" s="51">
        <f t="shared" si="4"/>
        <v>0.65</v>
      </c>
      <c r="K99" s="51">
        <v>13</v>
      </c>
      <c r="L99" s="51"/>
    </row>
    <row r="100" spans="1:12" x14ac:dyDescent="0.25">
      <c r="A100" s="53">
        <v>6.6</v>
      </c>
      <c r="B100" s="75" t="s">
        <v>199</v>
      </c>
      <c r="C100" s="92"/>
      <c r="D100" s="93"/>
      <c r="E100" s="94"/>
      <c r="F100" s="75" t="s">
        <v>163</v>
      </c>
      <c r="G100" s="82" t="s">
        <v>21</v>
      </c>
      <c r="H100" s="82" t="s">
        <v>42</v>
      </c>
      <c r="I100" s="80">
        <v>20</v>
      </c>
      <c r="J100" s="51">
        <f t="shared" si="4"/>
        <v>1.4</v>
      </c>
      <c r="K100" s="51">
        <v>28</v>
      </c>
      <c r="L100" s="51"/>
    </row>
    <row r="101" spans="1:12" x14ac:dyDescent="0.25">
      <c r="L101" s="6"/>
    </row>
  </sheetData>
  <protectedRanges>
    <protectedRange password="CF7A" sqref="F7:G8" name="Range1_3_1_1_2_1"/>
  </protectedRanges>
  <mergeCells count="30">
    <mergeCell ref="C9:E9"/>
    <mergeCell ref="C60:E60"/>
    <mergeCell ref="C61:E61"/>
    <mergeCell ref="C86:E86"/>
    <mergeCell ref="C64:E64"/>
    <mergeCell ref="C59:E59"/>
    <mergeCell ref="C62:E62"/>
    <mergeCell ref="C63:E63"/>
    <mergeCell ref="C65:E65"/>
    <mergeCell ref="C68:E68"/>
    <mergeCell ref="C69:E69"/>
    <mergeCell ref="C80:E80"/>
    <mergeCell ref="C66:E66"/>
    <mergeCell ref="C67:E67"/>
    <mergeCell ref="C81:E81"/>
    <mergeCell ref="C82:E82"/>
    <mergeCell ref="L25:L26"/>
    <mergeCell ref="C83:E83"/>
    <mergeCell ref="C84:E84"/>
    <mergeCell ref="C85:E85"/>
    <mergeCell ref="C92:E92"/>
    <mergeCell ref="C87:E87"/>
    <mergeCell ref="C88:E88"/>
    <mergeCell ref="C89:E89"/>
    <mergeCell ref="C90:E90"/>
    <mergeCell ref="C91:E91"/>
    <mergeCell ref="C53:E53"/>
    <mergeCell ref="C55:E55"/>
    <mergeCell ref="C74:E74"/>
    <mergeCell ref="C76:E7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Saad</cp:lastModifiedBy>
  <dcterms:created xsi:type="dcterms:W3CDTF">2017-10-29T08:49:09Z</dcterms:created>
  <dcterms:modified xsi:type="dcterms:W3CDTF">2017-11-27T04:56:01Z</dcterms:modified>
</cp:coreProperties>
</file>