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esktop\Pakiza Tank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7" i="1" l="1"/>
  <c r="K117" i="1" s="1"/>
  <c r="I116" i="1"/>
  <c r="I115" i="1"/>
  <c r="K115" i="1" s="1"/>
  <c r="K111" i="1"/>
  <c r="K110" i="1"/>
  <c r="K109" i="1"/>
  <c r="K108" i="1"/>
  <c r="K107" i="1"/>
  <c r="K106" i="1"/>
  <c r="I106" i="1"/>
  <c r="K105" i="1"/>
  <c r="K104" i="1"/>
  <c r="K102" i="1"/>
  <c r="K100" i="1"/>
  <c r="K99" i="1"/>
  <c r="K98" i="1"/>
  <c r="K97" i="1"/>
  <c r="K96" i="1"/>
  <c r="I94" i="1"/>
  <c r="K94" i="1" s="1"/>
  <c r="K93" i="1"/>
  <c r="I93" i="1"/>
  <c r="I92" i="1"/>
  <c r="K92" i="1" s="1"/>
  <c r="K91" i="1"/>
  <c r="I91" i="1"/>
  <c r="K89" i="1"/>
  <c r="K88" i="1"/>
  <c r="K87" i="1"/>
  <c r="K85" i="1"/>
  <c r="K84" i="1"/>
  <c r="K83" i="1"/>
  <c r="K80" i="1"/>
  <c r="K79" i="1"/>
  <c r="I78" i="1"/>
  <c r="K78" i="1" s="1"/>
  <c r="K77" i="1"/>
  <c r="K75" i="1"/>
  <c r="K74" i="1"/>
  <c r="K72" i="1"/>
  <c r="K71" i="1"/>
  <c r="K70" i="1"/>
  <c r="K64" i="1"/>
  <c r="K63" i="1"/>
  <c r="K62" i="1"/>
  <c r="K61" i="1"/>
  <c r="K60" i="1"/>
  <c r="I58" i="1"/>
  <c r="K58" i="1" s="1"/>
  <c r="I57" i="1"/>
  <c r="K57" i="1" s="1"/>
  <c r="I56" i="1"/>
  <c r="K56" i="1" s="1"/>
  <c r="I55" i="1"/>
  <c r="K55" i="1" s="1"/>
  <c r="K53" i="1"/>
  <c r="K52" i="1"/>
  <c r="K51" i="1"/>
  <c r="K49" i="1"/>
  <c r="K48" i="1"/>
  <c r="K47" i="1"/>
  <c r="I44" i="1"/>
  <c r="K44" i="1" s="1"/>
  <c r="I43" i="1"/>
  <c r="K43" i="1" s="1"/>
  <c r="K42" i="1"/>
  <c r="I41" i="1"/>
  <c r="K41" i="1" s="1"/>
  <c r="K40" i="1"/>
  <c r="K39" i="1"/>
  <c r="I38" i="1"/>
  <c r="K38" i="1" s="1"/>
  <c r="K37" i="1"/>
  <c r="I37" i="1"/>
  <c r="I36" i="1"/>
  <c r="K36" i="1" s="1"/>
  <c r="K35" i="1"/>
  <c r="I35" i="1"/>
  <c r="I34" i="1"/>
  <c r="K34" i="1" s="1"/>
  <c r="K33" i="1"/>
  <c r="I33" i="1"/>
  <c r="J30" i="1"/>
  <c r="J29" i="1"/>
  <c r="J28" i="1"/>
  <c r="K25" i="1"/>
  <c r="K24" i="1"/>
  <c r="K23" i="1"/>
  <c r="K22" i="1"/>
  <c r="K21" i="1"/>
  <c r="K20" i="1"/>
  <c r="K19" i="1"/>
  <c r="K18" i="1"/>
  <c r="K17" i="1"/>
  <c r="I16" i="1"/>
  <c r="K16" i="1" s="1"/>
  <c r="K13" i="1"/>
  <c r="J13" i="1"/>
  <c r="I13" i="1"/>
  <c r="J12" i="1"/>
  <c r="K12" i="1" s="1"/>
  <c r="J11" i="1"/>
  <c r="K11" i="1" s="1"/>
  <c r="J10" i="1"/>
  <c r="K10" i="1" s="1"/>
</calcChain>
</file>

<file path=xl/sharedStrings.xml><?xml version="1.0" encoding="utf-8"?>
<sst xmlns="http://schemas.openxmlformats.org/spreadsheetml/2006/main" count="487" uniqueCount="234">
  <si>
    <t>Capacity :</t>
  </si>
  <si>
    <t>Revision:</t>
  </si>
  <si>
    <t>Diameter :</t>
  </si>
  <si>
    <t>Date:</t>
  </si>
  <si>
    <t>Height :</t>
  </si>
  <si>
    <t>Rev. by:</t>
  </si>
  <si>
    <t>MHI</t>
  </si>
  <si>
    <t>Chkd. by:</t>
  </si>
  <si>
    <t>SL</t>
  </si>
  <si>
    <t>ITEM</t>
  </si>
  <si>
    <t>DESCRIPTION</t>
  </si>
  <si>
    <t>SIZE</t>
  </si>
  <si>
    <t>MATERIAL</t>
  </si>
  <si>
    <t>UNIT</t>
  </si>
  <si>
    <t>QUANTITY
1 Tank</t>
  </si>
  <si>
    <t>TOTAL
WEIGHT (KG)</t>
  </si>
  <si>
    <t>REMARKS</t>
  </si>
  <si>
    <t>Shell Plate</t>
  </si>
  <si>
    <t>x</t>
  </si>
  <si>
    <t>A36</t>
  </si>
  <si>
    <t>NOS</t>
  </si>
  <si>
    <t>Bottom Plate</t>
  </si>
  <si>
    <t>Roof Plate</t>
  </si>
  <si>
    <t>Curb Angle</t>
  </si>
  <si>
    <t>75x75x8 Thk.</t>
  </si>
  <si>
    <t>M</t>
  </si>
  <si>
    <t>ROOF SUPPORTING STRUCTURE</t>
  </si>
  <si>
    <t>ISMC-100</t>
  </si>
  <si>
    <t>Each not less than 1.7M</t>
  </si>
  <si>
    <t>175x75x6 THK</t>
  </si>
  <si>
    <t>188x179x8 THK</t>
  </si>
  <si>
    <t>179x109x8 THK</t>
  </si>
  <si>
    <t>1885x84x6 THK</t>
  </si>
  <si>
    <t>84x44x6 THK</t>
  </si>
  <si>
    <t>554ODx200IDx6 THK</t>
  </si>
  <si>
    <t>738ODx200IDx6THK</t>
  </si>
  <si>
    <t>Nut and Bolt</t>
  </si>
  <si>
    <t>M16x50LG</t>
  </si>
  <si>
    <t>IS:1363</t>
  </si>
  <si>
    <t xml:space="preserve">Anchor Chair </t>
  </si>
  <si>
    <t>160 x 162 x 14 THK</t>
  </si>
  <si>
    <t>160 x 300 x 12 THk</t>
  </si>
  <si>
    <t>70 x 74 x 6 THK</t>
  </si>
  <si>
    <t xml:space="preserve"> </t>
  </si>
  <si>
    <t>Cage Ladder</t>
  </si>
  <si>
    <t>Heavy Pipe</t>
  </si>
  <si>
    <t>32NB</t>
  </si>
  <si>
    <t>IS:1239 Gr.B</t>
  </si>
  <si>
    <t>50 x 6THK</t>
  </si>
  <si>
    <t>75 x 6THK</t>
  </si>
  <si>
    <t>L75 x 75 x 6THK</t>
  </si>
  <si>
    <t>75 x 10THK</t>
  </si>
  <si>
    <t>120 x 10THK</t>
  </si>
  <si>
    <t>170 x 75 x 6 THK</t>
  </si>
  <si>
    <t>M16 x 50 LG.</t>
  </si>
  <si>
    <t>Angle</t>
  </si>
  <si>
    <t>L100 x 100 x 6THK</t>
  </si>
  <si>
    <t>Cement Screw</t>
  </si>
  <si>
    <t>Ø16 x 100 LG.</t>
  </si>
  <si>
    <t xml:space="preserve">Ø20 </t>
  </si>
  <si>
    <t>50 x 5THK</t>
  </si>
  <si>
    <t>Roof Nozzles</t>
  </si>
  <si>
    <t>5.1.1</t>
  </si>
  <si>
    <t>ʘ 1904 x 6THK x 324 LG.</t>
  </si>
  <si>
    <t>5.1.2</t>
  </si>
  <si>
    <t>1150 OD x 615 ID x 6THK</t>
  </si>
  <si>
    <t>5.1.3</t>
  </si>
  <si>
    <t>Manhole Bolting FLG.</t>
  </si>
  <si>
    <t>5.1.4</t>
  </si>
  <si>
    <t>Manhole Gasket</t>
  </si>
  <si>
    <t>762 OD x 600 ID x 1.5THK</t>
  </si>
  <si>
    <t>CNAF</t>
  </si>
  <si>
    <t>-</t>
  </si>
  <si>
    <t>5.1.5</t>
  </si>
  <si>
    <t>Manhole Cover Flange</t>
  </si>
  <si>
    <t>5.1.6</t>
  </si>
  <si>
    <t>Bolts and Nuts</t>
  </si>
  <si>
    <t>M16 x 60 LG.</t>
  </si>
  <si>
    <t>SA 193 Gr.B7/ SA !94 Gr.2H</t>
  </si>
  <si>
    <t>5.1.7</t>
  </si>
  <si>
    <t>Ø 16 Rod x 310 LG.</t>
  </si>
  <si>
    <t>5.2.1</t>
  </si>
  <si>
    <t>Pipe</t>
  </si>
  <si>
    <t>SA 106 Gr.B</t>
  </si>
  <si>
    <t>5.2.2</t>
  </si>
  <si>
    <t xml:space="preserve">6M Each </t>
  </si>
  <si>
    <t>5.2.3</t>
  </si>
  <si>
    <t>5.3.1</t>
  </si>
  <si>
    <t xml:space="preserve">Flange </t>
  </si>
  <si>
    <t>SA 105</t>
  </si>
  <si>
    <t>5.3.2</t>
  </si>
  <si>
    <t>5.3.3</t>
  </si>
  <si>
    <t>5.3.4</t>
  </si>
  <si>
    <t>Bolting/Cover Flange</t>
  </si>
  <si>
    <t xml:space="preserve">229 OD x 117 ID x 6 THK </t>
  </si>
  <si>
    <t>5.4.1</t>
  </si>
  <si>
    <t>Gasket</t>
  </si>
  <si>
    <t>92 OD x 63 ID x 3THK</t>
  </si>
  <si>
    <t>5.4.2</t>
  </si>
  <si>
    <t xml:space="preserve">157 OD x 117 ID x 3 THK </t>
  </si>
  <si>
    <t>5.4.3</t>
  </si>
  <si>
    <t>Wire Mesh</t>
  </si>
  <si>
    <t>11 Mesh / CM^2 STD</t>
  </si>
  <si>
    <t>SS 304 / MS</t>
  </si>
  <si>
    <t>5.5.1</t>
  </si>
  <si>
    <t xml:space="preserve">Bolts and Nuts </t>
  </si>
  <si>
    <t>M16 x 90LG.</t>
  </si>
  <si>
    <t>5.5.2</t>
  </si>
  <si>
    <t>M12 x 40LG.</t>
  </si>
  <si>
    <t>5.5.3</t>
  </si>
  <si>
    <t>M16 x 40LG.</t>
  </si>
  <si>
    <r>
      <t>Elbow 90</t>
    </r>
    <r>
      <rPr>
        <sz val="9"/>
        <color theme="1"/>
        <rFont val="Calibri"/>
        <family val="2"/>
      </rPr>
      <t>° L.R.</t>
    </r>
  </si>
  <si>
    <t>SA 234 GR.WPB</t>
  </si>
  <si>
    <t>Half CPLG With SQ.HD. Plug</t>
  </si>
  <si>
    <t>100 x 250 x 6THk</t>
  </si>
  <si>
    <t xml:space="preserve">Support Angle </t>
  </si>
  <si>
    <t>L 65x65x6 THK</t>
  </si>
  <si>
    <t>100 x  100 x 6THK</t>
  </si>
  <si>
    <t>Return 180° L.R.</t>
  </si>
  <si>
    <t>Shell Nozzles</t>
  </si>
  <si>
    <t>6.1.1</t>
  </si>
  <si>
    <t>ʘ 1891 x 8THK x 315 LG.</t>
  </si>
  <si>
    <t>6.1.2</t>
  </si>
  <si>
    <t>1255 OD x 615 ID x 6THK</t>
  </si>
  <si>
    <t>6.1.3</t>
  </si>
  <si>
    <t>6.1.4</t>
  </si>
  <si>
    <t>746 OD x 610 ID x 1.5THK</t>
  </si>
  <si>
    <t>6.1.5</t>
  </si>
  <si>
    <t>6.1.6</t>
  </si>
  <si>
    <t>M20 x 70 LG.</t>
  </si>
  <si>
    <t>6.1.7</t>
  </si>
  <si>
    <t>6.2.1</t>
  </si>
  <si>
    <t>6.2.2</t>
  </si>
  <si>
    <t>6.2.3</t>
  </si>
  <si>
    <t>6.3.1</t>
  </si>
  <si>
    <t>6.3.2</t>
  </si>
  <si>
    <t>6.3.3</t>
  </si>
  <si>
    <t>6.3.4</t>
  </si>
  <si>
    <t>6.3.5</t>
  </si>
  <si>
    <t>3THK</t>
  </si>
  <si>
    <r>
      <t>Elbow 90</t>
    </r>
    <r>
      <rPr>
        <sz val="9"/>
        <color theme="1"/>
        <rFont val="Calibri"/>
        <family val="2"/>
      </rPr>
      <t>° L.R.B.W</t>
    </r>
  </si>
  <si>
    <t>L 60x60x6 THK</t>
  </si>
  <si>
    <t>220 x  110 x 8THK</t>
  </si>
  <si>
    <t>730 OD x 610 ID x 8 THK</t>
  </si>
  <si>
    <t>ʘ 1891 x 8THK x 308 LG.</t>
  </si>
  <si>
    <t>Ø 630 x 8 THk</t>
  </si>
  <si>
    <t>265 OD x 92 ID x 6THK</t>
  </si>
  <si>
    <t>Full Coupling</t>
  </si>
  <si>
    <t>Mech. BOM of 1 x 55 KL Vertical Cylindrical HFO Clean Tank</t>
  </si>
  <si>
    <t>55 kl</t>
  </si>
  <si>
    <t>100 NB</t>
  </si>
  <si>
    <t>80 NB</t>
  </si>
  <si>
    <t>50 NB</t>
  </si>
  <si>
    <t>3/4"</t>
  </si>
  <si>
    <t xml:space="preserve">SCH 40 </t>
  </si>
  <si>
    <t>100NB</t>
  </si>
  <si>
    <t>80NB</t>
  </si>
  <si>
    <t>50NB</t>
  </si>
  <si>
    <t>3/4" NB</t>
  </si>
  <si>
    <t>150# SORF</t>
  </si>
  <si>
    <t>40W x 6 THK</t>
  </si>
  <si>
    <t xml:space="preserve"> LG. To Suit</t>
  </si>
  <si>
    <t xml:space="preserve">50NB </t>
  </si>
  <si>
    <t xml:space="preserve"> SCH. 40</t>
  </si>
  <si>
    <t>1/2"BSP</t>
  </si>
  <si>
    <t>3000# STD</t>
  </si>
  <si>
    <t xml:space="preserve">100NB </t>
  </si>
  <si>
    <t>SCH. 40</t>
  </si>
  <si>
    <t>65 NB</t>
  </si>
  <si>
    <t>40 NB</t>
  </si>
  <si>
    <t>25 NB</t>
  </si>
  <si>
    <t xml:space="preserve">SCH XS </t>
  </si>
  <si>
    <t>65NB</t>
  </si>
  <si>
    <t>40NB</t>
  </si>
  <si>
    <t>LG. To Suit</t>
  </si>
  <si>
    <t xml:space="preserve">40NB </t>
  </si>
  <si>
    <t>SCH. XS</t>
  </si>
  <si>
    <t>1/2" NPT</t>
  </si>
  <si>
    <t>(F) 3000#</t>
  </si>
  <si>
    <t>SFM</t>
  </si>
  <si>
    <t>26-11-2017</t>
  </si>
  <si>
    <t>UNIT
WEIGHT</t>
  </si>
  <si>
    <t xml:space="preserve">Channel (Main Rafter) </t>
  </si>
  <si>
    <t>Plate (Pad Plate)</t>
  </si>
  <si>
    <t>Plate (Gusset Plate)</t>
  </si>
  <si>
    <t>Plate (Drum Ring)</t>
  </si>
  <si>
    <t>626ODx506IDx8 THK</t>
  </si>
  <si>
    <t>626 x 626 Plate</t>
  </si>
  <si>
    <t>Plate (Drum Plate)</t>
  </si>
  <si>
    <t>Plate (Stiffning Plate)</t>
  </si>
  <si>
    <t>Plate (Top Cover )</t>
  </si>
  <si>
    <t>554 x 554 Plate</t>
  </si>
  <si>
    <t>Plate (Bottom Plate)</t>
  </si>
  <si>
    <t>738 x 738 Plate</t>
  </si>
  <si>
    <t>Plate (Seating Plate)</t>
  </si>
  <si>
    <t xml:space="preserve">Plate (Earthing Lug) </t>
  </si>
  <si>
    <t>Pipe (Handrailing )</t>
  </si>
  <si>
    <t>Plate (Mid Rail)</t>
  </si>
  <si>
    <t>Plate (Toe Plt. ,Top)</t>
  </si>
  <si>
    <t>Angle (Vertical Post)</t>
  </si>
  <si>
    <t>Plate (Ladder Post Flat)</t>
  </si>
  <si>
    <t>Plate (Support Plate, Flat)</t>
  </si>
  <si>
    <t>Plate (R.F. Pad)</t>
  </si>
  <si>
    <t>Rod (Rungs)</t>
  </si>
  <si>
    <t>Plate( Cage Hoop Plate,Flat)</t>
  </si>
  <si>
    <t>Plate (Manhole Neck)</t>
  </si>
  <si>
    <t>Plate (Manhole R.F. Pad)</t>
  </si>
  <si>
    <t>1150 x 1150 Plate</t>
  </si>
  <si>
    <t>600NB</t>
  </si>
  <si>
    <t>150# BLRF</t>
  </si>
  <si>
    <t>Rod (Handle)</t>
  </si>
  <si>
    <t xml:space="preserve">Plate (Stiffner) </t>
  </si>
  <si>
    <t>Plate (Clamp Plate)</t>
  </si>
  <si>
    <t xml:space="preserve">Plate (Pad Plate) </t>
  </si>
  <si>
    <t>1255 x 1255 Plate</t>
  </si>
  <si>
    <t>Plate (Pad Plate )</t>
  </si>
  <si>
    <t>Plate (Ring plate)</t>
  </si>
  <si>
    <t>730 x 730 Plate</t>
  </si>
  <si>
    <t>Plate (Base Plate)</t>
  </si>
  <si>
    <t xml:space="preserve">630 x 630 Plate </t>
  </si>
  <si>
    <t>265 x 265 Plate</t>
  </si>
  <si>
    <t xml:space="preserve">Insulation </t>
  </si>
  <si>
    <t>Plate (Flat)</t>
  </si>
  <si>
    <t>19 x 100 x 3 THK</t>
  </si>
  <si>
    <t>Insulation Lugs</t>
  </si>
  <si>
    <t>10 Gauge x 75 LG.</t>
  </si>
  <si>
    <t>Plate (Ring)</t>
  </si>
  <si>
    <t>19 x 3 THK</t>
  </si>
  <si>
    <t>Self Tapping Screw/Rivet</t>
  </si>
  <si>
    <t>M6x15LG. / 5Ø x 10LG.</t>
  </si>
  <si>
    <t>MS. GLVD./AL</t>
  </si>
  <si>
    <t>AL. Cladding</t>
  </si>
  <si>
    <t>22 S.W.G.</t>
  </si>
  <si>
    <t>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</si>
</sst>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0"/>
    <numFmt numFmtId="165" formatCode="0.000\ &quot; M&quot;"/>
    <numFmt numFmtId="166" formatCode="0\ &quot; MM&quot;"/>
    <numFmt numFmtId="167" formatCode="0\ &quot; MM Thk.&quot;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sz val="10"/>
      <name val="Calibri"/>
      <family val="2"/>
      <scheme val="minor"/>
    </font>
    <font>
      <b/>
      <i/>
      <sz val="9"/>
      <name val="Calibri"/>
      <family val="2"/>
      <scheme val="minor"/>
    </font>
    <font>
      <i/>
      <sz val="9"/>
      <name val="Calibri"/>
      <family val="2"/>
      <scheme val="minor"/>
    </font>
    <font>
      <i/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39994506668294322"/>
        <bgColor indexed="64"/>
      </patternFill>
    </fill>
  </fills>
  <borders count="2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theme="5" tint="-0.24994659260841701"/>
      </left>
      <right style="thin">
        <color theme="5" tint="-0.24994659260841701"/>
      </right>
      <top style="thin">
        <color theme="5" tint="-0.24994659260841701"/>
      </top>
      <bottom style="thin">
        <color theme="5" tint="-0.24994659260841701"/>
      </bottom>
      <diagonal/>
    </border>
    <border>
      <left style="thin">
        <color theme="5" tint="-0.24994659260841701"/>
      </left>
      <right/>
      <top style="thin">
        <color theme="5" tint="-0.24994659260841701"/>
      </top>
      <bottom style="thin">
        <color theme="5" tint="-0.24994659260841701"/>
      </bottom>
      <diagonal/>
    </border>
    <border>
      <left/>
      <right/>
      <top style="thin">
        <color theme="5" tint="-0.24994659260841701"/>
      </top>
      <bottom style="thin">
        <color theme="5" tint="-0.24994659260841701"/>
      </bottom>
      <diagonal/>
    </border>
    <border>
      <left/>
      <right style="thin">
        <color theme="5" tint="-0.24994659260841701"/>
      </right>
      <top style="thin">
        <color theme="5" tint="-0.24994659260841701"/>
      </top>
      <bottom style="thin">
        <color theme="5" tint="-0.24994659260841701"/>
      </bottom>
      <diagonal/>
    </border>
    <border>
      <left style="thin">
        <color theme="5" tint="-0.24994659260841701"/>
      </left>
      <right/>
      <top style="thin">
        <color theme="5" tint="-0.24994659260841701"/>
      </top>
      <bottom/>
      <diagonal/>
    </border>
    <border>
      <left/>
      <right/>
      <top style="thin">
        <color theme="5" tint="-0.24994659260841701"/>
      </top>
      <bottom/>
      <diagonal/>
    </border>
    <border>
      <left style="thin">
        <color theme="5" tint="-0.24994659260841701"/>
      </left>
      <right style="thin">
        <color theme="5" tint="-0.24994659260841701"/>
      </right>
      <top style="thin">
        <color theme="5" tint="-0.24994659260841701"/>
      </top>
      <bottom/>
      <diagonal/>
    </border>
    <border>
      <left style="thin">
        <color theme="5" tint="-0.24994659260841701"/>
      </left>
      <right/>
      <top style="thin">
        <color theme="5" tint="-0.24994659260841701"/>
      </top>
      <bottom style="hair">
        <color auto="1"/>
      </bottom>
      <diagonal/>
    </border>
    <border>
      <left/>
      <right/>
      <top style="thin">
        <color theme="5" tint="-0.24994659260841701"/>
      </top>
      <bottom style="hair">
        <color auto="1"/>
      </bottom>
      <diagonal/>
    </border>
    <border>
      <left style="thin">
        <color theme="5" tint="-0.24994659260841701"/>
      </left>
      <right/>
      <top style="hair">
        <color auto="1"/>
      </top>
      <bottom style="hair">
        <color auto="1"/>
      </bottom>
      <diagonal/>
    </border>
    <border>
      <left style="thin">
        <color theme="5" tint="-0.24994659260841701"/>
      </left>
      <right/>
      <top style="hair">
        <color auto="1"/>
      </top>
      <bottom/>
      <diagonal/>
    </border>
    <border>
      <left style="thin">
        <color theme="5" tint="-0.24994659260841701"/>
      </left>
      <right/>
      <top style="hair">
        <color auto="1"/>
      </top>
      <bottom style="thin">
        <color theme="5" tint="-0.24994659260841701"/>
      </bottom>
      <diagonal/>
    </border>
    <border>
      <left/>
      <right/>
      <top style="hair">
        <color auto="1"/>
      </top>
      <bottom style="thin">
        <color theme="5" tint="-0.24994659260841701"/>
      </bottom>
      <diagonal/>
    </border>
    <border>
      <left/>
      <right style="thin">
        <color theme="5" tint="-0.24994659260841701"/>
      </right>
      <top/>
      <bottom/>
      <diagonal/>
    </border>
    <border>
      <left/>
      <right style="thin">
        <color theme="5" tint="-0.24994659260841701"/>
      </right>
      <top style="hair">
        <color auto="1"/>
      </top>
      <bottom/>
      <diagonal/>
    </border>
    <border>
      <left/>
      <right style="thin">
        <color theme="5" tint="-0.24994659260841701"/>
      </right>
      <top style="thin">
        <color theme="5" tint="-0.24994659260841701"/>
      </top>
      <bottom style="hair">
        <color auto="1"/>
      </bottom>
      <diagonal/>
    </border>
    <border>
      <left/>
      <right style="thin">
        <color theme="5" tint="-0.24994659260841701"/>
      </right>
      <top style="hair">
        <color auto="1"/>
      </top>
      <bottom style="thin">
        <color theme="5" tint="-0.24994659260841701"/>
      </bottom>
      <diagonal/>
    </border>
    <border>
      <left style="thin">
        <color theme="5" tint="-0.24994659260841701"/>
      </left>
      <right style="thin">
        <color theme="5" tint="-0.24994659260841701"/>
      </right>
      <top style="thin">
        <color theme="5" tint="-0.24994659260841701"/>
      </top>
      <bottom style="hair">
        <color auto="1"/>
      </bottom>
      <diagonal/>
    </border>
    <border>
      <left style="thin">
        <color theme="5" tint="-0.24994659260841701"/>
      </left>
      <right style="thin">
        <color theme="5" tint="-0.24994659260841701"/>
      </right>
      <top style="hair">
        <color auto="1"/>
      </top>
      <bottom style="hair">
        <color auto="1"/>
      </bottom>
      <diagonal/>
    </border>
    <border>
      <left style="thin">
        <color theme="5" tint="-0.24994659260841701"/>
      </left>
      <right style="thin">
        <color theme="5" tint="-0.24994659260841701"/>
      </right>
      <top style="hair">
        <color auto="1"/>
      </top>
      <bottom/>
      <diagonal/>
    </border>
    <border>
      <left style="thin">
        <color theme="5" tint="-0.24994659260841701"/>
      </left>
      <right style="thin">
        <color theme="5" tint="-0.24994659260841701"/>
      </right>
      <top style="hair">
        <color auto="1"/>
      </top>
      <bottom style="thin">
        <color theme="5" tint="-0.2499465926084170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2" borderId="1" applyNumberFormat="0" applyFont="0" applyAlignment="0" applyProtection="0"/>
  </cellStyleXfs>
  <cellXfs count="81">
    <xf numFmtId="0" fontId="0" fillId="0" borderId="0" xfId="0"/>
    <xf numFmtId="0" fontId="2" fillId="0" borderId="0" xfId="0" applyFont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2" borderId="1" xfId="2" applyFont="1" applyAlignment="1">
      <alignment vertical="center"/>
    </xf>
    <xf numFmtId="166" fontId="7" fillId="2" borderId="1" xfId="2" applyNumberFormat="1" applyFont="1" applyAlignment="1">
      <alignment vertical="center"/>
    </xf>
    <xf numFmtId="166" fontId="7" fillId="2" borderId="1" xfId="2" applyNumberFormat="1" applyFont="1" applyAlignment="1">
      <alignment horizontal="center" vertical="center"/>
    </xf>
    <xf numFmtId="166" fontId="7" fillId="2" borderId="1" xfId="2" applyNumberFormat="1" applyFont="1" applyAlignment="1">
      <alignment horizontal="left" vertical="center"/>
    </xf>
    <xf numFmtId="167" fontId="7" fillId="2" borderId="1" xfId="2" applyNumberFormat="1" applyFont="1" applyAlignment="1">
      <alignment horizontal="center" vertical="center"/>
    </xf>
    <xf numFmtId="0" fontId="7" fillId="2" borderId="1" xfId="2" applyFont="1" applyAlignment="1">
      <alignment horizontal="center" vertical="center"/>
    </xf>
    <xf numFmtId="0" fontId="8" fillId="2" borderId="1" xfId="2" applyFont="1" applyAlignment="1">
      <alignment vertical="center"/>
    </xf>
    <xf numFmtId="2" fontId="9" fillId="0" borderId="0" xfId="0" applyNumberFormat="1" applyFont="1"/>
    <xf numFmtId="0" fontId="9" fillId="0" borderId="4" xfId="0" applyFont="1" applyBorder="1"/>
    <xf numFmtId="166" fontId="9" fillId="0" borderId="8" xfId="0" applyNumberFormat="1" applyFont="1" applyBorder="1" applyAlignment="1">
      <alignment vertical="center"/>
    </xf>
    <xf numFmtId="166" fontId="9" fillId="0" borderId="9" xfId="0" applyNumberFormat="1" applyFont="1" applyBorder="1" applyAlignment="1">
      <alignment vertical="center"/>
    </xf>
    <xf numFmtId="166" fontId="9" fillId="0" borderId="7" xfId="0" applyNumberFormat="1" applyFont="1" applyBorder="1" applyAlignment="1">
      <alignment horizontal="left"/>
    </xf>
    <xf numFmtId="167" fontId="9" fillId="0" borderId="4" xfId="0" applyNumberFormat="1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43" fontId="9" fillId="0" borderId="4" xfId="1" applyFont="1" applyBorder="1"/>
    <xf numFmtId="43" fontId="9" fillId="0" borderId="4" xfId="0" applyNumberFormat="1" applyFont="1" applyBorder="1"/>
    <xf numFmtId="2" fontId="9" fillId="0" borderId="4" xfId="0" applyNumberFormat="1" applyFont="1" applyBorder="1"/>
    <xf numFmtId="0" fontId="9" fillId="0" borderId="7" xfId="0" applyFont="1" applyBorder="1"/>
    <xf numFmtId="166" fontId="9" fillId="0" borderId="5" xfId="0" applyNumberFormat="1" applyFont="1" applyBorder="1"/>
    <xf numFmtId="166" fontId="9" fillId="0" borderId="6" xfId="0" applyNumberFormat="1" applyFont="1" applyBorder="1" applyAlignment="1">
      <alignment horizontal="center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4" xfId="0" applyFont="1" applyFill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5" xfId="0" applyFont="1" applyBorder="1" applyAlignment="1"/>
    <xf numFmtId="0" fontId="9" fillId="0" borderId="6" xfId="0" applyFont="1" applyBorder="1" applyAlignment="1"/>
    <xf numFmtId="0" fontId="9" fillId="0" borderId="7" xfId="0" applyFont="1" applyBorder="1" applyAlignment="1"/>
    <xf numFmtId="0" fontId="11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vertical="center"/>
    </xf>
    <xf numFmtId="0" fontId="9" fillId="0" borderId="4" xfId="0" applyFont="1" applyBorder="1" applyAlignment="1">
      <alignment horizontal="center" vertical="center" wrapText="1"/>
    </xf>
    <xf numFmtId="2" fontId="9" fillId="0" borderId="4" xfId="0" applyNumberFormat="1" applyFont="1" applyBorder="1" applyAlignment="1">
      <alignment vertical="center"/>
    </xf>
    <xf numFmtId="2" fontId="9" fillId="0" borderId="4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 wrapText="1"/>
    </xf>
    <xf numFmtId="0" fontId="0" fillId="0" borderId="4" xfId="0" applyBorder="1"/>
    <xf numFmtId="0" fontId="9" fillId="0" borderId="4" xfId="0" applyNumberFormat="1" applyFont="1" applyBorder="1" applyAlignment="1">
      <alignment horizontal="center"/>
    </xf>
    <xf numFmtId="0" fontId="3" fillId="0" borderId="11" xfId="0" applyFont="1" applyBorder="1" applyAlignment="1">
      <alignment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vertical="center"/>
    </xf>
    <xf numFmtId="0" fontId="0" fillId="0" borderId="0" xfId="0" applyBorder="1"/>
    <xf numFmtId="0" fontId="3" fillId="0" borderId="14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horizontal="center" vertical="center"/>
    </xf>
    <xf numFmtId="0" fontId="3" fillId="0" borderId="12" xfId="0" applyFont="1" applyBorder="1" applyAlignment="1">
      <alignment vertical="center"/>
    </xf>
    <xf numFmtId="165" fontId="3" fillId="0" borderId="3" xfId="0" applyNumberFormat="1" applyFont="1" applyBorder="1" applyAlignment="1">
      <alignment horizontal="left" vertical="center"/>
    </xf>
    <xf numFmtId="165" fontId="3" fillId="0" borderId="16" xfId="0" applyNumberFormat="1" applyFont="1" applyBorder="1" applyAlignment="1">
      <alignment horizontal="left" vertical="center"/>
    </xf>
    <xf numFmtId="0" fontId="3" fillId="0" borderId="18" xfId="0" applyFont="1" applyBorder="1" applyAlignment="1">
      <alignment horizontal="right" vertical="center"/>
    </xf>
    <xf numFmtId="0" fontId="3" fillId="0" borderId="17" xfId="0" applyFont="1" applyBorder="1" applyAlignment="1">
      <alignment horizontal="right" vertical="center"/>
    </xf>
    <xf numFmtId="0" fontId="3" fillId="0" borderId="19" xfId="0" applyFont="1" applyBorder="1" applyAlignment="1">
      <alignment horizontal="right" vertical="center"/>
    </xf>
    <xf numFmtId="0" fontId="3" fillId="0" borderId="20" xfId="0" applyFont="1" applyBorder="1" applyAlignment="1">
      <alignment horizontal="right" vertical="center"/>
    </xf>
    <xf numFmtId="0" fontId="3" fillId="0" borderId="21" xfId="0" applyFont="1" applyBorder="1" applyAlignment="1">
      <alignment horizontal="left" vertical="center"/>
    </xf>
    <xf numFmtId="164" fontId="4" fillId="0" borderId="21" xfId="0" applyNumberFormat="1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49" fontId="3" fillId="0" borderId="22" xfId="0" applyNumberFormat="1" applyFont="1" applyBorder="1" applyAlignment="1">
      <alignment horizontal="left" vertical="center"/>
    </xf>
    <xf numFmtId="0" fontId="3" fillId="0" borderId="23" xfId="0" applyFont="1" applyBorder="1" applyAlignment="1">
      <alignment horizontal="left" vertical="center"/>
    </xf>
    <xf numFmtId="49" fontId="5" fillId="0" borderId="23" xfId="0" applyNumberFormat="1" applyFont="1" applyFill="1" applyBorder="1" applyAlignment="1">
      <alignment horizontal="left" vertical="center"/>
    </xf>
    <xf numFmtId="0" fontId="3" fillId="0" borderId="24" xfId="0" applyFont="1" applyBorder="1" applyAlignment="1">
      <alignment horizontal="left" vertical="center"/>
    </xf>
    <xf numFmtId="49" fontId="3" fillId="0" borderId="24" xfId="0" applyNumberFormat="1" applyFont="1" applyBorder="1" applyAlignment="1">
      <alignment horizontal="left" vertical="center"/>
    </xf>
    <xf numFmtId="2" fontId="9" fillId="0" borderId="4" xfId="0" applyNumberFormat="1" applyFont="1" applyBorder="1" applyAlignment="1">
      <alignment horizontal="right"/>
    </xf>
    <xf numFmtId="0" fontId="9" fillId="0" borderId="4" xfId="0" applyFont="1" applyBorder="1" applyAlignment="1">
      <alignment horizontal="right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6" fillId="2" borderId="1" xfId="2" applyFont="1"/>
    <xf numFmtId="0" fontId="10" fillId="3" borderId="4" xfId="0" applyFont="1" applyFill="1" applyBorder="1" applyAlignment="1">
      <alignment horizontal="center" vertical="center"/>
    </xf>
    <xf numFmtId="166" fontId="10" fillId="3" borderId="5" xfId="0" applyNumberFormat="1" applyFont="1" applyFill="1" applyBorder="1" applyAlignment="1">
      <alignment horizontal="center" vertical="center"/>
    </xf>
    <xf numFmtId="166" fontId="10" fillId="3" borderId="6" xfId="0" applyNumberFormat="1" applyFont="1" applyFill="1" applyBorder="1" applyAlignment="1">
      <alignment horizontal="center" vertical="center"/>
    </xf>
    <xf numFmtId="166" fontId="10" fillId="3" borderId="7" xfId="0" applyNumberFormat="1" applyFont="1" applyFill="1" applyBorder="1" applyAlignment="1">
      <alignment horizontal="center" vertical="center"/>
    </xf>
    <xf numFmtId="167" fontId="10" fillId="3" borderId="4" xfId="0" applyNumberFormat="1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 wrapText="1"/>
    </xf>
    <xf numFmtId="2" fontId="10" fillId="3" borderId="4" xfId="0" applyNumberFormat="1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9"/>
  <sheetViews>
    <sheetView tabSelected="1" workbookViewId="0">
      <selection activeCell="A6" sqref="A6"/>
    </sheetView>
  </sheetViews>
  <sheetFormatPr defaultRowHeight="15" x14ac:dyDescent="0.25"/>
  <cols>
    <col min="2" max="2" width="21.85546875" customWidth="1"/>
    <col min="4" max="4" width="1.7109375" customWidth="1"/>
    <col min="6" max="6" width="19.85546875" customWidth="1"/>
    <col min="7" max="7" width="12.7109375" customWidth="1"/>
    <col min="10" max="10" width="10.7109375" customWidth="1"/>
    <col min="12" max="12" width="19.5703125" bestFit="1" customWidth="1"/>
  </cols>
  <sheetData>
    <row r="1" spans="1:12" ht="18.75" x14ac:dyDescent="0.3">
      <c r="A1" s="1" t="s">
        <v>148</v>
      </c>
    </row>
    <row r="3" spans="1:12" x14ac:dyDescent="0.25">
      <c r="A3" s="45"/>
      <c r="B3" s="57" t="s">
        <v>0</v>
      </c>
      <c r="C3" s="52" t="s">
        <v>149</v>
      </c>
      <c r="D3" s="46"/>
      <c r="E3" s="46"/>
      <c r="F3" s="46"/>
      <c r="G3" s="46"/>
      <c r="H3" s="46"/>
      <c r="I3" s="46"/>
      <c r="J3" s="46"/>
      <c r="K3" s="59" t="s">
        <v>1</v>
      </c>
      <c r="L3" s="60">
        <v>0</v>
      </c>
    </row>
    <row r="4" spans="1:12" x14ac:dyDescent="0.25">
      <c r="A4" s="47"/>
      <c r="B4" s="55" t="s">
        <v>2</v>
      </c>
      <c r="C4" s="53">
        <v>4</v>
      </c>
      <c r="D4" s="2"/>
      <c r="E4" s="2"/>
      <c r="F4" s="2"/>
      <c r="G4" s="2"/>
      <c r="H4" s="2"/>
      <c r="I4" s="48"/>
      <c r="J4" s="48"/>
      <c r="K4" s="61" t="s">
        <v>3</v>
      </c>
      <c r="L4" s="62" t="s">
        <v>180</v>
      </c>
    </row>
    <row r="5" spans="1:12" x14ac:dyDescent="0.25">
      <c r="A5" s="49"/>
      <c r="B5" s="56" t="s">
        <v>4</v>
      </c>
      <c r="C5" s="53">
        <v>5.3</v>
      </c>
      <c r="D5" s="3"/>
      <c r="E5" s="3"/>
      <c r="F5" s="3"/>
      <c r="G5" s="3"/>
      <c r="H5" s="3"/>
      <c r="I5" s="48"/>
      <c r="J5" s="48"/>
      <c r="K5" s="63" t="s">
        <v>5</v>
      </c>
      <c r="L5" s="64" t="s">
        <v>179</v>
      </c>
    </row>
    <row r="6" spans="1:12" x14ac:dyDescent="0.25">
      <c r="A6" s="50"/>
      <c r="B6" s="58"/>
      <c r="C6" s="54"/>
      <c r="D6" s="51"/>
      <c r="E6" s="51"/>
      <c r="F6" s="51"/>
      <c r="G6" s="51"/>
      <c r="H6" s="51"/>
      <c r="I6" s="51"/>
      <c r="J6" s="51"/>
      <c r="K6" s="65" t="s">
        <v>7</v>
      </c>
      <c r="L6" s="66" t="s">
        <v>6</v>
      </c>
    </row>
    <row r="7" spans="1:12" x14ac:dyDescent="0.25">
      <c r="A7" s="73"/>
      <c r="B7" s="4"/>
      <c r="C7" s="5"/>
      <c r="D7" s="6"/>
      <c r="E7" s="7"/>
      <c r="F7" s="8"/>
      <c r="G7" s="9"/>
      <c r="H7" s="4"/>
      <c r="I7" s="4"/>
      <c r="J7" s="4"/>
      <c r="K7" s="4"/>
      <c r="L7" s="4"/>
    </row>
    <row r="8" spans="1:12" x14ac:dyDescent="0.25">
      <c r="A8" s="10"/>
      <c r="B8" s="4"/>
      <c r="C8" s="5"/>
      <c r="D8" s="6"/>
      <c r="E8" s="7"/>
      <c r="F8" s="8"/>
      <c r="G8" s="9"/>
      <c r="H8" s="4"/>
      <c r="I8" s="4"/>
      <c r="J8" s="4"/>
      <c r="K8" s="4"/>
      <c r="L8" s="4"/>
    </row>
    <row r="9" spans="1:12" ht="36" x14ac:dyDescent="0.25">
      <c r="A9" s="74" t="s">
        <v>8</v>
      </c>
      <c r="B9" s="74" t="s">
        <v>9</v>
      </c>
      <c r="C9" s="75" t="s">
        <v>10</v>
      </c>
      <c r="D9" s="76"/>
      <c r="E9" s="77"/>
      <c r="F9" s="78" t="s">
        <v>11</v>
      </c>
      <c r="G9" s="74" t="s">
        <v>12</v>
      </c>
      <c r="H9" s="74" t="s">
        <v>13</v>
      </c>
      <c r="I9" s="79" t="s">
        <v>14</v>
      </c>
      <c r="J9" s="79" t="s">
        <v>181</v>
      </c>
      <c r="K9" s="80" t="s">
        <v>15</v>
      </c>
      <c r="L9" s="74" t="s">
        <v>16</v>
      </c>
    </row>
    <row r="10" spans="1:12" x14ac:dyDescent="0.25">
      <c r="A10" s="29">
        <v>1.1000000000000001</v>
      </c>
      <c r="B10" s="12" t="s">
        <v>17</v>
      </c>
      <c r="C10" s="13">
        <v>6300</v>
      </c>
      <c r="D10" s="14" t="s">
        <v>18</v>
      </c>
      <c r="E10" s="15">
        <v>2000</v>
      </c>
      <c r="F10" s="16">
        <v>6</v>
      </c>
      <c r="G10" s="17" t="s">
        <v>19</v>
      </c>
      <c r="H10" s="17" t="s">
        <v>20</v>
      </c>
      <c r="I10" s="18">
        <v>6</v>
      </c>
      <c r="J10" s="19">
        <f>(C10*E10*F10)*7850/1000^3</f>
        <v>593.46</v>
      </c>
      <c r="K10" s="20">
        <f t="shared" ref="K10:K13" si="0">I10*J10</f>
        <v>3560.76</v>
      </c>
      <c r="L10" s="21"/>
    </row>
    <row r="11" spans="1:12" x14ac:dyDescent="0.25">
      <c r="A11" s="29">
        <v>1.2</v>
      </c>
      <c r="B11" s="12" t="s">
        <v>21</v>
      </c>
      <c r="C11" s="13">
        <v>6300</v>
      </c>
      <c r="D11" s="14" t="s">
        <v>18</v>
      </c>
      <c r="E11" s="15">
        <v>2000</v>
      </c>
      <c r="F11" s="16">
        <v>8</v>
      </c>
      <c r="G11" s="29" t="s">
        <v>19</v>
      </c>
      <c r="H11" s="17" t="s">
        <v>20</v>
      </c>
      <c r="I11" s="18">
        <v>2</v>
      </c>
      <c r="J11" s="19">
        <f>(C11*E11*F11)*7850/1000^3</f>
        <v>791.28</v>
      </c>
      <c r="K11" s="20">
        <f t="shared" si="0"/>
        <v>1582.56</v>
      </c>
      <c r="L11" s="21"/>
    </row>
    <row r="12" spans="1:12" x14ac:dyDescent="0.25">
      <c r="A12" s="29">
        <v>1.3</v>
      </c>
      <c r="B12" s="12" t="s">
        <v>22</v>
      </c>
      <c r="C12" s="13">
        <v>6300</v>
      </c>
      <c r="D12" s="14" t="s">
        <v>18</v>
      </c>
      <c r="E12" s="15">
        <v>2000</v>
      </c>
      <c r="F12" s="16">
        <v>6</v>
      </c>
      <c r="G12" s="29" t="s">
        <v>19</v>
      </c>
      <c r="H12" s="17" t="s">
        <v>20</v>
      </c>
      <c r="I12" s="18">
        <v>2</v>
      </c>
      <c r="J12" s="19">
        <f>(C12*E12*F12)*7850/1000^3</f>
        <v>593.46</v>
      </c>
      <c r="K12" s="20">
        <f t="shared" si="0"/>
        <v>1186.92</v>
      </c>
      <c r="L12" s="21"/>
    </row>
    <row r="13" spans="1:12" x14ac:dyDescent="0.25">
      <c r="A13" s="29">
        <v>1.4</v>
      </c>
      <c r="B13" s="12" t="s">
        <v>23</v>
      </c>
      <c r="C13" s="22"/>
      <c r="D13" s="23"/>
      <c r="E13" s="15"/>
      <c r="F13" s="16" t="s">
        <v>24</v>
      </c>
      <c r="G13" s="29" t="s">
        <v>19</v>
      </c>
      <c r="H13" s="29" t="s">
        <v>25</v>
      </c>
      <c r="I13" s="18">
        <f>1.1*(C4+(2*F10/1000))*3.1416</f>
        <v>13.864509119999999</v>
      </c>
      <c r="J13" s="19">
        <f>7850*1136/(1000^2)</f>
        <v>8.9176000000000002</v>
      </c>
      <c r="K13" s="20">
        <f t="shared" si="0"/>
        <v>123.638146528512</v>
      </c>
      <c r="L13" s="21"/>
    </row>
    <row r="15" spans="1:12" x14ac:dyDescent="0.25">
      <c r="A15" s="24" t="s">
        <v>26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</row>
    <row r="16" spans="1:12" x14ac:dyDescent="0.25">
      <c r="A16" s="29">
        <v>2.1</v>
      </c>
      <c r="B16" s="12" t="s">
        <v>182</v>
      </c>
      <c r="C16" s="30"/>
      <c r="D16" s="31"/>
      <c r="E16" s="32"/>
      <c r="F16" s="29" t="s">
        <v>27</v>
      </c>
      <c r="G16" s="29" t="s">
        <v>19</v>
      </c>
      <c r="H16" s="29" t="s">
        <v>25</v>
      </c>
      <c r="I16" s="20">
        <f>1.1*8*1.65</f>
        <v>14.52</v>
      </c>
      <c r="J16" s="20">
        <v>9.5500000000000007</v>
      </c>
      <c r="K16" s="20">
        <f>I16*J16</f>
        <v>138.666</v>
      </c>
      <c r="L16" s="12" t="s">
        <v>28</v>
      </c>
    </row>
    <row r="17" spans="1:12" x14ac:dyDescent="0.25">
      <c r="A17" s="29">
        <v>2.2000000000000002</v>
      </c>
      <c r="B17" s="12" t="s">
        <v>183</v>
      </c>
      <c r="C17" s="30"/>
      <c r="D17" s="31"/>
      <c r="E17" s="32"/>
      <c r="F17" s="29" t="s">
        <v>29</v>
      </c>
      <c r="G17" s="29" t="s">
        <v>19</v>
      </c>
      <c r="H17" s="29" t="s">
        <v>20</v>
      </c>
      <c r="I17" s="20">
        <v>8</v>
      </c>
      <c r="J17" s="20">
        <v>0.61899999999999999</v>
      </c>
      <c r="K17" s="20">
        <f>I17*J17</f>
        <v>4.952</v>
      </c>
      <c r="L17" s="12"/>
    </row>
    <row r="18" spans="1:12" x14ac:dyDescent="0.25">
      <c r="A18" s="29">
        <v>2.2999999999999998</v>
      </c>
      <c r="B18" s="12" t="s">
        <v>184</v>
      </c>
      <c r="C18" s="30"/>
      <c r="D18" s="31"/>
      <c r="E18" s="32"/>
      <c r="F18" s="29" t="s">
        <v>30</v>
      </c>
      <c r="G18" s="29" t="s">
        <v>19</v>
      </c>
      <c r="H18" s="29" t="s">
        <v>20</v>
      </c>
      <c r="I18" s="20">
        <v>8</v>
      </c>
      <c r="J18" s="20">
        <v>1.42</v>
      </c>
      <c r="K18" s="20">
        <f>I18*J18</f>
        <v>11.36</v>
      </c>
      <c r="L18" s="12"/>
    </row>
    <row r="19" spans="1:12" x14ac:dyDescent="0.25">
      <c r="A19" s="29">
        <v>2.4</v>
      </c>
      <c r="B19" s="12" t="s">
        <v>184</v>
      </c>
      <c r="C19" s="30"/>
      <c r="D19" s="31"/>
      <c r="E19" s="32"/>
      <c r="F19" s="29" t="s">
        <v>31</v>
      </c>
      <c r="G19" s="29" t="s">
        <v>19</v>
      </c>
      <c r="H19" s="29" t="s">
        <v>20</v>
      </c>
      <c r="I19" s="20">
        <v>8</v>
      </c>
      <c r="J19" s="20">
        <v>0.86875000000000002</v>
      </c>
      <c r="K19" s="20">
        <f>I19*J19</f>
        <v>6.95</v>
      </c>
      <c r="L19" s="12"/>
    </row>
    <row r="20" spans="1:12" x14ac:dyDescent="0.25">
      <c r="A20" s="29">
        <v>2.5</v>
      </c>
      <c r="B20" s="12" t="s">
        <v>185</v>
      </c>
      <c r="C20" s="30"/>
      <c r="D20" s="31"/>
      <c r="E20" s="32"/>
      <c r="F20" s="27" t="s">
        <v>186</v>
      </c>
      <c r="G20" s="29" t="s">
        <v>19</v>
      </c>
      <c r="H20" s="29" t="s">
        <v>20</v>
      </c>
      <c r="I20" s="20">
        <v>2</v>
      </c>
      <c r="J20" s="20">
        <v>6.7</v>
      </c>
      <c r="K20" s="20">
        <f t="shared" ref="K20:K25" si="1">I20*J20</f>
        <v>13.4</v>
      </c>
      <c r="L20" s="12" t="s">
        <v>187</v>
      </c>
    </row>
    <row r="21" spans="1:12" x14ac:dyDescent="0.25">
      <c r="A21" s="29">
        <v>2.6</v>
      </c>
      <c r="B21" s="12" t="s">
        <v>188</v>
      </c>
      <c r="C21" s="30"/>
      <c r="D21" s="31"/>
      <c r="E21" s="32"/>
      <c r="F21" s="29" t="s">
        <v>32</v>
      </c>
      <c r="G21" s="29" t="s">
        <v>19</v>
      </c>
      <c r="H21" s="29" t="s">
        <v>20</v>
      </c>
      <c r="I21" s="20">
        <v>1</v>
      </c>
      <c r="J21" s="20">
        <v>7.46</v>
      </c>
      <c r="K21" s="20">
        <f t="shared" si="1"/>
        <v>7.46</v>
      </c>
      <c r="L21" s="12"/>
    </row>
    <row r="22" spans="1:12" x14ac:dyDescent="0.25">
      <c r="A22" s="29">
        <v>2.7</v>
      </c>
      <c r="B22" s="12" t="s">
        <v>189</v>
      </c>
      <c r="C22" s="30"/>
      <c r="D22" s="31"/>
      <c r="E22" s="32"/>
      <c r="F22" s="29" t="s">
        <v>33</v>
      </c>
      <c r="G22" s="29" t="s">
        <v>19</v>
      </c>
      <c r="H22" s="29" t="s">
        <v>20</v>
      </c>
      <c r="I22" s="20">
        <v>8</v>
      </c>
      <c r="J22" s="20">
        <v>0.17374999999999999</v>
      </c>
      <c r="K22" s="20">
        <f t="shared" si="1"/>
        <v>1.39</v>
      </c>
      <c r="L22" s="12"/>
    </row>
    <row r="23" spans="1:12" x14ac:dyDescent="0.25">
      <c r="A23" s="29">
        <v>2.8</v>
      </c>
      <c r="B23" s="12" t="s">
        <v>190</v>
      </c>
      <c r="C23" s="30"/>
      <c r="D23" s="31"/>
      <c r="E23" s="32"/>
      <c r="F23" s="29" t="s">
        <v>34</v>
      </c>
      <c r="G23" s="29" t="s">
        <v>19</v>
      </c>
      <c r="H23" s="29" t="s">
        <v>20</v>
      </c>
      <c r="I23" s="20">
        <v>1</v>
      </c>
      <c r="J23" s="20">
        <v>9.8699999999999992</v>
      </c>
      <c r="K23" s="20">
        <f t="shared" si="1"/>
        <v>9.8699999999999992</v>
      </c>
      <c r="L23" s="12" t="s">
        <v>191</v>
      </c>
    </row>
    <row r="24" spans="1:12" x14ac:dyDescent="0.25">
      <c r="A24" s="29">
        <v>2.9</v>
      </c>
      <c r="B24" s="12" t="s">
        <v>192</v>
      </c>
      <c r="C24" s="30"/>
      <c r="D24" s="31"/>
      <c r="E24" s="32"/>
      <c r="F24" s="29" t="s">
        <v>35</v>
      </c>
      <c r="G24" s="29" t="s">
        <v>19</v>
      </c>
      <c r="H24" s="29" t="s">
        <v>20</v>
      </c>
      <c r="I24" s="20">
        <v>1</v>
      </c>
      <c r="J24" s="20">
        <v>18.670000000000002</v>
      </c>
      <c r="K24" s="20">
        <f t="shared" si="1"/>
        <v>18.670000000000002</v>
      </c>
      <c r="L24" s="12" t="s">
        <v>193</v>
      </c>
    </row>
    <row r="25" spans="1:12" x14ac:dyDescent="0.25">
      <c r="A25" s="28">
        <v>2.1</v>
      </c>
      <c r="B25" s="12" t="s">
        <v>36</v>
      </c>
      <c r="C25" s="30"/>
      <c r="D25" s="31"/>
      <c r="E25" s="32"/>
      <c r="F25" s="29" t="s">
        <v>37</v>
      </c>
      <c r="G25" s="29" t="s">
        <v>38</v>
      </c>
      <c r="H25" s="29" t="s">
        <v>20</v>
      </c>
      <c r="I25" s="20">
        <v>32</v>
      </c>
      <c r="J25" s="20">
        <v>0.13250000000000001</v>
      </c>
      <c r="K25" s="20">
        <f t="shared" si="1"/>
        <v>4.24</v>
      </c>
      <c r="L25" s="12"/>
    </row>
    <row r="26" spans="1:12" x14ac:dyDescent="0.25">
      <c r="A26" s="25"/>
      <c r="B26" s="25"/>
      <c r="C26" s="25"/>
      <c r="D26" s="25"/>
      <c r="E26" s="25"/>
      <c r="F26" s="26"/>
      <c r="G26" s="26"/>
      <c r="H26" s="26"/>
      <c r="I26" s="11"/>
      <c r="J26" s="11"/>
      <c r="K26" s="11"/>
      <c r="L26" s="25"/>
    </row>
    <row r="27" spans="1:12" x14ac:dyDescent="0.25">
      <c r="A27" s="24" t="s">
        <v>39</v>
      </c>
      <c r="B27" s="25"/>
      <c r="C27" s="25"/>
      <c r="D27" s="25"/>
      <c r="E27" s="25"/>
      <c r="F27" s="26"/>
      <c r="G27" s="26"/>
      <c r="H27" s="26"/>
      <c r="I27" s="11"/>
      <c r="J27" s="11"/>
      <c r="K27" s="11"/>
      <c r="L27" s="25"/>
    </row>
    <row r="28" spans="1:12" x14ac:dyDescent="0.25">
      <c r="A28" s="29">
        <v>3.1</v>
      </c>
      <c r="B28" s="12" t="s">
        <v>194</v>
      </c>
      <c r="C28" s="33"/>
      <c r="D28" s="34"/>
      <c r="E28" s="35"/>
      <c r="F28" s="29" t="s">
        <v>40</v>
      </c>
      <c r="G28" s="29" t="s">
        <v>19</v>
      </c>
      <c r="H28" s="29" t="s">
        <v>20</v>
      </c>
      <c r="I28" s="20">
        <v>8</v>
      </c>
      <c r="J28" s="20">
        <f t="shared" ref="J28:J30" si="2">K28/I28</f>
        <v>2.85</v>
      </c>
      <c r="K28" s="20">
        <v>22.8</v>
      </c>
      <c r="L28" s="12"/>
    </row>
    <row r="29" spans="1:12" x14ac:dyDescent="0.25">
      <c r="A29" s="29">
        <v>3.2</v>
      </c>
      <c r="B29" s="12" t="s">
        <v>184</v>
      </c>
      <c r="C29" s="33"/>
      <c r="D29" s="34"/>
      <c r="E29" s="35"/>
      <c r="F29" s="29" t="s">
        <v>41</v>
      </c>
      <c r="G29" s="29" t="s">
        <v>19</v>
      </c>
      <c r="H29" s="29" t="s">
        <v>20</v>
      </c>
      <c r="I29" s="20">
        <v>16</v>
      </c>
      <c r="J29" s="20">
        <f t="shared" si="2"/>
        <v>3.1524999999999999</v>
      </c>
      <c r="K29" s="20">
        <v>50.44</v>
      </c>
      <c r="L29" s="12"/>
    </row>
    <row r="30" spans="1:12" x14ac:dyDescent="0.25">
      <c r="A30" s="29">
        <v>3.3</v>
      </c>
      <c r="B30" s="12" t="s">
        <v>195</v>
      </c>
      <c r="C30" s="33"/>
      <c r="D30" s="34"/>
      <c r="E30" s="35"/>
      <c r="F30" s="29" t="s">
        <v>42</v>
      </c>
      <c r="G30" s="29" t="s">
        <v>19</v>
      </c>
      <c r="H30" s="29" t="s">
        <v>20</v>
      </c>
      <c r="I30" s="20">
        <v>2</v>
      </c>
      <c r="J30" s="20">
        <f t="shared" si="2"/>
        <v>0.245</v>
      </c>
      <c r="K30" s="20">
        <v>0.49</v>
      </c>
      <c r="L30" s="12"/>
    </row>
    <row r="31" spans="1:12" x14ac:dyDescent="0.25">
      <c r="A31" s="25"/>
      <c r="B31" s="25"/>
      <c r="C31" s="25"/>
      <c r="D31" s="25"/>
      <c r="E31" s="25"/>
      <c r="F31" s="26" t="s">
        <v>43</v>
      </c>
      <c r="G31" s="26"/>
      <c r="H31" s="26"/>
      <c r="I31" s="11"/>
      <c r="J31" s="11"/>
      <c r="K31" s="11"/>
      <c r="L31" s="25"/>
    </row>
    <row r="32" spans="1:12" x14ac:dyDescent="0.25">
      <c r="A32" s="24" t="s">
        <v>44</v>
      </c>
    </row>
    <row r="33" spans="1:12" x14ac:dyDescent="0.25">
      <c r="A33" s="29">
        <v>4.0999999999999996</v>
      </c>
      <c r="B33" s="12" t="s">
        <v>196</v>
      </c>
      <c r="C33" s="70" t="s">
        <v>45</v>
      </c>
      <c r="D33" s="71"/>
      <c r="E33" s="72"/>
      <c r="F33" s="29" t="s">
        <v>46</v>
      </c>
      <c r="G33" s="29" t="s">
        <v>47</v>
      </c>
      <c r="H33" s="29" t="s">
        <v>25</v>
      </c>
      <c r="I33" s="12">
        <f>1.1*11.64</f>
        <v>12.804000000000002</v>
      </c>
      <c r="J33" s="12">
        <v>3.84</v>
      </c>
      <c r="K33" s="20">
        <f t="shared" ref="K33:K44" si="3">I33*J33</f>
        <v>49.167360000000009</v>
      </c>
      <c r="L33" s="12"/>
    </row>
    <row r="34" spans="1:12" x14ac:dyDescent="0.25">
      <c r="A34" s="29">
        <v>4.2</v>
      </c>
      <c r="B34" s="12" t="s">
        <v>197</v>
      </c>
      <c r="C34" s="30"/>
      <c r="D34" s="31"/>
      <c r="E34" s="32"/>
      <c r="F34" s="29" t="s">
        <v>48</v>
      </c>
      <c r="G34" s="29" t="s">
        <v>19</v>
      </c>
      <c r="H34" s="29" t="s">
        <v>25</v>
      </c>
      <c r="I34" s="12">
        <f>1.1*11.54</f>
        <v>12.694000000000001</v>
      </c>
      <c r="J34" s="12">
        <v>2.3540000000000001</v>
      </c>
      <c r="K34" s="20">
        <f t="shared" si="3"/>
        <v>29.881676000000002</v>
      </c>
      <c r="L34" s="12"/>
    </row>
    <row r="35" spans="1:12" x14ac:dyDescent="0.25">
      <c r="A35" s="29">
        <v>4.3</v>
      </c>
      <c r="B35" s="12" t="s">
        <v>198</v>
      </c>
      <c r="C35" s="30"/>
      <c r="D35" s="31"/>
      <c r="E35" s="32"/>
      <c r="F35" s="29" t="s">
        <v>49</v>
      </c>
      <c r="G35" s="29" t="s">
        <v>19</v>
      </c>
      <c r="H35" s="29" t="s">
        <v>25</v>
      </c>
      <c r="I35" s="12">
        <f>1.1*(11.54+2*0.425)</f>
        <v>13.629</v>
      </c>
      <c r="J35" s="12">
        <v>3.532</v>
      </c>
      <c r="K35" s="20">
        <f t="shared" si="3"/>
        <v>48.137627999999999</v>
      </c>
      <c r="L35" s="12"/>
    </row>
    <row r="36" spans="1:12" x14ac:dyDescent="0.25">
      <c r="A36" s="29">
        <v>4.4000000000000004</v>
      </c>
      <c r="B36" s="12" t="s">
        <v>199</v>
      </c>
      <c r="C36" s="30"/>
      <c r="D36" s="31"/>
      <c r="E36" s="32"/>
      <c r="F36" s="29" t="s">
        <v>50</v>
      </c>
      <c r="G36" s="29" t="s">
        <v>19</v>
      </c>
      <c r="H36" s="29" t="s">
        <v>25</v>
      </c>
      <c r="I36" s="12">
        <f>1.1*(9*0.95)</f>
        <v>9.4049999999999994</v>
      </c>
      <c r="J36" s="12">
        <v>5.8</v>
      </c>
      <c r="K36" s="20">
        <f t="shared" si="3"/>
        <v>54.548999999999992</v>
      </c>
      <c r="L36" s="12"/>
    </row>
    <row r="37" spans="1:12" x14ac:dyDescent="0.25">
      <c r="A37" s="29">
        <v>4.5</v>
      </c>
      <c r="B37" s="12" t="s">
        <v>200</v>
      </c>
      <c r="C37" s="30"/>
      <c r="D37" s="31"/>
      <c r="E37" s="32"/>
      <c r="F37" s="29" t="s">
        <v>51</v>
      </c>
      <c r="G37" s="29" t="s">
        <v>19</v>
      </c>
      <c r="H37" s="29" t="s">
        <v>25</v>
      </c>
      <c r="I37" s="12">
        <f>1.1*2*6.81</f>
        <v>14.982000000000001</v>
      </c>
      <c r="J37" s="12">
        <v>5.9</v>
      </c>
      <c r="K37" s="20">
        <f t="shared" si="3"/>
        <v>88.393800000000013</v>
      </c>
      <c r="L37" s="12"/>
    </row>
    <row r="38" spans="1:12" x14ac:dyDescent="0.25">
      <c r="A38" s="29">
        <v>4.5999999999999996</v>
      </c>
      <c r="B38" s="12" t="s">
        <v>201</v>
      </c>
      <c r="C38" s="30"/>
      <c r="D38" s="31"/>
      <c r="E38" s="32"/>
      <c r="F38" s="29" t="s">
        <v>52</v>
      </c>
      <c r="G38" s="29" t="s">
        <v>19</v>
      </c>
      <c r="H38" s="29" t="s">
        <v>25</v>
      </c>
      <c r="I38" s="12">
        <f>1.1*6*(0.223+0.187)</f>
        <v>2.7060000000000004</v>
      </c>
      <c r="J38" s="12">
        <v>9.4169999999999998</v>
      </c>
      <c r="K38" s="20">
        <f t="shared" si="3"/>
        <v>25.482402000000004</v>
      </c>
      <c r="L38" s="12"/>
    </row>
    <row r="39" spans="1:12" x14ac:dyDescent="0.25">
      <c r="A39" s="29">
        <v>4.7</v>
      </c>
      <c r="B39" s="12" t="s">
        <v>202</v>
      </c>
      <c r="C39" s="30"/>
      <c r="D39" s="31"/>
      <c r="E39" s="32"/>
      <c r="F39" s="29" t="s">
        <v>53</v>
      </c>
      <c r="G39" s="29" t="s">
        <v>19</v>
      </c>
      <c r="H39" s="29" t="s">
        <v>20</v>
      </c>
      <c r="I39" s="12">
        <v>6</v>
      </c>
      <c r="J39" s="12">
        <v>0.6</v>
      </c>
      <c r="K39" s="20">
        <f t="shared" si="3"/>
        <v>3.5999999999999996</v>
      </c>
      <c r="L39" s="12"/>
    </row>
    <row r="40" spans="1:12" x14ac:dyDescent="0.25">
      <c r="A40" s="29">
        <v>4.8</v>
      </c>
      <c r="B40" s="12" t="s">
        <v>36</v>
      </c>
      <c r="C40" s="30" t="s">
        <v>43</v>
      </c>
      <c r="D40" s="31"/>
      <c r="E40" s="32"/>
      <c r="F40" s="29" t="s">
        <v>54</v>
      </c>
      <c r="G40" s="29" t="s">
        <v>38</v>
      </c>
      <c r="H40" s="29" t="s">
        <v>20</v>
      </c>
      <c r="I40" s="12">
        <v>8</v>
      </c>
      <c r="J40" s="12">
        <v>0.14000000000000001</v>
      </c>
      <c r="K40" s="20">
        <f t="shared" si="3"/>
        <v>1.1200000000000001</v>
      </c>
      <c r="L40" s="12"/>
    </row>
    <row r="41" spans="1:12" x14ac:dyDescent="0.25">
      <c r="A41" s="29">
        <v>4.9000000000000004</v>
      </c>
      <c r="B41" s="12" t="s">
        <v>55</v>
      </c>
      <c r="C41" s="30"/>
      <c r="D41" s="31"/>
      <c r="E41" s="32"/>
      <c r="F41" s="29" t="s">
        <v>56</v>
      </c>
      <c r="G41" s="29" t="s">
        <v>19</v>
      </c>
      <c r="H41" s="29" t="s">
        <v>25</v>
      </c>
      <c r="I41" s="12">
        <f>1.1*0.2</f>
        <v>0.22000000000000003</v>
      </c>
      <c r="J41" s="12">
        <v>9.1999999999999993</v>
      </c>
      <c r="K41" s="20">
        <f t="shared" si="3"/>
        <v>2.024</v>
      </c>
      <c r="L41" s="12"/>
    </row>
    <row r="42" spans="1:12" x14ac:dyDescent="0.25">
      <c r="A42" s="28">
        <v>4.0999999999999996</v>
      </c>
      <c r="B42" s="12" t="s">
        <v>57</v>
      </c>
      <c r="C42" s="30"/>
      <c r="D42" s="31"/>
      <c r="E42" s="32"/>
      <c r="F42" s="36" t="s">
        <v>58</v>
      </c>
      <c r="G42" s="29" t="s">
        <v>19</v>
      </c>
      <c r="H42" s="29" t="s">
        <v>20</v>
      </c>
      <c r="I42" s="12">
        <v>2</v>
      </c>
      <c r="J42" s="12">
        <v>0.08</v>
      </c>
      <c r="K42" s="20">
        <f t="shared" si="3"/>
        <v>0.16</v>
      </c>
      <c r="L42" s="12"/>
    </row>
    <row r="43" spans="1:12" x14ac:dyDescent="0.25">
      <c r="A43" s="29">
        <v>4.1100000000000003</v>
      </c>
      <c r="B43" s="12" t="s">
        <v>203</v>
      </c>
      <c r="C43" s="30"/>
      <c r="D43" s="31"/>
      <c r="E43" s="32"/>
      <c r="F43" s="29" t="s">
        <v>59</v>
      </c>
      <c r="G43" s="29" t="s">
        <v>19</v>
      </c>
      <c r="H43" s="29" t="s">
        <v>25</v>
      </c>
      <c r="I43" s="12">
        <f>1.1*20*0.46</f>
        <v>10.120000000000001</v>
      </c>
      <c r="J43" s="12">
        <v>2.4460000000000002</v>
      </c>
      <c r="K43" s="20">
        <f t="shared" si="3"/>
        <v>24.753520000000005</v>
      </c>
      <c r="L43" s="12"/>
    </row>
    <row r="44" spans="1:12" x14ac:dyDescent="0.25">
      <c r="A44" s="29">
        <v>4.12</v>
      </c>
      <c r="B44" s="12" t="s">
        <v>204</v>
      </c>
      <c r="C44" s="30"/>
      <c r="D44" s="31"/>
      <c r="E44" s="32"/>
      <c r="F44" s="29" t="s">
        <v>60</v>
      </c>
      <c r="G44" s="29" t="s">
        <v>19</v>
      </c>
      <c r="H44" s="29" t="s">
        <v>25</v>
      </c>
      <c r="I44" s="12">
        <f>1.1*(5*2.235+5*4.26+2.11)</f>
        <v>38.043499999999995</v>
      </c>
      <c r="J44" s="12">
        <v>1.962</v>
      </c>
      <c r="K44" s="20">
        <f t="shared" si="3"/>
        <v>74.641346999999982</v>
      </c>
      <c r="L44" s="12"/>
    </row>
    <row r="45" spans="1:12" x14ac:dyDescent="0.2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</row>
    <row r="46" spans="1:12" x14ac:dyDescent="0.25">
      <c r="A46" s="24" t="s">
        <v>61</v>
      </c>
      <c r="B46" s="25"/>
      <c r="C46" s="25"/>
      <c r="D46" s="25"/>
      <c r="E46" s="25"/>
      <c r="F46" s="26"/>
      <c r="G46" s="26"/>
      <c r="H46" s="26"/>
      <c r="I46" s="11"/>
      <c r="J46" s="11"/>
      <c r="K46" s="11"/>
      <c r="L46" s="25"/>
    </row>
    <row r="47" spans="1:12" x14ac:dyDescent="0.25">
      <c r="A47" s="37" t="s">
        <v>62</v>
      </c>
      <c r="B47" s="12" t="s">
        <v>205</v>
      </c>
      <c r="C47" s="30"/>
      <c r="D47" s="31"/>
      <c r="E47" s="32"/>
      <c r="F47" s="29" t="s">
        <v>63</v>
      </c>
      <c r="G47" s="29" t="s">
        <v>19</v>
      </c>
      <c r="H47" s="29" t="s">
        <v>20</v>
      </c>
      <c r="I47" s="20">
        <v>1</v>
      </c>
      <c r="J47" s="20">
        <v>29.06</v>
      </c>
      <c r="K47" s="20">
        <f>I47*J47</f>
        <v>29.06</v>
      </c>
      <c r="L47" s="12"/>
    </row>
    <row r="48" spans="1:12" x14ac:dyDescent="0.25">
      <c r="A48" s="37" t="s">
        <v>64</v>
      </c>
      <c r="B48" s="12" t="s">
        <v>206</v>
      </c>
      <c r="C48" s="30"/>
      <c r="D48" s="31"/>
      <c r="E48" s="32"/>
      <c r="F48" s="29" t="s">
        <v>65</v>
      </c>
      <c r="G48" s="29" t="s">
        <v>19</v>
      </c>
      <c r="H48" s="29" t="s">
        <v>20</v>
      </c>
      <c r="I48" s="20">
        <v>1</v>
      </c>
      <c r="J48" s="20">
        <v>34.93</v>
      </c>
      <c r="K48" s="20">
        <f>I48*J48</f>
        <v>34.93</v>
      </c>
      <c r="L48" s="12" t="s">
        <v>207</v>
      </c>
    </row>
    <row r="49" spans="1:12" x14ac:dyDescent="0.25">
      <c r="A49" s="37" t="s">
        <v>66</v>
      </c>
      <c r="B49" s="12" t="s">
        <v>67</v>
      </c>
      <c r="C49" s="69" t="s">
        <v>159</v>
      </c>
      <c r="D49" s="69"/>
      <c r="E49" s="69"/>
      <c r="F49" s="29" t="s">
        <v>208</v>
      </c>
      <c r="G49" s="29" t="s">
        <v>89</v>
      </c>
      <c r="H49" s="29" t="s">
        <v>20</v>
      </c>
      <c r="I49" s="20">
        <v>1</v>
      </c>
      <c r="J49" s="20">
        <v>17.68</v>
      </c>
      <c r="K49" s="20">
        <f>I49*J49</f>
        <v>17.68</v>
      </c>
      <c r="L49" s="12"/>
    </row>
    <row r="50" spans="1:12" x14ac:dyDescent="0.25">
      <c r="A50" s="37" t="s">
        <v>68</v>
      </c>
      <c r="B50" s="12" t="s">
        <v>69</v>
      </c>
      <c r="C50" s="30"/>
      <c r="D50" s="31"/>
      <c r="E50" s="32"/>
      <c r="F50" s="29" t="s">
        <v>70</v>
      </c>
      <c r="G50" s="29" t="s">
        <v>71</v>
      </c>
      <c r="H50" s="29" t="s">
        <v>20</v>
      </c>
      <c r="I50" s="20">
        <v>1</v>
      </c>
      <c r="J50" s="20" t="s">
        <v>72</v>
      </c>
      <c r="K50" s="20"/>
      <c r="L50" s="12"/>
    </row>
    <row r="51" spans="1:12" x14ac:dyDescent="0.25">
      <c r="A51" s="37" t="s">
        <v>73</v>
      </c>
      <c r="B51" s="12" t="s">
        <v>74</v>
      </c>
      <c r="C51" s="69" t="s">
        <v>209</v>
      </c>
      <c r="D51" s="69"/>
      <c r="E51" s="69"/>
      <c r="F51" s="29" t="s">
        <v>208</v>
      </c>
      <c r="G51" s="29" t="s">
        <v>89</v>
      </c>
      <c r="H51" s="29" t="s">
        <v>20</v>
      </c>
      <c r="I51" s="20">
        <v>1</v>
      </c>
      <c r="J51" s="20">
        <v>57.28</v>
      </c>
      <c r="K51" s="20">
        <f>I51*J51</f>
        <v>57.28</v>
      </c>
      <c r="L51" s="12"/>
    </row>
    <row r="52" spans="1:12" ht="24" x14ac:dyDescent="0.25">
      <c r="A52" s="37" t="s">
        <v>75</v>
      </c>
      <c r="B52" s="38" t="s">
        <v>76</v>
      </c>
      <c r="C52" s="30"/>
      <c r="D52" s="31"/>
      <c r="E52" s="32"/>
      <c r="F52" s="37" t="s">
        <v>77</v>
      </c>
      <c r="G52" s="39" t="s">
        <v>78</v>
      </c>
      <c r="H52" s="37" t="s">
        <v>20</v>
      </c>
      <c r="I52" s="40">
        <v>20</v>
      </c>
      <c r="J52" s="40">
        <v>0.17899999999999999</v>
      </c>
      <c r="K52" s="40">
        <f>I52*J52</f>
        <v>3.58</v>
      </c>
      <c r="L52" s="12"/>
    </row>
    <row r="53" spans="1:12" x14ac:dyDescent="0.25">
      <c r="A53" s="37" t="s">
        <v>79</v>
      </c>
      <c r="B53" s="12" t="s">
        <v>210</v>
      </c>
      <c r="C53" s="30"/>
      <c r="D53" s="31"/>
      <c r="E53" s="32"/>
      <c r="F53" s="29" t="s">
        <v>80</v>
      </c>
      <c r="G53" s="29" t="s">
        <v>19</v>
      </c>
      <c r="H53" s="29" t="s">
        <v>20</v>
      </c>
      <c r="I53" s="20">
        <v>2</v>
      </c>
      <c r="J53" s="20">
        <v>0.49</v>
      </c>
      <c r="K53" s="20">
        <f>I53*J53</f>
        <v>0.98</v>
      </c>
      <c r="L53" s="12"/>
    </row>
    <row r="54" spans="1:12" x14ac:dyDescent="0.25">
      <c r="A54" s="37"/>
      <c r="B54" s="12"/>
      <c r="C54" s="30"/>
      <c r="D54" s="31"/>
      <c r="E54" s="32"/>
      <c r="F54" s="29"/>
      <c r="G54" s="29"/>
      <c r="H54" s="29"/>
      <c r="I54" s="20"/>
      <c r="J54" s="20"/>
      <c r="K54" s="20"/>
      <c r="L54" s="12"/>
    </row>
    <row r="55" spans="1:12" x14ac:dyDescent="0.25">
      <c r="A55" s="37" t="s">
        <v>81</v>
      </c>
      <c r="B55" s="12" t="s">
        <v>82</v>
      </c>
      <c r="C55" s="70" t="s">
        <v>154</v>
      </c>
      <c r="D55" s="71"/>
      <c r="E55" s="72"/>
      <c r="F55" s="29" t="s">
        <v>150</v>
      </c>
      <c r="G55" s="29" t="s">
        <v>83</v>
      </c>
      <c r="H55" s="29" t="s">
        <v>25</v>
      </c>
      <c r="I55" s="20">
        <f>1.1*(0.237+0.092)</f>
        <v>0.3619</v>
      </c>
      <c r="J55" s="20">
        <v>16.04</v>
      </c>
      <c r="K55" s="20">
        <f>I55*J55</f>
        <v>5.8048759999999993</v>
      </c>
      <c r="L55" s="12"/>
    </row>
    <row r="56" spans="1:12" x14ac:dyDescent="0.25">
      <c r="A56" s="37" t="s">
        <v>81</v>
      </c>
      <c r="B56" s="12" t="s">
        <v>82</v>
      </c>
      <c r="C56" s="69" t="s">
        <v>154</v>
      </c>
      <c r="D56" s="69"/>
      <c r="E56" s="69"/>
      <c r="F56" s="29" t="s">
        <v>151</v>
      </c>
      <c r="G56" s="29" t="s">
        <v>83</v>
      </c>
      <c r="H56" s="29" t="s">
        <v>25</v>
      </c>
      <c r="I56" s="20">
        <f>1.1*2*0.225</f>
        <v>0.49500000000000005</v>
      </c>
      <c r="J56" s="20">
        <v>11.3</v>
      </c>
      <c r="K56" s="20">
        <f t="shared" ref="K56" si="4">I56*J56</f>
        <v>5.5935000000000006</v>
      </c>
      <c r="L56" s="12"/>
    </row>
    <row r="57" spans="1:12" x14ac:dyDescent="0.25">
      <c r="A57" s="37" t="s">
        <v>84</v>
      </c>
      <c r="B57" s="12" t="s">
        <v>82</v>
      </c>
      <c r="C57" s="69" t="s">
        <v>154</v>
      </c>
      <c r="D57" s="69"/>
      <c r="E57" s="69"/>
      <c r="F57" s="29" t="s">
        <v>152</v>
      </c>
      <c r="G57" s="29" t="s">
        <v>83</v>
      </c>
      <c r="H57" s="29" t="s">
        <v>25</v>
      </c>
      <c r="I57" s="20">
        <f>1.1*(3*4.9725+3*0.1005+0.454+0.633+0.532+3*4.688)</f>
        <v>33.992200000000004</v>
      </c>
      <c r="J57" s="20">
        <v>5.4</v>
      </c>
      <c r="K57" s="20">
        <f>I57*J57</f>
        <v>183.55788000000004</v>
      </c>
      <c r="L57" s="29" t="s">
        <v>85</v>
      </c>
    </row>
    <row r="58" spans="1:12" x14ac:dyDescent="0.25">
      <c r="A58" s="37" t="s">
        <v>86</v>
      </c>
      <c r="B58" s="12" t="s">
        <v>82</v>
      </c>
      <c r="C58" s="69" t="s">
        <v>154</v>
      </c>
      <c r="D58" s="69"/>
      <c r="E58" s="69"/>
      <c r="F58" s="29" t="s">
        <v>153</v>
      </c>
      <c r="G58" s="29" t="s">
        <v>83</v>
      </c>
      <c r="H58" s="29" t="s">
        <v>25</v>
      </c>
      <c r="I58" s="20">
        <f>1.1*3*0.235</f>
        <v>0.77549999999999997</v>
      </c>
      <c r="J58" s="20">
        <v>2.1800000000000002</v>
      </c>
      <c r="K58" s="20">
        <f>I58*J58</f>
        <v>1.69059</v>
      </c>
      <c r="L58" s="12"/>
    </row>
    <row r="59" spans="1:12" x14ac:dyDescent="0.25">
      <c r="A59" s="37"/>
      <c r="B59" s="12"/>
      <c r="C59" s="30"/>
      <c r="D59" s="31"/>
      <c r="E59" s="32"/>
      <c r="F59" s="29"/>
      <c r="G59" s="29"/>
      <c r="H59" s="29"/>
      <c r="I59" s="20"/>
      <c r="J59" s="20"/>
      <c r="K59" s="20"/>
      <c r="L59" s="12"/>
    </row>
    <row r="60" spans="1:12" x14ac:dyDescent="0.25">
      <c r="A60" s="37" t="s">
        <v>87</v>
      </c>
      <c r="B60" s="12" t="s">
        <v>88</v>
      </c>
      <c r="C60" s="69" t="s">
        <v>159</v>
      </c>
      <c r="D60" s="69"/>
      <c r="E60" s="69"/>
      <c r="F60" s="29" t="s">
        <v>155</v>
      </c>
      <c r="G60" s="29" t="s">
        <v>89</v>
      </c>
      <c r="H60" s="29" t="s">
        <v>20</v>
      </c>
      <c r="I60" s="20">
        <v>2</v>
      </c>
      <c r="J60" s="20">
        <v>5.9</v>
      </c>
      <c r="K60" s="20">
        <f>I60*J60</f>
        <v>11.8</v>
      </c>
      <c r="L60" s="12"/>
    </row>
    <row r="61" spans="1:12" x14ac:dyDescent="0.25">
      <c r="A61" s="37" t="s">
        <v>87</v>
      </c>
      <c r="B61" s="12" t="s">
        <v>88</v>
      </c>
      <c r="C61" s="69" t="s">
        <v>159</v>
      </c>
      <c r="D61" s="69"/>
      <c r="E61" s="69"/>
      <c r="F61" s="29" t="s">
        <v>156</v>
      </c>
      <c r="G61" s="29" t="s">
        <v>89</v>
      </c>
      <c r="H61" s="29" t="s">
        <v>20</v>
      </c>
      <c r="I61" s="20">
        <v>2</v>
      </c>
      <c r="J61" s="20">
        <v>3.63</v>
      </c>
      <c r="K61" s="20">
        <f>I61*J61</f>
        <v>7.26</v>
      </c>
      <c r="L61" s="12"/>
    </row>
    <row r="62" spans="1:12" x14ac:dyDescent="0.25">
      <c r="A62" s="37" t="s">
        <v>90</v>
      </c>
      <c r="B62" s="12" t="s">
        <v>88</v>
      </c>
      <c r="C62" s="69" t="s">
        <v>159</v>
      </c>
      <c r="D62" s="69"/>
      <c r="E62" s="69"/>
      <c r="F62" s="29" t="s">
        <v>157</v>
      </c>
      <c r="G62" s="29" t="s">
        <v>89</v>
      </c>
      <c r="H62" s="29" t="s">
        <v>20</v>
      </c>
      <c r="I62" s="20">
        <v>9</v>
      </c>
      <c r="J62" s="20">
        <v>1.702</v>
      </c>
      <c r="K62" s="20">
        <f>I62*J62</f>
        <v>15.318</v>
      </c>
      <c r="L62" s="12"/>
    </row>
    <row r="63" spans="1:12" x14ac:dyDescent="0.25">
      <c r="A63" s="37" t="s">
        <v>91</v>
      </c>
      <c r="B63" s="12" t="s">
        <v>88</v>
      </c>
      <c r="C63" s="69" t="s">
        <v>159</v>
      </c>
      <c r="D63" s="69"/>
      <c r="E63" s="69"/>
      <c r="F63" s="29" t="s">
        <v>158</v>
      </c>
      <c r="G63" s="29" t="s">
        <v>89</v>
      </c>
      <c r="H63" s="29" t="s">
        <v>20</v>
      </c>
      <c r="I63" s="20">
        <v>3</v>
      </c>
      <c r="J63" s="20">
        <v>0.9</v>
      </c>
      <c r="K63" s="20">
        <f>I63*J63</f>
        <v>2.7</v>
      </c>
      <c r="L63" s="12"/>
    </row>
    <row r="64" spans="1:12" x14ac:dyDescent="0.25">
      <c r="A64" s="37" t="s">
        <v>92</v>
      </c>
      <c r="B64" s="12" t="s">
        <v>93</v>
      </c>
      <c r="C64" s="30"/>
      <c r="D64" s="31"/>
      <c r="E64" s="32"/>
      <c r="F64" s="29" t="s">
        <v>94</v>
      </c>
      <c r="G64" s="29" t="s">
        <v>19</v>
      </c>
      <c r="H64" s="29" t="s">
        <v>20</v>
      </c>
      <c r="I64" s="20">
        <v>2</v>
      </c>
      <c r="J64" s="20">
        <v>1.4350000000000001</v>
      </c>
      <c r="K64" s="20">
        <f>I64*J64</f>
        <v>2.87</v>
      </c>
      <c r="L64" s="12"/>
    </row>
    <row r="65" spans="1:12" x14ac:dyDescent="0.25">
      <c r="A65" s="37"/>
      <c r="B65" s="12"/>
      <c r="C65" s="30"/>
      <c r="D65" s="31"/>
      <c r="E65" s="32"/>
      <c r="F65" s="29"/>
      <c r="G65" s="29"/>
      <c r="H65" s="29"/>
      <c r="I65" s="20"/>
      <c r="J65" s="20"/>
      <c r="K65" s="20"/>
      <c r="L65" s="12"/>
    </row>
    <row r="66" spans="1:12" x14ac:dyDescent="0.25">
      <c r="A66" s="37" t="s">
        <v>95</v>
      </c>
      <c r="B66" s="12" t="s">
        <v>96</v>
      </c>
      <c r="C66" s="30"/>
      <c r="D66" s="31"/>
      <c r="E66" s="32"/>
      <c r="F66" s="29" t="s">
        <v>97</v>
      </c>
      <c r="G66" s="29" t="s">
        <v>71</v>
      </c>
      <c r="H66" s="29" t="s">
        <v>20</v>
      </c>
      <c r="I66" s="20">
        <v>3</v>
      </c>
      <c r="J66" s="67" t="s">
        <v>72</v>
      </c>
      <c r="K66" s="67" t="s">
        <v>72</v>
      </c>
      <c r="L66" s="12"/>
    </row>
    <row r="67" spans="1:12" x14ac:dyDescent="0.25">
      <c r="A67" s="37" t="s">
        <v>98</v>
      </c>
      <c r="B67" s="12" t="s">
        <v>96</v>
      </c>
      <c r="C67" s="30"/>
      <c r="D67" s="31"/>
      <c r="E67" s="32"/>
      <c r="F67" s="29" t="s">
        <v>99</v>
      </c>
      <c r="G67" s="29" t="s">
        <v>71</v>
      </c>
      <c r="H67" s="29" t="s">
        <v>20</v>
      </c>
      <c r="I67" s="20">
        <v>1</v>
      </c>
      <c r="J67" s="67" t="s">
        <v>72</v>
      </c>
      <c r="K67" s="67" t="s">
        <v>72</v>
      </c>
      <c r="L67" s="12"/>
    </row>
    <row r="68" spans="1:12" x14ac:dyDescent="0.25">
      <c r="A68" s="37" t="s">
        <v>100</v>
      </c>
      <c r="B68" s="12" t="s">
        <v>101</v>
      </c>
      <c r="C68" s="30"/>
      <c r="D68" s="31"/>
      <c r="E68" s="32"/>
      <c r="F68" s="29" t="s">
        <v>102</v>
      </c>
      <c r="G68" s="29" t="s">
        <v>103</v>
      </c>
      <c r="H68" s="29" t="s">
        <v>20</v>
      </c>
      <c r="I68" s="20">
        <v>1</v>
      </c>
      <c r="J68" s="67" t="s">
        <v>72</v>
      </c>
      <c r="K68" s="67" t="s">
        <v>72</v>
      </c>
      <c r="L68" s="12"/>
    </row>
    <row r="69" spans="1:12" x14ac:dyDescent="0.25">
      <c r="A69" s="37"/>
      <c r="B69" s="12"/>
      <c r="C69" s="30"/>
      <c r="D69" s="31"/>
      <c r="E69" s="32"/>
      <c r="F69" s="29"/>
      <c r="G69" s="29"/>
      <c r="H69" s="29"/>
      <c r="I69" s="20"/>
      <c r="J69" s="20"/>
      <c r="K69" s="20"/>
      <c r="L69" s="12"/>
    </row>
    <row r="70" spans="1:12" ht="24" x14ac:dyDescent="0.25">
      <c r="A70" s="37" t="s">
        <v>104</v>
      </c>
      <c r="B70" s="38" t="s">
        <v>105</v>
      </c>
      <c r="C70" s="30"/>
      <c r="D70" s="31"/>
      <c r="E70" s="32"/>
      <c r="F70" s="37" t="s">
        <v>106</v>
      </c>
      <c r="G70" s="39" t="s">
        <v>78</v>
      </c>
      <c r="H70" s="37" t="s">
        <v>20</v>
      </c>
      <c r="I70" s="40">
        <v>20</v>
      </c>
      <c r="J70" s="40">
        <v>0.20250000000000001</v>
      </c>
      <c r="K70" s="40">
        <f>I70*J70</f>
        <v>4.0500000000000007</v>
      </c>
      <c r="L70" s="12"/>
    </row>
    <row r="71" spans="1:12" ht="24" x14ac:dyDescent="0.25">
      <c r="A71" s="37" t="s">
        <v>107</v>
      </c>
      <c r="B71" s="38" t="s">
        <v>105</v>
      </c>
      <c r="C71" s="30"/>
      <c r="D71" s="31"/>
      <c r="E71" s="32"/>
      <c r="F71" s="37" t="s">
        <v>108</v>
      </c>
      <c r="G71" s="39" t="s">
        <v>78</v>
      </c>
      <c r="H71" s="37" t="s">
        <v>20</v>
      </c>
      <c r="I71" s="40">
        <v>36</v>
      </c>
      <c r="J71" s="40">
        <v>6.8000000000000005E-2</v>
      </c>
      <c r="K71" s="40">
        <f>I71*J71</f>
        <v>2.4480000000000004</v>
      </c>
      <c r="L71" s="12"/>
    </row>
    <row r="72" spans="1:12" ht="24" x14ac:dyDescent="0.25">
      <c r="A72" s="37" t="s">
        <v>109</v>
      </c>
      <c r="B72" s="38" t="s">
        <v>105</v>
      </c>
      <c r="C72" s="30"/>
      <c r="D72" s="31"/>
      <c r="E72" s="32"/>
      <c r="F72" s="37" t="s">
        <v>110</v>
      </c>
      <c r="G72" s="39" t="s">
        <v>78</v>
      </c>
      <c r="H72" s="37" t="s">
        <v>20</v>
      </c>
      <c r="I72" s="40">
        <v>4</v>
      </c>
      <c r="J72" s="40">
        <v>0.152</v>
      </c>
      <c r="K72" s="40">
        <f>I72*J72</f>
        <v>0.60799999999999998</v>
      </c>
      <c r="L72" s="12"/>
    </row>
    <row r="73" spans="1:12" x14ac:dyDescent="0.25">
      <c r="A73" s="37"/>
      <c r="B73" s="12"/>
      <c r="C73" s="30"/>
      <c r="D73" s="31"/>
      <c r="E73" s="32"/>
      <c r="F73" s="29"/>
      <c r="G73" s="29"/>
      <c r="H73" s="29"/>
      <c r="I73" s="20"/>
      <c r="J73" s="20"/>
      <c r="K73" s="20"/>
      <c r="L73" s="12"/>
    </row>
    <row r="74" spans="1:12" x14ac:dyDescent="0.25">
      <c r="A74" s="37">
        <v>5.6</v>
      </c>
      <c r="B74" s="12" t="s">
        <v>211</v>
      </c>
      <c r="C74" s="30"/>
      <c r="D74" s="31"/>
      <c r="E74" s="32"/>
      <c r="F74" s="29" t="s">
        <v>160</v>
      </c>
      <c r="G74" s="29" t="s">
        <v>19</v>
      </c>
      <c r="H74" s="29" t="s">
        <v>20</v>
      </c>
      <c r="I74" s="20">
        <v>14</v>
      </c>
      <c r="J74" s="20">
        <v>0.32500000000000001</v>
      </c>
      <c r="K74" s="20">
        <f>I74*J74</f>
        <v>4.55</v>
      </c>
      <c r="L74" s="29" t="s">
        <v>161</v>
      </c>
    </row>
    <row r="75" spans="1:12" x14ac:dyDescent="0.25">
      <c r="A75" s="37">
        <v>5.7</v>
      </c>
      <c r="B75" s="12" t="s">
        <v>111</v>
      </c>
      <c r="C75" s="70" t="s">
        <v>163</v>
      </c>
      <c r="D75" s="71"/>
      <c r="E75" s="72"/>
      <c r="F75" s="29" t="s">
        <v>162</v>
      </c>
      <c r="G75" s="29" t="s">
        <v>112</v>
      </c>
      <c r="H75" s="29" t="s">
        <v>20</v>
      </c>
      <c r="I75" s="20">
        <v>9</v>
      </c>
      <c r="J75" s="20">
        <v>0.65</v>
      </c>
      <c r="K75" s="20">
        <f>I75*J75</f>
        <v>5.8500000000000005</v>
      </c>
      <c r="L75" s="12"/>
    </row>
    <row r="76" spans="1:12" x14ac:dyDescent="0.25">
      <c r="A76" s="37">
        <v>5.8</v>
      </c>
      <c r="B76" s="12" t="s">
        <v>113</v>
      </c>
      <c r="C76" s="70" t="s">
        <v>165</v>
      </c>
      <c r="D76" s="71"/>
      <c r="E76" s="72"/>
      <c r="F76" s="29" t="s">
        <v>164</v>
      </c>
      <c r="G76" s="29" t="s">
        <v>89</v>
      </c>
      <c r="H76" s="29" t="s">
        <v>20</v>
      </c>
      <c r="I76" s="20">
        <v>3</v>
      </c>
      <c r="J76" s="67" t="s">
        <v>72</v>
      </c>
      <c r="K76" s="67" t="s">
        <v>72</v>
      </c>
      <c r="L76" s="12"/>
    </row>
    <row r="77" spans="1:12" x14ac:dyDescent="0.25">
      <c r="A77" s="37">
        <v>5.9</v>
      </c>
      <c r="B77" s="12" t="s">
        <v>212</v>
      </c>
      <c r="C77" s="30"/>
      <c r="D77" s="31"/>
      <c r="E77" s="32"/>
      <c r="F77" s="29" t="s">
        <v>114</v>
      </c>
      <c r="G77" s="29" t="s">
        <v>19</v>
      </c>
      <c r="H77" s="29" t="s">
        <v>20</v>
      </c>
      <c r="I77" s="20">
        <v>36</v>
      </c>
      <c r="J77" s="20">
        <v>1.1775</v>
      </c>
      <c r="K77" s="20">
        <f>I77*J77</f>
        <v>42.39</v>
      </c>
      <c r="L77" s="12"/>
    </row>
    <row r="78" spans="1:12" x14ac:dyDescent="0.25">
      <c r="A78" s="41">
        <v>5.0999999999999996</v>
      </c>
      <c r="B78" s="12" t="s">
        <v>115</v>
      </c>
      <c r="C78" s="30"/>
      <c r="D78" s="31"/>
      <c r="E78" s="32"/>
      <c r="F78" s="29" t="s">
        <v>116</v>
      </c>
      <c r="G78" s="29" t="s">
        <v>19</v>
      </c>
      <c r="H78" s="29" t="s">
        <v>25</v>
      </c>
      <c r="I78" s="20">
        <f>1.1*(6*0.275+3*(0.437+0.295+0.349))</f>
        <v>5.3822999999999999</v>
      </c>
      <c r="J78" s="20">
        <v>5.8</v>
      </c>
      <c r="K78" s="20">
        <f>I78*J78</f>
        <v>31.217339999999997</v>
      </c>
      <c r="L78" s="12"/>
    </row>
    <row r="79" spans="1:12" x14ac:dyDescent="0.25">
      <c r="A79" s="37">
        <v>5.1100000000000003</v>
      </c>
      <c r="B79" s="12" t="s">
        <v>213</v>
      </c>
      <c r="C79" s="30"/>
      <c r="D79" s="31"/>
      <c r="E79" s="32"/>
      <c r="F79" s="29" t="s">
        <v>117</v>
      </c>
      <c r="G79" s="29" t="s">
        <v>19</v>
      </c>
      <c r="H79" s="29" t="s">
        <v>20</v>
      </c>
      <c r="I79" s="20">
        <v>18</v>
      </c>
      <c r="J79" s="20">
        <v>0.628</v>
      </c>
      <c r="K79" s="20">
        <f>I79*J79</f>
        <v>11.304</v>
      </c>
      <c r="L79" s="12"/>
    </row>
    <row r="80" spans="1:12" x14ac:dyDescent="0.25">
      <c r="A80" s="37">
        <v>5.12</v>
      </c>
      <c r="B80" s="12" t="s">
        <v>118</v>
      </c>
      <c r="C80" s="70" t="s">
        <v>167</v>
      </c>
      <c r="D80" s="71"/>
      <c r="E80" s="72"/>
      <c r="F80" s="29" t="s">
        <v>166</v>
      </c>
      <c r="G80" s="29" t="s">
        <v>112</v>
      </c>
      <c r="H80" s="29" t="s">
        <v>20</v>
      </c>
      <c r="I80" s="20">
        <v>1</v>
      </c>
      <c r="J80" s="20">
        <v>7.68</v>
      </c>
      <c r="K80" s="20">
        <f>I80*J80</f>
        <v>7.68</v>
      </c>
      <c r="L80" s="12"/>
    </row>
    <row r="81" spans="1:12" x14ac:dyDescent="0.25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</row>
    <row r="82" spans="1:12" x14ac:dyDescent="0.25">
      <c r="A82" s="24" t="s">
        <v>119</v>
      </c>
      <c r="B82" s="24"/>
      <c r="C82" s="25"/>
      <c r="D82" s="25"/>
      <c r="E82" s="25"/>
      <c r="F82" s="26"/>
      <c r="G82" s="26"/>
      <c r="H82" s="26"/>
      <c r="I82" s="11"/>
      <c r="J82" s="11"/>
      <c r="K82" s="11"/>
      <c r="L82" s="25"/>
    </row>
    <row r="83" spans="1:12" x14ac:dyDescent="0.25">
      <c r="A83" s="29" t="s">
        <v>120</v>
      </c>
      <c r="B83" s="12" t="s">
        <v>205</v>
      </c>
      <c r="C83" s="30"/>
      <c r="D83" s="31"/>
      <c r="E83" s="32"/>
      <c r="F83" s="29" t="s">
        <v>121</v>
      </c>
      <c r="G83" s="29" t="s">
        <v>19</v>
      </c>
      <c r="H83" s="29" t="s">
        <v>20</v>
      </c>
      <c r="I83" s="20">
        <v>1</v>
      </c>
      <c r="J83" s="20">
        <v>37.409999999999997</v>
      </c>
      <c r="K83" s="20">
        <f>I83*J83</f>
        <v>37.409999999999997</v>
      </c>
      <c r="L83" s="12"/>
    </row>
    <row r="84" spans="1:12" x14ac:dyDescent="0.25">
      <c r="A84" s="29" t="s">
        <v>122</v>
      </c>
      <c r="B84" s="12" t="s">
        <v>206</v>
      </c>
      <c r="C84" s="30"/>
      <c r="D84" s="31"/>
      <c r="E84" s="32"/>
      <c r="F84" s="29" t="s">
        <v>123</v>
      </c>
      <c r="G84" s="29" t="s">
        <v>19</v>
      </c>
      <c r="H84" s="29" t="s">
        <v>20</v>
      </c>
      <c r="I84" s="20">
        <v>1</v>
      </c>
      <c r="J84" s="20">
        <v>44.27</v>
      </c>
      <c r="K84" s="20">
        <f>I84*J84</f>
        <v>44.27</v>
      </c>
      <c r="L84" s="12" t="s">
        <v>214</v>
      </c>
    </row>
    <row r="85" spans="1:12" x14ac:dyDescent="0.25">
      <c r="A85" s="29" t="s">
        <v>124</v>
      </c>
      <c r="B85" s="12" t="s">
        <v>67</v>
      </c>
      <c r="C85" s="69" t="s">
        <v>159</v>
      </c>
      <c r="D85" s="69"/>
      <c r="E85" s="69"/>
      <c r="F85" s="29" t="s">
        <v>208</v>
      </c>
      <c r="G85" s="29" t="s">
        <v>89</v>
      </c>
      <c r="H85" s="29" t="s">
        <v>20</v>
      </c>
      <c r="I85" s="20">
        <v>1</v>
      </c>
      <c r="J85" s="20">
        <v>27.31</v>
      </c>
      <c r="K85" s="20">
        <f>I85*J85</f>
        <v>27.31</v>
      </c>
      <c r="L85" s="12"/>
    </row>
    <row r="86" spans="1:12" x14ac:dyDescent="0.25">
      <c r="A86" s="29" t="s">
        <v>125</v>
      </c>
      <c r="B86" s="12" t="s">
        <v>69</v>
      </c>
      <c r="C86" s="30"/>
      <c r="D86" s="31"/>
      <c r="E86" s="32"/>
      <c r="F86" s="29" t="s">
        <v>126</v>
      </c>
      <c r="G86" s="29" t="s">
        <v>71</v>
      </c>
      <c r="H86" s="29" t="s">
        <v>20</v>
      </c>
      <c r="I86" s="20">
        <v>1</v>
      </c>
      <c r="J86" s="67" t="s">
        <v>72</v>
      </c>
      <c r="K86" s="67" t="s">
        <v>72</v>
      </c>
      <c r="L86" s="12"/>
    </row>
    <row r="87" spans="1:12" x14ac:dyDescent="0.25">
      <c r="A87" s="29" t="s">
        <v>127</v>
      </c>
      <c r="B87" s="12" t="s">
        <v>74</v>
      </c>
      <c r="C87" s="69" t="s">
        <v>209</v>
      </c>
      <c r="D87" s="69"/>
      <c r="E87" s="69"/>
      <c r="F87" s="29" t="s">
        <v>208</v>
      </c>
      <c r="G87" s="29" t="s">
        <v>89</v>
      </c>
      <c r="H87" s="29" t="s">
        <v>20</v>
      </c>
      <c r="I87" s="20">
        <v>1</v>
      </c>
      <c r="J87" s="20">
        <v>68.290000000000006</v>
      </c>
      <c r="K87" s="20">
        <f>I87*J87</f>
        <v>68.290000000000006</v>
      </c>
      <c r="L87" s="12"/>
    </row>
    <row r="88" spans="1:12" ht="24" x14ac:dyDescent="0.25">
      <c r="A88" s="37" t="s">
        <v>128</v>
      </c>
      <c r="B88" s="38" t="s">
        <v>76</v>
      </c>
      <c r="C88" s="30"/>
      <c r="D88" s="31"/>
      <c r="E88" s="32"/>
      <c r="F88" s="37" t="s">
        <v>129</v>
      </c>
      <c r="G88" s="39" t="s">
        <v>78</v>
      </c>
      <c r="H88" s="37" t="s">
        <v>20</v>
      </c>
      <c r="I88" s="40">
        <v>28</v>
      </c>
      <c r="J88" s="40">
        <v>0.26100000000000001</v>
      </c>
      <c r="K88" s="40">
        <f>I88*J88</f>
        <v>7.3079999999999998</v>
      </c>
      <c r="L88" s="12"/>
    </row>
    <row r="89" spans="1:12" x14ac:dyDescent="0.25">
      <c r="A89" s="29" t="s">
        <v>130</v>
      </c>
      <c r="B89" s="12" t="s">
        <v>210</v>
      </c>
      <c r="C89" s="30"/>
      <c r="D89" s="31"/>
      <c r="E89" s="32"/>
      <c r="F89" s="29" t="s">
        <v>80</v>
      </c>
      <c r="G89" s="29" t="s">
        <v>19</v>
      </c>
      <c r="H89" s="29" t="s">
        <v>20</v>
      </c>
      <c r="I89" s="20">
        <v>2</v>
      </c>
      <c r="J89" s="20">
        <v>0.19</v>
      </c>
      <c r="K89" s="20">
        <f>I89*J89</f>
        <v>0.38</v>
      </c>
      <c r="L89" s="12"/>
    </row>
    <row r="90" spans="1:12" x14ac:dyDescent="0.25">
      <c r="A90" s="29"/>
      <c r="B90" s="12"/>
      <c r="C90" s="30"/>
      <c r="D90" s="31"/>
      <c r="E90" s="32"/>
      <c r="F90" s="29"/>
      <c r="G90" s="29"/>
      <c r="H90" s="29"/>
      <c r="I90" s="20"/>
      <c r="J90" s="20"/>
      <c r="K90" s="20"/>
      <c r="L90" s="12"/>
    </row>
    <row r="91" spans="1:12" x14ac:dyDescent="0.25">
      <c r="A91" s="29" t="s">
        <v>131</v>
      </c>
      <c r="B91" s="12" t="s">
        <v>82</v>
      </c>
      <c r="C91" s="69" t="s">
        <v>171</v>
      </c>
      <c r="D91" s="69"/>
      <c r="E91" s="69"/>
      <c r="F91" s="29" t="s">
        <v>151</v>
      </c>
      <c r="G91" s="29" t="s">
        <v>83</v>
      </c>
      <c r="H91" s="29" t="s">
        <v>25</v>
      </c>
      <c r="I91" s="20">
        <f>1.1*0.246</f>
        <v>0.27060000000000001</v>
      </c>
      <c r="J91" s="20">
        <v>10.6</v>
      </c>
      <c r="K91" s="20">
        <f>I91*J91</f>
        <v>2.86836</v>
      </c>
      <c r="L91" s="12"/>
    </row>
    <row r="92" spans="1:12" x14ac:dyDescent="0.25">
      <c r="A92" s="29" t="s">
        <v>132</v>
      </c>
      <c r="B92" s="12" t="s">
        <v>82</v>
      </c>
      <c r="C92" s="69" t="s">
        <v>171</v>
      </c>
      <c r="D92" s="69"/>
      <c r="E92" s="69"/>
      <c r="F92" s="29" t="s">
        <v>168</v>
      </c>
      <c r="G92" s="29" t="s">
        <v>83</v>
      </c>
      <c r="H92" s="29" t="s">
        <v>25</v>
      </c>
      <c r="I92" s="20">
        <f>1.1*0.225</f>
        <v>0.24750000000000003</v>
      </c>
      <c r="J92" s="20">
        <v>8.4</v>
      </c>
      <c r="K92" s="20">
        <f>I92*J92</f>
        <v>2.0790000000000002</v>
      </c>
      <c r="L92" s="12"/>
    </row>
    <row r="93" spans="1:12" x14ac:dyDescent="0.25">
      <c r="A93" s="29" t="s">
        <v>133</v>
      </c>
      <c r="B93" s="12" t="s">
        <v>82</v>
      </c>
      <c r="C93" s="69" t="s">
        <v>171</v>
      </c>
      <c r="D93" s="69"/>
      <c r="E93" s="69"/>
      <c r="F93" s="29" t="s">
        <v>169</v>
      </c>
      <c r="G93" s="29" t="s">
        <v>83</v>
      </c>
      <c r="H93" s="29" t="s">
        <v>25</v>
      </c>
      <c r="I93" s="20">
        <f>1.1*(0.374+0.374+1.793+0.419)</f>
        <v>3.2560000000000002</v>
      </c>
      <c r="J93" s="20">
        <v>5.4</v>
      </c>
      <c r="K93" s="20">
        <f>I93*J93</f>
        <v>17.582400000000003</v>
      </c>
      <c r="L93" s="12"/>
    </row>
    <row r="94" spans="1:12" x14ac:dyDescent="0.25">
      <c r="A94" s="29" t="s">
        <v>133</v>
      </c>
      <c r="B94" s="12" t="s">
        <v>82</v>
      </c>
      <c r="C94" s="69" t="s">
        <v>171</v>
      </c>
      <c r="D94" s="69"/>
      <c r="E94" s="69"/>
      <c r="F94" s="29" t="s">
        <v>170</v>
      </c>
      <c r="G94" s="29" t="s">
        <v>83</v>
      </c>
      <c r="H94" s="29" t="s">
        <v>25</v>
      </c>
      <c r="I94" s="20">
        <f>1.1*4*0.375</f>
        <v>1.6500000000000001</v>
      </c>
      <c r="J94" s="20">
        <v>3.1265999999999998</v>
      </c>
      <c r="K94" s="20">
        <f>I94*J94</f>
        <v>5.1588900000000004</v>
      </c>
      <c r="L94" s="12"/>
    </row>
    <row r="95" spans="1:12" x14ac:dyDescent="0.25">
      <c r="A95" s="29"/>
      <c r="B95" s="12"/>
      <c r="C95" s="30"/>
      <c r="D95" s="31"/>
      <c r="E95" s="32"/>
      <c r="F95" s="29"/>
      <c r="G95" s="29"/>
      <c r="H95" s="29"/>
      <c r="I95" s="20"/>
      <c r="J95" s="20"/>
      <c r="K95" s="20"/>
      <c r="L95" s="12"/>
    </row>
    <row r="96" spans="1:12" x14ac:dyDescent="0.25">
      <c r="A96" s="29" t="s">
        <v>134</v>
      </c>
      <c r="B96" s="12" t="s">
        <v>88</v>
      </c>
      <c r="C96" s="69" t="s">
        <v>159</v>
      </c>
      <c r="D96" s="69"/>
      <c r="E96" s="69"/>
      <c r="F96" s="29" t="s">
        <v>172</v>
      </c>
      <c r="G96" s="29" t="s">
        <v>89</v>
      </c>
      <c r="H96" s="29" t="s">
        <v>20</v>
      </c>
      <c r="I96" s="20">
        <v>1</v>
      </c>
      <c r="J96" s="20">
        <v>3.18</v>
      </c>
      <c r="K96" s="20">
        <f>I96*J96</f>
        <v>3.18</v>
      </c>
      <c r="L96" s="12"/>
    </row>
    <row r="97" spans="1:12" x14ac:dyDescent="0.25">
      <c r="A97" s="29" t="s">
        <v>135</v>
      </c>
      <c r="B97" s="12" t="s">
        <v>88</v>
      </c>
      <c r="C97" s="69" t="s">
        <v>159</v>
      </c>
      <c r="D97" s="69"/>
      <c r="E97" s="69"/>
      <c r="F97" s="29" t="s">
        <v>173</v>
      </c>
      <c r="G97" s="29" t="s">
        <v>89</v>
      </c>
      <c r="H97" s="29" t="s">
        <v>20</v>
      </c>
      <c r="I97" s="20">
        <v>2</v>
      </c>
      <c r="J97" s="20">
        <v>1.36</v>
      </c>
      <c r="K97" s="20">
        <f>I97*J97</f>
        <v>2.72</v>
      </c>
      <c r="L97" s="12"/>
    </row>
    <row r="98" spans="1:12" x14ac:dyDescent="0.25">
      <c r="A98" s="29" t="s">
        <v>136</v>
      </c>
      <c r="B98" s="12" t="s">
        <v>88</v>
      </c>
      <c r="C98" s="69" t="s">
        <v>159</v>
      </c>
      <c r="D98" s="69"/>
      <c r="E98" s="69"/>
      <c r="F98" s="29" t="s">
        <v>151</v>
      </c>
      <c r="G98" s="29" t="s">
        <v>89</v>
      </c>
      <c r="H98" s="29" t="s">
        <v>20</v>
      </c>
      <c r="I98" s="20">
        <v>1</v>
      </c>
      <c r="J98" s="20">
        <v>3.63</v>
      </c>
      <c r="K98" s="20">
        <f>I98*J98</f>
        <v>3.63</v>
      </c>
      <c r="L98" s="12"/>
    </row>
    <row r="99" spans="1:12" x14ac:dyDescent="0.25">
      <c r="A99" s="29" t="s">
        <v>137</v>
      </c>
      <c r="B99" s="12" t="s">
        <v>88</v>
      </c>
      <c r="C99" s="69" t="s">
        <v>159</v>
      </c>
      <c r="D99" s="69"/>
      <c r="E99" s="69"/>
      <c r="F99" s="29" t="s">
        <v>151</v>
      </c>
      <c r="G99" s="29" t="s">
        <v>89</v>
      </c>
      <c r="H99" s="29" t="s">
        <v>20</v>
      </c>
      <c r="I99" s="20">
        <v>1</v>
      </c>
      <c r="J99" s="20">
        <v>4.08</v>
      </c>
      <c r="K99" s="20">
        <f>I99*J99</f>
        <v>4.08</v>
      </c>
      <c r="L99" s="12"/>
    </row>
    <row r="100" spans="1:12" x14ac:dyDescent="0.25">
      <c r="A100" s="29" t="s">
        <v>138</v>
      </c>
      <c r="B100" s="12" t="s">
        <v>88</v>
      </c>
      <c r="C100" s="69" t="s">
        <v>159</v>
      </c>
      <c r="D100" s="69"/>
      <c r="E100" s="69"/>
      <c r="F100" s="29" t="s">
        <v>170</v>
      </c>
      <c r="G100" s="29" t="s">
        <v>89</v>
      </c>
      <c r="H100" s="29" t="s">
        <v>20</v>
      </c>
      <c r="I100" s="20">
        <v>4</v>
      </c>
      <c r="J100" s="20">
        <v>0.9</v>
      </c>
      <c r="K100" s="20">
        <f>I100*J100</f>
        <v>3.6</v>
      </c>
      <c r="L100" s="12"/>
    </row>
    <row r="101" spans="1:12" x14ac:dyDescent="0.25">
      <c r="A101" s="29"/>
      <c r="B101" s="12"/>
      <c r="C101" s="30"/>
      <c r="D101" s="31"/>
      <c r="E101" s="32"/>
      <c r="F101" s="29"/>
      <c r="G101" s="29"/>
      <c r="H101" s="29"/>
      <c r="I101" s="20"/>
      <c r="J101" s="20"/>
      <c r="K101" s="20"/>
      <c r="L101" s="12"/>
    </row>
    <row r="102" spans="1:12" ht="24.75" x14ac:dyDescent="0.25">
      <c r="A102" s="29">
        <v>6.4</v>
      </c>
      <c r="B102" s="12" t="s">
        <v>105</v>
      </c>
      <c r="C102" s="30"/>
      <c r="D102" s="31"/>
      <c r="E102" s="32"/>
      <c r="F102" s="29" t="s">
        <v>106</v>
      </c>
      <c r="G102" s="42" t="s">
        <v>78</v>
      </c>
      <c r="H102" s="29" t="s">
        <v>20</v>
      </c>
      <c r="I102" s="20">
        <v>4</v>
      </c>
      <c r="J102" s="20">
        <v>0.20250000000000001</v>
      </c>
      <c r="K102" s="20">
        <f>I102*J102</f>
        <v>0.81</v>
      </c>
      <c r="L102" s="12"/>
    </row>
    <row r="103" spans="1:12" x14ac:dyDescent="0.25">
      <c r="A103" s="29">
        <v>6.5</v>
      </c>
      <c r="B103" s="12" t="s">
        <v>96</v>
      </c>
      <c r="C103" s="30"/>
      <c r="D103" s="31"/>
      <c r="E103" s="32"/>
      <c r="F103" s="29" t="s">
        <v>139</v>
      </c>
      <c r="G103" s="29" t="s">
        <v>71</v>
      </c>
      <c r="H103" s="29" t="s">
        <v>20</v>
      </c>
      <c r="I103" s="20">
        <v>1</v>
      </c>
      <c r="J103" s="67" t="s">
        <v>72</v>
      </c>
      <c r="K103" s="67" t="s">
        <v>72</v>
      </c>
      <c r="L103" s="43"/>
    </row>
    <row r="104" spans="1:12" x14ac:dyDescent="0.25">
      <c r="A104" s="29">
        <v>6.6</v>
      </c>
      <c r="B104" s="12" t="s">
        <v>211</v>
      </c>
      <c r="C104" s="30"/>
      <c r="D104" s="31"/>
      <c r="E104" s="32"/>
      <c r="F104" s="29" t="s">
        <v>160</v>
      </c>
      <c r="G104" s="29" t="s">
        <v>19</v>
      </c>
      <c r="H104" s="29" t="s">
        <v>20</v>
      </c>
      <c r="I104" s="20">
        <v>16</v>
      </c>
      <c r="J104" s="20">
        <v>0.39</v>
      </c>
      <c r="K104" s="20">
        <f t="shared" ref="K104:K111" si="5">I104*J104</f>
        <v>6.24</v>
      </c>
      <c r="L104" s="29" t="s">
        <v>174</v>
      </c>
    </row>
    <row r="105" spans="1:12" x14ac:dyDescent="0.25">
      <c r="A105" s="29">
        <v>6.7</v>
      </c>
      <c r="B105" s="12" t="s">
        <v>140</v>
      </c>
      <c r="C105" s="69" t="s">
        <v>176</v>
      </c>
      <c r="D105" s="69"/>
      <c r="E105" s="69"/>
      <c r="F105" s="29" t="s">
        <v>175</v>
      </c>
      <c r="G105" s="29" t="s">
        <v>112</v>
      </c>
      <c r="H105" s="29" t="s">
        <v>20</v>
      </c>
      <c r="I105" s="20">
        <v>1</v>
      </c>
      <c r="J105" s="20">
        <v>0.36</v>
      </c>
      <c r="K105" s="20">
        <f t="shared" si="5"/>
        <v>0.36</v>
      </c>
      <c r="L105" s="43"/>
    </row>
    <row r="106" spans="1:12" x14ac:dyDescent="0.25">
      <c r="A106" s="44">
        <v>6.8</v>
      </c>
      <c r="B106" s="12" t="s">
        <v>115</v>
      </c>
      <c r="C106" s="30"/>
      <c r="D106" s="31"/>
      <c r="E106" s="32"/>
      <c r="F106" s="29" t="s">
        <v>141</v>
      </c>
      <c r="G106" s="29" t="s">
        <v>19</v>
      </c>
      <c r="H106" s="29" t="s">
        <v>25</v>
      </c>
      <c r="I106" s="20">
        <f>1.1*(2*0.26+0.051)</f>
        <v>0.6281000000000001</v>
      </c>
      <c r="J106" s="20">
        <v>5.4</v>
      </c>
      <c r="K106" s="20">
        <f t="shared" si="5"/>
        <v>3.3917400000000009</v>
      </c>
      <c r="L106" s="43"/>
    </row>
    <row r="107" spans="1:12" x14ac:dyDescent="0.25">
      <c r="A107" s="29">
        <v>6.9</v>
      </c>
      <c r="B107" s="12" t="s">
        <v>215</v>
      </c>
      <c r="C107" s="30"/>
      <c r="D107" s="31"/>
      <c r="E107" s="32"/>
      <c r="F107" s="29" t="s">
        <v>142</v>
      </c>
      <c r="G107" s="29" t="s">
        <v>19</v>
      </c>
      <c r="H107" s="29" t="s">
        <v>20</v>
      </c>
      <c r="I107" s="20">
        <v>1</v>
      </c>
      <c r="J107" s="20">
        <v>1.8</v>
      </c>
      <c r="K107" s="20">
        <f t="shared" si="5"/>
        <v>1.8</v>
      </c>
      <c r="L107" s="43"/>
    </row>
    <row r="108" spans="1:12" x14ac:dyDescent="0.25">
      <c r="A108" s="29">
        <v>6.1</v>
      </c>
      <c r="B108" s="12" t="s">
        <v>216</v>
      </c>
      <c r="C108" s="30"/>
      <c r="D108" s="31"/>
      <c r="E108" s="32"/>
      <c r="F108" s="29" t="s">
        <v>143</v>
      </c>
      <c r="G108" s="29" t="s">
        <v>19</v>
      </c>
      <c r="H108" s="29" t="s">
        <v>20</v>
      </c>
      <c r="I108" s="20">
        <v>1</v>
      </c>
      <c r="J108" s="20">
        <v>7.93</v>
      </c>
      <c r="K108" s="20">
        <f t="shared" si="5"/>
        <v>7.93</v>
      </c>
      <c r="L108" s="29" t="s">
        <v>217</v>
      </c>
    </row>
    <row r="109" spans="1:12" x14ac:dyDescent="0.25">
      <c r="A109" s="29">
        <v>6.11</v>
      </c>
      <c r="B109" s="12" t="s">
        <v>188</v>
      </c>
      <c r="C109" s="30"/>
      <c r="D109" s="31"/>
      <c r="E109" s="32"/>
      <c r="F109" s="29" t="s">
        <v>144</v>
      </c>
      <c r="G109" s="29" t="s">
        <v>19</v>
      </c>
      <c r="H109" s="29" t="s">
        <v>20</v>
      </c>
      <c r="I109" s="20">
        <v>1</v>
      </c>
      <c r="J109" s="20">
        <v>36.58</v>
      </c>
      <c r="K109" s="20">
        <f t="shared" si="5"/>
        <v>36.58</v>
      </c>
      <c r="L109" s="29"/>
    </row>
    <row r="110" spans="1:12" x14ac:dyDescent="0.25">
      <c r="A110" s="29">
        <v>6.12</v>
      </c>
      <c r="B110" s="12" t="s">
        <v>218</v>
      </c>
      <c r="C110" s="30"/>
      <c r="D110" s="31"/>
      <c r="E110" s="32"/>
      <c r="F110" s="29" t="s">
        <v>145</v>
      </c>
      <c r="G110" s="29" t="s">
        <v>19</v>
      </c>
      <c r="H110" s="29" t="s">
        <v>20</v>
      </c>
      <c r="I110" s="20">
        <v>1</v>
      </c>
      <c r="J110" s="20">
        <v>19.579999999999998</v>
      </c>
      <c r="K110" s="20">
        <f t="shared" si="5"/>
        <v>19.579999999999998</v>
      </c>
      <c r="L110" s="29" t="s">
        <v>219</v>
      </c>
    </row>
    <row r="111" spans="1:12" x14ac:dyDescent="0.25">
      <c r="A111" s="29">
        <v>6.13</v>
      </c>
      <c r="B111" s="12" t="s">
        <v>202</v>
      </c>
      <c r="C111" s="30"/>
      <c r="D111" s="31"/>
      <c r="E111" s="32"/>
      <c r="F111" s="29" t="s">
        <v>146</v>
      </c>
      <c r="G111" s="29" t="s">
        <v>19</v>
      </c>
      <c r="H111" s="29" t="s">
        <v>20</v>
      </c>
      <c r="I111" s="20">
        <v>5</v>
      </c>
      <c r="J111" s="20">
        <v>2.2799999999999998</v>
      </c>
      <c r="K111" s="20">
        <f t="shared" si="5"/>
        <v>11.399999999999999</v>
      </c>
      <c r="L111" s="29" t="s">
        <v>220</v>
      </c>
    </row>
    <row r="112" spans="1:12" x14ac:dyDescent="0.25">
      <c r="A112" s="29">
        <v>6.14</v>
      </c>
      <c r="B112" s="12" t="s">
        <v>147</v>
      </c>
      <c r="C112" s="70" t="s">
        <v>178</v>
      </c>
      <c r="D112" s="71"/>
      <c r="E112" s="72"/>
      <c r="F112" s="29" t="s">
        <v>177</v>
      </c>
      <c r="G112" s="29" t="s">
        <v>89</v>
      </c>
      <c r="H112" s="29" t="s">
        <v>20</v>
      </c>
      <c r="I112" s="20">
        <v>2</v>
      </c>
      <c r="J112" s="68" t="s">
        <v>72</v>
      </c>
      <c r="K112" s="68" t="s">
        <v>72</v>
      </c>
      <c r="L112" s="43"/>
    </row>
    <row r="114" spans="1:12" x14ac:dyDescent="0.25">
      <c r="A114" s="24" t="s">
        <v>221</v>
      </c>
    </row>
    <row r="115" spans="1:12" x14ac:dyDescent="0.25">
      <c r="A115" s="29">
        <v>7.1</v>
      </c>
      <c r="B115" s="12" t="s">
        <v>222</v>
      </c>
      <c r="C115" s="30"/>
      <c r="D115" s="31"/>
      <c r="E115" s="32"/>
      <c r="F115" s="29" t="s">
        <v>223</v>
      </c>
      <c r="G115" s="29" t="s">
        <v>19</v>
      </c>
      <c r="H115" s="29" t="s">
        <v>20</v>
      </c>
      <c r="I115" s="20">
        <f>15+30+136</f>
        <v>181</v>
      </c>
      <c r="J115" s="20">
        <v>4.6665999999999999E-2</v>
      </c>
      <c r="K115" s="20">
        <f t="shared" ref="K115:K117" si="6">I115*J115</f>
        <v>8.4465459999999997</v>
      </c>
      <c r="L115" s="12"/>
    </row>
    <row r="116" spans="1:12" x14ac:dyDescent="0.25">
      <c r="A116" s="29">
        <v>7.2</v>
      </c>
      <c r="B116" s="12" t="s">
        <v>224</v>
      </c>
      <c r="C116" s="30"/>
      <c r="D116" s="31"/>
      <c r="E116" s="32"/>
      <c r="F116" s="29" t="s">
        <v>225</v>
      </c>
      <c r="G116" s="29" t="s">
        <v>72</v>
      </c>
      <c r="H116" s="29" t="s">
        <v>20</v>
      </c>
      <c r="I116" s="20">
        <f>15+30+136</f>
        <v>181</v>
      </c>
      <c r="J116" s="67" t="s">
        <v>72</v>
      </c>
      <c r="K116" s="68" t="s">
        <v>72</v>
      </c>
      <c r="L116" s="12"/>
    </row>
    <row r="117" spans="1:12" x14ac:dyDescent="0.25">
      <c r="A117" s="29">
        <v>7.3</v>
      </c>
      <c r="B117" s="12" t="s">
        <v>226</v>
      </c>
      <c r="C117" s="30"/>
      <c r="D117" s="31"/>
      <c r="E117" s="32"/>
      <c r="F117" s="29" t="s">
        <v>227</v>
      </c>
      <c r="G117" s="29"/>
      <c r="H117" s="29" t="s">
        <v>25</v>
      </c>
      <c r="I117" s="20">
        <f>1.1*(5.655+11.31+4*13.085)</f>
        <v>76.235500000000016</v>
      </c>
      <c r="J117" s="20">
        <v>0.44740000000000002</v>
      </c>
      <c r="K117" s="20">
        <f t="shared" si="6"/>
        <v>34.107762700000009</v>
      </c>
      <c r="L117" s="12"/>
    </row>
    <row r="118" spans="1:12" x14ac:dyDescent="0.25">
      <c r="A118" s="29">
        <v>7.4</v>
      </c>
      <c r="B118" s="12" t="s">
        <v>228</v>
      </c>
      <c r="C118" s="30"/>
      <c r="D118" s="31"/>
      <c r="E118" s="32"/>
      <c r="F118" s="29" t="s">
        <v>229</v>
      </c>
      <c r="G118" s="29" t="s">
        <v>230</v>
      </c>
      <c r="H118" s="29" t="s">
        <v>20</v>
      </c>
      <c r="I118" s="20">
        <v>181</v>
      </c>
      <c r="J118" s="67" t="s">
        <v>72</v>
      </c>
      <c r="K118" s="68" t="s">
        <v>72</v>
      </c>
      <c r="L118" s="12"/>
    </row>
    <row r="119" spans="1:12" x14ac:dyDescent="0.25">
      <c r="A119" s="29">
        <v>7.5</v>
      </c>
      <c r="B119" s="12" t="s">
        <v>231</v>
      </c>
      <c r="C119" s="30"/>
      <c r="D119" s="31"/>
      <c r="E119" s="32"/>
      <c r="F119" s="29" t="s">
        <v>232</v>
      </c>
      <c r="G119" s="29" t="s">
        <v>233</v>
      </c>
      <c r="H119" s="29" t="s">
        <v>20</v>
      </c>
      <c r="I119" s="20">
        <v>1</v>
      </c>
      <c r="J119" s="67" t="s">
        <v>72</v>
      </c>
      <c r="K119" s="68" t="s">
        <v>72</v>
      </c>
      <c r="L119" s="12"/>
    </row>
  </sheetData>
  <protectedRanges>
    <protectedRange password="CF7A" sqref="F7:G8" name="Range1_3_1_1_2_1_1"/>
  </protectedRanges>
  <mergeCells count="28">
    <mergeCell ref="C9:E9"/>
    <mergeCell ref="C55:E55"/>
    <mergeCell ref="C56:E56"/>
    <mergeCell ref="C57:E57"/>
    <mergeCell ref="C33:E33"/>
    <mergeCell ref="C49:E49"/>
    <mergeCell ref="C51:E51"/>
    <mergeCell ref="C58:E58"/>
    <mergeCell ref="C60:E60"/>
    <mergeCell ref="C61:E61"/>
    <mergeCell ref="C62:E62"/>
    <mergeCell ref="C63:E63"/>
    <mergeCell ref="C75:E75"/>
    <mergeCell ref="C76:E76"/>
    <mergeCell ref="C80:E80"/>
    <mergeCell ref="C91:E91"/>
    <mergeCell ref="C92:E92"/>
    <mergeCell ref="C85:E85"/>
    <mergeCell ref="C87:E87"/>
    <mergeCell ref="C99:E99"/>
    <mergeCell ref="C100:E100"/>
    <mergeCell ref="C112:E112"/>
    <mergeCell ref="C105:E105"/>
    <mergeCell ref="C93:E93"/>
    <mergeCell ref="C94:E94"/>
    <mergeCell ref="C96:E96"/>
    <mergeCell ref="C97:E97"/>
    <mergeCell ref="C98:E98"/>
  </mergeCells>
  <pageMargins left="0.7" right="0.7" top="0.75" bottom="0.75" header="0.3" footer="0.3"/>
  <pageSetup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Saad</dc:creator>
  <cp:lastModifiedBy>Saad</cp:lastModifiedBy>
  <dcterms:created xsi:type="dcterms:W3CDTF">2017-11-09T04:28:57Z</dcterms:created>
  <dcterms:modified xsi:type="dcterms:W3CDTF">2017-11-27T05:27:44Z</dcterms:modified>
</cp:coreProperties>
</file>