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Pakiza Tank\"/>
    </mc:Choice>
  </mc:AlternateContent>
  <bookViews>
    <workbookView xWindow="0" yWindow="0" windowWidth="16815" windowHeight="79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34" i="1" l="1"/>
  <c r="J13" i="1" l="1"/>
  <c r="I13" i="1" l="1"/>
  <c r="E12" i="1"/>
  <c r="J12" i="1" s="1"/>
  <c r="K12" i="1" s="1"/>
  <c r="E11" i="1"/>
  <c r="J11" i="1" s="1"/>
  <c r="K11" i="1" s="1"/>
  <c r="E10" i="1"/>
  <c r="J10" i="1" s="1"/>
  <c r="K10" i="1" s="1"/>
  <c r="K112" i="1" l="1"/>
  <c r="K111" i="1"/>
  <c r="K110" i="1"/>
  <c r="K109" i="1"/>
  <c r="I107" i="1"/>
  <c r="K107" i="1" s="1"/>
  <c r="I96" i="1"/>
  <c r="K96" i="1" s="1"/>
  <c r="I95" i="1"/>
  <c r="K95" i="1" s="1"/>
  <c r="I94" i="1"/>
  <c r="K94" i="1" s="1"/>
  <c r="K92" i="1"/>
  <c r="K57" i="1"/>
  <c r="K108" i="1"/>
  <c r="K106" i="1"/>
  <c r="K105" i="1"/>
  <c r="K103" i="1"/>
  <c r="K101" i="1"/>
  <c r="K100" i="1"/>
  <c r="K99" i="1"/>
  <c r="K98" i="1"/>
  <c r="K91" i="1"/>
  <c r="K90" i="1"/>
  <c r="K88" i="1"/>
  <c r="K87" i="1"/>
  <c r="K86" i="1"/>
  <c r="K66" i="1"/>
  <c r="K65" i="1"/>
  <c r="K64" i="1"/>
  <c r="K63" i="1"/>
  <c r="K72" i="1"/>
  <c r="K73" i="1"/>
  <c r="K74" i="1"/>
  <c r="K75" i="1"/>
  <c r="K78" i="1"/>
  <c r="K77" i="1"/>
  <c r="K80" i="1"/>
  <c r="K82" i="1"/>
  <c r="K83" i="1"/>
  <c r="K56" i="1"/>
  <c r="K55" i="1"/>
  <c r="K53" i="1"/>
  <c r="K52" i="1"/>
  <c r="K51" i="1"/>
  <c r="I81" i="1"/>
  <c r="K81" i="1" s="1"/>
  <c r="I60" i="1"/>
  <c r="K60" i="1" s="1"/>
  <c r="I59" i="1"/>
  <c r="K59" i="1" s="1"/>
  <c r="I61" i="1"/>
  <c r="K61" i="1" s="1"/>
  <c r="I47" i="1" l="1"/>
  <c r="K47" i="1" s="1"/>
  <c r="I46" i="1"/>
  <c r="K46" i="1" s="1"/>
  <c r="I45" i="1"/>
  <c r="K45" i="1" s="1"/>
  <c r="I44" i="1"/>
  <c r="K44" i="1" s="1"/>
  <c r="I42" i="1"/>
  <c r="K42" i="1" s="1"/>
  <c r="J41" i="1"/>
  <c r="K41" i="1" s="1"/>
  <c r="J40" i="1"/>
  <c r="I39" i="1"/>
  <c r="J39" i="1" s="1"/>
  <c r="I38" i="1"/>
  <c r="K38" i="1" s="1"/>
  <c r="J37" i="1"/>
  <c r="K37" i="1" s="1"/>
  <c r="J36" i="1"/>
  <c r="K36" i="1" s="1"/>
  <c r="J35" i="1"/>
  <c r="J34" i="1"/>
  <c r="I35" i="1"/>
  <c r="K34" i="1" l="1"/>
  <c r="K35" i="1"/>
  <c r="J33" i="1"/>
  <c r="J30" i="1"/>
  <c r="J29" i="1"/>
  <c r="J28" i="1"/>
  <c r="J25" i="1"/>
  <c r="J24" i="1"/>
  <c r="J23" i="1"/>
  <c r="J22" i="1"/>
  <c r="J21" i="1"/>
  <c r="J20" i="1"/>
  <c r="J19" i="1"/>
  <c r="J18" i="1"/>
  <c r="J17" i="1"/>
  <c r="J16" i="1" l="1"/>
  <c r="K13" i="1"/>
</calcChain>
</file>

<file path=xl/sharedStrings.xml><?xml version="1.0" encoding="utf-8"?>
<sst xmlns="http://schemas.openxmlformats.org/spreadsheetml/2006/main" count="449" uniqueCount="217">
  <si>
    <t>Capacity :</t>
  </si>
  <si>
    <t>Revision:</t>
  </si>
  <si>
    <t>Diameter :</t>
  </si>
  <si>
    <t>Date:</t>
  </si>
  <si>
    <t>Height :</t>
  </si>
  <si>
    <t>Rev. by:</t>
  </si>
  <si>
    <t>MHI</t>
  </si>
  <si>
    <t>Chkd. by:</t>
  </si>
  <si>
    <t>SL</t>
  </si>
  <si>
    <t>ITEM</t>
  </si>
  <si>
    <t>DESCRIPTION</t>
  </si>
  <si>
    <t>SIZE</t>
  </si>
  <si>
    <t>MATERIAL</t>
  </si>
  <si>
    <t>UNIT</t>
  </si>
  <si>
    <t>QUANTITY
1 Tank</t>
  </si>
  <si>
    <t>UNIT
WEIGHT</t>
  </si>
  <si>
    <t>TOTAL
WEIGHT (KG)</t>
  </si>
  <si>
    <t>REMARKS</t>
  </si>
  <si>
    <t>Shell Plate</t>
  </si>
  <si>
    <t>x</t>
  </si>
  <si>
    <t>A36</t>
  </si>
  <si>
    <t>Bottom Plate</t>
  </si>
  <si>
    <t>Roof Plate</t>
  </si>
  <si>
    <t>Curb Angle</t>
  </si>
  <si>
    <t>M</t>
  </si>
  <si>
    <t>Mech. BOM of 1 x 100 KL Vertical Cylindrical LFO Storage Tank</t>
  </si>
  <si>
    <t>100 kl</t>
  </si>
  <si>
    <t>75x75x8 Thk.</t>
  </si>
  <si>
    <t>ROOF SUPPORTING STRUCTURE</t>
  </si>
  <si>
    <t>ISMC-100</t>
  </si>
  <si>
    <t>Nut and Bolt</t>
  </si>
  <si>
    <t>175x75x6 THK</t>
  </si>
  <si>
    <t>188x179x8 THK</t>
  </si>
  <si>
    <t>179x109x8 THK</t>
  </si>
  <si>
    <t>1885x84x6 THK</t>
  </si>
  <si>
    <t>84x44x6 THK</t>
  </si>
  <si>
    <t>554ODx200IDx6 THK</t>
  </si>
  <si>
    <t>738ODx200IDx6THK</t>
  </si>
  <si>
    <t>M16x45LG</t>
  </si>
  <si>
    <t>IS:1363</t>
  </si>
  <si>
    <t>NOS</t>
  </si>
  <si>
    <t xml:space="preserve">Anchor Chair </t>
  </si>
  <si>
    <t>160 x 161 x 18 THK</t>
  </si>
  <si>
    <t>160 x 300 x 12 THk</t>
  </si>
  <si>
    <t>70 x 74 x 6 THK</t>
  </si>
  <si>
    <t xml:space="preserve"> </t>
  </si>
  <si>
    <t>Spiral Stairway</t>
  </si>
  <si>
    <t>200 x 10 THK</t>
  </si>
  <si>
    <t>700 x 25 x 6 THK</t>
  </si>
  <si>
    <t>10 Dia x 256</t>
  </si>
  <si>
    <t>400 x 150 x 6THK</t>
  </si>
  <si>
    <t>940 x 350 x 6THK</t>
  </si>
  <si>
    <t>Support Angle</t>
  </si>
  <si>
    <t>L75 x 75 x 6THK</t>
  </si>
  <si>
    <t>L125 x 75 x 8THK</t>
  </si>
  <si>
    <t>200 x 200 x 6THK</t>
  </si>
  <si>
    <t xml:space="preserve">Angle Cleat </t>
  </si>
  <si>
    <t>L50 x 50 x 6THK</t>
  </si>
  <si>
    <t xml:space="preserve">Channel </t>
  </si>
  <si>
    <t>ISMC 100</t>
  </si>
  <si>
    <t>Grating</t>
  </si>
  <si>
    <t>25 THK</t>
  </si>
  <si>
    <t>40NB</t>
  </si>
  <si>
    <t>50 x 6THK</t>
  </si>
  <si>
    <t>100 x 6THK</t>
  </si>
  <si>
    <t>48 Dia x 3THK</t>
  </si>
  <si>
    <t>-</t>
  </si>
  <si>
    <t>Roof Nozzles</t>
  </si>
  <si>
    <t>Manhole Bolting FLG.</t>
  </si>
  <si>
    <t>Manhole Gasket</t>
  </si>
  <si>
    <t>Manhole Cover Flange</t>
  </si>
  <si>
    <t>Bolts and Nuts</t>
  </si>
  <si>
    <t>1150 OD x 615 ID x 6THK</t>
  </si>
  <si>
    <t>ʘ 1904 x 6THK x 324 LG.</t>
  </si>
  <si>
    <t>762 OD x 600 ID x 1.5THK</t>
  </si>
  <si>
    <t>M16 x 60 LG.</t>
  </si>
  <si>
    <t>Pipe</t>
  </si>
  <si>
    <t>4 NOS 6M Pipe</t>
  </si>
  <si>
    <t xml:space="preserve">Flange </t>
  </si>
  <si>
    <t>Gasket</t>
  </si>
  <si>
    <t>127 OD x 92 ID x 3THK</t>
  </si>
  <si>
    <t xml:space="preserve">152 OD x 63 ID x 3 THK </t>
  </si>
  <si>
    <t>Wire Mesh</t>
  </si>
  <si>
    <t>11 Mesh / CM^2 STD</t>
  </si>
  <si>
    <t xml:space="preserve">Bolts and Nuts </t>
  </si>
  <si>
    <t>M16 x 90LG.</t>
  </si>
  <si>
    <t>M12 x 40LG.</t>
  </si>
  <si>
    <t>M16 x 80LG.</t>
  </si>
  <si>
    <t>M16 x 40LG.</t>
  </si>
  <si>
    <r>
      <t>Elbow 90</t>
    </r>
    <r>
      <rPr>
        <sz val="9"/>
        <color theme="1"/>
        <rFont val="Calibri"/>
        <family val="2"/>
      </rPr>
      <t>° L.R.</t>
    </r>
  </si>
  <si>
    <t>Half CPLG With SQ.HD. Plug</t>
  </si>
  <si>
    <t>100 x 280 x 6THk</t>
  </si>
  <si>
    <t xml:space="preserve">Support Angle </t>
  </si>
  <si>
    <t>L 65x65x6 THK</t>
  </si>
  <si>
    <t>100 x  100 x 6THK</t>
  </si>
  <si>
    <t>Return 180° L.R.</t>
  </si>
  <si>
    <t>Bolting/Cover Flange</t>
  </si>
  <si>
    <t xml:space="preserve">152 OD x 63 ID x 6 THK </t>
  </si>
  <si>
    <t>CNAF</t>
  </si>
  <si>
    <t>SA 193 Gr.B7/ SA !94 Gr.2H</t>
  </si>
  <si>
    <t>SA 106 Gr.B</t>
  </si>
  <si>
    <t>SA 105</t>
  </si>
  <si>
    <t>SA 234 GR.WPB</t>
  </si>
  <si>
    <t>5.1.1</t>
  </si>
  <si>
    <t>5.1.2</t>
  </si>
  <si>
    <t>5.1.3</t>
  </si>
  <si>
    <t>5.1.4</t>
  </si>
  <si>
    <t>5.1.5</t>
  </si>
  <si>
    <t>5.1.6</t>
  </si>
  <si>
    <t>5.2.1</t>
  </si>
  <si>
    <t>5.2.2</t>
  </si>
  <si>
    <t>5.2.3</t>
  </si>
  <si>
    <t>5.3.1</t>
  </si>
  <si>
    <t>5.3.2</t>
  </si>
  <si>
    <t>5.3.3</t>
  </si>
  <si>
    <t>5.3.4</t>
  </si>
  <si>
    <t>5.4.1.</t>
  </si>
  <si>
    <t>5.4.2</t>
  </si>
  <si>
    <t>5.4.3</t>
  </si>
  <si>
    <t>5.5.1</t>
  </si>
  <si>
    <t>5.5.2</t>
  </si>
  <si>
    <t>5.5.3</t>
  </si>
  <si>
    <t>5.5.4</t>
  </si>
  <si>
    <t>Shell Nozzles</t>
  </si>
  <si>
    <t>ʘ 1891 x 8THK x 315 LG.</t>
  </si>
  <si>
    <t>1255 OD x 615 ID x 6THK</t>
  </si>
  <si>
    <t>746 OD x 610 ID x 1.5THK</t>
  </si>
  <si>
    <t>5.1.7</t>
  </si>
  <si>
    <t>Ø 16 Rod x 310 LG.</t>
  </si>
  <si>
    <t>Ø 10 Rod x 310 LG.</t>
  </si>
  <si>
    <t>M20 x 70 LG.</t>
  </si>
  <si>
    <r>
      <t>Elbow 90</t>
    </r>
    <r>
      <rPr>
        <sz val="9"/>
        <color theme="1"/>
        <rFont val="Calibri"/>
        <family val="2"/>
      </rPr>
      <t>° L.R.B.W</t>
    </r>
  </si>
  <si>
    <t>L 60x60x6 THK</t>
  </si>
  <si>
    <t>220 x  110 x 8THK</t>
  </si>
  <si>
    <t>ʘ 1891 x 8THK x 308 LG.</t>
  </si>
  <si>
    <t>Ø 630 x 8 THk</t>
  </si>
  <si>
    <t>730 OD x 610 ID x 8 THK</t>
  </si>
  <si>
    <t>265 OD x 92 ID x 6THK</t>
  </si>
  <si>
    <t>6.1.1</t>
  </si>
  <si>
    <t>6.1.2</t>
  </si>
  <si>
    <t>6.1.3</t>
  </si>
  <si>
    <t>6.1.4</t>
  </si>
  <si>
    <t>6.1.5</t>
  </si>
  <si>
    <t>6.1.6</t>
  </si>
  <si>
    <t>6.1.7</t>
  </si>
  <si>
    <t>6.2.1</t>
  </si>
  <si>
    <t>6.2.2</t>
  </si>
  <si>
    <t>6.2.3</t>
  </si>
  <si>
    <t>6.3.1</t>
  </si>
  <si>
    <t>6.3.2</t>
  </si>
  <si>
    <t>6.3.3</t>
  </si>
  <si>
    <t>6.3.4</t>
  </si>
  <si>
    <t>IS 1239</t>
  </si>
  <si>
    <t>SFM</t>
  </si>
  <si>
    <t>80 NB</t>
  </si>
  <si>
    <t xml:space="preserve">SCH 40 </t>
  </si>
  <si>
    <t>50 NB</t>
  </si>
  <si>
    <t>3/4"</t>
  </si>
  <si>
    <t>80NB</t>
  </si>
  <si>
    <t>50NB</t>
  </si>
  <si>
    <t>3/4" NB</t>
  </si>
  <si>
    <t>150# SORF</t>
  </si>
  <si>
    <t>40W x 5 THK</t>
  </si>
  <si>
    <t xml:space="preserve"> LG. To Suit</t>
  </si>
  <si>
    <t xml:space="preserve">80NB </t>
  </si>
  <si>
    <t>SCH. 40</t>
  </si>
  <si>
    <t>1/2"BSP</t>
  </si>
  <si>
    <t>3000# STD</t>
  </si>
  <si>
    <t xml:space="preserve">50NB </t>
  </si>
  <si>
    <t xml:space="preserve">SCH XS </t>
  </si>
  <si>
    <t>40 NB</t>
  </si>
  <si>
    <t>150# BLRF</t>
  </si>
  <si>
    <t>40W x 6 THK</t>
  </si>
  <si>
    <t>LG. To Suit</t>
  </si>
  <si>
    <t xml:space="preserve">40NB </t>
  </si>
  <si>
    <t>SCH. XS</t>
  </si>
  <si>
    <t xml:space="preserve">Channel (Main Rafter) </t>
  </si>
  <si>
    <t>Plate (Pad Plate)</t>
  </si>
  <si>
    <t>Plate (Gusset Plate)</t>
  </si>
  <si>
    <t>626ODx506IDx8 THK</t>
  </si>
  <si>
    <t>Plate (Drum Ring)</t>
  </si>
  <si>
    <t>Plate (Drum Plate)</t>
  </si>
  <si>
    <t>Plate (Stiffning Plate)</t>
  </si>
  <si>
    <t>Plate (Top Cover Plate)</t>
  </si>
  <si>
    <t>Plate (Bottom Plate)</t>
  </si>
  <si>
    <t>738 x 738 Plate</t>
  </si>
  <si>
    <t>554 x 554 Plate</t>
  </si>
  <si>
    <t>626 x 626 Plate</t>
  </si>
  <si>
    <t>Plate (Seating Plate)</t>
  </si>
  <si>
    <t>Plate (Earthing Lug Plate)</t>
  </si>
  <si>
    <t>Plate (Stringer)</t>
  </si>
  <si>
    <t>Plate (Main Member, End)</t>
  </si>
  <si>
    <t>Rod (Secondary Member)</t>
  </si>
  <si>
    <t xml:space="preserve">Plate (Bracket plate and Stiffner) </t>
  </si>
  <si>
    <t>Angle (Railing Post and Vertical Post)</t>
  </si>
  <si>
    <t>Plate (Knee Plate)</t>
  </si>
  <si>
    <t>Plate (Toe Plate)</t>
  </si>
  <si>
    <t>Plate (End Plate)</t>
  </si>
  <si>
    <t xml:space="preserve">Pipe (Handrail) </t>
  </si>
  <si>
    <t>Plate (Manhole Neck )</t>
  </si>
  <si>
    <t>Plate (Manhole R.F. Pad)</t>
  </si>
  <si>
    <t>600NB</t>
  </si>
  <si>
    <t>Rod (Handle)</t>
  </si>
  <si>
    <t>Plate (Stiffner)</t>
  </si>
  <si>
    <t>Plate (Clamp Plate)</t>
  </si>
  <si>
    <t xml:space="preserve">Plate (Pad Plate) </t>
  </si>
  <si>
    <t>Plate (Manhole Neck)</t>
  </si>
  <si>
    <t>Plate (Stiffner )</t>
  </si>
  <si>
    <t>Plate (Base Plate)</t>
  </si>
  <si>
    <t>Plate (R.F. Pad)</t>
  </si>
  <si>
    <t>Plate (Ring plate)</t>
  </si>
  <si>
    <t>Plate (Pad Plate )</t>
  </si>
  <si>
    <t>730 x 730 Plate</t>
  </si>
  <si>
    <t>127 x 127 Plate</t>
  </si>
  <si>
    <t>1255 x 1255 Plate</t>
  </si>
  <si>
    <t>1150 x 1150 Plate</t>
  </si>
  <si>
    <t>26-11-2017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</si>
</sst>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0"/>
    <numFmt numFmtId="165" formatCode="0.000\ &quot; M&quot;"/>
    <numFmt numFmtId="166" formatCode="0\ &quot; MM&quot;"/>
    <numFmt numFmtId="167" formatCode="0\ &quot; MM Thk.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name val="Calibri"/>
      <family val="2"/>
      <scheme val="minor"/>
    </font>
    <font>
      <b/>
      <i/>
      <sz val="9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39994506668294322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4">
    <xf numFmtId="0" fontId="0" fillId="0" borderId="0" xfId="0"/>
    <xf numFmtId="0" fontId="2" fillId="0" borderId="0" xfId="0" applyFont="1"/>
    <xf numFmtId="2" fontId="9" fillId="0" borderId="0" xfId="0" applyNumberFormat="1" applyFont="1"/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1" fillId="0" borderId="0" xfId="0" applyFont="1"/>
    <xf numFmtId="0" fontId="6" fillId="2" borderId="3" xfId="1" applyFont="1" applyBorder="1"/>
    <xf numFmtId="0" fontId="7" fillId="2" borderId="3" xfId="1" applyFont="1" applyBorder="1" applyAlignment="1">
      <alignment vertical="center"/>
    </xf>
    <xf numFmtId="166" fontId="7" fillId="2" borderId="3" xfId="1" applyNumberFormat="1" applyFont="1" applyBorder="1" applyAlignment="1">
      <alignment vertical="center"/>
    </xf>
    <xf numFmtId="166" fontId="7" fillId="2" borderId="3" xfId="1" applyNumberFormat="1" applyFont="1" applyBorder="1" applyAlignment="1">
      <alignment horizontal="center" vertical="center"/>
    </xf>
    <xf numFmtId="166" fontId="7" fillId="2" borderId="3" xfId="1" applyNumberFormat="1" applyFont="1" applyBorder="1" applyAlignment="1">
      <alignment horizontal="left" vertical="center"/>
    </xf>
    <xf numFmtId="167" fontId="7" fillId="2" borderId="3" xfId="1" applyNumberFormat="1" applyFont="1" applyBorder="1" applyAlignment="1">
      <alignment horizontal="center" vertical="center"/>
    </xf>
    <xf numFmtId="0" fontId="7" fillId="2" borderId="3" xfId="1" applyFont="1" applyBorder="1" applyAlignment="1">
      <alignment horizontal="center" vertical="center"/>
    </xf>
    <xf numFmtId="0" fontId="0" fillId="0" borderId="2" xfId="0" applyBorder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/>
    <xf numFmtId="0" fontId="3" fillId="0" borderId="7" xfId="0" applyFont="1" applyBorder="1" applyAlignment="1">
      <alignment vertical="center"/>
    </xf>
    <xf numFmtId="165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9" xfId="0" applyFont="1" applyBorder="1" applyAlignment="1">
      <alignment vertical="center"/>
    </xf>
    <xf numFmtId="165" fontId="3" fillId="0" borderId="10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/>
    <xf numFmtId="0" fontId="3" fillId="0" borderId="6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164" fontId="4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49" fontId="3" fillId="0" borderId="14" xfId="0" applyNumberFormat="1" applyFont="1" applyBorder="1" applyAlignment="1">
      <alignment horizontal="left" vertical="center"/>
    </xf>
    <xf numFmtId="49" fontId="5" fillId="0" borderId="14" xfId="0" applyNumberFormat="1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left" vertical="center"/>
    </xf>
    <xf numFmtId="0" fontId="8" fillId="2" borderId="16" xfId="1" applyFont="1" applyBorder="1" applyAlignment="1">
      <alignment vertical="center"/>
    </xf>
    <xf numFmtId="0" fontId="7" fillId="2" borderId="16" xfId="1" applyFont="1" applyBorder="1" applyAlignment="1">
      <alignment vertical="center"/>
    </xf>
    <xf numFmtId="166" fontId="7" fillId="2" borderId="16" xfId="1" applyNumberFormat="1" applyFont="1" applyBorder="1" applyAlignment="1">
      <alignment vertical="center"/>
    </xf>
    <xf numFmtId="166" fontId="7" fillId="2" borderId="16" xfId="1" applyNumberFormat="1" applyFont="1" applyBorder="1" applyAlignment="1">
      <alignment horizontal="center" vertical="center"/>
    </xf>
    <xf numFmtId="166" fontId="7" fillId="2" borderId="16" xfId="1" applyNumberFormat="1" applyFont="1" applyBorder="1" applyAlignment="1">
      <alignment horizontal="left" vertical="center"/>
    </xf>
    <xf numFmtId="167" fontId="7" fillId="2" borderId="16" xfId="1" applyNumberFormat="1" applyFont="1" applyBorder="1" applyAlignment="1">
      <alignment horizontal="center" vertical="center"/>
    </xf>
    <xf numFmtId="0" fontId="7" fillId="2" borderId="16" xfId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7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2" xfId="0" applyNumberFormat="1" applyFont="1" applyBorder="1"/>
    <xf numFmtId="2" fontId="9" fillId="0" borderId="2" xfId="0" applyNumberFormat="1" applyFont="1" applyBorder="1"/>
    <xf numFmtId="2" fontId="0" fillId="0" borderId="2" xfId="0" applyNumberFormat="1" applyBorder="1"/>
    <xf numFmtId="166" fontId="9" fillId="0" borderId="17" xfId="0" applyNumberFormat="1" applyFont="1" applyBorder="1" applyAlignment="1">
      <alignment vertical="center"/>
    </xf>
    <xf numFmtId="166" fontId="9" fillId="0" borderId="18" xfId="0" applyNumberFormat="1" applyFont="1" applyBorder="1" applyAlignment="1">
      <alignment vertical="center"/>
    </xf>
    <xf numFmtId="166" fontId="9" fillId="0" borderId="12" xfId="0" applyNumberFormat="1" applyFont="1" applyBorder="1" applyAlignment="1">
      <alignment horizontal="left"/>
    </xf>
    <xf numFmtId="166" fontId="9" fillId="0" borderId="17" xfId="0" applyNumberFormat="1" applyFont="1" applyBorder="1"/>
    <xf numFmtId="166" fontId="9" fillId="0" borderId="18" xfId="0" applyNumberFormat="1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167" fontId="10" fillId="3" borderId="2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2" fontId="10" fillId="3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2" fontId="9" fillId="0" borderId="2" xfId="0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wrapText="1"/>
    </xf>
    <xf numFmtId="0" fontId="9" fillId="0" borderId="2" xfId="0" applyNumberFormat="1" applyFont="1" applyBorder="1" applyAlignment="1">
      <alignment horizont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right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66" fontId="10" fillId="3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tabSelected="1" workbookViewId="0">
      <selection activeCell="L48" sqref="L48"/>
    </sheetView>
  </sheetViews>
  <sheetFormatPr defaultRowHeight="15" x14ac:dyDescent="0.25"/>
  <cols>
    <col min="2" max="2" width="21.28515625" customWidth="1"/>
    <col min="3" max="3" width="11.28515625" bestFit="1" customWidth="1"/>
    <col min="4" max="4" width="1.85546875" customWidth="1"/>
    <col min="5" max="5" width="10.7109375" bestFit="1" customWidth="1"/>
    <col min="6" max="6" width="18.42578125" customWidth="1"/>
    <col min="7" max="7" width="12.28515625" customWidth="1"/>
    <col min="10" max="10" width="10.7109375" customWidth="1"/>
    <col min="12" max="12" width="14" bestFit="1" customWidth="1"/>
  </cols>
  <sheetData>
    <row r="1" spans="1:15" ht="18.75" x14ac:dyDescent="0.3">
      <c r="A1" s="1" t="s">
        <v>25</v>
      </c>
    </row>
    <row r="3" spans="1:15" x14ac:dyDescent="0.25">
      <c r="A3" s="15"/>
      <c r="B3" s="27" t="s">
        <v>0</v>
      </c>
      <c r="C3" s="16" t="s">
        <v>26</v>
      </c>
      <c r="D3" s="17"/>
      <c r="E3" s="17"/>
      <c r="F3" s="17"/>
      <c r="G3" s="17"/>
      <c r="H3" s="17"/>
      <c r="I3" s="18"/>
      <c r="J3" s="18"/>
      <c r="K3" s="30" t="s">
        <v>1</v>
      </c>
      <c r="L3" s="31">
        <v>0</v>
      </c>
    </row>
    <row r="4" spans="1:15" x14ac:dyDescent="0.25">
      <c r="A4" s="19"/>
      <c r="B4" s="28" t="s">
        <v>2</v>
      </c>
      <c r="C4" s="20">
        <v>5</v>
      </c>
      <c r="D4" s="21"/>
      <c r="E4" s="21"/>
      <c r="F4" s="21"/>
      <c r="G4" s="21"/>
      <c r="H4" s="21"/>
      <c r="I4" s="22"/>
      <c r="J4" s="22"/>
      <c r="K4" s="32" t="s">
        <v>3</v>
      </c>
      <c r="L4" s="33" t="s">
        <v>216</v>
      </c>
    </row>
    <row r="5" spans="1:15" x14ac:dyDescent="0.25">
      <c r="A5" s="19"/>
      <c r="B5" s="28" t="s">
        <v>4</v>
      </c>
      <c r="C5" s="20">
        <v>6</v>
      </c>
      <c r="D5" s="21"/>
      <c r="E5" s="21"/>
      <c r="F5" s="21"/>
      <c r="G5" s="21"/>
      <c r="H5" s="21"/>
      <c r="I5" s="22"/>
      <c r="J5" s="22"/>
      <c r="K5" s="32" t="s">
        <v>5</v>
      </c>
      <c r="L5" s="34" t="s">
        <v>153</v>
      </c>
    </row>
    <row r="6" spans="1:15" x14ac:dyDescent="0.25">
      <c r="A6" s="23"/>
      <c r="B6" s="29"/>
      <c r="C6" s="24"/>
      <c r="D6" s="25"/>
      <c r="E6" s="25"/>
      <c r="F6" s="25"/>
      <c r="G6" s="25"/>
      <c r="H6" s="25"/>
      <c r="I6" s="26"/>
      <c r="J6" s="26"/>
      <c r="K6" s="35" t="s">
        <v>7</v>
      </c>
      <c r="L6" s="36" t="s">
        <v>6</v>
      </c>
    </row>
    <row r="7" spans="1:15" x14ac:dyDescent="0.25">
      <c r="A7" s="7"/>
      <c r="B7" s="8"/>
      <c r="C7" s="9"/>
      <c r="D7" s="10"/>
      <c r="E7" s="11"/>
      <c r="F7" s="12"/>
      <c r="G7" s="13"/>
      <c r="H7" s="8"/>
      <c r="I7" s="8"/>
      <c r="J7" s="8"/>
      <c r="K7" s="8"/>
      <c r="L7" s="8"/>
    </row>
    <row r="8" spans="1:15" x14ac:dyDescent="0.25">
      <c r="A8" s="37"/>
      <c r="B8" s="38"/>
      <c r="C8" s="39"/>
      <c r="D8" s="40"/>
      <c r="E8" s="41"/>
      <c r="F8" s="42"/>
      <c r="G8" s="43"/>
      <c r="H8" s="38"/>
      <c r="I8" s="38"/>
      <c r="J8" s="38"/>
      <c r="K8" s="38"/>
      <c r="L8" s="8"/>
    </row>
    <row r="9" spans="1:15" ht="36" x14ac:dyDescent="0.25">
      <c r="A9" s="61" t="s">
        <v>8</v>
      </c>
      <c r="B9" s="61" t="s">
        <v>9</v>
      </c>
      <c r="C9" s="83" t="s">
        <v>10</v>
      </c>
      <c r="D9" s="83"/>
      <c r="E9" s="83"/>
      <c r="F9" s="62" t="s">
        <v>11</v>
      </c>
      <c r="G9" s="61" t="s">
        <v>12</v>
      </c>
      <c r="H9" s="61" t="s">
        <v>13</v>
      </c>
      <c r="I9" s="63" t="s">
        <v>14</v>
      </c>
      <c r="J9" s="63" t="s">
        <v>15</v>
      </c>
      <c r="K9" s="64" t="s">
        <v>16</v>
      </c>
      <c r="L9" s="61" t="s">
        <v>17</v>
      </c>
    </row>
    <row r="10" spans="1:15" x14ac:dyDescent="0.25">
      <c r="A10" s="44">
        <v>1.1000000000000001</v>
      </c>
      <c r="B10" s="45" t="s">
        <v>18</v>
      </c>
      <c r="C10" s="51">
        <v>6300</v>
      </c>
      <c r="D10" s="52" t="s">
        <v>19</v>
      </c>
      <c r="E10" s="53">
        <f>2000</f>
        <v>2000</v>
      </c>
      <c r="F10" s="46">
        <v>6</v>
      </c>
      <c r="G10" s="47" t="s">
        <v>20</v>
      </c>
      <c r="H10" s="47" t="s">
        <v>40</v>
      </c>
      <c r="I10" s="14">
        <v>8</v>
      </c>
      <c r="J10" s="48">
        <f>(C10*E10*F10)*7850/1000^3</f>
        <v>593.46</v>
      </c>
      <c r="K10" s="49">
        <f>I10*J10</f>
        <v>4747.68</v>
      </c>
      <c r="L10" s="45"/>
    </row>
    <row r="11" spans="1:15" x14ac:dyDescent="0.25">
      <c r="A11" s="44">
        <v>1.2</v>
      </c>
      <c r="B11" s="45" t="s">
        <v>21</v>
      </c>
      <c r="C11" s="51">
        <v>6300</v>
      </c>
      <c r="D11" s="52" t="s">
        <v>19</v>
      </c>
      <c r="E11" s="53">
        <f>2000</f>
        <v>2000</v>
      </c>
      <c r="F11" s="46">
        <v>8</v>
      </c>
      <c r="G11" s="44" t="s">
        <v>20</v>
      </c>
      <c r="H11" s="44" t="s">
        <v>40</v>
      </c>
      <c r="I11" s="14">
        <v>2</v>
      </c>
      <c r="J11" s="48">
        <f>(C11*E11*F11)*7850/1000^3</f>
        <v>791.28</v>
      </c>
      <c r="K11" s="49">
        <f>I11*J11</f>
        <v>1582.56</v>
      </c>
      <c r="L11" s="45"/>
    </row>
    <row r="12" spans="1:15" x14ac:dyDescent="0.25">
      <c r="A12" s="44">
        <v>1.3</v>
      </c>
      <c r="B12" s="45" t="s">
        <v>22</v>
      </c>
      <c r="C12" s="51">
        <v>6300</v>
      </c>
      <c r="D12" s="52" t="s">
        <v>19</v>
      </c>
      <c r="E12" s="53">
        <f>2000</f>
        <v>2000</v>
      </c>
      <c r="F12" s="46">
        <v>6</v>
      </c>
      <c r="G12" s="44" t="s">
        <v>20</v>
      </c>
      <c r="H12" s="44" t="s">
        <v>40</v>
      </c>
      <c r="I12" s="14">
        <v>2</v>
      </c>
      <c r="J12" s="48">
        <f>(C12*E12*F12)*7850/1000^3</f>
        <v>593.46</v>
      </c>
      <c r="K12" s="49">
        <f>I12*J12</f>
        <v>1186.92</v>
      </c>
      <c r="L12" s="45"/>
    </row>
    <row r="13" spans="1:15" x14ac:dyDescent="0.25">
      <c r="A13" s="44">
        <v>1.4</v>
      </c>
      <c r="B13" s="45" t="s">
        <v>23</v>
      </c>
      <c r="C13" s="54"/>
      <c r="D13" s="55"/>
      <c r="E13" s="53"/>
      <c r="F13" s="46" t="s">
        <v>27</v>
      </c>
      <c r="G13" s="44" t="s">
        <v>20</v>
      </c>
      <c r="H13" s="44" t="s">
        <v>24</v>
      </c>
      <c r="I13" s="50">
        <f>1.1*3.1416*C4</f>
        <v>17.2788</v>
      </c>
      <c r="J13" s="48">
        <f>7850*1136/(1000^2)</f>
        <v>8.9176000000000002</v>
      </c>
      <c r="K13" s="49">
        <f>I13*J13</f>
        <v>154.08542688</v>
      </c>
      <c r="L13" s="45"/>
    </row>
    <row r="15" spans="1:15" x14ac:dyDescent="0.25">
      <c r="A15" s="4" t="s">
        <v>28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44">
        <v>2.1</v>
      </c>
      <c r="B16" s="45" t="s">
        <v>176</v>
      </c>
      <c r="C16" s="58"/>
      <c r="D16" s="59"/>
      <c r="E16" s="60"/>
      <c r="F16" s="44" t="s">
        <v>29</v>
      </c>
      <c r="G16" s="44" t="s">
        <v>20</v>
      </c>
      <c r="H16" s="44" t="s">
        <v>24</v>
      </c>
      <c r="I16" s="49">
        <v>21.56</v>
      </c>
      <c r="J16" s="49">
        <f>K16/I16</f>
        <v>9.5593692022263461</v>
      </c>
      <c r="K16" s="49">
        <v>206.1</v>
      </c>
      <c r="L16" s="45"/>
      <c r="M16" s="3"/>
      <c r="N16" s="3"/>
      <c r="O16" s="3"/>
    </row>
    <row r="17" spans="1:15" x14ac:dyDescent="0.25">
      <c r="A17" s="44">
        <v>2.2000000000000002</v>
      </c>
      <c r="B17" s="45" t="s">
        <v>177</v>
      </c>
      <c r="C17" s="58"/>
      <c r="D17" s="59"/>
      <c r="E17" s="60"/>
      <c r="F17" s="44" t="s">
        <v>31</v>
      </c>
      <c r="G17" s="44" t="s">
        <v>20</v>
      </c>
      <c r="H17" s="44" t="s">
        <v>40</v>
      </c>
      <c r="I17" s="49">
        <v>10</v>
      </c>
      <c r="J17" s="49">
        <f t="shared" ref="J17:J25" si="0">K17/I17</f>
        <v>0.61799999999999999</v>
      </c>
      <c r="K17" s="49">
        <v>6.18</v>
      </c>
      <c r="L17" s="45"/>
      <c r="M17" s="3"/>
      <c r="N17" s="3"/>
      <c r="O17" s="3"/>
    </row>
    <row r="18" spans="1:15" x14ac:dyDescent="0.25">
      <c r="A18" s="44">
        <v>2.2999999999999998</v>
      </c>
      <c r="B18" s="45" t="s">
        <v>178</v>
      </c>
      <c r="C18" s="58"/>
      <c r="D18" s="59"/>
      <c r="E18" s="60"/>
      <c r="F18" s="44" t="s">
        <v>32</v>
      </c>
      <c r="G18" s="44" t="s">
        <v>20</v>
      </c>
      <c r="H18" s="44" t="s">
        <v>40</v>
      </c>
      <c r="I18" s="49">
        <v>10</v>
      </c>
      <c r="J18" s="49">
        <f t="shared" si="0"/>
        <v>1.42</v>
      </c>
      <c r="K18" s="49">
        <v>14.2</v>
      </c>
      <c r="L18" s="45"/>
      <c r="M18" s="3"/>
      <c r="N18" s="3"/>
      <c r="O18" s="3"/>
    </row>
    <row r="19" spans="1:15" x14ac:dyDescent="0.25">
      <c r="A19" s="44">
        <v>2.4</v>
      </c>
      <c r="B19" s="45" t="s">
        <v>178</v>
      </c>
      <c r="C19" s="58"/>
      <c r="D19" s="59"/>
      <c r="E19" s="60"/>
      <c r="F19" s="44" t="s">
        <v>33</v>
      </c>
      <c r="G19" s="44" t="s">
        <v>20</v>
      </c>
      <c r="H19" s="44" t="s">
        <v>40</v>
      </c>
      <c r="I19" s="49">
        <v>10</v>
      </c>
      <c r="J19" s="49">
        <f t="shared" si="0"/>
        <v>0.86899999999999999</v>
      </c>
      <c r="K19" s="49">
        <v>8.69</v>
      </c>
      <c r="L19" s="45"/>
      <c r="M19" s="3"/>
      <c r="N19" s="3"/>
      <c r="O19" s="3"/>
    </row>
    <row r="20" spans="1:15" x14ac:dyDescent="0.25">
      <c r="A20" s="44">
        <v>2.5</v>
      </c>
      <c r="B20" s="45" t="s">
        <v>180</v>
      </c>
      <c r="C20" s="58"/>
      <c r="D20" s="59"/>
      <c r="E20" s="60"/>
      <c r="F20" s="56" t="s">
        <v>179</v>
      </c>
      <c r="G20" s="44" t="s">
        <v>20</v>
      </c>
      <c r="H20" s="44" t="s">
        <v>40</v>
      </c>
      <c r="I20" s="49">
        <v>2</v>
      </c>
      <c r="J20" s="49">
        <f t="shared" si="0"/>
        <v>6.7</v>
      </c>
      <c r="K20" s="49">
        <v>13.4</v>
      </c>
      <c r="L20" s="45" t="s">
        <v>187</v>
      </c>
      <c r="M20" s="3"/>
      <c r="N20" s="3"/>
      <c r="O20" s="3"/>
    </row>
    <row r="21" spans="1:15" x14ac:dyDescent="0.25">
      <c r="A21" s="44">
        <v>2.6</v>
      </c>
      <c r="B21" s="45" t="s">
        <v>181</v>
      </c>
      <c r="C21" s="58"/>
      <c r="D21" s="59"/>
      <c r="E21" s="60"/>
      <c r="F21" s="44" t="s">
        <v>34</v>
      </c>
      <c r="G21" s="44" t="s">
        <v>20</v>
      </c>
      <c r="H21" s="44" t="s">
        <v>40</v>
      </c>
      <c r="I21" s="49">
        <v>1</v>
      </c>
      <c r="J21" s="49">
        <f t="shared" si="0"/>
        <v>7.46</v>
      </c>
      <c r="K21" s="49">
        <v>7.46</v>
      </c>
      <c r="L21" s="45"/>
      <c r="M21" s="3"/>
      <c r="N21" s="3"/>
      <c r="O21" s="3"/>
    </row>
    <row r="22" spans="1:15" x14ac:dyDescent="0.25">
      <c r="A22" s="44">
        <v>2.7</v>
      </c>
      <c r="B22" s="45" t="s">
        <v>182</v>
      </c>
      <c r="C22" s="58"/>
      <c r="D22" s="59"/>
      <c r="E22" s="60"/>
      <c r="F22" s="44" t="s">
        <v>35</v>
      </c>
      <c r="G22" s="44" t="s">
        <v>20</v>
      </c>
      <c r="H22" s="44" t="s">
        <v>40</v>
      </c>
      <c r="I22" s="49">
        <v>10</v>
      </c>
      <c r="J22" s="49">
        <f t="shared" si="0"/>
        <v>0.17399999999999999</v>
      </c>
      <c r="K22" s="49">
        <v>1.74</v>
      </c>
      <c r="L22" s="45"/>
      <c r="M22" s="3"/>
      <c r="N22" s="3"/>
      <c r="O22" s="3"/>
    </row>
    <row r="23" spans="1:15" x14ac:dyDescent="0.25">
      <c r="A23" s="44">
        <v>2.8</v>
      </c>
      <c r="B23" s="45" t="s">
        <v>183</v>
      </c>
      <c r="C23" s="58"/>
      <c r="D23" s="59"/>
      <c r="E23" s="60"/>
      <c r="F23" s="44" t="s">
        <v>36</v>
      </c>
      <c r="G23" s="44" t="s">
        <v>20</v>
      </c>
      <c r="H23" s="44" t="s">
        <v>40</v>
      </c>
      <c r="I23" s="49">
        <v>1</v>
      </c>
      <c r="J23" s="49">
        <f t="shared" si="0"/>
        <v>9.8699999999999992</v>
      </c>
      <c r="K23" s="49">
        <v>9.8699999999999992</v>
      </c>
      <c r="L23" s="45" t="s">
        <v>186</v>
      </c>
      <c r="M23" s="3"/>
      <c r="N23" s="3"/>
      <c r="O23" s="3"/>
    </row>
    <row r="24" spans="1:15" x14ac:dyDescent="0.25">
      <c r="A24" s="44">
        <v>2.9</v>
      </c>
      <c r="B24" s="45" t="s">
        <v>184</v>
      </c>
      <c r="C24" s="58"/>
      <c r="D24" s="59"/>
      <c r="E24" s="60"/>
      <c r="F24" s="44" t="s">
        <v>37</v>
      </c>
      <c r="G24" s="44" t="s">
        <v>20</v>
      </c>
      <c r="H24" s="44" t="s">
        <v>40</v>
      </c>
      <c r="I24" s="49">
        <v>1</v>
      </c>
      <c r="J24" s="49">
        <f t="shared" si="0"/>
        <v>18.670000000000002</v>
      </c>
      <c r="K24" s="49">
        <v>18.670000000000002</v>
      </c>
      <c r="L24" s="45" t="s">
        <v>185</v>
      </c>
      <c r="M24" s="3"/>
      <c r="N24" s="3"/>
      <c r="O24" s="3"/>
    </row>
    <row r="25" spans="1:15" x14ac:dyDescent="0.25">
      <c r="A25" s="57">
        <v>2.1</v>
      </c>
      <c r="B25" s="45" t="s">
        <v>30</v>
      </c>
      <c r="C25" s="58"/>
      <c r="D25" s="59"/>
      <c r="E25" s="60"/>
      <c r="F25" s="44" t="s">
        <v>38</v>
      </c>
      <c r="G25" s="44" t="s">
        <v>39</v>
      </c>
      <c r="H25" s="44" t="s">
        <v>40</v>
      </c>
      <c r="I25" s="49">
        <v>40</v>
      </c>
      <c r="J25" s="49">
        <f t="shared" si="0"/>
        <v>0.13250000000000001</v>
      </c>
      <c r="K25" s="49">
        <v>5.3</v>
      </c>
      <c r="L25" s="45"/>
      <c r="M25" s="3"/>
      <c r="N25" s="3"/>
      <c r="O25" s="3"/>
    </row>
    <row r="26" spans="1:15" x14ac:dyDescent="0.25">
      <c r="A26" s="3"/>
      <c r="B26" s="3"/>
      <c r="C26" s="3"/>
      <c r="D26" s="3"/>
      <c r="E26" s="3"/>
      <c r="F26" s="5"/>
      <c r="G26" s="5"/>
      <c r="H26" s="5"/>
      <c r="I26" s="2"/>
      <c r="J26" s="2"/>
      <c r="K26" s="2"/>
      <c r="L26" s="3"/>
      <c r="M26" s="3"/>
      <c r="N26" s="3"/>
      <c r="O26" s="3"/>
    </row>
    <row r="27" spans="1:15" x14ac:dyDescent="0.25">
      <c r="A27" s="4" t="s">
        <v>41</v>
      </c>
      <c r="B27" s="3"/>
      <c r="C27" s="3"/>
      <c r="D27" s="3"/>
      <c r="E27" s="3"/>
      <c r="F27" s="5"/>
      <c r="G27" s="5"/>
      <c r="H27" s="5"/>
      <c r="I27" s="2"/>
      <c r="J27" s="2"/>
      <c r="K27" s="2"/>
      <c r="L27" s="3"/>
      <c r="M27" s="3"/>
      <c r="N27" s="3"/>
      <c r="O27" s="3"/>
    </row>
    <row r="28" spans="1:15" x14ac:dyDescent="0.25">
      <c r="A28" s="44">
        <v>3.1</v>
      </c>
      <c r="B28" s="45" t="s">
        <v>188</v>
      </c>
      <c r="C28" s="58"/>
      <c r="D28" s="59"/>
      <c r="E28" s="60"/>
      <c r="F28" s="44" t="s">
        <v>42</v>
      </c>
      <c r="G28" s="44" t="s">
        <v>20</v>
      </c>
      <c r="H28" s="44" t="s">
        <v>40</v>
      </c>
      <c r="I28" s="49">
        <v>8</v>
      </c>
      <c r="J28" s="49">
        <f t="shared" ref="J28:J30" si="1">K28/I28</f>
        <v>3.64</v>
      </c>
      <c r="K28" s="49">
        <v>29.12</v>
      </c>
      <c r="L28" s="45"/>
      <c r="M28" s="3"/>
      <c r="N28" s="3"/>
      <c r="O28" s="3"/>
    </row>
    <row r="29" spans="1:15" x14ac:dyDescent="0.25">
      <c r="A29" s="44">
        <v>3.2</v>
      </c>
      <c r="B29" s="45" t="s">
        <v>178</v>
      </c>
      <c r="C29" s="58"/>
      <c r="D29" s="59"/>
      <c r="E29" s="60"/>
      <c r="F29" s="44" t="s">
        <v>43</v>
      </c>
      <c r="G29" s="44" t="s">
        <v>20</v>
      </c>
      <c r="H29" s="44" t="s">
        <v>40</v>
      </c>
      <c r="I29" s="49">
        <v>16</v>
      </c>
      <c r="J29" s="49">
        <f t="shared" si="1"/>
        <v>3.1524999999999999</v>
      </c>
      <c r="K29" s="49">
        <v>50.44</v>
      </c>
      <c r="L29" s="45"/>
      <c r="M29" s="3"/>
      <c r="N29" s="3"/>
      <c r="O29" s="3"/>
    </row>
    <row r="30" spans="1:15" x14ac:dyDescent="0.25">
      <c r="A30" s="44">
        <v>3.3</v>
      </c>
      <c r="B30" s="45" t="s">
        <v>189</v>
      </c>
      <c r="C30" s="58"/>
      <c r="D30" s="59"/>
      <c r="E30" s="60"/>
      <c r="F30" s="44" t="s">
        <v>44</v>
      </c>
      <c r="G30" s="44" t="s">
        <v>20</v>
      </c>
      <c r="H30" s="44" t="s">
        <v>40</v>
      </c>
      <c r="I30" s="49">
        <v>2</v>
      </c>
      <c r="J30" s="49">
        <f t="shared" si="1"/>
        <v>0.245</v>
      </c>
      <c r="K30" s="49">
        <v>0.49</v>
      </c>
      <c r="L30" s="45"/>
      <c r="M30" s="3"/>
      <c r="N30" s="3"/>
      <c r="O30" s="3"/>
    </row>
    <row r="31" spans="1:15" x14ac:dyDescent="0.25">
      <c r="A31" s="3"/>
      <c r="B31" s="3"/>
      <c r="C31" s="3"/>
      <c r="D31" s="3"/>
      <c r="E31" s="3"/>
      <c r="F31" s="5" t="s">
        <v>45</v>
      </c>
      <c r="G31" s="5"/>
      <c r="H31" s="5"/>
      <c r="I31" s="2"/>
      <c r="J31" s="2"/>
      <c r="K31" s="2"/>
      <c r="L31" s="3"/>
      <c r="M31" s="3"/>
      <c r="N31" s="3"/>
      <c r="O31" s="3"/>
    </row>
    <row r="32" spans="1:15" x14ac:dyDescent="0.25">
      <c r="A32" s="4" t="s">
        <v>46</v>
      </c>
      <c r="B32" s="3"/>
      <c r="C32" s="3"/>
      <c r="D32" s="3"/>
      <c r="E32" s="3"/>
      <c r="F32" s="5"/>
      <c r="G32" s="5"/>
      <c r="H32" s="5"/>
      <c r="I32" s="2"/>
      <c r="J32" s="2"/>
      <c r="K32" s="2"/>
      <c r="L32" s="3"/>
      <c r="M32" s="3"/>
      <c r="N32" s="3"/>
      <c r="O32" s="3"/>
    </row>
    <row r="33" spans="1:16" x14ac:dyDescent="0.25">
      <c r="A33" s="44">
        <v>4.0999999999999996</v>
      </c>
      <c r="B33" s="45" t="s">
        <v>190</v>
      </c>
      <c r="C33" s="58"/>
      <c r="D33" s="59"/>
      <c r="E33" s="60"/>
      <c r="F33" s="44" t="s">
        <v>47</v>
      </c>
      <c r="G33" s="44" t="s">
        <v>20</v>
      </c>
      <c r="H33" s="44" t="s">
        <v>24</v>
      </c>
      <c r="I33" s="49">
        <v>16.7</v>
      </c>
      <c r="J33" s="49">
        <f t="shared" ref="J33" si="2">K33/I33</f>
        <v>15.700598802395209</v>
      </c>
      <c r="K33" s="49">
        <v>262.2</v>
      </c>
      <c r="L33" s="45"/>
      <c r="M33" s="3"/>
      <c r="N33" s="3"/>
      <c r="O33" s="3"/>
    </row>
    <row r="34" spans="1:16" x14ac:dyDescent="0.25">
      <c r="A34" s="44">
        <v>4.2</v>
      </c>
      <c r="B34" s="45" t="s">
        <v>191</v>
      </c>
      <c r="C34" s="58"/>
      <c r="D34" s="59"/>
      <c r="E34" s="60"/>
      <c r="F34" s="44" t="s">
        <v>48</v>
      </c>
      <c r="G34" s="44" t="s">
        <v>20</v>
      </c>
      <c r="H34" s="44" t="s">
        <v>40</v>
      </c>
      <c r="I34" s="49">
        <f>28*6+ 28*2</f>
        <v>224</v>
      </c>
      <c r="J34" s="49">
        <f>700*25*6*7850/1000^3</f>
        <v>0.82425000000000004</v>
      </c>
      <c r="K34" s="49">
        <f t="shared" ref="K34:K38" si="3">I34*J34</f>
        <v>184.63200000000001</v>
      </c>
      <c r="L34" s="45"/>
      <c r="M34" s="3"/>
      <c r="N34" s="3"/>
      <c r="O34" s="3"/>
    </row>
    <row r="35" spans="1:16" x14ac:dyDescent="0.25">
      <c r="A35" s="44">
        <v>4.4000000000000004</v>
      </c>
      <c r="B35" s="45" t="s">
        <v>192</v>
      </c>
      <c r="C35" s="58"/>
      <c r="D35" s="59"/>
      <c r="E35" s="60"/>
      <c r="F35" s="44" t="s">
        <v>49</v>
      </c>
      <c r="G35" s="44" t="s">
        <v>20</v>
      </c>
      <c r="H35" s="44" t="s">
        <v>40</v>
      </c>
      <c r="I35" s="49">
        <f>28*6</f>
        <v>168</v>
      </c>
      <c r="J35" s="49">
        <f>7850*(3.1416/4)*(10/1000)^2</f>
        <v>0.61653900000000006</v>
      </c>
      <c r="K35" s="49">
        <f t="shared" si="3"/>
        <v>103.57855200000002</v>
      </c>
      <c r="L35" s="45"/>
      <c r="M35" s="3"/>
      <c r="N35" s="3"/>
      <c r="O35" s="3"/>
    </row>
    <row r="36" spans="1:16" x14ac:dyDescent="0.25">
      <c r="A36" s="44">
        <v>4.5</v>
      </c>
      <c r="B36" s="45" t="s">
        <v>177</v>
      </c>
      <c r="C36" s="58"/>
      <c r="D36" s="59"/>
      <c r="E36" s="60"/>
      <c r="F36" s="44" t="s">
        <v>50</v>
      </c>
      <c r="G36" s="44" t="s">
        <v>20</v>
      </c>
      <c r="H36" s="44" t="s">
        <v>40</v>
      </c>
      <c r="I36" s="49">
        <v>1</v>
      </c>
      <c r="J36" s="49">
        <f>400*150*6*7850/1000^3</f>
        <v>2.8260000000000001</v>
      </c>
      <c r="K36" s="49">
        <f t="shared" si="3"/>
        <v>2.8260000000000001</v>
      </c>
      <c r="L36" s="45"/>
      <c r="M36" s="3"/>
      <c r="N36" s="3"/>
      <c r="O36" s="3"/>
    </row>
    <row r="37" spans="1:16" ht="24.75" x14ac:dyDescent="0.25">
      <c r="A37" s="47">
        <v>4.5999999999999996</v>
      </c>
      <c r="B37" s="65" t="s">
        <v>193</v>
      </c>
      <c r="C37" s="58"/>
      <c r="D37" s="59"/>
      <c r="E37" s="60"/>
      <c r="F37" s="47" t="s">
        <v>51</v>
      </c>
      <c r="G37" s="47" t="s">
        <v>20</v>
      </c>
      <c r="H37" s="47" t="s">
        <v>40</v>
      </c>
      <c r="I37" s="66">
        <v>1</v>
      </c>
      <c r="J37" s="66">
        <f>940*350*6*7850/1000^3</f>
        <v>15.495900000000001</v>
      </c>
      <c r="K37" s="66">
        <f t="shared" si="3"/>
        <v>15.495900000000001</v>
      </c>
      <c r="L37" s="45"/>
      <c r="M37" s="3"/>
      <c r="N37" s="3"/>
      <c r="O37" s="3"/>
    </row>
    <row r="38" spans="1:16" x14ac:dyDescent="0.25">
      <c r="A38" s="44">
        <v>4.7</v>
      </c>
      <c r="B38" s="45" t="s">
        <v>52</v>
      </c>
      <c r="C38" s="58"/>
      <c r="D38" s="59"/>
      <c r="E38" s="60"/>
      <c r="F38" s="44" t="s">
        <v>53</v>
      </c>
      <c r="G38" s="44" t="s">
        <v>20</v>
      </c>
      <c r="H38" s="44" t="s">
        <v>24</v>
      </c>
      <c r="I38" s="49">
        <f>3*(1421+989)/1000</f>
        <v>7.23</v>
      </c>
      <c r="J38" s="49">
        <v>6.8</v>
      </c>
      <c r="K38" s="49">
        <f t="shared" si="3"/>
        <v>49.164000000000001</v>
      </c>
      <c r="L38" s="45"/>
      <c r="M38" s="3"/>
      <c r="N38" s="3"/>
      <c r="O38" s="3"/>
    </row>
    <row r="39" spans="1:16" x14ac:dyDescent="0.25">
      <c r="A39" s="44">
        <v>4.8</v>
      </c>
      <c r="B39" s="45" t="s">
        <v>52</v>
      </c>
      <c r="C39" s="58"/>
      <c r="D39" s="59"/>
      <c r="E39" s="60"/>
      <c r="F39" s="44" t="s">
        <v>54</v>
      </c>
      <c r="G39" s="44" t="s">
        <v>20</v>
      </c>
      <c r="H39" s="44" t="s">
        <v>24</v>
      </c>
      <c r="I39" s="49">
        <f>0.05*3</f>
        <v>0.15000000000000002</v>
      </c>
      <c r="J39" s="49">
        <f>K39/I39</f>
        <v>48.666666666666657</v>
      </c>
      <c r="K39" s="49">
        <v>7.3</v>
      </c>
      <c r="L39" s="45"/>
      <c r="M39" s="3"/>
      <c r="N39" s="3"/>
      <c r="O39" s="3"/>
    </row>
    <row r="40" spans="1:16" x14ac:dyDescent="0.25">
      <c r="A40" s="44">
        <v>4.9000000000000004</v>
      </c>
      <c r="B40" s="45" t="s">
        <v>177</v>
      </c>
      <c r="C40" s="58"/>
      <c r="D40" s="59"/>
      <c r="E40" s="60"/>
      <c r="F40" s="44" t="s">
        <v>55</v>
      </c>
      <c r="G40" s="44" t="s">
        <v>20</v>
      </c>
      <c r="H40" s="44" t="s">
        <v>40</v>
      </c>
      <c r="I40" s="49">
        <v>6</v>
      </c>
      <c r="J40" s="49">
        <f>K40/I40</f>
        <v>1.8833333333333335</v>
      </c>
      <c r="K40" s="49">
        <v>11.3</v>
      </c>
      <c r="L40" s="45"/>
      <c r="M40" s="3"/>
      <c r="N40" s="3"/>
      <c r="O40" s="3"/>
    </row>
    <row r="41" spans="1:16" x14ac:dyDescent="0.25">
      <c r="A41" s="57">
        <v>4.0999999999999996</v>
      </c>
      <c r="B41" s="45" t="s">
        <v>56</v>
      </c>
      <c r="C41" s="58"/>
      <c r="D41" s="59"/>
      <c r="E41" s="60"/>
      <c r="F41" s="44" t="s">
        <v>57</v>
      </c>
      <c r="G41" s="44" t="s">
        <v>20</v>
      </c>
      <c r="H41" s="44" t="s">
        <v>24</v>
      </c>
      <c r="I41" s="49">
        <v>0.3</v>
      </c>
      <c r="J41" s="49">
        <f>14/3</f>
        <v>4.666666666666667</v>
      </c>
      <c r="K41" s="49">
        <f>I41*J41</f>
        <v>1.4000000000000001</v>
      </c>
      <c r="L41" s="45"/>
      <c r="M41" s="3"/>
      <c r="N41" s="3"/>
      <c r="O41" s="3"/>
    </row>
    <row r="42" spans="1:16" x14ac:dyDescent="0.25">
      <c r="A42" s="44">
        <v>4.1100000000000003</v>
      </c>
      <c r="B42" s="45" t="s">
        <v>58</v>
      </c>
      <c r="C42" s="58"/>
      <c r="D42" s="59"/>
      <c r="E42" s="60"/>
      <c r="F42" s="44" t="s">
        <v>59</v>
      </c>
      <c r="G42" s="44" t="s">
        <v>20</v>
      </c>
      <c r="H42" s="44" t="s">
        <v>24</v>
      </c>
      <c r="I42" s="49">
        <f>2*(2152+800+142)/1000</f>
        <v>6.1879999999999997</v>
      </c>
      <c r="J42" s="49">
        <v>9.6</v>
      </c>
      <c r="K42" s="49">
        <f>I42*J42</f>
        <v>59.404799999999994</v>
      </c>
      <c r="L42" s="45"/>
      <c r="M42" s="3"/>
      <c r="N42" s="3"/>
      <c r="O42" s="3"/>
    </row>
    <row r="43" spans="1:16" x14ac:dyDescent="0.25">
      <c r="A43" s="44">
        <v>4.12</v>
      </c>
      <c r="B43" s="45" t="s">
        <v>60</v>
      </c>
      <c r="C43" s="58"/>
      <c r="D43" s="59"/>
      <c r="E43" s="60"/>
      <c r="F43" s="44" t="s">
        <v>61</v>
      </c>
      <c r="G43" s="44" t="s">
        <v>20</v>
      </c>
      <c r="H43" s="44" t="s">
        <v>40</v>
      </c>
      <c r="I43" s="49">
        <v>1</v>
      </c>
      <c r="J43" s="49"/>
      <c r="K43" s="49">
        <v>49.5</v>
      </c>
      <c r="L43" s="45"/>
      <c r="M43" s="3"/>
      <c r="N43" s="3"/>
      <c r="O43" s="3"/>
      <c r="P43" s="3"/>
    </row>
    <row r="44" spans="1:16" ht="24.75" x14ac:dyDescent="0.25">
      <c r="A44" s="47">
        <v>4.13</v>
      </c>
      <c r="B44" s="65" t="s">
        <v>194</v>
      </c>
      <c r="C44" s="58"/>
      <c r="D44" s="59"/>
      <c r="E44" s="60"/>
      <c r="F44" s="47" t="s">
        <v>57</v>
      </c>
      <c r="G44" s="47" t="s">
        <v>20</v>
      </c>
      <c r="H44" s="47" t="s">
        <v>24</v>
      </c>
      <c r="I44" s="66">
        <f>(7*1101+3*1065+11*1065)/1000</f>
        <v>22.617000000000001</v>
      </c>
      <c r="J44" s="66">
        <v>4.6666999999999996</v>
      </c>
      <c r="K44" s="66">
        <f>I44*J44</f>
        <v>105.5467539</v>
      </c>
      <c r="L44" s="45"/>
      <c r="M44" s="3"/>
      <c r="N44" s="3"/>
      <c r="O44" s="3"/>
      <c r="P44" s="6"/>
    </row>
    <row r="45" spans="1:16" x14ac:dyDescent="0.25">
      <c r="A45" s="44">
        <v>4.1399999999999997</v>
      </c>
      <c r="B45" s="45" t="s">
        <v>198</v>
      </c>
      <c r="C45" s="58"/>
      <c r="D45" s="59"/>
      <c r="E45" s="60"/>
      <c r="F45" s="44" t="s">
        <v>62</v>
      </c>
      <c r="G45" s="44" t="s">
        <v>152</v>
      </c>
      <c r="H45" s="44" t="s">
        <v>24</v>
      </c>
      <c r="I45" s="49">
        <f>(10510+14480)/1000</f>
        <v>24.99</v>
      </c>
      <c r="J45" s="49">
        <v>3</v>
      </c>
      <c r="K45" s="49">
        <f>I45*J45</f>
        <v>74.97</v>
      </c>
      <c r="L45" s="45"/>
      <c r="M45" s="3"/>
      <c r="N45" s="3"/>
      <c r="O45" s="3"/>
      <c r="P45" s="6"/>
    </row>
    <row r="46" spans="1:16" x14ac:dyDescent="0.25">
      <c r="A46" s="44">
        <v>4.1500000000000004</v>
      </c>
      <c r="B46" s="45" t="s">
        <v>195</v>
      </c>
      <c r="C46" s="58"/>
      <c r="D46" s="59"/>
      <c r="E46" s="60"/>
      <c r="F46" s="44" t="s">
        <v>63</v>
      </c>
      <c r="G46" s="44" t="s">
        <v>20</v>
      </c>
      <c r="H46" s="44" t="s">
        <v>24</v>
      </c>
      <c r="I46" s="49">
        <f>(10200+14435)/1000</f>
        <v>24.635000000000002</v>
      </c>
      <c r="J46" s="49">
        <v>2.355</v>
      </c>
      <c r="K46" s="49">
        <f>I46*J46</f>
        <v>58.015425</v>
      </c>
      <c r="L46" s="45"/>
      <c r="M46" s="3"/>
      <c r="N46" s="3"/>
      <c r="O46" s="3"/>
    </row>
    <row r="47" spans="1:16" x14ac:dyDescent="0.25">
      <c r="A47" s="44">
        <v>4.16</v>
      </c>
      <c r="B47" s="45" t="s">
        <v>196</v>
      </c>
      <c r="C47" s="58"/>
      <c r="D47" s="59"/>
      <c r="E47" s="60"/>
      <c r="F47" s="44" t="s">
        <v>64</v>
      </c>
      <c r="G47" s="44" t="s">
        <v>20</v>
      </c>
      <c r="H47" s="44" t="s">
        <v>24</v>
      </c>
      <c r="I47" s="49">
        <f>(1540+14435)/1000</f>
        <v>15.975</v>
      </c>
      <c r="J47" s="49">
        <v>4.71</v>
      </c>
      <c r="K47" s="49">
        <f>I47*J47</f>
        <v>75.242249999999999</v>
      </c>
      <c r="L47" s="45"/>
      <c r="M47" s="3"/>
      <c r="N47" s="3"/>
      <c r="O47" s="3"/>
    </row>
    <row r="48" spans="1:16" x14ac:dyDescent="0.25">
      <c r="A48" s="44">
        <v>4.17</v>
      </c>
      <c r="B48" s="45" t="s">
        <v>197</v>
      </c>
      <c r="C48" s="58"/>
      <c r="D48" s="59"/>
      <c r="E48" s="60"/>
      <c r="F48" s="44" t="s">
        <v>65</v>
      </c>
      <c r="G48" s="44" t="s">
        <v>20</v>
      </c>
      <c r="H48" s="44" t="s">
        <v>40</v>
      </c>
      <c r="I48" s="49">
        <v>1</v>
      </c>
      <c r="J48" s="49" t="s">
        <v>66</v>
      </c>
      <c r="K48" s="49" t="s">
        <v>66</v>
      </c>
      <c r="L48" s="45"/>
      <c r="M48" s="3"/>
      <c r="N48" s="3"/>
      <c r="O48" s="3"/>
    </row>
    <row r="49" spans="1:15" x14ac:dyDescent="0.25">
      <c r="A49" s="3"/>
      <c r="B49" s="3"/>
      <c r="C49" s="3"/>
      <c r="D49" s="3"/>
      <c r="E49" s="3"/>
      <c r="F49" s="5"/>
      <c r="G49" s="5"/>
      <c r="H49" s="5"/>
      <c r="I49" s="2"/>
      <c r="J49" s="2"/>
      <c r="K49" s="2"/>
      <c r="L49" s="3"/>
      <c r="M49" s="3"/>
      <c r="N49" s="3"/>
      <c r="O49" s="3"/>
    </row>
    <row r="50" spans="1:15" x14ac:dyDescent="0.25">
      <c r="A50" s="4" t="s">
        <v>67</v>
      </c>
      <c r="B50" s="3"/>
      <c r="C50" s="3"/>
      <c r="D50" s="3"/>
      <c r="E50" s="3"/>
      <c r="F50" s="5"/>
      <c r="G50" s="5"/>
      <c r="H50" s="5"/>
      <c r="I50" s="2"/>
      <c r="J50" s="2"/>
      <c r="K50" s="2"/>
      <c r="L50" s="3"/>
      <c r="M50" s="3"/>
      <c r="N50" s="3"/>
      <c r="O50" s="3"/>
    </row>
    <row r="51" spans="1:15" x14ac:dyDescent="0.25">
      <c r="A51" s="47" t="s">
        <v>103</v>
      </c>
      <c r="B51" s="45" t="s">
        <v>199</v>
      </c>
      <c r="C51" s="58"/>
      <c r="D51" s="59"/>
      <c r="E51" s="60"/>
      <c r="F51" s="44" t="s">
        <v>73</v>
      </c>
      <c r="G51" s="44" t="s">
        <v>20</v>
      </c>
      <c r="H51" s="44" t="s">
        <v>40</v>
      </c>
      <c r="I51" s="49">
        <v>1</v>
      </c>
      <c r="J51" s="49">
        <v>29.06</v>
      </c>
      <c r="K51" s="49">
        <f>I51*J51</f>
        <v>29.06</v>
      </c>
      <c r="L51" s="45"/>
      <c r="M51" s="3"/>
      <c r="N51" s="3"/>
      <c r="O51" s="3"/>
    </row>
    <row r="52" spans="1:15" x14ac:dyDescent="0.25">
      <c r="A52" s="47" t="s">
        <v>104</v>
      </c>
      <c r="B52" s="45" t="s">
        <v>200</v>
      </c>
      <c r="C52" s="58"/>
      <c r="D52" s="59"/>
      <c r="E52" s="60"/>
      <c r="F52" s="44" t="s">
        <v>72</v>
      </c>
      <c r="G52" s="44" t="s">
        <v>20</v>
      </c>
      <c r="H52" s="44" t="s">
        <v>40</v>
      </c>
      <c r="I52" s="49">
        <v>1</v>
      </c>
      <c r="J52" s="49">
        <v>34.93</v>
      </c>
      <c r="K52" s="49">
        <f>I52*J52</f>
        <v>34.93</v>
      </c>
      <c r="L52" s="45" t="s">
        <v>215</v>
      </c>
      <c r="M52" s="3"/>
      <c r="N52" s="3"/>
      <c r="O52" s="3"/>
    </row>
    <row r="53" spans="1:15" x14ac:dyDescent="0.25">
      <c r="A53" s="47" t="s">
        <v>105</v>
      </c>
      <c r="B53" s="45" t="s">
        <v>68</v>
      </c>
      <c r="C53" s="80" t="s">
        <v>161</v>
      </c>
      <c r="D53" s="81"/>
      <c r="E53" s="82"/>
      <c r="F53" s="44" t="s">
        <v>201</v>
      </c>
      <c r="G53" s="44" t="s">
        <v>101</v>
      </c>
      <c r="H53" s="44" t="s">
        <v>40</v>
      </c>
      <c r="I53" s="49">
        <v>1</v>
      </c>
      <c r="J53" s="49">
        <v>17.68</v>
      </c>
      <c r="K53" s="49">
        <f>I53*J53</f>
        <v>17.68</v>
      </c>
      <c r="L53" s="45"/>
      <c r="M53" s="3"/>
      <c r="N53" s="3"/>
      <c r="O53" s="3"/>
    </row>
    <row r="54" spans="1:15" x14ac:dyDescent="0.25">
      <c r="A54" s="47" t="s">
        <v>106</v>
      </c>
      <c r="B54" s="45" t="s">
        <v>69</v>
      </c>
      <c r="C54" s="58"/>
      <c r="D54" s="59"/>
      <c r="E54" s="60"/>
      <c r="F54" s="44" t="s">
        <v>74</v>
      </c>
      <c r="G54" s="44" t="s">
        <v>98</v>
      </c>
      <c r="H54" s="44" t="s">
        <v>40</v>
      </c>
      <c r="I54" s="49">
        <v>1</v>
      </c>
      <c r="J54" s="49" t="s">
        <v>66</v>
      </c>
      <c r="K54" s="49"/>
      <c r="L54" s="45"/>
      <c r="M54" s="3"/>
      <c r="N54" s="3"/>
      <c r="O54" s="3"/>
    </row>
    <row r="55" spans="1:15" x14ac:dyDescent="0.25">
      <c r="A55" s="47" t="s">
        <v>107</v>
      </c>
      <c r="B55" s="45" t="s">
        <v>70</v>
      </c>
      <c r="C55" s="80" t="s">
        <v>171</v>
      </c>
      <c r="D55" s="81"/>
      <c r="E55" s="82"/>
      <c r="F55" s="44" t="s">
        <v>201</v>
      </c>
      <c r="G55" s="44" t="s">
        <v>101</v>
      </c>
      <c r="H55" s="44" t="s">
        <v>40</v>
      </c>
      <c r="I55" s="49">
        <v>1</v>
      </c>
      <c r="J55" s="49">
        <v>57.28</v>
      </c>
      <c r="K55" s="49">
        <f>I55*J55</f>
        <v>57.28</v>
      </c>
      <c r="L55" s="45"/>
      <c r="M55" s="3"/>
      <c r="N55" s="3"/>
      <c r="O55" s="3"/>
    </row>
    <row r="56" spans="1:15" ht="24" x14ac:dyDescent="0.25">
      <c r="A56" s="47" t="s">
        <v>108</v>
      </c>
      <c r="B56" s="67" t="s">
        <v>71</v>
      </c>
      <c r="C56" s="58"/>
      <c r="D56" s="59"/>
      <c r="E56" s="60"/>
      <c r="F56" s="47" t="s">
        <v>75</v>
      </c>
      <c r="G56" s="68" t="s">
        <v>99</v>
      </c>
      <c r="H56" s="47" t="s">
        <v>40</v>
      </c>
      <c r="I56" s="66">
        <v>20</v>
      </c>
      <c r="J56" s="66">
        <v>0.17899999999999999</v>
      </c>
      <c r="K56" s="66">
        <f>I56*J56</f>
        <v>3.58</v>
      </c>
      <c r="L56" s="45"/>
      <c r="M56" s="3"/>
      <c r="N56" s="3"/>
      <c r="O56" s="3"/>
    </row>
    <row r="57" spans="1:15" x14ac:dyDescent="0.25">
      <c r="A57" s="47" t="s">
        <v>127</v>
      </c>
      <c r="B57" s="45" t="s">
        <v>202</v>
      </c>
      <c r="C57" s="58"/>
      <c r="D57" s="59"/>
      <c r="E57" s="60"/>
      <c r="F57" s="44" t="s">
        <v>128</v>
      </c>
      <c r="G57" s="44" t="s">
        <v>20</v>
      </c>
      <c r="H57" s="44" t="s">
        <v>40</v>
      </c>
      <c r="I57" s="49">
        <v>2</v>
      </c>
      <c r="J57" s="49">
        <v>0.49</v>
      </c>
      <c r="K57" s="49">
        <f>I57*J57</f>
        <v>0.98</v>
      </c>
      <c r="L57" s="45"/>
      <c r="M57" s="3"/>
      <c r="N57" s="3"/>
      <c r="O57" s="3"/>
    </row>
    <row r="58" spans="1:15" x14ac:dyDescent="0.25">
      <c r="A58" s="47"/>
      <c r="B58" s="45"/>
      <c r="C58" s="58"/>
      <c r="D58" s="59"/>
      <c r="E58" s="60"/>
      <c r="F58" s="44"/>
      <c r="G58" s="44"/>
      <c r="H58" s="44"/>
      <c r="I58" s="49"/>
      <c r="J58" s="49"/>
      <c r="K58" s="49"/>
      <c r="L58" s="45"/>
      <c r="M58" s="3"/>
      <c r="N58" s="3"/>
      <c r="O58" s="3"/>
    </row>
    <row r="59" spans="1:15" x14ac:dyDescent="0.25">
      <c r="A59" s="47" t="s">
        <v>109</v>
      </c>
      <c r="B59" s="45" t="s">
        <v>76</v>
      </c>
      <c r="C59" s="80" t="s">
        <v>155</v>
      </c>
      <c r="D59" s="81"/>
      <c r="E59" s="82"/>
      <c r="F59" s="44" t="s">
        <v>154</v>
      </c>
      <c r="G59" s="44" t="s">
        <v>100</v>
      </c>
      <c r="H59" s="44" t="s">
        <v>24</v>
      </c>
      <c r="I59" s="49">
        <f>2*5.971+2*0.11+2*0.392+2*5.323</f>
        <v>23.592000000000002</v>
      </c>
      <c r="J59" s="49">
        <v>11.3</v>
      </c>
      <c r="K59" s="49">
        <f>I59*J59</f>
        <v>266.58960000000002</v>
      </c>
      <c r="L59" s="45" t="s">
        <v>77</v>
      </c>
      <c r="M59" s="3"/>
      <c r="N59" s="3"/>
      <c r="O59" s="3"/>
    </row>
    <row r="60" spans="1:15" x14ac:dyDescent="0.25">
      <c r="A60" s="47" t="s">
        <v>110</v>
      </c>
      <c r="B60" s="45" t="s">
        <v>76</v>
      </c>
      <c r="C60" s="80" t="s">
        <v>155</v>
      </c>
      <c r="D60" s="81"/>
      <c r="E60" s="82"/>
      <c r="F60" s="44" t="s">
        <v>156</v>
      </c>
      <c r="G60" s="44" t="s">
        <v>100</v>
      </c>
      <c r="H60" s="44" t="s">
        <v>24</v>
      </c>
      <c r="I60" s="49">
        <f>0.162+0.92</f>
        <v>1.0820000000000001</v>
      </c>
      <c r="J60" s="49">
        <v>5.0620000000000003</v>
      </c>
      <c r="K60" s="49">
        <f>I60*J60</f>
        <v>5.4770840000000005</v>
      </c>
      <c r="L60" s="45"/>
      <c r="M60" s="3"/>
      <c r="N60" s="3"/>
      <c r="O60" s="3"/>
    </row>
    <row r="61" spans="1:15" x14ac:dyDescent="0.25">
      <c r="A61" s="47" t="s">
        <v>111</v>
      </c>
      <c r="B61" s="45" t="s">
        <v>76</v>
      </c>
      <c r="C61" s="80" t="s">
        <v>155</v>
      </c>
      <c r="D61" s="81"/>
      <c r="E61" s="82"/>
      <c r="F61" s="44" t="s">
        <v>157</v>
      </c>
      <c r="G61" s="44" t="s">
        <v>100</v>
      </c>
      <c r="H61" s="44" t="s">
        <v>24</v>
      </c>
      <c r="I61" s="49">
        <f>3*0.16</f>
        <v>0.48</v>
      </c>
      <c r="J61" s="49">
        <v>1.69</v>
      </c>
      <c r="K61" s="49">
        <f>I61*J61</f>
        <v>0.81119999999999992</v>
      </c>
      <c r="L61" s="45"/>
      <c r="M61" s="3"/>
      <c r="N61" s="3"/>
      <c r="O61" s="3"/>
    </row>
    <row r="62" spans="1:15" x14ac:dyDescent="0.25">
      <c r="A62" s="47"/>
      <c r="B62" s="45"/>
      <c r="C62" s="58"/>
      <c r="D62" s="59"/>
      <c r="E62" s="60"/>
      <c r="F62" s="44"/>
      <c r="G62" s="44"/>
      <c r="H62" s="44"/>
      <c r="I62" s="49"/>
      <c r="J62" s="49"/>
      <c r="K62" s="49"/>
      <c r="L62" s="45"/>
      <c r="M62" s="3"/>
      <c r="N62" s="3"/>
      <c r="O62" s="3"/>
    </row>
    <row r="63" spans="1:15" x14ac:dyDescent="0.25">
      <c r="A63" s="47" t="s">
        <v>112</v>
      </c>
      <c r="B63" s="45" t="s">
        <v>78</v>
      </c>
      <c r="C63" s="80" t="s">
        <v>161</v>
      </c>
      <c r="D63" s="81"/>
      <c r="E63" s="82"/>
      <c r="F63" s="44" t="s">
        <v>158</v>
      </c>
      <c r="G63" s="44" t="s">
        <v>101</v>
      </c>
      <c r="H63" s="44" t="s">
        <v>40</v>
      </c>
      <c r="I63" s="49">
        <v>6</v>
      </c>
      <c r="J63" s="49">
        <v>3.63</v>
      </c>
      <c r="K63" s="49">
        <f>I63*J63</f>
        <v>21.78</v>
      </c>
      <c r="L63" s="45"/>
      <c r="M63" s="3"/>
      <c r="N63" s="3"/>
      <c r="O63" s="3"/>
    </row>
    <row r="64" spans="1:15" x14ac:dyDescent="0.25">
      <c r="A64" s="47" t="s">
        <v>113</v>
      </c>
      <c r="B64" s="45" t="s">
        <v>78</v>
      </c>
      <c r="C64" s="80" t="s">
        <v>161</v>
      </c>
      <c r="D64" s="81"/>
      <c r="E64" s="82"/>
      <c r="F64" s="44" t="s">
        <v>159</v>
      </c>
      <c r="G64" s="44" t="s">
        <v>101</v>
      </c>
      <c r="H64" s="44" t="s">
        <v>40</v>
      </c>
      <c r="I64" s="49">
        <v>2</v>
      </c>
      <c r="J64" s="49">
        <v>2.27</v>
      </c>
      <c r="K64" s="49">
        <f>I64*J64</f>
        <v>4.54</v>
      </c>
      <c r="L64" s="45"/>
      <c r="M64" s="3"/>
      <c r="N64" s="3"/>
      <c r="O64" s="3"/>
    </row>
    <row r="65" spans="1:15" x14ac:dyDescent="0.25">
      <c r="A65" s="47" t="s">
        <v>114</v>
      </c>
      <c r="B65" s="45" t="s">
        <v>78</v>
      </c>
      <c r="C65" s="80" t="s">
        <v>161</v>
      </c>
      <c r="D65" s="81"/>
      <c r="E65" s="82"/>
      <c r="F65" s="44" t="s">
        <v>160</v>
      </c>
      <c r="G65" s="44" t="s">
        <v>101</v>
      </c>
      <c r="H65" s="44" t="s">
        <v>40</v>
      </c>
      <c r="I65" s="49">
        <v>3</v>
      </c>
      <c r="J65" s="49">
        <v>0.9</v>
      </c>
      <c r="K65" s="49">
        <f>I65*J65</f>
        <v>2.7</v>
      </c>
      <c r="L65" s="45"/>
      <c r="M65" s="3"/>
      <c r="N65" s="3"/>
      <c r="O65" s="3"/>
    </row>
    <row r="66" spans="1:15" x14ac:dyDescent="0.25">
      <c r="A66" s="47" t="s">
        <v>115</v>
      </c>
      <c r="B66" s="45" t="s">
        <v>96</v>
      </c>
      <c r="C66" s="58"/>
      <c r="D66" s="59"/>
      <c r="E66" s="60"/>
      <c r="F66" s="44" t="s">
        <v>97</v>
      </c>
      <c r="G66" s="44" t="s">
        <v>20</v>
      </c>
      <c r="H66" s="44" t="s">
        <v>40</v>
      </c>
      <c r="I66" s="49">
        <v>2</v>
      </c>
      <c r="J66" s="49">
        <v>0.71</v>
      </c>
      <c r="K66" s="49">
        <f>I66*J66</f>
        <v>1.42</v>
      </c>
      <c r="L66" s="45"/>
      <c r="M66" s="3"/>
      <c r="N66" s="3"/>
      <c r="O66" s="3"/>
    </row>
    <row r="67" spans="1:15" x14ac:dyDescent="0.25">
      <c r="A67" s="47"/>
      <c r="B67" s="45"/>
      <c r="C67" s="58"/>
      <c r="D67" s="59"/>
      <c r="E67" s="60"/>
      <c r="F67" s="44"/>
      <c r="G67" s="44"/>
      <c r="H67" s="44"/>
      <c r="I67" s="49"/>
      <c r="J67" s="49"/>
      <c r="K67" s="49"/>
      <c r="L67" s="45"/>
      <c r="M67" s="3"/>
      <c r="N67" s="3"/>
      <c r="O67" s="3"/>
    </row>
    <row r="68" spans="1:15" x14ac:dyDescent="0.25">
      <c r="A68" s="47" t="s">
        <v>116</v>
      </c>
      <c r="B68" s="45" t="s">
        <v>79</v>
      </c>
      <c r="C68" s="58"/>
      <c r="D68" s="59"/>
      <c r="E68" s="60"/>
      <c r="F68" s="44" t="s">
        <v>80</v>
      </c>
      <c r="G68" s="44" t="s">
        <v>98</v>
      </c>
      <c r="H68" s="44" t="s">
        <v>40</v>
      </c>
      <c r="I68" s="49">
        <v>3</v>
      </c>
      <c r="J68" s="76" t="s">
        <v>66</v>
      </c>
      <c r="K68" s="76" t="s">
        <v>66</v>
      </c>
      <c r="L68" s="45"/>
      <c r="M68" s="3"/>
      <c r="N68" s="3"/>
      <c r="O68" s="3"/>
    </row>
    <row r="69" spans="1:15" x14ac:dyDescent="0.25">
      <c r="A69" s="47" t="s">
        <v>117</v>
      </c>
      <c r="B69" s="45" t="s">
        <v>79</v>
      </c>
      <c r="C69" s="58"/>
      <c r="D69" s="59"/>
      <c r="E69" s="60"/>
      <c r="F69" s="44" t="s">
        <v>81</v>
      </c>
      <c r="G69" s="44" t="s">
        <v>98</v>
      </c>
      <c r="H69" s="44" t="s">
        <v>40</v>
      </c>
      <c r="I69" s="49">
        <v>1</v>
      </c>
      <c r="J69" s="76" t="s">
        <v>66</v>
      </c>
      <c r="K69" s="76" t="s">
        <v>66</v>
      </c>
      <c r="L69" s="45"/>
      <c r="M69" s="3"/>
      <c r="N69" s="3"/>
      <c r="O69" s="3"/>
    </row>
    <row r="70" spans="1:15" x14ac:dyDescent="0.25">
      <c r="A70" s="47" t="s">
        <v>118</v>
      </c>
      <c r="B70" s="45" t="s">
        <v>82</v>
      </c>
      <c r="C70" s="58"/>
      <c r="D70" s="59"/>
      <c r="E70" s="60"/>
      <c r="F70" s="44" t="s">
        <v>83</v>
      </c>
      <c r="G70" s="44" t="s">
        <v>98</v>
      </c>
      <c r="H70" s="44" t="s">
        <v>40</v>
      </c>
      <c r="I70" s="49">
        <v>1</v>
      </c>
      <c r="J70" s="76" t="s">
        <v>66</v>
      </c>
      <c r="K70" s="76" t="s">
        <v>66</v>
      </c>
      <c r="L70" s="45"/>
      <c r="M70" s="3"/>
      <c r="N70" s="3"/>
      <c r="O70" s="3"/>
    </row>
    <row r="71" spans="1:15" x14ac:dyDescent="0.25">
      <c r="A71" s="47"/>
      <c r="B71" s="45"/>
      <c r="C71" s="58"/>
      <c r="D71" s="59"/>
      <c r="E71" s="60"/>
      <c r="F71" s="44"/>
      <c r="G71" s="44"/>
      <c r="H71" s="44"/>
      <c r="I71" s="49"/>
      <c r="J71" s="49"/>
      <c r="K71" s="49"/>
      <c r="L71" s="45"/>
      <c r="M71" s="3"/>
      <c r="N71" s="3"/>
      <c r="O71" s="3"/>
    </row>
    <row r="72" spans="1:15" ht="24" x14ac:dyDescent="0.25">
      <c r="A72" s="47" t="s">
        <v>119</v>
      </c>
      <c r="B72" s="67" t="s">
        <v>84</v>
      </c>
      <c r="C72" s="58"/>
      <c r="D72" s="59"/>
      <c r="E72" s="60"/>
      <c r="F72" s="47" t="s">
        <v>85</v>
      </c>
      <c r="G72" s="68" t="s">
        <v>99</v>
      </c>
      <c r="H72" s="47" t="s">
        <v>40</v>
      </c>
      <c r="I72" s="66">
        <v>12</v>
      </c>
      <c r="J72" s="66">
        <v>0.20250000000000001</v>
      </c>
      <c r="K72" s="66">
        <f>I72*J72</f>
        <v>2.4300000000000002</v>
      </c>
      <c r="L72" s="45"/>
      <c r="M72" s="3"/>
      <c r="N72" s="3"/>
      <c r="O72" s="3"/>
    </row>
    <row r="73" spans="1:15" ht="24" x14ac:dyDescent="0.25">
      <c r="A73" s="47" t="s">
        <v>120</v>
      </c>
      <c r="B73" s="67" t="s">
        <v>84</v>
      </c>
      <c r="C73" s="72"/>
      <c r="D73" s="73"/>
      <c r="E73" s="74"/>
      <c r="F73" s="47" t="s">
        <v>86</v>
      </c>
      <c r="G73" s="68" t="s">
        <v>99</v>
      </c>
      <c r="H73" s="47" t="s">
        <v>40</v>
      </c>
      <c r="I73" s="66">
        <v>32</v>
      </c>
      <c r="J73" s="66">
        <v>6.8000000000000005E-2</v>
      </c>
      <c r="K73" s="66">
        <f>I73*J73</f>
        <v>2.1760000000000002</v>
      </c>
      <c r="L73" s="45"/>
      <c r="M73" s="3"/>
      <c r="N73" s="3"/>
      <c r="O73" s="3"/>
    </row>
    <row r="74" spans="1:15" ht="24" x14ac:dyDescent="0.25">
      <c r="A74" s="47" t="s">
        <v>121</v>
      </c>
      <c r="B74" s="67" t="s">
        <v>84</v>
      </c>
      <c r="C74" s="72"/>
      <c r="D74" s="73"/>
      <c r="E74" s="74"/>
      <c r="F74" s="47" t="s">
        <v>87</v>
      </c>
      <c r="G74" s="68" t="s">
        <v>99</v>
      </c>
      <c r="H74" s="47" t="s">
        <v>40</v>
      </c>
      <c r="I74" s="66">
        <v>8</v>
      </c>
      <c r="J74" s="66">
        <v>0.1875</v>
      </c>
      <c r="K74" s="66">
        <f>I74*J74</f>
        <v>1.5</v>
      </c>
      <c r="L74" s="45"/>
      <c r="M74" s="3"/>
      <c r="N74" s="3"/>
      <c r="O74" s="3"/>
    </row>
    <row r="75" spans="1:15" ht="24" x14ac:dyDescent="0.25">
      <c r="A75" s="47" t="s">
        <v>122</v>
      </c>
      <c r="B75" s="67" t="s">
        <v>84</v>
      </c>
      <c r="C75" s="72"/>
      <c r="D75" s="73"/>
      <c r="E75" s="74"/>
      <c r="F75" s="47" t="s">
        <v>88</v>
      </c>
      <c r="G75" s="68" t="s">
        <v>99</v>
      </c>
      <c r="H75" s="47" t="s">
        <v>40</v>
      </c>
      <c r="I75" s="66">
        <v>4</v>
      </c>
      <c r="J75" s="66">
        <v>0.152</v>
      </c>
      <c r="K75" s="66">
        <f>I75*J75</f>
        <v>0.60799999999999998</v>
      </c>
      <c r="L75" s="45"/>
      <c r="M75" s="3"/>
      <c r="N75" s="3"/>
      <c r="O75" s="3"/>
    </row>
    <row r="76" spans="1:15" x14ac:dyDescent="0.25">
      <c r="A76" s="47"/>
      <c r="B76" s="45"/>
      <c r="C76" s="72"/>
      <c r="D76" s="73"/>
      <c r="E76" s="74"/>
      <c r="F76" s="44"/>
      <c r="G76" s="44"/>
      <c r="H76" s="44"/>
      <c r="I76" s="49"/>
      <c r="J76" s="49"/>
      <c r="K76" s="49"/>
      <c r="L76" s="45"/>
      <c r="M76" s="3"/>
      <c r="N76" s="3"/>
      <c r="O76" s="3"/>
    </row>
    <row r="77" spans="1:15" x14ac:dyDescent="0.25">
      <c r="A77" s="47">
        <v>5.6</v>
      </c>
      <c r="B77" s="45" t="s">
        <v>203</v>
      </c>
      <c r="C77" s="72"/>
      <c r="D77" s="73"/>
      <c r="E77" s="74"/>
      <c r="F77" s="44" t="s">
        <v>162</v>
      </c>
      <c r="G77" s="44" t="s">
        <v>20</v>
      </c>
      <c r="H77" s="44" t="s">
        <v>40</v>
      </c>
      <c r="I77" s="49">
        <v>6</v>
      </c>
      <c r="J77" s="49">
        <v>0.32500000000000001</v>
      </c>
      <c r="K77" s="49">
        <f>I77*J77</f>
        <v>1.9500000000000002</v>
      </c>
      <c r="L77" s="45" t="s">
        <v>163</v>
      </c>
      <c r="M77" s="3"/>
      <c r="N77" s="3"/>
      <c r="O77" s="3"/>
    </row>
    <row r="78" spans="1:15" x14ac:dyDescent="0.25">
      <c r="A78" s="47">
        <v>5.7</v>
      </c>
      <c r="B78" s="45" t="s">
        <v>89</v>
      </c>
      <c r="C78" s="77" t="s">
        <v>165</v>
      </c>
      <c r="D78" s="78"/>
      <c r="E78" s="79"/>
      <c r="F78" s="44" t="s">
        <v>164</v>
      </c>
      <c r="G78" s="44" t="s">
        <v>102</v>
      </c>
      <c r="H78" s="44" t="s">
        <v>40</v>
      </c>
      <c r="I78" s="49">
        <v>6</v>
      </c>
      <c r="J78" s="49">
        <v>2</v>
      </c>
      <c r="K78" s="49">
        <f>I78*J78</f>
        <v>12</v>
      </c>
      <c r="L78" s="45"/>
      <c r="M78" s="3"/>
      <c r="N78" s="3"/>
      <c r="O78" s="3"/>
    </row>
    <row r="79" spans="1:15" x14ac:dyDescent="0.25">
      <c r="A79" s="47">
        <v>5.8</v>
      </c>
      <c r="B79" s="45" t="s">
        <v>90</v>
      </c>
      <c r="C79" s="77" t="s">
        <v>167</v>
      </c>
      <c r="D79" s="78"/>
      <c r="E79" s="79"/>
      <c r="F79" s="44" t="s">
        <v>166</v>
      </c>
      <c r="G79" s="44" t="s">
        <v>101</v>
      </c>
      <c r="H79" s="44" t="s">
        <v>40</v>
      </c>
      <c r="I79" s="49">
        <v>2</v>
      </c>
      <c r="J79" s="76" t="s">
        <v>66</v>
      </c>
      <c r="K79" s="76" t="s">
        <v>66</v>
      </c>
      <c r="L79" s="45"/>
      <c r="M79" s="3"/>
      <c r="N79" s="3"/>
      <c r="O79" s="3"/>
    </row>
    <row r="80" spans="1:15" x14ac:dyDescent="0.25">
      <c r="A80" s="47">
        <v>5.9</v>
      </c>
      <c r="B80" s="45" t="s">
        <v>204</v>
      </c>
      <c r="C80" s="72"/>
      <c r="D80" s="73"/>
      <c r="E80" s="74"/>
      <c r="F80" s="44" t="s">
        <v>91</v>
      </c>
      <c r="G80" s="44" t="s">
        <v>20</v>
      </c>
      <c r="H80" s="44" t="s">
        <v>40</v>
      </c>
      <c r="I80" s="49">
        <v>32</v>
      </c>
      <c r="J80" s="49">
        <v>1.319</v>
      </c>
      <c r="K80" s="49">
        <f>I80*J80</f>
        <v>42.207999999999998</v>
      </c>
      <c r="L80" s="45"/>
      <c r="M80" s="3"/>
      <c r="N80" s="3"/>
      <c r="O80" s="3"/>
    </row>
    <row r="81" spans="1:15" x14ac:dyDescent="0.25">
      <c r="A81" s="69">
        <v>5.0999999999999996</v>
      </c>
      <c r="B81" s="45" t="s">
        <v>92</v>
      </c>
      <c r="C81" s="72"/>
      <c r="D81" s="73"/>
      <c r="E81" s="74"/>
      <c r="F81" s="44" t="s">
        <v>93</v>
      </c>
      <c r="G81" s="44" t="s">
        <v>20</v>
      </c>
      <c r="H81" s="44" t="s">
        <v>24</v>
      </c>
      <c r="I81" s="49">
        <f>1.1*8*(257+264)/1000</f>
        <v>4.5848000000000004</v>
      </c>
      <c r="J81" s="49">
        <v>5.8</v>
      </c>
      <c r="K81" s="49">
        <f>I81*J81</f>
        <v>26.591840000000001</v>
      </c>
      <c r="L81" s="45"/>
      <c r="M81" s="3"/>
      <c r="N81" s="3"/>
      <c r="O81" s="3"/>
    </row>
    <row r="82" spans="1:15" x14ac:dyDescent="0.25">
      <c r="A82" s="47">
        <v>5.1100000000000003</v>
      </c>
      <c r="B82" s="45" t="s">
        <v>205</v>
      </c>
      <c r="C82" s="72"/>
      <c r="D82" s="73"/>
      <c r="E82" s="74"/>
      <c r="F82" s="44" t="s">
        <v>94</v>
      </c>
      <c r="G82" s="44" t="s">
        <v>20</v>
      </c>
      <c r="H82" s="44" t="s">
        <v>40</v>
      </c>
      <c r="I82" s="49">
        <v>16</v>
      </c>
      <c r="J82" s="49">
        <v>0.628</v>
      </c>
      <c r="K82" s="49">
        <f>I82*J82</f>
        <v>10.048</v>
      </c>
      <c r="L82" s="45"/>
      <c r="M82" s="3"/>
      <c r="N82" s="3"/>
      <c r="O82" s="3"/>
    </row>
    <row r="83" spans="1:15" x14ac:dyDescent="0.25">
      <c r="A83" s="47">
        <v>5.12</v>
      </c>
      <c r="B83" s="45" t="s">
        <v>95</v>
      </c>
      <c r="C83" s="77" t="s">
        <v>165</v>
      </c>
      <c r="D83" s="78"/>
      <c r="E83" s="79"/>
      <c r="F83" s="44" t="s">
        <v>168</v>
      </c>
      <c r="G83" s="44" t="s">
        <v>102</v>
      </c>
      <c r="H83" s="44" t="s">
        <v>40</v>
      </c>
      <c r="I83" s="49">
        <v>1</v>
      </c>
      <c r="J83" s="49">
        <v>0.68</v>
      </c>
      <c r="K83" s="49">
        <f>I83*J83</f>
        <v>0.68</v>
      </c>
      <c r="L83" s="45"/>
      <c r="M83" s="3"/>
      <c r="N83" s="3"/>
      <c r="O83" s="3"/>
    </row>
    <row r="84" spans="1:15" x14ac:dyDescent="0.25">
      <c r="A84" s="3"/>
      <c r="B84" s="3"/>
      <c r="C84" s="3"/>
      <c r="D84" s="3"/>
      <c r="E84" s="3"/>
      <c r="F84" s="5"/>
      <c r="G84" s="5"/>
      <c r="H84" s="5"/>
      <c r="I84" s="2"/>
      <c r="J84" s="2"/>
      <c r="K84" s="2"/>
      <c r="L84" s="3"/>
      <c r="M84" s="3"/>
      <c r="N84" s="3"/>
      <c r="O84" s="3"/>
    </row>
    <row r="85" spans="1:15" x14ac:dyDescent="0.25">
      <c r="A85" s="4" t="s">
        <v>123</v>
      </c>
      <c r="B85" s="3"/>
      <c r="C85" s="3"/>
      <c r="D85" s="3"/>
      <c r="E85" s="3"/>
      <c r="F85" s="5"/>
      <c r="G85" s="5"/>
      <c r="H85" s="5"/>
      <c r="I85" s="2"/>
      <c r="J85" s="2"/>
      <c r="K85" s="2"/>
      <c r="L85" s="3"/>
      <c r="M85" s="3"/>
      <c r="N85" s="3"/>
      <c r="O85" s="3"/>
    </row>
    <row r="86" spans="1:15" x14ac:dyDescent="0.25">
      <c r="A86" s="44" t="s">
        <v>138</v>
      </c>
      <c r="B86" s="45" t="s">
        <v>206</v>
      </c>
      <c r="C86" s="72"/>
      <c r="D86" s="73"/>
      <c r="E86" s="74"/>
      <c r="F86" s="44" t="s">
        <v>124</v>
      </c>
      <c r="G86" s="44" t="s">
        <v>20</v>
      </c>
      <c r="H86" s="44" t="s">
        <v>40</v>
      </c>
      <c r="I86" s="49">
        <v>1</v>
      </c>
      <c r="J86" s="49">
        <v>37.409999999999997</v>
      </c>
      <c r="K86" s="49">
        <f>I86*J86</f>
        <v>37.409999999999997</v>
      </c>
      <c r="L86" s="45"/>
      <c r="M86" s="3"/>
      <c r="N86" s="3"/>
      <c r="O86" s="3"/>
    </row>
    <row r="87" spans="1:15" x14ac:dyDescent="0.25">
      <c r="A87" s="44" t="s">
        <v>139</v>
      </c>
      <c r="B87" s="45" t="s">
        <v>200</v>
      </c>
      <c r="C87" s="72"/>
      <c r="D87" s="73"/>
      <c r="E87" s="74"/>
      <c r="F87" s="44" t="s">
        <v>125</v>
      </c>
      <c r="G87" s="44" t="s">
        <v>20</v>
      </c>
      <c r="H87" s="44" t="s">
        <v>40</v>
      </c>
      <c r="I87" s="49">
        <v>1</v>
      </c>
      <c r="J87" s="49">
        <v>44.27</v>
      </c>
      <c r="K87" s="49">
        <f>I87*J87</f>
        <v>44.27</v>
      </c>
      <c r="L87" s="45" t="s">
        <v>214</v>
      </c>
      <c r="M87" s="3"/>
      <c r="N87" s="3"/>
      <c r="O87" s="3"/>
    </row>
    <row r="88" spans="1:15" x14ac:dyDescent="0.25">
      <c r="A88" s="44" t="s">
        <v>140</v>
      </c>
      <c r="B88" s="45" t="s">
        <v>68</v>
      </c>
      <c r="C88" s="77" t="s">
        <v>161</v>
      </c>
      <c r="D88" s="78"/>
      <c r="E88" s="79"/>
      <c r="F88" s="44" t="s">
        <v>201</v>
      </c>
      <c r="G88" s="44" t="s">
        <v>20</v>
      </c>
      <c r="H88" s="44" t="s">
        <v>40</v>
      </c>
      <c r="I88" s="49">
        <v>1</v>
      </c>
      <c r="J88" s="49">
        <v>27.31</v>
      </c>
      <c r="K88" s="49">
        <f>I88*J88</f>
        <v>27.31</v>
      </c>
      <c r="L88" s="45"/>
      <c r="M88" s="3"/>
      <c r="N88" s="3"/>
      <c r="O88" s="3"/>
    </row>
    <row r="89" spans="1:15" x14ac:dyDescent="0.25">
      <c r="A89" s="44" t="s">
        <v>141</v>
      </c>
      <c r="B89" s="45" t="s">
        <v>69</v>
      </c>
      <c r="C89" s="72"/>
      <c r="D89" s="73"/>
      <c r="E89" s="74"/>
      <c r="F89" s="44" t="s">
        <v>126</v>
      </c>
      <c r="G89" s="44" t="s">
        <v>98</v>
      </c>
      <c r="H89" s="44" t="s">
        <v>40</v>
      </c>
      <c r="I89" s="49">
        <v>1</v>
      </c>
      <c r="J89" s="76" t="s">
        <v>66</v>
      </c>
      <c r="K89" s="76" t="s">
        <v>66</v>
      </c>
      <c r="L89" s="45"/>
      <c r="M89" s="3"/>
      <c r="N89" s="3"/>
      <c r="O89" s="3"/>
    </row>
    <row r="90" spans="1:15" x14ac:dyDescent="0.25">
      <c r="A90" s="44" t="s">
        <v>142</v>
      </c>
      <c r="B90" s="45" t="s">
        <v>70</v>
      </c>
      <c r="C90" s="77" t="s">
        <v>171</v>
      </c>
      <c r="D90" s="78"/>
      <c r="E90" s="79"/>
      <c r="F90" s="44" t="s">
        <v>201</v>
      </c>
      <c r="G90" s="44" t="s">
        <v>20</v>
      </c>
      <c r="H90" s="44" t="s">
        <v>40</v>
      </c>
      <c r="I90" s="49">
        <v>1</v>
      </c>
      <c r="J90" s="49">
        <v>68.290000000000006</v>
      </c>
      <c r="K90" s="49">
        <f>I90*J90</f>
        <v>68.290000000000006</v>
      </c>
      <c r="L90" s="45"/>
      <c r="M90" s="3"/>
      <c r="N90" s="3"/>
      <c r="O90" s="3"/>
    </row>
    <row r="91" spans="1:15" ht="24" x14ac:dyDescent="0.25">
      <c r="A91" s="47" t="s">
        <v>143</v>
      </c>
      <c r="B91" s="67" t="s">
        <v>71</v>
      </c>
      <c r="C91" s="72"/>
      <c r="D91" s="73"/>
      <c r="E91" s="74"/>
      <c r="F91" s="47" t="s">
        <v>130</v>
      </c>
      <c r="G91" s="68" t="s">
        <v>99</v>
      </c>
      <c r="H91" s="47" t="s">
        <v>40</v>
      </c>
      <c r="I91" s="66">
        <v>28</v>
      </c>
      <c r="J91" s="66">
        <v>0.26100000000000001</v>
      </c>
      <c r="K91" s="66">
        <f>I91*J91</f>
        <v>7.3079999999999998</v>
      </c>
      <c r="L91" s="45"/>
      <c r="M91" s="3"/>
      <c r="N91" s="3"/>
      <c r="O91" s="3"/>
    </row>
    <row r="92" spans="1:15" x14ac:dyDescent="0.25">
      <c r="A92" s="44" t="s">
        <v>144</v>
      </c>
      <c r="B92" s="45" t="s">
        <v>202</v>
      </c>
      <c r="C92" s="72"/>
      <c r="D92" s="73"/>
      <c r="E92" s="74"/>
      <c r="F92" s="44" t="s">
        <v>129</v>
      </c>
      <c r="G92" s="44" t="s">
        <v>20</v>
      </c>
      <c r="H92" s="44" t="s">
        <v>40</v>
      </c>
      <c r="I92" s="49">
        <v>2</v>
      </c>
      <c r="J92" s="49">
        <v>0.19</v>
      </c>
      <c r="K92" s="49">
        <f>I92*J92</f>
        <v>0.38</v>
      </c>
      <c r="L92" s="45"/>
      <c r="M92" s="3"/>
      <c r="N92" s="3"/>
      <c r="O92" s="3"/>
    </row>
    <row r="93" spans="1:15" x14ac:dyDescent="0.25">
      <c r="A93" s="44"/>
      <c r="B93" s="45"/>
      <c r="C93" s="72"/>
      <c r="D93" s="73"/>
      <c r="E93" s="74"/>
      <c r="F93" s="44"/>
      <c r="G93" s="44"/>
      <c r="H93" s="44"/>
      <c r="I93" s="49"/>
      <c r="J93" s="49"/>
      <c r="K93" s="49"/>
      <c r="L93" s="45"/>
      <c r="M93" s="3"/>
      <c r="N93" s="3"/>
      <c r="O93" s="3"/>
    </row>
    <row r="94" spans="1:15" x14ac:dyDescent="0.25">
      <c r="A94" s="44" t="s">
        <v>145</v>
      </c>
      <c r="B94" s="45" t="s">
        <v>76</v>
      </c>
      <c r="C94" s="77" t="s">
        <v>169</v>
      </c>
      <c r="D94" s="78"/>
      <c r="E94" s="79"/>
      <c r="F94" s="44" t="s">
        <v>156</v>
      </c>
      <c r="G94" s="44" t="s">
        <v>100</v>
      </c>
      <c r="H94" s="44" t="s">
        <v>24</v>
      </c>
      <c r="I94" s="49">
        <f>3*0.148</f>
        <v>0.44399999999999995</v>
      </c>
      <c r="J94" s="49">
        <v>5.54</v>
      </c>
      <c r="K94" s="49">
        <f>I94*J94</f>
        <v>2.4597599999999997</v>
      </c>
      <c r="L94" s="45"/>
      <c r="M94" s="3"/>
      <c r="N94" s="3"/>
      <c r="O94" s="3"/>
    </row>
    <row r="95" spans="1:15" x14ac:dyDescent="0.25">
      <c r="A95" s="44" t="s">
        <v>146</v>
      </c>
      <c r="B95" s="45" t="s">
        <v>76</v>
      </c>
      <c r="C95" s="77" t="s">
        <v>169</v>
      </c>
      <c r="D95" s="78"/>
      <c r="E95" s="79"/>
      <c r="F95" s="44" t="s">
        <v>170</v>
      </c>
      <c r="G95" s="44" t="s">
        <v>100</v>
      </c>
      <c r="H95" s="44" t="s">
        <v>24</v>
      </c>
      <c r="I95" s="49">
        <f>0.299+2.293+0.454</f>
        <v>3.0460000000000003</v>
      </c>
      <c r="J95" s="49">
        <v>5.4119999999999999</v>
      </c>
      <c r="K95" s="49">
        <f>I95*J95</f>
        <v>16.484952</v>
      </c>
      <c r="L95" s="45"/>
      <c r="M95" s="3"/>
      <c r="N95" s="3"/>
      <c r="O95" s="3"/>
    </row>
    <row r="96" spans="1:15" x14ac:dyDescent="0.25">
      <c r="A96" s="44" t="s">
        <v>147</v>
      </c>
      <c r="B96" s="45" t="s">
        <v>76</v>
      </c>
      <c r="C96" s="77" t="s">
        <v>169</v>
      </c>
      <c r="D96" s="78"/>
      <c r="E96" s="79"/>
      <c r="F96" s="44" t="s">
        <v>154</v>
      </c>
      <c r="G96" s="44" t="s">
        <v>100</v>
      </c>
      <c r="H96" s="44" t="s">
        <v>24</v>
      </c>
      <c r="I96" s="49">
        <f>2*0.146+3*0.147</f>
        <v>0.73299999999999987</v>
      </c>
      <c r="J96" s="49">
        <v>15.3</v>
      </c>
      <c r="K96" s="49">
        <f>I96*J96</f>
        <v>11.214899999999998</v>
      </c>
      <c r="L96" s="45"/>
      <c r="M96" s="3"/>
      <c r="N96" s="3"/>
      <c r="O96" s="3"/>
    </row>
    <row r="97" spans="1:15" x14ac:dyDescent="0.25">
      <c r="A97" s="44"/>
      <c r="B97" s="45"/>
      <c r="C97" s="72"/>
      <c r="D97" s="73"/>
      <c r="E97" s="74"/>
      <c r="F97" s="44"/>
      <c r="G97" s="44"/>
      <c r="H97" s="44"/>
      <c r="I97" s="49"/>
      <c r="J97" s="49"/>
      <c r="K97" s="49"/>
      <c r="L97" s="45"/>
      <c r="M97" s="3"/>
      <c r="N97" s="3"/>
      <c r="O97" s="3"/>
    </row>
    <row r="98" spans="1:15" x14ac:dyDescent="0.25">
      <c r="A98" s="44" t="s">
        <v>148</v>
      </c>
      <c r="B98" s="45" t="s">
        <v>78</v>
      </c>
      <c r="C98" s="77" t="s">
        <v>161</v>
      </c>
      <c r="D98" s="78"/>
      <c r="E98" s="79"/>
      <c r="F98" s="44" t="s">
        <v>159</v>
      </c>
      <c r="G98" s="44" t="s">
        <v>101</v>
      </c>
      <c r="H98" s="44" t="s">
        <v>40</v>
      </c>
      <c r="I98" s="49">
        <v>3</v>
      </c>
      <c r="J98" s="49">
        <v>2.27</v>
      </c>
      <c r="K98" s="49">
        <f>I98*J98</f>
        <v>6.8100000000000005</v>
      </c>
      <c r="L98" s="45"/>
      <c r="M98" s="3"/>
      <c r="N98" s="3"/>
      <c r="O98" s="3"/>
    </row>
    <row r="99" spans="1:15" x14ac:dyDescent="0.25">
      <c r="A99" s="44" t="s">
        <v>149</v>
      </c>
      <c r="B99" s="45" t="s">
        <v>78</v>
      </c>
      <c r="C99" s="77" t="s">
        <v>161</v>
      </c>
      <c r="D99" s="78"/>
      <c r="E99" s="79"/>
      <c r="F99" s="44" t="s">
        <v>62</v>
      </c>
      <c r="G99" s="44" t="s">
        <v>101</v>
      </c>
      <c r="H99" s="44" t="s">
        <v>40</v>
      </c>
      <c r="I99" s="49">
        <v>1</v>
      </c>
      <c r="J99" s="49">
        <v>1.36</v>
      </c>
      <c r="K99" s="49">
        <f>I99*J99</f>
        <v>1.36</v>
      </c>
      <c r="L99" s="45"/>
      <c r="M99" s="3"/>
      <c r="N99" s="3"/>
      <c r="O99" s="3"/>
    </row>
    <row r="100" spans="1:15" x14ac:dyDescent="0.25">
      <c r="A100" s="44" t="s">
        <v>150</v>
      </c>
      <c r="B100" s="45" t="s">
        <v>78</v>
      </c>
      <c r="C100" s="77" t="s">
        <v>161</v>
      </c>
      <c r="D100" s="78"/>
      <c r="E100" s="79"/>
      <c r="F100" s="44" t="s">
        <v>154</v>
      </c>
      <c r="G100" s="44" t="s">
        <v>101</v>
      </c>
      <c r="H100" s="44" t="s">
        <v>40</v>
      </c>
      <c r="I100" s="49">
        <v>5</v>
      </c>
      <c r="J100" s="49">
        <v>3.63</v>
      </c>
      <c r="K100" s="49">
        <f>I100*J100</f>
        <v>18.149999999999999</v>
      </c>
      <c r="L100" s="45"/>
      <c r="M100" s="3"/>
      <c r="N100" s="3"/>
      <c r="O100" s="3"/>
    </row>
    <row r="101" spans="1:15" x14ac:dyDescent="0.25">
      <c r="A101" s="44" t="s">
        <v>151</v>
      </c>
      <c r="B101" s="45" t="s">
        <v>78</v>
      </c>
      <c r="C101" s="77" t="s">
        <v>171</v>
      </c>
      <c r="D101" s="78"/>
      <c r="E101" s="79"/>
      <c r="F101" s="44" t="s">
        <v>154</v>
      </c>
      <c r="G101" s="44" t="s">
        <v>101</v>
      </c>
      <c r="H101" s="44" t="s">
        <v>40</v>
      </c>
      <c r="I101" s="49">
        <v>3</v>
      </c>
      <c r="J101" s="49">
        <v>4.08</v>
      </c>
      <c r="K101" s="49">
        <f>I101*J101</f>
        <v>12.24</v>
      </c>
      <c r="L101" s="45"/>
      <c r="M101" s="3"/>
      <c r="N101" s="3"/>
      <c r="O101" s="3"/>
    </row>
    <row r="102" spans="1:15" x14ac:dyDescent="0.25">
      <c r="A102" s="44"/>
      <c r="B102" s="45"/>
      <c r="C102" s="72"/>
      <c r="D102" s="73"/>
      <c r="E102" s="74"/>
      <c r="F102" s="44"/>
      <c r="G102" s="44"/>
      <c r="H102" s="44"/>
      <c r="I102" s="49"/>
      <c r="J102" s="49"/>
      <c r="K102" s="49"/>
      <c r="L102" s="45"/>
      <c r="M102" s="3"/>
      <c r="N102" s="3"/>
      <c r="O102" s="3"/>
    </row>
    <row r="103" spans="1:15" ht="24.75" x14ac:dyDescent="0.25">
      <c r="A103" s="44">
        <v>6.4</v>
      </c>
      <c r="B103" s="45" t="s">
        <v>84</v>
      </c>
      <c r="C103" s="72"/>
      <c r="D103" s="73"/>
      <c r="E103" s="74"/>
      <c r="F103" s="44" t="s">
        <v>85</v>
      </c>
      <c r="G103" s="70" t="s">
        <v>99</v>
      </c>
      <c r="H103" s="44" t="s">
        <v>40</v>
      </c>
      <c r="I103" s="49">
        <v>12</v>
      </c>
      <c r="J103" s="49">
        <v>0.20250000000000001</v>
      </c>
      <c r="K103" s="49">
        <f>I103*J103</f>
        <v>2.4300000000000002</v>
      </c>
      <c r="L103" s="45"/>
      <c r="M103" s="3"/>
      <c r="N103" s="3"/>
      <c r="O103" s="3"/>
    </row>
    <row r="104" spans="1:15" x14ac:dyDescent="0.25">
      <c r="A104" s="44">
        <v>6.5</v>
      </c>
      <c r="B104" s="45" t="s">
        <v>79</v>
      </c>
      <c r="C104" s="72"/>
      <c r="D104" s="73"/>
      <c r="E104" s="74"/>
      <c r="F104" s="44" t="s">
        <v>80</v>
      </c>
      <c r="G104" s="44" t="s">
        <v>98</v>
      </c>
      <c r="H104" s="44" t="s">
        <v>40</v>
      </c>
      <c r="I104" s="49">
        <v>3</v>
      </c>
      <c r="J104" s="76" t="s">
        <v>66</v>
      </c>
      <c r="K104" s="76" t="s">
        <v>66</v>
      </c>
      <c r="L104" s="45" t="s">
        <v>213</v>
      </c>
    </row>
    <row r="105" spans="1:15" x14ac:dyDescent="0.25">
      <c r="A105" s="44">
        <v>6.6</v>
      </c>
      <c r="B105" s="45" t="s">
        <v>207</v>
      </c>
      <c r="C105" s="72"/>
      <c r="D105" s="73"/>
      <c r="E105" s="74"/>
      <c r="F105" s="44" t="s">
        <v>172</v>
      </c>
      <c r="G105" s="44" t="s">
        <v>20</v>
      </c>
      <c r="H105" s="44" t="s">
        <v>40</v>
      </c>
      <c r="I105" s="49">
        <v>10</v>
      </c>
      <c r="J105" s="49">
        <v>0.39</v>
      </c>
      <c r="K105" s="49">
        <f t="shared" ref="K105:K112" si="4">I105*J105</f>
        <v>3.9000000000000004</v>
      </c>
      <c r="L105" s="44" t="s">
        <v>173</v>
      </c>
    </row>
    <row r="106" spans="1:15" x14ac:dyDescent="0.25">
      <c r="A106" s="44">
        <v>6.7</v>
      </c>
      <c r="B106" s="45" t="s">
        <v>131</v>
      </c>
      <c r="C106" s="77" t="s">
        <v>175</v>
      </c>
      <c r="D106" s="78"/>
      <c r="E106" s="79"/>
      <c r="F106" s="44" t="s">
        <v>174</v>
      </c>
      <c r="G106" s="44" t="s">
        <v>102</v>
      </c>
      <c r="H106" s="44" t="s">
        <v>40</v>
      </c>
      <c r="I106" s="49">
        <v>1</v>
      </c>
      <c r="J106" s="49">
        <v>0.36</v>
      </c>
      <c r="K106" s="49">
        <f t="shared" si="4"/>
        <v>0.36</v>
      </c>
      <c r="L106" s="45"/>
    </row>
    <row r="107" spans="1:15" x14ac:dyDescent="0.25">
      <c r="A107" s="71">
        <v>6.8</v>
      </c>
      <c r="B107" s="45" t="s">
        <v>92</v>
      </c>
      <c r="C107" s="72"/>
      <c r="D107" s="73"/>
      <c r="E107" s="74"/>
      <c r="F107" s="44" t="s">
        <v>132</v>
      </c>
      <c r="G107" s="44" t="s">
        <v>20</v>
      </c>
      <c r="H107" s="44" t="s">
        <v>24</v>
      </c>
      <c r="I107" s="49">
        <f>1.1*2*(0.248+0.26+0.045)</f>
        <v>1.2166000000000001</v>
      </c>
      <c r="J107" s="49">
        <v>5.4</v>
      </c>
      <c r="K107" s="49">
        <f t="shared" si="4"/>
        <v>6.5696400000000015</v>
      </c>
      <c r="L107" s="45"/>
    </row>
    <row r="108" spans="1:15" x14ac:dyDescent="0.25">
      <c r="A108" s="44">
        <v>6.9</v>
      </c>
      <c r="B108" s="45" t="s">
        <v>211</v>
      </c>
      <c r="C108" s="72"/>
      <c r="D108" s="73"/>
      <c r="E108" s="74"/>
      <c r="F108" s="44" t="s">
        <v>133</v>
      </c>
      <c r="G108" s="44" t="s">
        <v>20</v>
      </c>
      <c r="H108" s="44" t="s">
        <v>40</v>
      </c>
      <c r="I108" s="49">
        <v>2</v>
      </c>
      <c r="J108" s="49">
        <v>1.8</v>
      </c>
      <c r="K108" s="49">
        <f t="shared" si="4"/>
        <v>3.6</v>
      </c>
      <c r="L108" s="45"/>
    </row>
    <row r="109" spans="1:15" x14ac:dyDescent="0.25">
      <c r="A109" s="44">
        <v>6.1</v>
      </c>
      <c r="B109" s="45" t="s">
        <v>210</v>
      </c>
      <c r="C109" s="72"/>
      <c r="D109" s="73"/>
      <c r="E109" s="74"/>
      <c r="F109" s="44" t="s">
        <v>136</v>
      </c>
      <c r="G109" s="44" t="s">
        <v>20</v>
      </c>
      <c r="H109" s="44" t="s">
        <v>40</v>
      </c>
      <c r="I109" s="49">
        <v>1</v>
      </c>
      <c r="J109" s="49">
        <v>7.93</v>
      </c>
      <c r="K109" s="49">
        <f t="shared" si="4"/>
        <v>7.93</v>
      </c>
      <c r="L109" s="45" t="s">
        <v>212</v>
      </c>
    </row>
    <row r="110" spans="1:15" x14ac:dyDescent="0.25">
      <c r="A110" s="44">
        <v>6.11</v>
      </c>
      <c r="B110" s="45" t="s">
        <v>181</v>
      </c>
      <c r="C110" s="72"/>
      <c r="D110" s="73"/>
      <c r="E110" s="74"/>
      <c r="F110" s="44" t="s">
        <v>134</v>
      </c>
      <c r="G110" s="44" t="s">
        <v>20</v>
      </c>
      <c r="H110" s="44" t="s">
        <v>40</v>
      </c>
      <c r="I110" s="49">
        <v>1</v>
      </c>
      <c r="J110" s="49">
        <v>36.58</v>
      </c>
      <c r="K110" s="49">
        <f t="shared" si="4"/>
        <v>36.58</v>
      </c>
      <c r="L110" s="14"/>
    </row>
    <row r="111" spans="1:15" x14ac:dyDescent="0.25">
      <c r="A111" s="44">
        <v>6.12</v>
      </c>
      <c r="B111" s="45" t="s">
        <v>208</v>
      </c>
      <c r="C111" s="72"/>
      <c r="D111" s="73"/>
      <c r="E111" s="74"/>
      <c r="F111" s="44" t="s">
        <v>135</v>
      </c>
      <c r="G111" s="44" t="s">
        <v>20</v>
      </c>
      <c r="H111" s="44" t="s">
        <v>40</v>
      </c>
      <c r="I111" s="49">
        <v>1</v>
      </c>
      <c r="J111" s="49">
        <v>19.579999999999998</v>
      </c>
      <c r="K111" s="49">
        <f t="shared" si="4"/>
        <v>19.579999999999998</v>
      </c>
      <c r="L111" s="14"/>
    </row>
    <row r="112" spans="1:15" x14ac:dyDescent="0.25">
      <c r="A112" s="44">
        <v>6.13</v>
      </c>
      <c r="B112" s="45" t="s">
        <v>209</v>
      </c>
      <c r="C112" s="72"/>
      <c r="D112" s="73"/>
      <c r="E112" s="74"/>
      <c r="F112" s="44" t="s">
        <v>137</v>
      </c>
      <c r="G112" s="44" t="s">
        <v>20</v>
      </c>
      <c r="H112" s="44" t="s">
        <v>40</v>
      </c>
      <c r="I112" s="49">
        <v>5</v>
      </c>
      <c r="J112" s="49">
        <v>2.2799999999999998</v>
      </c>
      <c r="K112" s="49">
        <f t="shared" si="4"/>
        <v>11.399999999999999</v>
      </c>
      <c r="L112" s="14"/>
    </row>
    <row r="113" spans="3:5" x14ac:dyDescent="0.25">
      <c r="C113" s="75"/>
      <c r="D113" s="75"/>
      <c r="E113" s="75"/>
    </row>
    <row r="114" spans="3:5" x14ac:dyDescent="0.25">
      <c r="C114" s="75"/>
      <c r="D114" s="75"/>
      <c r="E114" s="75"/>
    </row>
    <row r="115" spans="3:5" x14ac:dyDescent="0.25">
      <c r="C115" s="75"/>
      <c r="D115" s="75"/>
      <c r="E115" s="75"/>
    </row>
    <row r="116" spans="3:5" x14ac:dyDescent="0.25">
      <c r="C116" s="75"/>
      <c r="D116" s="75"/>
      <c r="E116" s="75"/>
    </row>
    <row r="117" spans="3:5" x14ac:dyDescent="0.25">
      <c r="C117" s="75"/>
      <c r="D117" s="75"/>
      <c r="E117" s="75"/>
    </row>
    <row r="118" spans="3:5" x14ac:dyDescent="0.25">
      <c r="C118" s="75"/>
      <c r="D118" s="75"/>
      <c r="E118" s="75"/>
    </row>
    <row r="119" spans="3:5" x14ac:dyDescent="0.25">
      <c r="C119" s="75"/>
      <c r="D119" s="75"/>
      <c r="E119" s="75"/>
    </row>
    <row r="120" spans="3:5" x14ac:dyDescent="0.25">
      <c r="C120" s="75"/>
      <c r="D120" s="75"/>
      <c r="E120" s="75"/>
    </row>
    <row r="121" spans="3:5" x14ac:dyDescent="0.25">
      <c r="C121" s="75"/>
      <c r="D121" s="75"/>
      <c r="E121" s="75"/>
    </row>
    <row r="122" spans="3:5" x14ac:dyDescent="0.25">
      <c r="C122" s="75"/>
      <c r="D122" s="75"/>
      <c r="E122" s="75"/>
    </row>
    <row r="123" spans="3:5" x14ac:dyDescent="0.25">
      <c r="C123" s="75"/>
      <c r="D123" s="75"/>
      <c r="E123" s="75"/>
    </row>
    <row r="124" spans="3:5" x14ac:dyDescent="0.25">
      <c r="C124" s="75"/>
      <c r="D124" s="75"/>
      <c r="E124" s="75"/>
    </row>
    <row r="125" spans="3:5" x14ac:dyDescent="0.25">
      <c r="C125" s="75"/>
      <c r="D125" s="75"/>
      <c r="E125" s="75"/>
    </row>
  </sheetData>
  <protectedRanges>
    <protectedRange password="CF7A" sqref="F7:G8" name="Range1_3_1_1_2_1"/>
  </protectedRanges>
  <mergeCells count="22">
    <mergeCell ref="C94:E94"/>
    <mergeCell ref="C90:E90"/>
    <mergeCell ref="C100:E100"/>
    <mergeCell ref="C65:E65"/>
    <mergeCell ref="C9:E9"/>
    <mergeCell ref="C53:E53"/>
    <mergeCell ref="C55:E55"/>
    <mergeCell ref="C88:E88"/>
    <mergeCell ref="C59:E59"/>
    <mergeCell ref="C60:E60"/>
    <mergeCell ref="C61:E61"/>
    <mergeCell ref="C63:E63"/>
    <mergeCell ref="C64:E64"/>
    <mergeCell ref="C78:E78"/>
    <mergeCell ref="C79:E79"/>
    <mergeCell ref="C83:E83"/>
    <mergeCell ref="C101:E101"/>
    <mergeCell ref="C106:E106"/>
    <mergeCell ref="C96:E96"/>
    <mergeCell ref="C95:E95"/>
    <mergeCell ref="C98:E98"/>
    <mergeCell ref="C99:E99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Saad</cp:lastModifiedBy>
  <dcterms:created xsi:type="dcterms:W3CDTF">2017-11-02T05:58:28Z</dcterms:created>
  <dcterms:modified xsi:type="dcterms:W3CDTF">2017-11-27T05:28:41Z</dcterms:modified>
</cp:coreProperties>
</file>