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7594D6C-DE00-40D9-8D36-A7CCB8862CF6}" xr6:coauthVersionLast="45" xr6:coauthVersionMax="45" xr10:uidLastSave="{00000000-0000-0000-0000-000000000000}"/>
  <bookViews>
    <workbookView xWindow="-120" yWindow="-120" windowWidth="20730" windowHeight="11160" firstSheet="29" activeTab="34" xr2:uid="{00000000-000D-0000-FFFF-FFFF00000000}"/>
  </bookViews>
  <sheets>
    <sheet name="Insert Function" sheetId="12" r:id="rId1"/>
    <sheet name="Choose" sheetId="13" r:id="rId2"/>
    <sheet name="Offset" sheetId="14" r:id="rId3"/>
    <sheet name="Lookup" sheetId="15" r:id="rId4"/>
    <sheet name="Match" sheetId="16" r:id="rId5"/>
    <sheet name="HLookup" sheetId="17" r:id="rId6"/>
    <sheet name="VLookup" sheetId="18" r:id="rId7"/>
    <sheet name="VLookup class" sheetId="44" r:id="rId8"/>
    <sheet name="Sum" sheetId="19" r:id="rId9"/>
    <sheet name="SumIf" sheetId="20" r:id="rId10"/>
    <sheet name="SumIfs" sheetId="21" r:id="rId11"/>
    <sheet name="SumProduct" sheetId="23" r:id="rId12"/>
    <sheet name="Average" sheetId="24" r:id="rId13"/>
    <sheet name="AverageIfs" sheetId="25" r:id="rId14"/>
    <sheet name="Count" sheetId="26" r:id="rId15"/>
    <sheet name="CountIf" sheetId="27" r:id="rId16"/>
    <sheet name="CountIfs" sheetId="28" r:id="rId17"/>
    <sheet name="CountA" sheetId="29" r:id="rId18"/>
    <sheet name="If" sheetId="30" r:id="rId19"/>
    <sheet name="Max" sheetId="33" r:id="rId20"/>
    <sheet name="Min" sheetId="34" r:id="rId21"/>
    <sheet name="PV" sheetId="35" r:id="rId22"/>
    <sheet name="FV" sheetId="36" r:id="rId23"/>
    <sheet name="PMT" sheetId="37" r:id="rId24"/>
    <sheet name="NPER" sheetId="38" r:id="rId25"/>
    <sheet name="Rate" sheetId="39" r:id="rId26"/>
    <sheet name="Data Validation" sheetId="40" r:id="rId27"/>
    <sheet name="Goal Seek" sheetId="4" r:id="rId28"/>
    <sheet name="Scenarios" sheetId="5" r:id="rId29"/>
    <sheet name="Scenario Summary" sheetId="46" r:id="rId30"/>
    <sheet name="Data_Table" sheetId="8" r:id="rId31"/>
    <sheet name="Sheet2" sheetId="45" r:id="rId32"/>
    <sheet name="Pivot_Table" sheetId="7" r:id="rId33"/>
    <sheet name="Charts1" sheetId="42" r:id="rId34"/>
    <sheet name="Sheet3" sheetId="47" r:id="rId35"/>
    <sheet name="Charts2" sheetId="41" r:id="rId36"/>
    <sheet name="Macros" sheetId="43" r:id="rId37"/>
  </sheets>
  <definedNames>
    <definedName name="_xlnm._FilterDatabase" localSheetId="32" hidden="1">Pivot_Table!$A$2:$D$24</definedName>
    <definedName name="COGS">Scenarios!$B$4</definedName>
    <definedName name="Retail_Price">Scenarios!$B$3</definedName>
    <definedName name="Unit_Sales_Growth_Factor">Scenarios!$B$5</definedName>
    <definedName name="Y1_Q1">Scenarios!$B$15</definedName>
    <definedName name="Y1_Q2">Scenarios!$C$15</definedName>
    <definedName name="Y1_Q3">Scenarios!$D$15</definedName>
    <definedName name="Y1_Q4">Scenarios!$E$15</definedName>
    <definedName name="Y2_Q1">Scenarios!$F$15</definedName>
    <definedName name="Y2_Q2">Scenarios!$G$15</definedName>
    <definedName name="Y2_Q3">Scenarios!$H$15</definedName>
    <definedName name="Y2_Q4">Scenarios!$I$15</definedName>
  </definedNames>
  <calcPr calcId="181029"/>
  <pivotCaches>
    <pivotCache cacheId="0" r:id="rId38"/>
    <pivotCache cacheId="1" r:id="rId39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47" l="1"/>
  <c r="B10" i="47"/>
  <c r="N10" i="8" l="1"/>
  <c r="B4" i="4"/>
  <c r="C18" i="17"/>
  <c r="D18" i="17"/>
  <c r="B18" i="17"/>
  <c r="L10" i="44"/>
  <c r="L12" i="44"/>
  <c r="L13" i="44"/>
  <c r="L11" i="44"/>
  <c r="B16" i="44"/>
  <c r="E11" i="44"/>
  <c r="E12" i="44"/>
  <c r="E13" i="44"/>
  <c r="E10" i="44"/>
  <c r="C6" i="44"/>
  <c r="B6" i="41"/>
  <c r="C6" i="41"/>
  <c r="D11" i="40"/>
  <c r="C11" i="40"/>
  <c r="D7" i="40"/>
  <c r="C7" i="40"/>
  <c r="C12" i="40" s="1"/>
  <c r="D12" i="40" l="1"/>
  <c r="C6" i="18"/>
  <c r="C6" i="17"/>
  <c r="C6" i="16"/>
  <c r="C6" i="15"/>
  <c r="C6" i="14"/>
  <c r="C6" i="13"/>
  <c r="M11" i="8" l="1"/>
  <c r="M10" i="8"/>
  <c r="N7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C3" i="8"/>
  <c r="D3" i="8" s="1"/>
  <c r="E3" i="8" s="1"/>
  <c r="F3" i="8" s="1"/>
  <c r="G3" i="8" s="1"/>
  <c r="H3" i="8" s="1"/>
  <c r="I3" i="8" s="1"/>
  <c r="B12" i="5"/>
  <c r="B13" i="5" s="1"/>
  <c r="C11" i="5"/>
  <c r="C10" i="5"/>
  <c r="C12" i="5" s="1"/>
  <c r="B9" i="5"/>
  <c r="B15" i="5" l="1"/>
  <c r="C9" i="5"/>
  <c r="N9" i="8"/>
  <c r="C13" i="5"/>
  <c r="D10" i="5"/>
  <c r="D11" i="5"/>
  <c r="C15" i="5" l="1"/>
  <c r="N11" i="8"/>
  <c r="A3" i="8" s="1"/>
  <c r="E11" i="5"/>
  <c r="D12" i="5"/>
  <c r="D13" i="5" s="1"/>
  <c r="E10" i="5"/>
  <c r="D9" i="5"/>
  <c r="E12" i="5" l="1"/>
  <c r="E13" i="5" s="1"/>
  <c r="F10" i="5"/>
  <c r="E9" i="5"/>
  <c r="F11" i="5"/>
  <c r="D15" i="5"/>
  <c r="G11" i="5" l="1"/>
  <c r="F12" i="5"/>
  <c r="F13" i="5" s="1"/>
  <c r="G10" i="5"/>
  <c r="F9" i="5"/>
  <c r="E15" i="5"/>
  <c r="G12" i="5" l="1"/>
  <c r="G13" i="5" s="1"/>
  <c r="H10" i="5"/>
  <c r="G9" i="5"/>
  <c r="H11" i="5"/>
  <c r="F15" i="5"/>
  <c r="I11" i="5" l="1"/>
  <c r="H12" i="5"/>
  <c r="H13" i="5" s="1"/>
  <c r="I10" i="5"/>
  <c r="H9" i="5"/>
  <c r="G15" i="5"/>
  <c r="I12" i="5" l="1"/>
  <c r="I13" i="5" s="1"/>
  <c r="I9" i="5"/>
  <c r="H15" i="5"/>
  <c r="I15" i="5" l="1"/>
</calcChain>
</file>

<file path=xl/sharedStrings.xml><?xml version="1.0" encoding="utf-8"?>
<sst xmlns="http://schemas.openxmlformats.org/spreadsheetml/2006/main" count="445" uniqueCount="173">
  <si>
    <t>EOP</t>
  </si>
  <si>
    <t>Principal</t>
  </si>
  <si>
    <t>Interest</t>
  </si>
  <si>
    <t>EMI</t>
  </si>
  <si>
    <t>BOP</t>
  </si>
  <si>
    <t>Month</t>
  </si>
  <si>
    <t>Period of loan</t>
  </si>
  <si>
    <t>Tenure (months)</t>
  </si>
  <si>
    <t>Monthly Installment to be calculated</t>
  </si>
  <si>
    <t>EMI (Rs)</t>
  </si>
  <si>
    <t>Rate of Interest</t>
  </si>
  <si>
    <t>Rate</t>
  </si>
  <si>
    <t>Amount Borrowed</t>
  </si>
  <si>
    <t>Loan</t>
  </si>
  <si>
    <t>EMI Calculator</t>
  </si>
  <si>
    <t>Scenarios</t>
  </si>
  <si>
    <t>Scenario:</t>
  </si>
  <si>
    <t>Demo</t>
  </si>
  <si>
    <t>Retail Price</t>
  </si>
  <si>
    <t>COGS</t>
  </si>
  <si>
    <t>Unit Sales Growth Factor</t>
  </si>
  <si>
    <t>Year 1</t>
  </si>
  <si>
    <t>Year 2</t>
  </si>
  <si>
    <t>Q1</t>
  </si>
  <si>
    <t>Q2</t>
  </si>
  <si>
    <t>Q3</t>
  </si>
  <si>
    <t>Q4</t>
  </si>
  <si>
    <t>Income</t>
  </si>
  <si>
    <t>Units sold</t>
  </si>
  <si>
    <t>Fixed</t>
  </si>
  <si>
    <t>cost</t>
  </si>
  <si>
    <t>Profit</t>
  </si>
  <si>
    <t>Year</t>
  </si>
  <si>
    <t>City</t>
  </si>
  <si>
    <t>Item</t>
  </si>
  <si>
    <t>Units Sold</t>
  </si>
  <si>
    <t>Turnover</t>
  </si>
  <si>
    <t>Kolkatta</t>
  </si>
  <si>
    <t>Telephone</t>
  </si>
  <si>
    <t>Chandigarh</t>
  </si>
  <si>
    <t>Answering Machine</t>
  </si>
  <si>
    <t>Ahmedabad</t>
  </si>
  <si>
    <t>Mobile Phone</t>
  </si>
  <si>
    <t>Bangalore</t>
  </si>
  <si>
    <t>New Delhi</t>
  </si>
  <si>
    <t>Mumbai</t>
  </si>
  <si>
    <t>Chennai</t>
  </si>
  <si>
    <t>Pune</t>
  </si>
  <si>
    <t>Build A Sensitivity Analysis for revenue growth and % of sales of margin</t>
  </si>
  <si>
    <t>A08</t>
  </si>
  <si>
    <t>A09</t>
  </si>
  <si>
    <t>Revenues</t>
  </si>
  <si>
    <t>% Growth</t>
  </si>
  <si>
    <t>Costs</t>
  </si>
  <si>
    <t>Cost Margins</t>
  </si>
  <si>
    <t>Gross Profit</t>
  </si>
  <si>
    <t>Prepare a Pivot Table using the given data</t>
  </si>
  <si>
    <t>Exercise - 1:</t>
  </si>
  <si>
    <t>Particulars</t>
  </si>
  <si>
    <t>Sales</t>
  </si>
  <si>
    <t>Iron Rods</t>
  </si>
  <si>
    <t>Iron Gurders</t>
  </si>
  <si>
    <t>Steel Sheets</t>
  </si>
  <si>
    <t>Iron Plates</t>
  </si>
  <si>
    <t>Sum</t>
  </si>
  <si>
    <t>Sales of the particular next to Iron Rods</t>
  </si>
  <si>
    <t>Sales of the fourth particular</t>
  </si>
  <si>
    <t>Total</t>
  </si>
  <si>
    <t>Sales of the Steel Sheets</t>
  </si>
  <si>
    <t>Cell in Sales column whose value is less than 150000</t>
  </si>
  <si>
    <t>Sales value where particular is Iron Plates</t>
  </si>
  <si>
    <t>Sales value of fifth row i.e. for Iron Plates.</t>
  </si>
  <si>
    <t>SumIf</t>
  </si>
  <si>
    <t>Sum of sales value if sales is &gt; 250000</t>
  </si>
  <si>
    <t>SumIfs</t>
  </si>
  <si>
    <t>Sales of particulars whose sales value is &gt; 150000 and &lt; than 270000.</t>
  </si>
  <si>
    <t>PM</t>
  </si>
  <si>
    <t>Average</t>
  </si>
  <si>
    <t>AverageIfs</t>
  </si>
  <si>
    <t xml:space="preserve">Averages the data in range where sales value is &gt; 150000 and &lt; than 270000. </t>
  </si>
  <si>
    <t>Count</t>
  </si>
  <si>
    <t>Number cells containing non-zero numbers in the range.</t>
  </si>
  <si>
    <t>CountIf</t>
  </si>
  <si>
    <t>Number of particulars whose sales value is &gt; 150000 in the range.</t>
  </si>
  <si>
    <t>CountIfs</t>
  </si>
  <si>
    <t>Number of particulars whose sales value is &gt; 150000 and &lt; 270000 in the range.</t>
  </si>
  <si>
    <t>CountA</t>
  </si>
  <si>
    <t>Number of sales value that are not empty</t>
  </si>
  <si>
    <t>Sales of Iron Rods is &gt; or &lt; than 150000</t>
  </si>
  <si>
    <t>Maximum Sales Value</t>
  </si>
  <si>
    <t>Minimum Sales Value</t>
  </si>
  <si>
    <t>Premium</t>
  </si>
  <si>
    <t>Time</t>
  </si>
  <si>
    <t>years</t>
  </si>
  <si>
    <t>Present Value</t>
  </si>
  <si>
    <t>Particular</t>
  </si>
  <si>
    <t>Value</t>
  </si>
  <si>
    <t>Future Value</t>
  </si>
  <si>
    <t>FV</t>
  </si>
  <si>
    <t>Amount</t>
  </si>
  <si>
    <t>Account</t>
  </si>
  <si>
    <t>Actual</t>
  </si>
  <si>
    <t>Projected</t>
  </si>
  <si>
    <t>Employee Costs</t>
  </si>
  <si>
    <t>Payroll</t>
  </si>
  <si>
    <t>IRS/FICA/Wk comp/State/SDI</t>
  </si>
  <si>
    <t>Retirement Plan</t>
  </si>
  <si>
    <t>Commissions/Bonuses</t>
  </si>
  <si>
    <t>Subtotal</t>
  </si>
  <si>
    <t>Subcontractors &amp; Services</t>
  </si>
  <si>
    <t>Telecommunication Services</t>
  </si>
  <si>
    <t>Advertising</t>
  </si>
  <si>
    <t>Data Validation check that number should be whole number and should not be greater than 5000</t>
  </si>
  <si>
    <t>Stock</t>
  </si>
  <si>
    <t>XYZ Ltd.</t>
  </si>
  <si>
    <t>Date</t>
  </si>
  <si>
    <t>High</t>
  </si>
  <si>
    <t>Low</t>
  </si>
  <si>
    <t>Close</t>
  </si>
  <si>
    <t>Column Chart</t>
  </si>
  <si>
    <t>Line Chart</t>
  </si>
  <si>
    <t>Bar Chart</t>
  </si>
  <si>
    <t>Area Chart</t>
  </si>
  <si>
    <t>XY (Scatter) Chart</t>
  </si>
  <si>
    <t>Stock Chart</t>
  </si>
  <si>
    <t>Surface Chart</t>
  </si>
  <si>
    <t>Pie Chart</t>
  </si>
  <si>
    <t>Doughnut Chart</t>
  </si>
  <si>
    <t>Sno</t>
  </si>
  <si>
    <t>Price p.u.</t>
  </si>
  <si>
    <t>(All)</t>
  </si>
  <si>
    <t>Row Labels</t>
  </si>
  <si>
    <t>Grand Total</t>
  </si>
  <si>
    <t>Sum of Units Sold</t>
  </si>
  <si>
    <t>Column Labels</t>
  </si>
  <si>
    <t>Total Sum of Units Sold</t>
  </si>
  <si>
    <t>Total Sum of Turnover</t>
  </si>
  <si>
    <t>Sum of Turnover</t>
  </si>
  <si>
    <t>date</t>
  </si>
  <si>
    <t>clint</t>
  </si>
  <si>
    <t>billing</t>
  </si>
  <si>
    <t>a</t>
  </si>
  <si>
    <t>b</t>
  </si>
  <si>
    <t>c</t>
  </si>
  <si>
    <t>d</t>
  </si>
  <si>
    <t>e</t>
  </si>
  <si>
    <t>Sum of billing</t>
  </si>
  <si>
    <t>Jan</t>
  </si>
  <si>
    <t>Feb</t>
  </si>
  <si>
    <t>Nov</t>
  </si>
  <si>
    <t>Retail_Price</t>
  </si>
  <si>
    <t>Unit_Sales_Growth_Factor</t>
  </si>
  <si>
    <t>$B$10</t>
  </si>
  <si>
    <t>Y1_Q1</t>
  </si>
  <si>
    <t>Y1_Q2</t>
  </si>
  <si>
    <t>Y1_Q3</t>
  </si>
  <si>
    <t>Y1_Q4</t>
  </si>
  <si>
    <t>Y2_Q1</t>
  </si>
  <si>
    <t>Y2_Q2</t>
  </si>
  <si>
    <t>Y2_Q3</t>
  </si>
  <si>
    <t>Y2_Q4</t>
  </si>
  <si>
    <t>Created by DC3.0 on 08/11/2011
Modified by DC3.0 on 08/11/2011</t>
  </si>
  <si>
    <t>Base Case</t>
  </si>
  <si>
    <t>Created by HP on 06-10-2019</t>
  </si>
  <si>
    <t>Best Case</t>
  </si>
  <si>
    <t>Worst Case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</si>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</sst>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  <numFmt numFmtId="167" formatCode="&quot;$&quot;#,##0.00"/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color theme="9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C00000"/>
      </bottom>
      <diagonal/>
    </border>
    <border>
      <left/>
      <right/>
      <top style="thin">
        <color rgb="FFC00000"/>
      </top>
      <bottom style="double">
        <color rgb="FFC00000"/>
      </bottom>
      <diagonal/>
    </border>
    <border>
      <left/>
      <right/>
      <top/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FFDA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117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9" fontId="0" fillId="0" borderId="0" xfId="0" applyNumberFormat="1"/>
    <xf numFmtId="0" fontId="5" fillId="0" borderId="0" xfId="0" applyFont="1" applyFill="1"/>
    <xf numFmtId="0" fontId="5" fillId="2" borderId="0" xfId="0" applyFont="1" applyFill="1"/>
    <xf numFmtId="0" fontId="7" fillId="2" borderId="0" xfId="0" applyFont="1" applyFill="1" applyAlignment="1" applyProtection="1">
      <alignment vertical="center"/>
    </xf>
    <xf numFmtId="0" fontId="7" fillId="2" borderId="0" xfId="0" applyFont="1" applyFill="1" applyProtection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166" fontId="0" fillId="3" borderId="0" xfId="1" applyNumberFormat="1" applyFont="1" applyFill="1"/>
    <xf numFmtId="166" fontId="0" fillId="3" borderId="0" xfId="1" applyNumberFormat="1" applyFont="1" applyFill="1" applyBorder="1" applyProtection="1">
      <protection locked="0"/>
    </xf>
    <xf numFmtId="166" fontId="0" fillId="3" borderId="1" xfId="1" applyNumberFormat="1" applyFont="1" applyFill="1" applyBorder="1"/>
    <xf numFmtId="0" fontId="10" fillId="0" borderId="0" xfId="3" applyFont="1"/>
    <xf numFmtId="0" fontId="6" fillId="0" borderId="0" xfId="3" applyFill="1" applyBorder="1" applyAlignment="1">
      <alignment horizontal="right"/>
    </xf>
    <xf numFmtId="0" fontId="6" fillId="0" borderId="0" xfId="3" applyBorder="1" applyAlignment="1">
      <alignment horizontal="right"/>
    </xf>
    <xf numFmtId="0" fontId="6" fillId="0" borderId="0" xfId="3"/>
    <xf numFmtId="167" fontId="6" fillId="0" borderId="0" xfId="3" applyNumberFormat="1" applyFill="1" applyBorder="1"/>
    <xf numFmtId="0" fontId="10" fillId="0" borderId="0" xfId="3" applyFont="1" applyAlignment="1"/>
    <xf numFmtId="9" fontId="6" fillId="0" borderId="0" xfId="3" applyNumberFormat="1" applyFill="1" applyBorder="1"/>
    <xf numFmtId="0" fontId="10" fillId="0" borderId="0" xfId="3" applyFont="1" applyAlignment="1">
      <alignment wrapText="1"/>
    </xf>
    <xf numFmtId="9" fontId="6" fillId="0" borderId="0" xfId="3" applyNumberFormat="1" applyBorder="1"/>
    <xf numFmtId="0" fontId="11" fillId="2" borderId="0" xfId="0" applyFont="1" applyFill="1"/>
    <xf numFmtId="166" fontId="0" fillId="0" borderId="0" xfId="0" applyNumberFormat="1" applyBorder="1"/>
    <xf numFmtId="166" fontId="9" fillId="2" borderId="0" xfId="1" applyNumberFormat="1" applyFont="1" applyFill="1" applyBorder="1"/>
    <xf numFmtId="166" fontId="1" fillId="0" borderId="0" xfId="1" applyNumberFormat="1" applyFont="1" applyBorder="1"/>
    <xf numFmtId="0" fontId="6" fillId="0" borderId="0" xfId="3" applyFill="1"/>
    <xf numFmtId="0" fontId="0" fillId="0" borderId="0" xfId="0" applyBorder="1"/>
    <xf numFmtId="0" fontId="10" fillId="2" borderId="1" xfId="3" applyFont="1" applyFill="1" applyBorder="1"/>
    <xf numFmtId="166" fontId="0" fillId="2" borderId="1" xfId="0" applyNumberFormat="1" applyFill="1" applyBorder="1"/>
    <xf numFmtId="0" fontId="10" fillId="2" borderId="0" xfId="3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2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/>
    <xf numFmtId="9" fontId="4" fillId="0" borderId="0" xfId="2" applyFont="1"/>
    <xf numFmtId="165" fontId="0" fillId="3" borderId="3" xfId="1" applyFont="1" applyFill="1" applyBorder="1"/>
    <xf numFmtId="165" fontId="0" fillId="3" borderId="4" xfId="1" applyFont="1" applyFill="1" applyBorder="1"/>
    <xf numFmtId="165" fontId="0" fillId="3" borderId="5" xfId="1" applyFont="1" applyFill="1" applyBorder="1"/>
    <xf numFmtId="165" fontId="0" fillId="3" borderId="0" xfId="1" applyFont="1" applyFill="1" applyBorder="1"/>
    <xf numFmtId="168" fontId="14" fillId="0" borderId="0" xfId="2" applyNumberFormat="1" applyFont="1"/>
    <xf numFmtId="0" fontId="15" fillId="4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2" fillId="3" borderId="0" xfId="0" applyFont="1" applyFill="1" applyBorder="1"/>
    <xf numFmtId="0" fontId="13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9" fillId="2" borderId="2" xfId="1" applyNumberFormat="1" applyFont="1" applyFill="1" applyBorder="1"/>
    <xf numFmtId="0" fontId="11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0" fillId="0" borderId="0" xfId="0" applyFont="1"/>
    <xf numFmtId="9" fontId="16" fillId="0" borderId="0" xfId="0" applyNumberFormat="1" applyFont="1"/>
    <xf numFmtId="9" fontId="16" fillId="0" borderId="0" xfId="2" applyFont="1"/>
    <xf numFmtId="0" fontId="0" fillId="2" borderId="7" xfId="0" applyFont="1" applyFill="1" applyBorder="1"/>
    <xf numFmtId="0" fontId="4" fillId="0" borderId="0" xfId="0" applyFont="1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Alignment="1"/>
    <xf numFmtId="9" fontId="0" fillId="0" borderId="8" xfId="2" applyFont="1" applyBorder="1"/>
    <xf numFmtId="1" fontId="9" fillId="0" borderId="0" xfId="0" applyNumberFormat="1" applyFont="1"/>
    <xf numFmtId="1" fontId="0" fillId="0" borderId="0" xfId="0" applyNumberFormat="1"/>
    <xf numFmtId="1" fontId="0" fillId="0" borderId="9" xfId="0" applyNumberFormat="1" applyBorder="1"/>
    <xf numFmtId="0" fontId="0" fillId="0" borderId="0" xfId="0" applyFill="1" applyAlignment="1"/>
    <xf numFmtId="0" fontId="0" fillId="0" borderId="10" xfId="0" applyFill="1" applyBorder="1"/>
    <xf numFmtId="0" fontId="0" fillId="3" borderId="2" xfId="0" applyFill="1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0" xfId="0" applyFill="1"/>
    <xf numFmtId="14" fontId="0" fillId="0" borderId="0" xfId="0" applyNumberFormat="1"/>
    <xf numFmtId="14" fontId="0" fillId="0" borderId="8" xfId="0" applyNumberFormat="1" applyBorder="1"/>
    <xf numFmtId="0" fontId="0" fillId="0" borderId="17" xfId="0" applyBorder="1"/>
    <xf numFmtId="0" fontId="2" fillId="0" borderId="17" xfId="0" applyFont="1" applyBorder="1"/>
    <xf numFmtId="1" fontId="9" fillId="0" borderId="9" xfId="0" applyNumberFormat="1" applyFont="1" applyBorder="1"/>
    <xf numFmtId="0" fontId="0" fillId="0" borderId="18" xfId="0" applyBorder="1"/>
    <xf numFmtId="0" fontId="0" fillId="6" borderId="18" xfId="0" applyFill="1" applyBorder="1"/>
    <xf numFmtId="0" fontId="0" fillId="0" borderId="0" xfId="0" pivotButton="1"/>
    <xf numFmtId="15" fontId="0" fillId="0" borderId="0" xfId="0" applyNumberFormat="1"/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8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10" fillId="2" borderId="0" xfId="3" applyFont="1" applyFill="1" applyBorder="1" applyAlignment="1">
      <alignment horizontal="center"/>
    </xf>
    <xf numFmtId="0" fontId="0" fillId="0" borderId="0" xfId="0" applyFill="1" applyBorder="1" applyAlignment="1"/>
    <xf numFmtId="167" fontId="0" fillId="0" borderId="0" xfId="0" applyNumberFormat="1" applyFill="1" applyBorder="1" applyAlignment="1"/>
    <xf numFmtId="9" fontId="0" fillId="0" borderId="0" xfId="0" applyNumberFormat="1" applyFill="1" applyBorder="1" applyAlignment="1"/>
    <xf numFmtId="166" fontId="0" fillId="0" borderId="0" xfId="0" applyNumberFormat="1" applyFill="1" applyBorder="1" applyAlignment="1"/>
    <xf numFmtId="166" fontId="0" fillId="0" borderId="20" xfId="0" applyNumberFormat="1" applyFill="1" applyBorder="1" applyAlignment="1"/>
    <xf numFmtId="0" fontId="17" fillId="7" borderId="21" xfId="0" applyFont="1" applyFill="1" applyBorder="1" applyAlignment="1">
      <alignment horizontal="left"/>
    </xf>
    <xf numFmtId="0" fontId="17" fillId="7" borderId="19" xfId="0" applyFont="1" applyFill="1" applyBorder="1" applyAlignment="1">
      <alignment horizontal="left"/>
    </xf>
    <xf numFmtId="0" fontId="0" fillId="0" borderId="22" xfId="0" applyFill="1" applyBorder="1" applyAlignment="1"/>
    <xf numFmtId="0" fontId="18" fillId="8" borderId="0" xfId="0" applyFont="1" applyFill="1" applyBorder="1" applyAlignment="1">
      <alignment horizontal="left"/>
    </xf>
    <xf numFmtId="0" fontId="19" fillId="8" borderId="22" xfId="0" applyFont="1" applyFill="1" applyBorder="1" applyAlignment="1">
      <alignment horizontal="left"/>
    </xf>
    <xf numFmtId="0" fontId="18" fillId="8" borderId="20" xfId="0" applyFont="1" applyFill="1" applyBorder="1" applyAlignment="1">
      <alignment horizontal="left"/>
    </xf>
    <xf numFmtId="0" fontId="20" fillId="7" borderId="19" xfId="0" applyFont="1" applyFill="1" applyBorder="1" applyAlignment="1">
      <alignment horizontal="right"/>
    </xf>
    <xf numFmtId="0" fontId="20" fillId="7" borderId="21" xfId="0" applyFont="1" applyFill="1" applyBorder="1" applyAlignment="1">
      <alignment horizontal="right"/>
    </xf>
    <xf numFmtId="167" fontId="0" fillId="9" borderId="0" xfId="0" applyNumberFormat="1" applyFill="1" applyBorder="1" applyAlignment="1"/>
    <xf numFmtId="9" fontId="0" fillId="9" borderId="0" xfId="0" applyNumberFormat="1" applyFill="1" applyBorder="1" applyAlignment="1"/>
    <xf numFmtId="166" fontId="0" fillId="9" borderId="0" xfId="0" applyNumberFormat="1" applyFill="1" applyBorder="1" applyAlignment="1"/>
    <xf numFmtId="0" fontId="21" fillId="0" borderId="0" xfId="0" applyFont="1" applyFill="1" applyBorder="1" applyAlignment="1">
      <alignment vertical="top"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9" defaultPivotStyle="PivotStyleLight16"/>
  <colors>
    <mruColors>
      <color rgb="FFFFDA65"/>
      <color rgb="FF66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114300</xdr:rowOff>
    </xdr:from>
    <xdr:to>
      <xdr:col>4</xdr:col>
      <xdr:colOff>0</xdr:colOff>
      <xdr:row>5</xdr:row>
      <xdr:rowOff>115888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rot="10800000">
          <a:off x="2038350" y="1076325"/>
          <a:ext cx="590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114300</xdr:rowOff>
    </xdr:from>
    <xdr:to>
      <xdr:col>4</xdr:col>
      <xdr:colOff>0</xdr:colOff>
      <xdr:row>5</xdr:row>
      <xdr:rowOff>115888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 rot="10800000">
          <a:off x="2038350" y="1076325"/>
          <a:ext cx="590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5</xdr:row>
      <xdr:rowOff>85725</xdr:rowOff>
    </xdr:from>
    <xdr:to>
      <xdr:col>4</xdr:col>
      <xdr:colOff>1</xdr:colOff>
      <xdr:row>5</xdr:row>
      <xdr:rowOff>87313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 rot="10800000">
          <a:off x="2066926" y="1047750"/>
          <a:ext cx="561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5</xdr:row>
      <xdr:rowOff>85725</xdr:rowOff>
    </xdr:from>
    <xdr:to>
      <xdr:col>4</xdr:col>
      <xdr:colOff>1</xdr:colOff>
      <xdr:row>5</xdr:row>
      <xdr:rowOff>87313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CxnSpPr/>
      </xdr:nvCxnSpPr>
      <xdr:spPr>
        <a:xfrm rot="10800000">
          <a:off x="2066926" y="1047750"/>
          <a:ext cx="561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5</xdr:row>
      <xdr:rowOff>85725</xdr:rowOff>
    </xdr:from>
    <xdr:to>
      <xdr:col>4</xdr:col>
      <xdr:colOff>1</xdr:colOff>
      <xdr:row>5</xdr:row>
      <xdr:rowOff>87313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CxnSpPr/>
      </xdr:nvCxnSpPr>
      <xdr:spPr>
        <a:xfrm rot="10800000">
          <a:off x="2066926" y="1047750"/>
          <a:ext cx="561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5</xdr:row>
      <xdr:rowOff>85725</xdr:rowOff>
    </xdr:from>
    <xdr:to>
      <xdr:col>4</xdr:col>
      <xdr:colOff>1</xdr:colOff>
      <xdr:row>5</xdr:row>
      <xdr:rowOff>87313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>
          <a:off x="2066926" y="1047750"/>
          <a:ext cx="561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5</xdr:row>
      <xdr:rowOff>85725</xdr:rowOff>
    </xdr:from>
    <xdr:to>
      <xdr:col>4</xdr:col>
      <xdr:colOff>1</xdr:colOff>
      <xdr:row>5</xdr:row>
      <xdr:rowOff>87313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CxnSpPr/>
      </xdr:nvCxnSpPr>
      <xdr:spPr>
        <a:xfrm rot="10800000">
          <a:off x="2066926" y="1047750"/>
          <a:ext cx="561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9527</xdr:colOff>
      <xdr:row>4</xdr:row>
      <xdr:rowOff>114300</xdr:rowOff>
    </xdr:from>
    <xdr:to>
      <xdr:col>8</xdr:col>
      <xdr:colOff>561975</xdr:colOff>
      <xdr:row>4</xdr:row>
      <xdr:rowOff>115888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CxnSpPr/>
      </xdr:nvCxnSpPr>
      <xdr:spPr>
        <a:xfrm flipV="1">
          <a:off x="5076827" y="885825"/>
          <a:ext cx="55244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9527</xdr:colOff>
      <xdr:row>4</xdr:row>
      <xdr:rowOff>114300</xdr:rowOff>
    </xdr:from>
    <xdr:to>
      <xdr:col>7</xdr:col>
      <xdr:colOff>561975</xdr:colOff>
      <xdr:row>4</xdr:row>
      <xdr:rowOff>115888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CxnSpPr/>
      </xdr:nvCxnSpPr>
      <xdr:spPr>
        <a:xfrm flipV="1">
          <a:off x="5076827" y="885825"/>
          <a:ext cx="55244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9527</xdr:colOff>
      <xdr:row>4</xdr:row>
      <xdr:rowOff>114300</xdr:rowOff>
    </xdr:from>
    <xdr:to>
      <xdr:col>7</xdr:col>
      <xdr:colOff>561975</xdr:colOff>
      <xdr:row>4</xdr:row>
      <xdr:rowOff>115888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CxnSpPr/>
      </xdr:nvCxnSpPr>
      <xdr:spPr>
        <a:xfrm flipV="1">
          <a:off x="4467227" y="885825"/>
          <a:ext cx="55244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66677</xdr:colOff>
      <xdr:row>5</xdr:row>
      <xdr:rowOff>114300</xdr:rowOff>
    </xdr:from>
    <xdr:to>
      <xdr:col>4</xdr:col>
      <xdr:colOff>600075</xdr:colOff>
      <xdr:row>5</xdr:row>
      <xdr:rowOff>115888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CxnSpPr/>
      </xdr:nvCxnSpPr>
      <xdr:spPr>
        <a:xfrm rot="10800000">
          <a:off x="3952877" y="1076325"/>
          <a:ext cx="53339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3737.546247222221" createdVersion="6" refreshedVersion="6" minRefreshableVersion="3" recordCount="22" xr:uid="{5DD5F59D-711F-4A3D-9BAB-DFF07ACAD171}">
  <cacheSource type="worksheet">
    <worksheetSource ref="A3:E25" sheet="Pivot_Table"/>
  </cacheSource>
  <cacheFields count="5">
    <cacheField name="Year" numFmtId="0">
      <sharedItems containsSemiMixedTypes="0" containsString="0" containsNumber="1" containsInteger="1" minValue="1994" maxValue="1995" count="2">
        <n v="1994"/>
        <n v="1995"/>
      </sharedItems>
    </cacheField>
    <cacheField name="City" numFmtId="0">
      <sharedItems count="8">
        <s v="Kolkatta"/>
        <s v="Chandigarh"/>
        <s v="Ahmedabad"/>
        <s v="Bangalore"/>
        <s v="New Delhi"/>
        <s v="Mumbai"/>
        <s v="Chennai"/>
        <s v="Pune"/>
      </sharedItems>
    </cacheField>
    <cacheField name="Item" numFmtId="0">
      <sharedItems count="3">
        <s v="Telephone"/>
        <s v="Answering Machine"/>
        <s v="Mobile Phone"/>
      </sharedItems>
    </cacheField>
    <cacheField name="Units Sold" numFmtId="0">
      <sharedItems containsSemiMixedTypes="0" containsString="0" containsNumber="1" containsInteger="1" minValue="20" maxValue="9500"/>
    </cacheField>
    <cacheField name="Turnover" numFmtId="0">
      <sharedItems containsSemiMixedTypes="0" containsString="0" containsNumber="1" containsInteger="1" minValue="18900" maxValue="391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3737.551584143519" createdVersion="6" refreshedVersion="6" minRefreshableVersion="3" recordCount="5" xr:uid="{06673A5A-33A5-4067-B75F-218824BB6625}">
  <cacheSource type="worksheet">
    <worksheetSource ref="A13:C18" sheet="Sheet2"/>
  </cacheSource>
  <cacheFields count="3">
    <cacheField name="date" numFmtId="15">
      <sharedItems containsSemiMixedTypes="0" containsNonDate="0" containsDate="1" containsString="0" minDate="2019-01-25T00:00:00" maxDate="2019-11-29T00:00:00" count="5">
        <d v="2019-11-28T00:00:00"/>
        <d v="2019-01-25T00:00:00"/>
        <d v="2019-02-01T00:00:00"/>
        <d v="2019-02-02T00:00:00"/>
        <d v="2019-02-03T00:00:00"/>
      </sharedItems>
      <fieldGroup base="0">
        <rangePr groupBy="months" startDate="2019-01-25T00:00:00" endDate="2019-11-29T00:00:00"/>
        <groupItems count="14">
          <s v="&lt;25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1-2019"/>
        </groupItems>
      </fieldGroup>
    </cacheField>
    <cacheField name="clint" numFmtId="0">
      <sharedItems/>
    </cacheField>
    <cacheField name="billing" numFmtId="0">
      <sharedItems containsSemiMixedTypes="0" containsString="0" containsNumber="1" containsInteger="1" minValue="200" maxValue="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x v="0"/>
    <n v="3700"/>
    <n v="150150"/>
  </r>
  <r>
    <x v="0"/>
    <x v="1"/>
    <x v="1"/>
    <n v="900"/>
    <n v="58800"/>
  </r>
  <r>
    <x v="0"/>
    <x v="1"/>
    <x v="0"/>
    <n v="6500"/>
    <n v="268450"/>
  </r>
  <r>
    <x v="0"/>
    <x v="2"/>
    <x v="1"/>
    <n v="1200"/>
    <n v="81200"/>
  </r>
  <r>
    <x v="0"/>
    <x v="2"/>
    <x v="0"/>
    <n v="5000"/>
    <n v="204750"/>
  </r>
  <r>
    <x v="1"/>
    <x v="3"/>
    <x v="1"/>
    <n v="1100"/>
    <n v="70200"/>
  </r>
  <r>
    <x v="1"/>
    <x v="3"/>
    <x v="2"/>
    <n v="20"/>
    <n v="21250"/>
  </r>
  <r>
    <x v="1"/>
    <x v="3"/>
    <x v="0"/>
    <n v="4200"/>
    <n v="172900"/>
  </r>
  <r>
    <x v="1"/>
    <x v="4"/>
    <x v="1"/>
    <n v="300"/>
    <n v="18900"/>
  </r>
  <r>
    <x v="1"/>
    <x v="4"/>
    <x v="0"/>
    <n v="800"/>
    <n v="31850"/>
  </r>
  <r>
    <x v="1"/>
    <x v="5"/>
    <x v="1"/>
    <n v="1300"/>
    <n v="83700"/>
  </r>
  <r>
    <x v="1"/>
    <x v="5"/>
    <x v="2"/>
    <n v="40"/>
    <n v="42500"/>
  </r>
  <r>
    <x v="1"/>
    <x v="5"/>
    <x v="0"/>
    <n v="9500"/>
    <n v="391300"/>
  </r>
  <r>
    <x v="1"/>
    <x v="6"/>
    <x v="1"/>
    <n v="400"/>
    <n v="27000"/>
  </r>
  <r>
    <x v="1"/>
    <x v="6"/>
    <x v="2"/>
    <n v="20"/>
    <n v="21250"/>
  </r>
  <r>
    <x v="1"/>
    <x v="6"/>
    <x v="0"/>
    <n v="1900"/>
    <n v="77350"/>
  </r>
  <r>
    <x v="1"/>
    <x v="7"/>
    <x v="1"/>
    <n v="1100"/>
    <n v="70200"/>
  </r>
  <r>
    <x v="1"/>
    <x v="7"/>
    <x v="2"/>
    <n v="20"/>
    <n v="21250"/>
  </r>
  <r>
    <x v="1"/>
    <x v="7"/>
    <x v="0"/>
    <n v="7200"/>
    <n v="295750"/>
  </r>
  <r>
    <x v="1"/>
    <x v="0"/>
    <x v="1"/>
    <n v="400"/>
    <n v="21600"/>
  </r>
  <r>
    <x v="1"/>
    <x v="0"/>
    <x v="0"/>
    <n v="3900"/>
    <n v="159250"/>
  </r>
  <r>
    <x v="1"/>
    <x v="1"/>
    <x v="0"/>
    <n v="7400"/>
    <n v="3048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s v="a"/>
    <n v="200"/>
  </r>
  <r>
    <x v="1"/>
    <s v="b"/>
    <n v="300"/>
  </r>
  <r>
    <x v="2"/>
    <s v="c"/>
    <n v="500"/>
  </r>
  <r>
    <x v="3"/>
    <s v="d"/>
    <n v="900"/>
  </r>
  <r>
    <x v="4"/>
    <s v="e"/>
    <n v="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5DF1F-23D8-4197-8F05-8F1F25C7FFA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S9" firstHeaderRow="1" firstDataRow="3" firstDataCol="1" rowPageCount="1" colPageCount="1"/>
  <pivotFields count="5">
    <pivotField axis="axisPage" showAll="0">
      <items count="3">
        <item x="0"/>
        <item x="1"/>
        <item t="default"/>
      </items>
    </pivotField>
    <pivotField axis="axisCol" showAll="0">
      <items count="9">
        <item x="2"/>
        <item x="3"/>
        <item x="1"/>
        <item x="6"/>
        <item x="0"/>
        <item x="5"/>
        <item x="4"/>
        <item x="7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1"/>
    <field x="-2"/>
  </colFields>
  <colItems count="1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 t="grand">
      <x/>
    </i>
    <i t="grand" i="1">
      <x/>
    </i>
  </colItems>
  <pageFields count="1">
    <pageField fld="0" hier="-1"/>
  </pageFields>
  <dataFields count="2">
    <dataField name="Sum of Units Sold" fld="3" baseField="0" baseItem="0"/>
    <dataField name="Sum of Turnove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606AF-0E77-423C-BBE6-243A801652A2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5:F19" firstHeaderRow="1" firstDataRow="1" firstDataCol="1"/>
  <pivotFields count="3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</pivotFields>
  <rowFields count="1">
    <field x="0"/>
  </rowFields>
  <rowItems count="4">
    <i>
      <x v="1"/>
    </i>
    <i>
      <x v="2"/>
    </i>
    <i>
      <x v="11"/>
    </i>
    <i t="grand">
      <x/>
    </i>
  </rowItems>
  <colItems count="1">
    <i/>
  </colItems>
  <dataFields count="1">
    <dataField name="Sum of billing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5" x14ac:dyDescent="0.25"/>
  <cols>
    <col min="1" max="1" width="12" bestFit="1" customWidth="1"/>
  </cols>
  <sheetData>
    <row r="1" spans="1:2" x14ac:dyDescent="0.25">
      <c r="A1" s="65" t="s">
        <v>58</v>
      </c>
      <c r="B1" s="65" t="s">
        <v>59</v>
      </c>
    </row>
    <row r="2" spans="1:2" x14ac:dyDescent="0.25">
      <c r="A2" t="s">
        <v>60</v>
      </c>
      <c r="B2">
        <v>105288</v>
      </c>
    </row>
    <row r="3" spans="1:2" x14ac:dyDescent="0.25">
      <c r="A3" t="s">
        <v>61</v>
      </c>
      <c r="B3">
        <v>452278</v>
      </c>
    </row>
    <row r="4" spans="1:2" x14ac:dyDescent="0.25">
      <c r="A4" t="s">
        <v>62</v>
      </c>
      <c r="B4">
        <v>265887</v>
      </c>
    </row>
    <row r="5" spans="1:2" ht="15.75" thickBot="1" x14ac:dyDescent="0.3">
      <c r="A5" s="66" t="s">
        <v>63</v>
      </c>
      <c r="B5" s="66">
        <v>248566</v>
      </c>
    </row>
    <row r="6" spans="1:2" ht="15.75" thickBot="1" x14ac:dyDescent="0.3">
      <c r="A6" s="1" t="s">
        <v>64</v>
      </c>
      <c r="B6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"/>
  <sheetViews>
    <sheetView workbookViewId="0">
      <selection sqref="A1:A1048576"/>
    </sheetView>
  </sheetViews>
  <sheetFormatPr defaultRowHeight="15" x14ac:dyDescent="0.25"/>
  <cols>
    <col min="2" max="2" width="12" bestFit="1" customWidth="1"/>
  </cols>
  <sheetData>
    <row r="1" spans="2:10" x14ac:dyDescent="0.25">
      <c r="B1" s="65" t="s">
        <v>58</v>
      </c>
      <c r="C1" s="65" t="s">
        <v>59</v>
      </c>
    </row>
    <row r="2" spans="2:10" ht="15.75" thickBot="1" x14ac:dyDescent="0.3">
      <c r="B2" t="s">
        <v>60</v>
      </c>
      <c r="C2">
        <v>105288</v>
      </c>
    </row>
    <row r="3" spans="2:10" ht="15.75" thickBot="1" x14ac:dyDescent="0.3">
      <c r="B3" t="s">
        <v>61</v>
      </c>
      <c r="C3">
        <v>452278</v>
      </c>
      <c r="E3" s="94" t="s">
        <v>65</v>
      </c>
      <c r="F3" s="94"/>
      <c r="G3" s="94"/>
      <c r="H3" s="95"/>
      <c r="J3" s="67"/>
    </row>
    <row r="4" spans="2:10" x14ac:dyDescent="0.25">
      <c r="B4" t="s">
        <v>62</v>
      </c>
      <c r="C4">
        <v>265887</v>
      </c>
    </row>
    <row r="5" spans="2:10" ht="15.75" thickBot="1" x14ac:dyDescent="0.3">
      <c r="B5" s="66" t="s">
        <v>63</v>
      </c>
      <c r="C5" s="66">
        <v>248566</v>
      </c>
    </row>
    <row r="6" spans="2:10" x14ac:dyDescent="0.25">
      <c r="B6" s="1" t="s">
        <v>67</v>
      </c>
      <c r="C6" s="68">
        <f>SUM(C2:C5)</f>
        <v>1072019</v>
      </c>
    </row>
  </sheetData>
  <mergeCells count="1"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6"/>
  <sheetViews>
    <sheetView workbookViewId="0">
      <selection sqref="A1:A1048576"/>
    </sheetView>
  </sheetViews>
  <sheetFormatPr defaultRowHeight="15" x14ac:dyDescent="0.25"/>
  <cols>
    <col min="2" max="2" width="12" bestFit="1" customWidth="1"/>
  </cols>
  <sheetData>
    <row r="1" spans="2:10" x14ac:dyDescent="0.25">
      <c r="B1" s="65" t="s">
        <v>58</v>
      </c>
      <c r="C1" s="65" t="s">
        <v>59</v>
      </c>
    </row>
    <row r="2" spans="2:10" ht="15.75" thickBot="1" x14ac:dyDescent="0.3">
      <c r="B2" t="s">
        <v>60</v>
      </c>
      <c r="C2">
        <v>105288</v>
      </c>
    </row>
    <row r="3" spans="2:10" ht="15.75" thickBot="1" x14ac:dyDescent="0.3">
      <c r="B3" t="s">
        <v>61</v>
      </c>
      <c r="C3">
        <v>452278</v>
      </c>
      <c r="E3" s="94" t="s">
        <v>66</v>
      </c>
      <c r="F3" s="94"/>
      <c r="G3" s="94"/>
      <c r="H3" s="95"/>
      <c r="J3" s="67"/>
    </row>
    <row r="4" spans="2:10" x14ac:dyDescent="0.25">
      <c r="B4" t="s">
        <v>62</v>
      </c>
      <c r="C4">
        <v>265887</v>
      </c>
    </row>
    <row r="5" spans="2:10" ht="15.75" thickBot="1" x14ac:dyDescent="0.3">
      <c r="B5" s="66" t="s">
        <v>63</v>
      </c>
      <c r="C5" s="66">
        <v>248566</v>
      </c>
    </row>
    <row r="6" spans="2:10" x14ac:dyDescent="0.25">
      <c r="B6" s="1" t="s">
        <v>67</v>
      </c>
      <c r="C6" s="68">
        <f>SUM(C2:C5)</f>
        <v>1072019</v>
      </c>
    </row>
  </sheetData>
  <mergeCells count="1">
    <mergeCell ref="E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6"/>
  <sheetViews>
    <sheetView workbookViewId="0">
      <selection sqref="A1:A1048576"/>
    </sheetView>
  </sheetViews>
  <sheetFormatPr defaultRowHeight="15" x14ac:dyDescent="0.25"/>
  <cols>
    <col min="2" max="2" width="12" bestFit="1" customWidth="1"/>
  </cols>
  <sheetData>
    <row r="1" spans="2:10" x14ac:dyDescent="0.25">
      <c r="B1" s="65" t="s">
        <v>58</v>
      </c>
      <c r="C1" s="65" t="s">
        <v>59</v>
      </c>
    </row>
    <row r="2" spans="2:10" ht="15.75" thickBot="1" x14ac:dyDescent="0.3">
      <c r="B2" t="s">
        <v>60</v>
      </c>
      <c r="C2">
        <v>105288</v>
      </c>
    </row>
    <row r="3" spans="2:10" ht="15.75" thickBot="1" x14ac:dyDescent="0.3">
      <c r="B3" t="s">
        <v>61</v>
      </c>
      <c r="C3">
        <v>452278</v>
      </c>
      <c r="E3" s="94" t="s">
        <v>68</v>
      </c>
      <c r="F3" s="94"/>
      <c r="G3" s="94"/>
      <c r="H3" s="95"/>
      <c r="J3" s="67"/>
    </row>
    <row r="4" spans="2:10" x14ac:dyDescent="0.25">
      <c r="B4" t="s">
        <v>62</v>
      </c>
      <c r="C4">
        <v>265887</v>
      </c>
    </row>
    <row r="5" spans="2:10" ht="15.75" thickBot="1" x14ac:dyDescent="0.3">
      <c r="B5" s="66" t="s">
        <v>63</v>
      </c>
      <c r="C5" s="66">
        <v>248566</v>
      </c>
    </row>
    <row r="6" spans="2:10" x14ac:dyDescent="0.25">
      <c r="B6" s="1" t="s">
        <v>67</v>
      </c>
      <c r="C6" s="68">
        <f>SUM(C2:C5)</f>
        <v>1072019</v>
      </c>
    </row>
  </sheetData>
  <mergeCells count="1"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6"/>
  <sheetViews>
    <sheetView workbookViewId="0">
      <selection sqref="A1:A1048576"/>
    </sheetView>
  </sheetViews>
  <sheetFormatPr defaultRowHeight="15" x14ac:dyDescent="0.25"/>
  <cols>
    <col min="2" max="2" width="12" bestFit="1" customWidth="1"/>
  </cols>
  <sheetData>
    <row r="1" spans="2:10" x14ac:dyDescent="0.25">
      <c r="B1" s="65" t="s">
        <v>58</v>
      </c>
      <c r="C1" s="65" t="s">
        <v>59</v>
      </c>
    </row>
    <row r="2" spans="2:10" ht="15.75" thickBot="1" x14ac:dyDescent="0.3">
      <c r="B2" t="s">
        <v>60</v>
      </c>
      <c r="C2">
        <v>105288</v>
      </c>
    </row>
    <row r="3" spans="2:10" ht="15.75" thickBot="1" x14ac:dyDescent="0.3">
      <c r="B3" t="s">
        <v>61</v>
      </c>
      <c r="C3">
        <v>452278</v>
      </c>
      <c r="E3" s="96" t="s">
        <v>69</v>
      </c>
      <c r="F3" s="96"/>
      <c r="G3" s="96"/>
      <c r="H3" s="96"/>
      <c r="J3" s="67"/>
    </row>
    <row r="4" spans="2:10" x14ac:dyDescent="0.25">
      <c r="B4" t="s">
        <v>62</v>
      </c>
      <c r="C4">
        <v>265887</v>
      </c>
      <c r="E4" s="96"/>
      <c r="F4" s="96"/>
      <c r="G4" s="96"/>
      <c r="H4" s="96"/>
    </row>
    <row r="5" spans="2:10" ht="15.75" thickBot="1" x14ac:dyDescent="0.3">
      <c r="B5" s="66" t="s">
        <v>63</v>
      </c>
      <c r="C5" s="66">
        <v>248566</v>
      </c>
    </row>
    <row r="6" spans="2:10" x14ac:dyDescent="0.25">
      <c r="B6" s="1" t="s">
        <v>67</v>
      </c>
      <c r="C6" s="68">
        <f>SUM(C2:C5)</f>
        <v>1072019</v>
      </c>
    </row>
  </sheetData>
  <mergeCells count="1">
    <mergeCell ref="E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workbookViewId="0">
      <selection activeCell="B18" sqref="B18"/>
    </sheetView>
  </sheetViews>
  <sheetFormatPr defaultRowHeight="15" x14ac:dyDescent="0.25"/>
  <cols>
    <col min="1" max="4" width="12" bestFit="1" customWidth="1"/>
    <col min="5" max="5" width="10.42578125" bestFit="1" customWidth="1"/>
  </cols>
  <sheetData>
    <row r="1" spans="1:10" x14ac:dyDescent="0.25">
      <c r="B1" s="65" t="s">
        <v>58</v>
      </c>
      <c r="C1" s="65" t="s">
        <v>59</v>
      </c>
    </row>
    <row r="2" spans="1:10" ht="15.75" thickBot="1" x14ac:dyDescent="0.3">
      <c r="B2" t="s">
        <v>60</v>
      </c>
      <c r="C2">
        <v>105288</v>
      </c>
    </row>
    <row r="3" spans="1:10" ht="15.75" thickBot="1" x14ac:dyDescent="0.3">
      <c r="B3" t="s">
        <v>61</v>
      </c>
      <c r="C3">
        <v>452278</v>
      </c>
      <c r="E3" s="96" t="s">
        <v>71</v>
      </c>
      <c r="F3" s="96"/>
      <c r="G3" s="96"/>
      <c r="H3" s="96"/>
      <c r="J3" s="67"/>
    </row>
    <row r="4" spans="1:10" x14ac:dyDescent="0.25">
      <c r="B4" t="s">
        <v>62</v>
      </c>
      <c r="C4">
        <v>265887</v>
      </c>
      <c r="E4" s="96"/>
      <c r="F4" s="96"/>
      <c r="G4" s="96"/>
      <c r="H4" s="96"/>
    </row>
    <row r="5" spans="1:10" ht="15.75" thickBot="1" x14ac:dyDescent="0.3">
      <c r="B5" s="66" t="s">
        <v>63</v>
      </c>
      <c r="C5" s="66">
        <v>248566</v>
      </c>
    </row>
    <row r="6" spans="1:10" x14ac:dyDescent="0.25">
      <c r="B6" s="1" t="s">
        <v>67</v>
      </c>
      <c r="C6" s="68">
        <f>SUM(C2:C5)</f>
        <v>1072019</v>
      </c>
    </row>
    <row r="11" spans="1:10" x14ac:dyDescent="0.25">
      <c r="A11" t="s">
        <v>58</v>
      </c>
      <c r="B11" t="s">
        <v>60</v>
      </c>
      <c r="C11" t="s">
        <v>61</v>
      </c>
      <c r="D11" t="s">
        <v>62</v>
      </c>
      <c r="E11" t="s">
        <v>63</v>
      </c>
    </row>
    <row r="12" spans="1:10" x14ac:dyDescent="0.25">
      <c r="A12" t="s">
        <v>35</v>
      </c>
      <c r="B12">
        <v>140</v>
      </c>
      <c r="C12">
        <v>80</v>
      </c>
      <c r="D12">
        <v>60</v>
      </c>
      <c r="E12">
        <v>20</v>
      </c>
    </row>
    <row r="13" spans="1:10" x14ac:dyDescent="0.25">
      <c r="A13" t="s">
        <v>129</v>
      </c>
      <c r="B13">
        <v>80</v>
      </c>
      <c r="C13">
        <v>60</v>
      </c>
      <c r="D13">
        <v>120</v>
      </c>
      <c r="E13">
        <v>40</v>
      </c>
    </row>
    <row r="14" spans="1:10" x14ac:dyDescent="0.25">
      <c r="A14" t="s">
        <v>59</v>
      </c>
      <c r="B14">
        <v>11200</v>
      </c>
      <c r="C14">
        <v>4800</v>
      </c>
      <c r="D14">
        <v>7200</v>
      </c>
      <c r="E14">
        <v>800</v>
      </c>
    </row>
    <row r="17" spans="1:4" x14ac:dyDescent="0.25">
      <c r="A17" t="s">
        <v>58</v>
      </c>
      <c r="B17" t="s">
        <v>35</v>
      </c>
      <c r="C17" t="s">
        <v>129</v>
      </c>
      <c r="D17" t="s">
        <v>59</v>
      </c>
    </row>
    <row r="18" spans="1:4" x14ac:dyDescent="0.25">
      <c r="A18" t="s">
        <v>62</v>
      </c>
      <c r="B18">
        <f>HLOOKUP($A$18,$A$11:$E$14,MATCH(B17,$A$11:$A$14,0))</f>
        <v>60</v>
      </c>
      <c r="C18">
        <f t="shared" ref="C18:D18" si="0">HLOOKUP($A$18,$A$11:$E$14,MATCH(C17,$A$11:$A$14,0))</f>
        <v>120</v>
      </c>
      <c r="D18">
        <f t="shared" si="0"/>
        <v>7200</v>
      </c>
    </row>
  </sheetData>
  <mergeCells count="1">
    <mergeCell ref="E3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6"/>
  <sheetViews>
    <sheetView workbookViewId="0">
      <selection activeCell="E16" sqref="E16"/>
    </sheetView>
  </sheetViews>
  <sheetFormatPr defaultRowHeight="15" x14ac:dyDescent="0.25"/>
  <cols>
    <col min="2" max="2" width="12" bestFit="1" customWidth="1"/>
  </cols>
  <sheetData>
    <row r="1" spans="2:10" x14ac:dyDescent="0.25">
      <c r="B1" s="65" t="s">
        <v>58</v>
      </c>
      <c r="C1" s="65" t="s">
        <v>59</v>
      </c>
    </row>
    <row r="2" spans="2:10" ht="15.75" thickBot="1" x14ac:dyDescent="0.3">
      <c r="B2" t="s">
        <v>60</v>
      </c>
      <c r="C2">
        <v>105288</v>
      </c>
    </row>
    <row r="3" spans="2:10" ht="15.75" thickBot="1" x14ac:dyDescent="0.3">
      <c r="B3" t="s">
        <v>61</v>
      </c>
      <c r="C3">
        <v>452278</v>
      </c>
      <c r="E3" s="96" t="s">
        <v>70</v>
      </c>
      <c r="F3" s="96"/>
      <c r="G3" s="96"/>
      <c r="H3" s="96"/>
      <c r="J3" s="67"/>
    </row>
    <row r="4" spans="2:10" x14ac:dyDescent="0.25">
      <c r="B4" t="s">
        <v>62</v>
      </c>
      <c r="C4">
        <v>265887</v>
      </c>
      <c r="E4" s="96"/>
      <c r="F4" s="96"/>
      <c r="G4" s="96"/>
      <c r="H4" s="96"/>
    </row>
    <row r="5" spans="2:10" ht="15.75" thickBot="1" x14ac:dyDescent="0.3">
      <c r="B5" s="66" t="s">
        <v>63</v>
      </c>
      <c r="C5" s="66">
        <v>248566</v>
      </c>
    </row>
    <row r="6" spans="2:10" x14ac:dyDescent="0.25">
      <c r="B6" s="1" t="s">
        <v>67</v>
      </c>
      <c r="C6" s="68">
        <f>SUM(C2:C5)</f>
        <v>1072019</v>
      </c>
    </row>
  </sheetData>
  <mergeCells count="1">
    <mergeCell ref="E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38DE-9433-4E3C-9CCE-7780CEC5D5DE}">
  <dimension ref="A1:L16"/>
  <sheetViews>
    <sheetView workbookViewId="0">
      <selection activeCell="B16" sqref="B16"/>
    </sheetView>
  </sheetViews>
  <sheetFormatPr defaultRowHeight="15" x14ac:dyDescent="0.25"/>
  <cols>
    <col min="1" max="2" width="12" bestFit="1" customWidth="1"/>
    <col min="3" max="3" width="9.85546875" bestFit="1" customWidth="1"/>
    <col min="4" max="4" width="9.28515625" bestFit="1" customWidth="1"/>
    <col min="5" max="5" width="5.5703125" bestFit="1" customWidth="1"/>
    <col min="9" max="9" width="12" bestFit="1" customWidth="1"/>
  </cols>
  <sheetData>
    <row r="1" spans="1:12" x14ac:dyDescent="0.25">
      <c r="B1" s="90" t="s">
        <v>58</v>
      </c>
      <c r="C1" s="90" t="s">
        <v>59</v>
      </c>
    </row>
    <row r="2" spans="1:12" x14ac:dyDescent="0.25">
      <c r="B2" s="89" t="s">
        <v>60</v>
      </c>
      <c r="C2" s="89">
        <v>105288</v>
      </c>
    </row>
    <row r="3" spans="1:12" x14ac:dyDescent="0.25">
      <c r="B3" s="89" t="s">
        <v>61</v>
      </c>
      <c r="C3" s="89">
        <v>452278</v>
      </c>
    </row>
    <row r="4" spans="1:12" x14ac:dyDescent="0.25">
      <c r="B4" s="89" t="s">
        <v>62</v>
      </c>
      <c r="C4" s="89">
        <v>265887</v>
      </c>
    </row>
    <row r="5" spans="1:12" x14ac:dyDescent="0.25">
      <c r="B5" s="89" t="s">
        <v>63</v>
      </c>
      <c r="C5" s="89">
        <v>248566</v>
      </c>
    </row>
    <row r="6" spans="1:12" x14ac:dyDescent="0.25">
      <c r="B6" s="89" t="s">
        <v>67</v>
      </c>
      <c r="C6" s="89">
        <f>SUM(C2:C5)</f>
        <v>1072019</v>
      </c>
    </row>
    <row r="9" spans="1:12" x14ac:dyDescent="0.25">
      <c r="A9" s="90" t="s">
        <v>128</v>
      </c>
      <c r="B9" s="90" t="s">
        <v>58</v>
      </c>
      <c r="C9" s="90" t="s">
        <v>35</v>
      </c>
      <c r="D9" s="90" t="s">
        <v>129</v>
      </c>
      <c r="E9" s="90" t="s">
        <v>59</v>
      </c>
      <c r="H9" s="90" t="s">
        <v>128</v>
      </c>
      <c r="I9" s="90" t="s">
        <v>58</v>
      </c>
      <c r="J9" s="90" t="s">
        <v>35</v>
      </c>
      <c r="K9" s="90" t="s">
        <v>129</v>
      </c>
      <c r="L9" s="90" t="s">
        <v>59</v>
      </c>
    </row>
    <row r="10" spans="1:12" x14ac:dyDescent="0.25">
      <c r="A10" s="89">
        <v>1</v>
      </c>
      <c r="B10" s="89" t="s">
        <v>60</v>
      </c>
      <c r="C10" s="89">
        <v>30</v>
      </c>
      <c r="D10" s="89">
        <v>80</v>
      </c>
      <c r="E10" s="89">
        <f>C10*D10</f>
        <v>2400</v>
      </c>
      <c r="H10" s="89">
        <v>4</v>
      </c>
      <c r="I10" s="89" t="s">
        <v>63</v>
      </c>
      <c r="J10" s="89">
        <v>20</v>
      </c>
      <c r="K10" s="89">
        <v>40</v>
      </c>
      <c r="L10" s="89">
        <f>J10*K10</f>
        <v>800</v>
      </c>
    </row>
    <row r="11" spans="1:12" x14ac:dyDescent="0.25">
      <c r="A11" s="89">
        <v>2</v>
      </c>
      <c r="B11" s="89" t="s">
        <v>61</v>
      </c>
      <c r="C11" s="89">
        <v>80</v>
      </c>
      <c r="D11" s="89">
        <v>60</v>
      </c>
      <c r="E11" s="89">
        <f t="shared" ref="E11:E13" si="0">C11*D11</f>
        <v>4800</v>
      </c>
      <c r="H11" s="89">
        <v>1</v>
      </c>
      <c r="I11" s="89" t="s">
        <v>60</v>
      </c>
      <c r="J11" s="89">
        <v>30</v>
      </c>
      <c r="K11" s="89">
        <v>80</v>
      </c>
      <c r="L11" s="89">
        <f>J11*K11</f>
        <v>2400</v>
      </c>
    </row>
    <row r="12" spans="1:12" x14ac:dyDescent="0.25">
      <c r="A12" s="89">
        <v>3</v>
      </c>
      <c r="B12" s="89" t="s">
        <v>62</v>
      </c>
      <c r="C12" s="89">
        <v>60</v>
      </c>
      <c r="D12" s="89">
        <v>120</v>
      </c>
      <c r="E12" s="89">
        <f t="shared" si="0"/>
        <v>7200</v>
      </c>
      <c r="H12" s="89">
        <v>3</v>
      </c>
      <c r="I12" s="89" t="s">
        <v>62</v>
      </c>
      <c r="J12" s="89">
        <v>60</v>
      </c>
      <c r="K12" s="89">
        <v>120</v>
      </c>
      <c r="L12" s="89">
        <f>J12*K12</f>
        <v>7200</v>
      </c>
    </row>
    <row r="13" spans="1:12" x14ac:dyDescent="0.25">
      <c r="A13" s="89">
        <v>4</v>
      </c>
      <c r="B13" s="89" t="s">
        <v>63</v>
      </c>
      <c r="C13" s="89">
        <v>20</v>
      </c>
      <c r="D13" s="89">
        <v>40</v>
      </c>
      <c r="E13" s="89">
        <f t="shared" si="0"/>
        <v>800</v>
      </c>
      <c r="H13" s="89">
        <v>2</v>
      </c>
      <c r="I13" s="89" t="s">
        <v>61</v>
      </c>
      <c r="J13" s="89">
        <v>80</v>
      </c>
      <c r="K13" s="89">
        <v>60</v>
      </c>
      <c r="L13" s="89">
        <f>J13*K13</f>
        <v>4800</v>
      </c>
    </row>
    <row r="15" spans="1:12" x14ac:dyDescent="0.25">
      <c r="A15" s="90" t="s">
        <v>28</v>
      </c>
      <c r="B15" s="90" t="s">
        <v>59</v>
      </c>
    </row>
    <row r="16" spans="1:12" x14ac:dyDescent="0.25">
      <c r="A16" s="89">
        <v>100</v>
      </c>
      <c r="B16" s="89">
        <f>VLOOKUP(A16,C10:E13,3,1)</f>
        <v>800</v>
      </c>
    </row>
  </sheetData>
  <sortState ref="H10:L13">
    <sortCondition ref="J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6"/>
  <sheetViews>
    <sheetView workbookViewId="0">
      <selection sqref="A1:XFD1048576"/>
    </sheetView>
  </sheetViews>
  <sheetFormatPr defaultRowHeight="15" x14ac:dyDescent="0.25"/>
  <cols>
    <col min="2" max="2" width="12" bestFit="1" customWidth="1"/>
  </cols>
  <sheetData>
    <row r="1" spans="2:3" x14ac:dyDescent="0.25">
      <c r="B1" s="65" t="s">
        <v>58</v>
      </c>
      <c r="C1" s="65" t="s">
        <v>59</v>
      </c>
    </row>
    <row r="2" spans="2:3" x14ac:dyDescent="0.25">
      <c r="B2" t="s">
        <v>60</v>
      </c>
      <c r="C2">
        <v>105288</v>
      </c>
    </row>
    <row r="3" spans="2:3" x14ac:dyDescent="0.25">
      <c r="B3" t="s">
        <v>61</v>
      </c>
      <c r="C3">
        <v>452278</v>
      </c>
    </row>
    <row r="4" spans="2:3" x14ac:dyDescent="0.25">
      <c r="B4" t="s">
        <v>62</v>
      </c>
      <c r="C4">
        <v>265887</v>
      </c>
    </row>
    <row r="5" spans="2:3" ht="15.75" thickBot="1" x14ac:dyDescent="0.3">
      <c r="B5" s="66" t="s">
        <v>63</v>
      </c>
      <c r="C5" s="66">
        <v>248566</v>
      </c>
    </row>
    <row r="6" spans="2:3" ht="15.75" thickBot="1" x14ac:dyDescent="0.3">
      <c r="B6" s="1" t="s">
        <v>64</v>
      </c>
      <c r="C6" s="6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6"/>
  <sheetViews>
    <sheetView workbookViewId="0">
      <selection sqref="A1:XFD1048576"/>
    </sheetView>
  </sheetViews>
  <sheetFormatPr defaultRowHeight="15" x14ac:dyDescent="0.25"/>
  <cols>
    <col min="2" max="2" width="12" bestFit="1" customWidth="1"/>
  </cols>
  <sheetData>
    <row r="1" spans="2:8" x14ac:dyDescent="0.25">
      <c r="B1" s="65" t="s">
        <v>58</v>
      </c>
      <c r="C1" s="65" t="s">
        <v>59</v>
      </c>
    </row>
    <row r="2" spans="2:8" x14ac:dyDescent="0.25">
      <c r="B2" t="s">
        <v>60</v>
      </c>
      <c r="C2">
        <v>105288</v>
      </c>
    </row>
    <row r="3" spans="2:8" x14ac:dyDescent="0.25">
      <c r="B3" t="s">
        <v>61</v>
      </c>
      <c r="C3">
        <v>452278</v>
      </c>
    </row>
    <row r="4" spans="2:8" x14ac:dyDescent="0.25">
      <c r="B4" t="s">
        <v>62</v>
      </c>
      <c r="C4">
        <v>265887</v>
      </c>
    </row>
    <row r="5" spans="2:8" ht="15.75" thickBot="1" x14ac:dyDescent="0.3">
      <c r="B5" s="66" t="s">
        <v>63</v>
      </c>
      <c r="C5" s="66">
        <v>248566</v>
      </c>
    </row>
    <row r="6" spans="2:8" ht="15.75" thickBot="1" x14ac:dyDescent="0.3">
      <c r="B6" s="1" t="s">
        <v>72</v>
      </c>
      <c r="C6" s="67"/>
      <c r="E6" s="94" t="s">
        <v>73</v>
      </c>
      <c r="F6" s="94"/>
      <c r="G6" s="94"/>
      <c r="H6" s="94"/>
    </row>
  </sheetData>
  <mergeCells count="1">
    <mergeCell ref="E6:H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6"/>
  <sheetViews>
    <sheetView workbookViewId="0">
      <selection sqref="A1:XFD1048576"/>
    </sheetView>
  </sheetViews>
  <sheetFormatPr defaultRowHeight="15" x14ac:dyDescent="0.25"/>
  <cols>
    <col min="2" max="2" width="12" bestFit="1" customWidth="1"/>
  </cols>
  <sheetData>
    <row r="1" spans="2:8" x14ac:dyDescent="0.25">
      <c r="B1" s="65" t="s">
        <v>58</v>
      </c>
      <c r="C1" s="65" t="s">
        <v>59</v>
      </c>
    </row>
    <row r="2" spans="2:8" x14ac:dyDescent="0.25">
      <c r="B2" t="s">
        <v>60</v>
      </c>
      <c r="C2">
        <v>105288</v>
      </c>
    </row>
    <row r="3" spans="2:8" x14ac:dyDescent="0.25">
      <c r="B3" t="s">
        <v>61</v>
      </c>
      <c r="C3">
        <v>452278</v>
      </c>
    </row>
    <row r="4" spans="2:8" x14ac:dyDescent="0.25">
      <c r="B4" t="s">
        <v>62</v>
      </c>
      <c r="C4">
        <v>265887</v>
      </c>
    </row>
    <row r="5" spans="2:8" ht="15.75" thickBot="1" x14ac:dyDescent="0.3">
      <c r="B5" s="66" t="s">
        <v>63</v>
      </c>
      <c r="C5" s="66">
        <v>248566</v>
      </c>
      <c r="E5" s="96" t="s">
        <v>75</v>
      </c>
      <c r="F5" s="96"/>
      <c r="G5" s="96"/>
      <c r="H5" s="96"/>
    </row>
    <row r="6" spans="2:8" ht="15.75" thickBot="1" x14ac:dyDescent="0.3">
      <c r="B6" s="1" t="s">
        <v>74</v>
      </c>
      <c r="C6" s="67"/>
      <c r="E6" s="96"/>
      <c r="F6" s="96"/>
      <c r="G6" s="96"/>
      <c r="H6" s="96"/>
    </row>
  </sheetData>
  <mergeCells count="1">
    <mergeCell ref="E5:H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6"/>
  <sheetViews>
    <sheetView workbookViewId="0">
      <selection activeCell="D7" sqref="D7"/>
    </sheetView>
  </sheetViews>
  <sheetFormatPr defaultRowHeight="15" x14ac:dyDescent="0.25"/>
  <cols>
    <col min="2" max="2" width="12" bestFit="1" customWidth="1"/>
    <col min="6" max="6" width="12.5703125" bestFit="1" customWidth="1"/>
  </cols>
  <sheetData>
    <row r="1" spans="2:4" x14ac:dyDescent="0.25">
      <c r="B1" s="65" t="s">
        <v>58</v>
      </c>
      <c r="C1" s="65" t="s">
        <v>59</v>
      </c>
      <c r="D1" s="65" t="s">
        <v>76</v>
      </c>
    </row>
    <row r="2" spans="2:4" x14ac:dyDescent="0.25">
      <c r="B2" t="s">
        <v>60</v>
      </c>
      <c r="C2">
        <v>105288</v>
      </c>
      <c r="D2" s="7">
        <v>0.25</v>
      </c>
    </row>
    <row r="3" spans="2:4" x14ac:dyDescent="0.25">
      <c r="B3" t="s">
        <v>61</v>
      </c>
      <c r="C3">
        <v>452278</v>
      </c>
      <c r="D3" s="7">
        <v>0.35</v>
      </c>
    </row>
    <row r="4" spans="2:4" x14ac:dyDescent="0.25">
      <c r="B4" t="s">
        <v>62</v>
      </c>
      <c r="C4">
        <v>265887</v>
      </c>
      <c r="D4" s="7">
        <v>0.4</v>
      </c>
    </row>
    <row r="5" spans="2:4" ht="15.75" thickBot="1" x14ac:dyDescent="0.3">
      <c r="B5" s="66" t="s">
        <v>63</v>
      </c>
      <c r="C5" s="66">
        <v>248566</v>
      </c>
      <c r="D5" s="70">
        <v>0.42</v>
      </c>
    </row>
    <row r="6" spans="2:4" ht="15.75" thickBot="1" x14ac:dyDescent="0.3">
      <c r="B6" s="1" t="s">
        <v>31</v>
      </c>
      <c r="C6" s="71"/>
      <c r="D6" s="7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6"/>
  <sheetViews>
    <sheetView workbookViewId="0">
      <selection sqref="A1:XFD1048576"/>
    </sheetView>
  </sheetViews>
  <sheetFormatPr defaultRowHeight="15" x14ac:dyDescent="0.25"/>
  <cols>
    <col min="2" max="2" width="12" bestFit="1" customWidth="1"/>
  </cols>
  <sheetData>
    <row r="1" spans="2:8" x14ac:dyDescent="0.25">
      <c r="B1" s="65" t="s">
        <v>58</v>
      </c>
      <c r="C1" s="65" t="s">
        <v>59</v>
      </c>
    </row>
    <row r="2" spans="2:8" x14ac:dyDescent="0.25">
      <c r="B2" t="s">
        <v>60</v>
      </c>
      <c r="C2">
        <v>105288</v>
      </c>
    </row>
    <row r="3" spans="2:8" x14ac:dyDescent="0.25">
      <c r="B3" t="s">
        <v>61</v>
      </c>
      <c r="C3">
        <v>452278</v>
      </c>
    </row>
    <row r="4" spans="2:8" x14ac:dyDescent="0.25">
      <c r="B4" t="s">
        <v>62</v>
      </c>
      <c r="C4">
        <v>265887</v>
      </c>
    </row>
    <row r="5" spans="2:8" ht="15.75" customHeight="1" thickBot="1" x14ac:dyDescent="0.3">
      <c r="B5" s="66" t="s">
        <v>63</v>
      </c>
      <c r="C5" s="66">
        <v>248566</v>
      </c>
      <c r="F5" s="74"/>
      <c r="G5" s="74"/>
      <c r="H5" s="74"/>
    </row>
    <row r="6" spans="2:8" ht="15.75" thickBot="1" x14ac:dyDescent="0.3">
      <c r="B6" s="1" t="s">
        <v>77</v>
      </c>
      <c r="C6" s="67"/>
      <c r="E6" s="74"/>
      <c r="F6" s="74"/>
      <c r="G6" s="74"/>
      <c r="H6" s="7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6"/>
  <sheetViews>
    <sheetView workbookViewId="0">
      <selection sqref="A1:XFD1048576"/>
    </sheetView>
  </sheetViews>
  <sheetFormatPr defaultRowHeight="15" x14ac:dyDescent="0.25"/>
  <cols>
    <col min="2" max="2" width="12" bestFit="1" customWidth="1"/>
  </cols>
  <sheetData>
    <row r="1" spans="2:8" x14ac:dyDescent="0.25">
      <c r="B1" s="65" t="s">
        <v>58</v>
      </c>
      <c r="C1" s="65" t="s">
        <v>59</v>
      </c>
    </row>
    <row r="2" spans="2:8" x14ac:dyDescent="0.25">
      <c r="B2" t="s">
        <v>60</v>
      </c>
      <c r="C2">
        <v>105288</v>
      </c>
    </row>
    <row r="3" spans="2:8" x14ac:dyDescent="0.25">
      <c r="B3" t="s">
        <v>61</v>
      </c>
      <c r="C3">
        <v>452278</v>
      </c>
    </row>
    <row r="4" spans="2:8" x14ac:dyDescent="0.25">
      <c r="B4" t="s">
        <v>62</v>
      </c>
      <c r="C4">
        <v>265887</v>
      </c>
    </row>
    <row r="5" spans="2:8" ht="15.75" customHeight="1" thickBot="1" x14ac:dyDescent="0.3">
      <c r="B5" s="66" t="s">
        <v>63</v>
      </c>
      <c r="C5" s="66">
        <v>248566</v>
      </c>
      <c r="E5" s="96" t="s">
        <v>79</v>
      </c>
      <c r="F5" s="96"/>
      <c r="G5" s="96"/>
      <c r="H5" s="96"/>
    </row>
    <row r="6" spans="2:8" ht="15.75" thickBot="1" x14ac:dyDescent="0.3">
      <c r="B6" s="1" t="s">
        <v>78</v>
      </c>
      <c r="C6" s="67"/>
      <c r="E6" s="96"/>
      <c r="F6" s="96"/>
      <c r="G6" s="96"/>
      <c r="H6" s="96"/>
    </row>
  </sheetData>
  <mergeCells count="1">
    <mergeCell ref="E5:H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6"/>
  <sheetViews>
    <sheetView workbookViewId="0">
      <selection activeCell="L21" sqref="A1:XFD1048576"/>
    </sheetView>
  </sheetViews>
  <sheetFormatPr defaultRowHeight="15" x14ac:dyDescent="0.25"/>
  <cols>
    <col min="2" max="2" width="12" bestFit="1" customWidth="1"/>
  </cols>
  <sheetData>
    <row r="1" spans="2:8" x14ac:dyDescent="0.25">
      <c r="B1" s="65" t="s">
        <v>58</v>
      </c>
      <c r="C1" s="65" t="s">
        <v>59</v>
      </c>
    </row>
    <row r="2" spans="2:8" x14ac:dyDescent="0.25">
      <c r="B2" t="s">
        <v>60</v>
      </c>
      <c r="C2">
        <v>105288</v>
      </c>
    </row>
    <row r="3" spans="2:8" x14ac:dyDescent="0.25">
      <c r="B3" t="s">
        <v>61</v>
      </c>
      <c r="C3">
        <v>452278</v>
      </c>
    </row>
    <row r="4" spans="2:8" x14ac:dyDescent="0.25">
      <c r="B4" t="s">
        <v>62</v>
      </c>
      <c r="C4">
        <v>265887</v>
      </c>
    </row>
    <row r="5" spans="2:8" ht="15.75" customHeight="1" thickBot="1" x14ac:dyDescent="0.3">
      <c r="B5" s="66" t="s">
        <v>63</v>
      </c>
      <c r="C5" s="66">
        <v>248566</v>
      </c>
      <c r="E5" s="96" t="s">
        <v>81</v>
      </c>
      <c r="F5" s="96"/>
      <c r="G5" s="96"/>
      <c r="H5" s="96"/>
    </row>
    <row r="6" spans="2:8" ht="15.75" thickBot="1" x14ac:dyDescent="0.3">
      <c r="B6" s="1" t="s">
        <v>80</v>
      </c>
      <c r="C6" s="67"/>
      <c r="E6" s="96"/>
      <c r="F6" s="96"/>
      <c r="G6" s="96"/>
      <c r="H6" s="96"/>
    </row>
  </sheetData>
  <mergeCells count="1">
    <mergeCell ref="E5:H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6"/>
  <sheetViews>
    <sheetView workbookViewId="0">
      <selection sqref="A1:XFD1048576"/>
    </sheetView>
  </sheetViews>
  <sheetFormatPr defaultRowHeight="15" x14ac:dyDescent="0.25"/>
  <cols>
    <col min="2" max="2" width="12" bestFit="1" customWidth="1"/>
  </cols>
  <sheetData>
    <row r="1" spans="2:8" x14ac:dyDescent="0.25">
      <c r="B1" s="65" t="s">
        <v>58</v>
      </c>
      <c r="C1" s="65" t="s">
        <v>59</v>
      </c>
    </row>
    <row r="2" spans="2:8" x14ac:dyDescent="0.25">
      <c r="B2" t="s">
        <v>60</v>
      </c>
      <c r="C2">
        <v>105288</v>
      </c>
    </row>
    <row r="3" spans="2:8" x14ac:dyDescent="0.25">
      <c r="B3" t="s">
        <v>61</v>
      </c>
      <c r="C3">
        <v>452278</v>
      </c>
    </row>
    <row r="4" spans="2:8" x14ac:dyDescent="0.25">
      <c r="B4" t="s">
        <v>62</v>
      </c>
      <c r="C4">
        <v>265887</v>
      </c>
    </row>
    <row r="5" spans="2:8" ht="15.75" customHeight="1" thickBot="1" x14ac:dyDescent="0.3">
      <c r="B5" s="66" t="s">
        <v>63</v>
      </c>
      <c r="C5" s="66">
        <v>248566</v>
      </c>
      <c r="E5" s="96" t="s">
        <v>83</v>
      </c>
      <c r="F5" s="96"/>
      <c r="G5" s="96"/>
      <c r="H5" s="96"/>
    </row>
    <row r="6" spans="2:8" ht="15.75" thickBot="1" x14ac:dyDescent="0.3">
      <c r="B6" s="1" t="s">
        <v>82</v>
      </c>
      <c r="C6" s="67"/>
      <c r="E6" s="96"/>
      <c r="F6" s="96"/>
      <c r="G6" s="96"/>
      <c r="H6" s="96"/>
    </row>
  </sheetData>
  <mergeCells count="1">
    <mergeCell ref="E5:H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6"/>
  <sheetViews>
    <sheetView workbookViewId="0">
      <selection sqref="A1:XFD1048576"/>
    </sheetView>
  </sheetViews>
  <sheetFormatPr defaultRowHeight="15" x14ac:dyDescent="0.25"/>
  <cols>
    <col min="2" max="2" width="12" bestFit="1" customWidth="1"/>
  </cols>
  <sheetData>
    <row r="1" spans="2:8" x14ac:dyDescent="0.25">
      <c r="B1" s="65" t="s">
        <v>58</v>
      </c>
      <c r="C1" s="65" t="s">
        <v>59</v>
      </c>
    </row>
    <row r="2" spans="2:8" x14ac:dyDescent="0.25">
      <c r="B2" t="s">
        <v>60</v>
      </c>
      <c r="C2">
        <v>105288</v>
      </c>
    </row>
    <row r="3" spans="2:8" x14ac:dyDescent="0.25">
      <c r="B3" t="s">
        <v>61</v>
      </c>
      <c r="C3">
        <v>452278</v>
      </c>
    </row>
    <row r="4" spans="2:8" x14ac:dyDescent="0.25">
      <c r="B4" t="s">
        <v>62</v>
      </c>
      <c r="C4">
        <v>265887</v>
      </c>
    </row>
    <row r="5" spans="2:8" ht="15.75" customHeight="1" thickBot="1" x14ac:dyDescent="0.3">
      <c r="B5" s="66" t="s">
        <v>63</v>
      </c>
      <c r="C5" s="66">
        <v>248566</v>
      </c>
      <c r="E5" s="96" t="s">
        <v>85</v>
      </c>
      <c r="F5" s="96"/>
      <c r="G5" s="96"/>
      <c r="H5" s="96"/>
    </row>
    <row r="6" spans="2:8" ht="15.75" thickBot="1" x14ac:dyDescent="0.3">
      <c r="B6" s="1" t="s">
        <v>84</v>
      </c>
      <c r="C6" s="67"/>
      <c r="E6" s="96"/>
      <c r="F6" s="96"/>
      <c r="G6" s="96"/>
      <c r="H6" s="96"/>
    </row>
  </sheetData>
  <mergeCells count="1">
    <mergeCell ref="E5:H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6"/>
  <sheetViews>
    <sheetView workbookViewId="0">
      <selection activeCell="E7" sqref="A1:XFD1048576"/>
    </sheetView>
  </sheetViews>
  <sheetFormatPr defaultRowHeight="15" x14ac:dyDescent="0.25"/>
  <cols>
    <col min="2" max="2" width="12" bestFit="1" customWidth="1"/>
  </cols>
  <sheetData>
    <row r="1" spans="2:8" x14ac:dyDescent="0.25">
      <c r="B1" s="65" t="s">
        <v>58</v>
      </c>
      <c r="C1" s="65" t="s">
        <v>59</v>
      </c>
    </row>
    <row r="2" spans="2:8" x14ac:dyDescent="0.25">
      <c r="B2" t="s">
        <v>60</v>
      </c>
      <c r="C2">
        <v>105288</v>
      </c>
    </row>
    <row r="3" spans="2:8" x14ac:dyDescent="0.25">
      <c r="B3" t="s">
        <v>61</v>
      </c>
      <c r="C3">
        <v>452278</v>
      </c>
    </row>
    <row r="4" spans="2:8" x14ac:dyDescent="0.25">
      <c r="B4" t="s">
        <v>62</v>
      </c>
      <c r="C4">
        <v>265887</v>
      </c>
    </row>
    <row r="5" spans="2:8" ht="15.75" customHeight="1" thickBot="1" x14ac:dyDescent="0.3">
      <c r="B5" s="66" t="s">
        <v>63</v>
      </c>
      <c r="C5" s="66">
        <v>248566</v>
      </c>
      <c r="E5" s="96" t="s">
        <v>87</v>
      </c>
      <c r="F5" s="96"/>
      <c r="G5" s="96"/>
      <c r="H5" s="96"/>
    </row>
    <row r="6" spans="2:8" ht="15.75" thickBot="1" x14ac:dyDescent="0.3">
      <c r="B6" s="1" t="s">
        <v>86</v>
      </c>
      <c r="C6" s="67"/>
      <c r="E6" s="96"/>
      <c r="F6" s="96"/>
      <c r="G6" s="96"/>
      <c r="H6" s="96"/>
    </row>
  </sheetData>
  <mergeCells count="1">
    <mergeCell ref="E5:H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J6"/>
  <sheetViews>
    <sheetView workbookViewId="0">
      <selection sqref="A1:XFD1048576"/>
    </sheetView>
  </sheetViews>
  <sheetFormatPr defaultRowHeight="15" x14ac:dyDescent="0.25"/>
  <cols>
    <col min="2" max="2" width="12" bestFit="1" customWidth="1"/>
  </cols>
  <sheetData>
    <row r="1" spans="2:10" x14ac:dyDescent="0.25">
      <c r="B1" s="65" t="s">
        <v>58</v>
      </c>
      <c r="C1" s="65" t="s">
        <v>59</v>
      </c>
    </row>
    <row r="2" spans="2:10" x14ac:dyDescent="0.25">
      <c r="B2" t="s">
        <v>60</v>
      </c>
      <c r="C2">
        <v>105288</v>
      </c>
    </row>
    <row r="3" spans="2:10" x14ac:dyDescent="0.25">
      <c r="B3" t="s">
        <v>61</v>
      </c>
      <c r="C3">
        <v>452278</v>
      </c>
    </row>
    <row r="4" spans="2:10" ht="15.75" thickBot="1" x14ac:dyDescent="0.3">
      <c r="B4" t="s">
        <v>62</v>
      </c>
      <c r="C4">
        <v>265887</v>
      </c>
    </row>
    <row r="5" spans="2:10" ht="15.75" customHeight="1" thickBot="1" x14ac:dyDescent="0.3">
      <c r="B5" s="66" t="s">
        <v>63</v>
      </c>
      <c r="C5" s="66">
        <v>248566</v>
      </c>
      <c r="E5" s="69" t="s">
        <v>88</v>
      </c>
      <c r="F5" s="69"/>
      <c r="G5" s="69"/>
      <c r="H5" s="69"/>
      <c r="J5" s="67"/>
    </row>
    <row r="6" spans="2:10" x14ac:dyDescent="0.25">
      <c r="B6" s="75"/>
      <c r="C6" s="68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>
      <selection activeCell="D19" sqref="D19"/>
    </sheetView>
  </sheetViews>
  <sheetFormatPr defaultRowHeight="15" x14ac:dyDescent="0.25"/>
  <cols>
    <col min="1" max="1" width="12" bestFit="1" customWidth="1"/>
  </cols>
  <sheetData>
    <row r="1" spans="1:9" x14ac:dyDescent="0.25">
      <c r="A1" s="65" t="s">
        <v>58</v>
      </c>
      <c r="B1" s="65" t="s">
        <v>59</v>
      </c>
    </row>
    <row r="2" spans="1:9" x14ac:dyDescent="0.25">
      <c r="A2" t="s">
        <v>60</v>
      </c>
      <c r="B2">
        <v>105288</v>
      </c>
    </row>
    <row r="3" spans="1:9" x14ac:dyDescent="0.25">
      <c r="A3" t="s">
        <v>61</v>
      </c>
      <c r="B3">
        <v>452278</v>
      </c>
    </row>
    <row r="4" spans="1:9" ht="15.75" thickBot="1" x14ac:dyDescent="0.3">
      <c r="A4" t="s">
        <v>62</v>
      </c>
      <c r="B4">
        <v>265887</v>
      </c>
    </row>
    <row r="5" spans="1:9" ht="15.75" customHeight="1" thickBot="1" x14ac:dyDescent="0.3">
      <c r="A5" s="66" t="s">
        <v>63</v>
      </c>
      <c r="B5" s="66">
        <v>248566</v>
      </c>
      <c r="D5" s="69" t="s">
        <v>89</v>
      </c>
      <c r="E5" s="69"/>
      <c r="F5" s="69"/>
      <c r="G5" s="69"/>
      <c r="I5" s="67"/>
    </row>
    <row r="6" spans="1:9" x14ac:dyDescent="0.25">
      <c r="A6" s="75"/>
      <c r="B6" s="68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"/>
  <sheetViews>
    <sheetView workbookViewId="0">
      <selection activeCell="E22" sqref="E22"/>
    </sheetView>
  </sheetViews>
  <sheetFormatPr defaultRowHeight="15" x14ac:dyDescent="0.25"/>
  <cols>
    <col min="1" max="1" width="12" bestFit="1" customWidth="1"/>
  </cols>
  <sheetData>
    <row r="1" spans="1:9" x14ac:dyDescent="0.25">
      <c r="A1" s="65" t="s">
        <v>58</v>
      </c>
      <c r="B1" s="65" t="s">
        <v>59</v>
      </c>
    </row>
    <row r="2" spans="1:9" x14ac:dyDescent="0.25">
      <c r="A2" t="s">
        <v>60</v>
      </c>
      <c r="B2">
        <v>105288</v>
      </c>
    </row>
    <row r="3" spans="1:9" x14ac:dyDescent="0.25">
      <c r="A3" t="s">
        <v>61</v>
      </c>
      <c r="B3">
        <v>452278</v>
      </c>
    </row>
    <row r="4" spans="1:9" ht="15.75" thickBot="1" x14ac:dyDescent="0.3">
      <c r="A4" t="s">
        <v>62</v>
      </c>
      <c r="B4">
        <v>265887</v>
      </c>
    </row>
    <row r="5" spans="1:9" ht="15.75" customHeight="1" thickBot="1" x14ac:dyDescent="0.3">
      <c r="A5" s="66" t="s">
        <v>63</v>
      </c>
      <c r="B5" s="66">
        <v>248566</v>
      </c>
      <c r="D5" s="69" t="s">
        <v>90</v>
      </c>
      <c r="E5" s="69"/>
      <c r="F5" s="69"/>
      <c r="G5" s="69"/>
      <c r="I5" s="67"/>
    </row>
    <row r="6" spans="1:9" x14ac:dyDescent="0.25">
      <c r="A6" s="75"/>
      <c r="B6" s="68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>
      <selection activeCell="A5" sqref="A1:C5"/>
    </sheetView>
  </sheetViews>
  <sheetFormatPr defaultRowHeight="15" x14ac:dyDescent="0.25"/>
  <cols>
    <col min="1" max="1" width="13.5703125" bestFit="1" customWidth="1"/>
  </cols>
  <sheetData>
    <row r="1" spans="1:3" x14ac:dyDescent="0.25">
      <c r="A1" s="65" t="s">
        <v>95</v>
      </c>
      <c r="B1" s="65" t="s">
        <v>96</v>
      </c>
    </row>
    <row r="2" spans="1:3" x14ac:dyDescent="0.25">
      <c r="A2" t="s">
        <v>91</v>
      </c>
      <c r="B2">
        <v>1000</v>
      </c>
    </row>
    <row r="3" spans="1:3" x14ac:dyDescent="0.25">
      <c r="A3" t="s">
        <v>11</v>
      </c>
      <c r="B3" s="7">
        <v>0.1</v>
      </c>
    </row>
    <row r="4" spans="1:3" ht="15.75" thickBot="1" x14ac:dyDescent="0.3">
      <c r="A4" t="s">
        <v>92</v>
      </c>
      <c r="B4">
        <v>5</v>
      </c>
      <c r="C4" t="s">
        <v>93</v>
      </c>
    </row>
    <row r="5" spans="1:3" ht="15.75" thickBot="1" x14ac:dyDescent="0.3">
      <c r="A5" t="s">
        <v>94</v>
      </c>
      <c r="B5" s="6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>
      <selection sqref="A1:C5"/>
    </sheetView>
  </sheetViews>
  <sheetFormatPr defaultRowHeight="15" x14ac:dyDescent="0.25"/>
  <cols>
    <col min="1" max="1" width="13.5703125" bestFit="1" customWidth="1"/>
  </cols>
  <sheetData>
    <row r="1" spans="1:3" x14ac:dyDescent="0.25">
      <c r="A1" s="65" t="s">
        <v>95</v>
      </c>
      <c r="B1" s="65" t="s">
        <v>96</v>
      </c>
    </row>
    <row r="2" spans="1:3" x14ac:dyDescent="0.25">
      <c r="A2" t="s">
        <v>91</v>
      </c>
      <c r="B2">
        <v>1000</v>
      </c>
    </row>
    <row r="3" spans="1:3" x14ac:dyDescent="0.25">
      <c r="A3" t="s">
        <v>11</v>
      </c>
      <c r="B3" s="7">
        <v>0.1</v>
      </c>
    </row>
    <row r="4" spans="1:3" ht="15.75" thickBot="1" x14ac:dyDescent="0.3">
      <c r="A4" t="s">
        <v>92</v>
      </c>
      <c r="B4">
        <v>5</v>
      </c>
      <c r="C4" t="s">
        <v>93</v>
      </c>
    </row>
    <row r="5" spans="1:3" ht="15.75" thickBot="1" x14ac:dyDescent="0.3">
      <c r="A5" t="s">
        <v>97</v>
      </c>
      <c r="B5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5"/>
  <sheetViews>
    <sheetView workbookViewId="0">
      <selection activeCell="B5" sqref="A1:C5"/>
    </sheetView>
  </sheetViews>
  <sheetFormatPr defaultRowHeight="15" x14ac:dyDescent="0.25"/>
  <cols>
    <col min="1" max="1" width="9.42578125" bestFit="1" customWidth="1"/>
  </cols>
  <sheetData>
    <row r="1" spans="1:3" x14ac:dyDescent="0.25">
      <c r="A1" s="65" t="s">
        <v>95</v>
      </c>
      <c r="B1" s="65" t="s">
        <v>96</v>
      </c>
    </row>
    <row r="2" spans="1:3" x14ac:dyDescent="0.25">
      <c r="A2" t="s">
        <v>98</v>
      </c>
      <c r="B2" s="72">
        <v>6105.1</v>
      </c>
    </row>
    <row r="3" spans="1:3" x14ac:dyDescent="0.25">
      <c r="A3" t="s">
        <v>11</v>
      </c>
      <c r="B3" s="7">
        <v>0.1</v>
      </c>
    </row>
    <row r="4" spans="1:3" ht="15.75" thickBot="1" x14ac:dyDescent="0.3">
      <c r="A4" t="s">
        <v>92</v>
      </c>
      <c r="B4">
        <v>5</v>
      </c>
      <c r="C4" t="s">
        <v>93</v>
      </c>
    </row>
    <row r="5" spans="1:3" ht="15.75" thickBot="1" x14ac:dyDescent="0.3">
      <c r="A5" t="s">
        <v>99</v>
      </c>
      <c r="B5" s="6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A1" s="65" t="s">
        <v>95</v>
      </c>
      <c r="B1" s="65" t="s">
        <v>96</v>
      </c>
    </row>
    <row r="2" spans="1:2" x14ac:dyDescent="0.25">
      <c r="A2" t="s">
        <v>98</v>
      </c>
      <c r="B2" s="72">
        <v>6105.1</v>
      </c>
    </row>
    <row r="3" spans="1:2" x14ac:dyDescent="0.25">
      <c r="A3" t="s">
        <v>11</v>
      </c>
      <c r="B3" s="7">
        <v>0.1</v>
      </c>
    </row>
    <row r="4" spans="1:2" ht="15.75" thickBot="1" x14ac:dyDescent="0.3">
      <c r="A4" t="s">
        <v>99</v>
      </c>
      <c r="B4">
        <v>1000</v>
      </c>
    </row>
    <row r="5" spans="1:2" ht="15.75" thickBot="1" x14ac:dyDescent="0.3">
      <c r="A5" t="s">
        <v>92</v>
      </c>
      <c r="B5" s="6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"/>
  <sheetViews>
    <sheetView workbookViewId="0">
      <selection activeCell="P21" sqref="P21"/>
    </sheetView>
  </sheetViews>
  <sheetFormatPr defaultRowHeight="15" x14ac:dyDescent="0.25"/>
  <cols>
    <col min="1" max="1" width="9.42578125" bestFit="1" customWidth="1"/>
  </cols>
  <sheetData>
    <row r="1" spans="1:3" x14ac:dyDescent="0.25">
      <c r="A1" s="65" t="s">
        <v>95</v>
      </c>
      <c r="B1" s="65" t="s">
        <v>96</v>
      </c>
    </row>
    <row r="2" spans="1:3" x14ac:dyDescent="0.25">
      <c r="A2" t="s">
        <v>98</v>
      </c>
      <c r="B2" s="72">
        <v>6105.1</v>
      </c>
    </row>
    <row r="3" spans="1:3" x14ac:dyDescent="0.25">
      <c r="A3" t="s">
        <v>92</v>
      </c>
      <c r="B3" s="62">
        <v>5</v>
      </c>
      <c r="C3" t="s">
        <v>93</v>
      </c>
    </row>
    <row r="4" spans="1:3" ht="15.75" thickBot="1" x14ac:dyDescent="0.3">
      <c r="A4" t="s">
        <v>99</v>
      </c>
      <c r="B4">
        <v>1000</v>
      </c>
    </row>
    <row r="5" spans="1:3" ht="15.75" thickBot="1" x14ac:dyDescent="0.3">
      <c r="A5" t="s">
        <v>11</v>
      </c>
      <c r="B5" s="6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5"/>
  <sheetViews>
    <sheetView workbookViewId="0">
      <selection activeCell="H20" sqref="H20"/>
    </sheetView>
  </sheetViews>
  <sheetFormatPr defaultRowHeight="15" x14ac:dyDescent="0.25"/>
  <cols>
    <col min="1" max="1" width="9.140625" customWidth="1"/>
    <col min="2" max="2" width="27.28515625" bestFit="1" customWidth="1"/>
    <col min="3" max="3" width="10.5703125" customWidth="1"/>
    <col min="4" max="4" width="11.28515625" customWidth="1"/>
  </cols>
  <sheetData>
    <row r="1" spans="1:10" x14ac:dyDescent="0.25">
      <c r="A1" s="97" t="s">
        <v>100</v>
      </c>
      <c r="B1" s="97"/>
      <c r="C1" s="13" t="s">
        <v>101</v>
      </c>
      <c r="D1" s="13" t="s">
        <v>102</v>
      </c>
    </row>
    <row r="2" spans="1:10" x14ac:dyDescent="0.25">
      <c r="A2" t="s">
        <v>103</v>
      </c>
    </row>
    <row r="3" spans="1:10" x14ac:dyDescent="0.25">
      <c r="A3">
        <v>110</v>
      </c>
      <c r="B3" t="s">
        <v>104</v>
      </c>
      <c r="C3">
        <v>45328</v>
      </c>
      <c r="D3">
        <v>60000</v>
      </c>
    </row>
    <row r="4" spans="1:10" x14ac:dyDescent="0.25">
      <c r="A4">
        <v>120</v>
      </c>
      <c r="B4" t="s">
        <v>105</v>
      </c>
      <c r="C4">
        <v>15997</v>
      </c>
      <c r="D4">
        <v>25000</v>
      </c>
    </row>
    <row r="5" spans="1:10" ht="15.75" customHeight="1" thickBot="1" x14ac:dyDescent="0.3">
      <c r="A5">
        <v>140</v>
      </c>
      <c r="B5" t="s">
        <v>106</v>
      </c>
      <c r="C5">
        <v>6249</v>
      </c>
      <c r="D5">
        <v>8000</v>
      </c>
      <c r="F5" s="98" t="s">
        <v>112</v>
      </c>
      <c r="G5" s="98"/>
      <c r="H5" s="98"/>
      <c r="I5" s="98"/>
      <c r="J5" s="98"/>
    </row>
    <row r="6" spans="1:10" ht="15.75" thickBot="1" x14ac:dyDescent="0.3">
      <c r="A6">
        <v>125</v>
      </c>
      <c r="B6" t="s">
        <v>107</v>
      </c>
      <c r="C6">
        <v>2720</v>
      </c>
      <c r="D6" s="76">
        <v>5000</v>
      </c>
      <c r="F6" s="98"/>
      <c r="G6" s="98"/>
      <c r="H6" s="98"/>
      <c r="I6" s="98"/>
      <c r="J6" s="98"/>
    </row>
    <row r="7" spans="1:10" ht="15.75" thickBot="1" x14ac:dyDescent="0.3">
      <c r="B7" s="77" t="s">
        <v>108</v>
      </c>
      <c r="C7" s="77">
        <f>SUM(C3:C6)</f>
        <v>70294</v>
      </c>
      <c r="D7" s="78">
        <f>SUM(D3:D6)</f>
        <v>98000</v>
      </c>
    </row>
    <row r="8" spans="1:10" ht="15.75" thickTop="1" x14ac:dyDescent="0.25">
      <c r="A8" t="s">
        <v>109</v>
      </c>
    </row>
    <row r="9" spans="1:10" x14ac:dyDescent="0.25">
      <c r="A9">
        <v>201</v>
      </c>
      <c r="B9" t="s">
        <v>110</v>
      </c>
      <c r="C9">
        <v>637</v>
      </c>
      <c r="D9">
        <v>700</v>
      </c>
    </row>
    <row r="10" spans="1:10" x14ac:dyDescent="0.25">
      <c r="A10">
        <v>254</v>
      </c>
      <c r="B10" t="s">
        <v>111</v>
      </c>
      <c r="C10">
        <v>40</v>
      </c>
    </row>
    <row r="11" spans="1:10" ht="15.75" thickBot="1" x14ac:dyDescent="0.3">
      <c r="B11" s="79" t="s">
        <v>108</v>
      </c>
      <c r="C11" s="79">
        <f>SUM(C9:C10)</f>
        <v>677</v>
      </c>
      <c r="D11" s="79">
        <f>SUM(D9:D10)</f>
        <v>700</v>
      </c>
    </row>
    <row r="12" spans="1:10" ht="15.75" thickBot="1" x14ac:dyDescent="0.3">
      <c r="A12" s="80" t="s">
        <v>67</v>
      </c>
      <c r="B12" s="81"/>
      <c r="C12" s="81">
        <f>C7+C11</f>
        <v>70971</v>
      </c>
      <c r="D12" s="82">
        <f>D7+D11</f>
        <v>98700</v>
      </c>
    </row>
    <row r="13" spans="1:10" x14ac:dyDescent="0.25">
      <c r="H13">
        <v>5000</v>
      </c>
      <c r="J13">
        <v>5000</v>
      </c>
    </row>
    <row r="14" spans="1:10" x14ac:dyDescent="0.25">
      <c r="J14">
        <v>2000</v>
      </c>
    </row>
    <row r="15" spans="1:10" x14ac:dyDescent="0.25">
      <c r="J15">
        <v>3000</v>
      </c>
    </row>
  </sheetData>
  <mergeCells count="2">
    <mergeCell ref="A1:B1"/>
    <mergeCell ref="F5:J6"/>
  </mergeCells>
  <dataValidations count="2">
    <dataValidation type="whole" operator="lessThanOrEqual" allowBlank="1" showInputMessage="1" showErrorMessage="1" errorTitle="wrong" error="stop" promptTitle="info" prompt="less than 5k" sqref="D6" xr:uid="{00000000-0002-0000-1900-000000000000}">
      <formula1>5000</formula1>
    </dataValidation>
    <dataValidation type="list" allowBlank="1" showInputMessage="1" showErrorMessage="1" sqref="H13" xr:uid="{3603EEB5-EDFF-4C0A-B747-831EA1E7FD0C}">
      <formula1>$J$13:$J$15</formula1>
    </dataValidation>
  </dataValidation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"/>
  <dimension ref="A1:G18"/>
  <sheetViews>
    <sheetView showGridLines="0" workbookViewId="0">
      <selection activeCell="I22" sqref="I22"/>
    </sheetView>
  </sheetViews>
  <sheetFormatPr defaultRowHeight="15" x14ac:dyDescent="0.25"/>
  <cols>
    <col min="1" max="1" width="16" bestFit="1" customWidth="1"/>
    <col min="2" max="2" width="13.7109375" bestFit="1" customWidth="1"/>
    <col min="6" max="6" width="9.5703125" bestFit="1" customWidth="1"/>
    <col min="7" max="7" width="11.7109375" bestFit="1" customWidth="1"/>
  </cols>
  <sheetData>
    <row r="1" spans="1:7" x14ac:dyDescent="0.25">
      <c r="A1" s="12" t="s">
        <v>14</v>
      </c>
      <c r="B1" s="9"/>
      <c r="C1" s="9"/>
      <c r="D1" s="9"/>
      <c r="E1" s="9"/>
      <c r="F1" s="9"/>
      <c r="G1" s="8"/>
    </row>
    <row r="2" spans="1:7" x14ac:dyDescent="0.25">
      <c r="A2" t="s">
        <v>13</v>
      </c>
      <c r="B2">
        <v>20000</v>
      </c>
      <c r="F2" s="6" t="s">
        <v>12</v>
      </c>
      <c r="G2" s="3"/>
    </row>
    <row r="3" spans="1:7" ht="15.75" thickBot="1" x14ac:dyDescent="0.3">
      <c r="A3" t="s">
        <v>11</v>
      </c>
      <c r="B3" s="7">
        <v>0.06</v>
      </c>
      <c r="F3" s="6" t="s">
        <v>10</v>
      </c>
      <c r="G3" s="3"/>
    </row>
    <row r="4" spans="1:7" ht="15.75" thickBot="1" x14ac:dyDescent="0.3">
      <c r="A4" t="s">
        <v>9</v>
      </c>
      <c r="B4" s="54">
        <f>PMT(B3/12,B5,-B2)</f>
        <v>3499.9999614195835</v>
      </c>
      <c r="F4" s="6" t="s">
        <v>8</v>
      </c>
      <c r="G4" s="3"/>
    </row>
    <row r="5" spans="1:7" x14ac:dyDescent="0.25">
      <c r="A5" t="s">
        <v>7</v>
      </c>
      <c r="B5">
        <v>5.8119891600497944</v>
      </c>
      <c r="F5" s="6" t="s">
        <v>6</v>
      </c>
      <c r="G5" s="3"/>
    </row>
    <row r="6" spans="1:7" x14ac:dyDescent="0.25">
      <c r="G6" s="3"/>
    </row>
    <row r="7" spans="1:7" x14ac:dyDescent="0.25">
      <c r="G7" s="3"/>
    </row>
    <row r="8" spans="1:7" x14ac:dyDescent="0.25">
      <c r="G8" s="3"/>
    </row>
    <row r="9" spans="1:7" x14ac:dyDescent="0.25">
      <c r="A9" s="13" t="s">
        <v>5</v>
      </c>
      <c r="B9" s="13" t="s">
        <v>4</v>
      </c>
      <c r="C9" s="13" t="s">
        <v>3</v>
      </c>
      <c r="D9" s="13" t="s">
        <v>2</v>
      </c>
      <c r="E9" s="13" t="s">
        <v>1</v>
      </c>
      <c r="F9" s="13" t="s">
        <v>0</v>
      </c>
      <c r="G9" s="5"/>
    </row>
    <row r="10" spans="1:7" x14ac:dyDescent="0.25">
      <c r="A10" s="4">
        <v>1</v>
      </c>
      <c r="B10" s="14"/>
      <c r="C10" s="14"/>
      <c r="D10" s="14"/>
      <c r="E10" s="14"/>
      <c r="F10" s="14"/>
      <c r="G10" s="3"/>
    </row>
    <row r="11" spans="1:7" x14ac:dyDescent="0.25">
      <c r="A11" s="4">
        <v>2</v>
      </c>
      <c r="B11" s="14"/>
      <c r="C11" s="14"/>
      <c r="D11" s="15"/>
      <c r="E11" s="14"/>
      <c r="F11" s="14"/>
      <c r="G11" s="3"/>
    </row>
    <row r="12" spans="1:7" x14ac:dyDescent="0.25">
      <c r="A12" s="4">
        <v>3</v>
      </c>
      <c r="B12" s="14"/>
      <c r="C12" s="14"/>
      <c r="D12" s="14"/>
      <c r="E12" s="14"/>
      <c r="F12" s="14"/>
      <c r="G12" s="3"/>
    </row>
    <row r="13" spans="1:7" x14ac:dyDescent="0.25">
      <c r="A13" s="4">
        <v>4</v>
      </c>
      <c r="B13" s="14"/>
      <c r="C13" s="14"/>
      <c r="D13" s="14"/>
      <c r="E13" s="14"/>
      <c r="F13" s="14"/>
      <c r="G13" s="3"/>
    </row>
    <row r="14" spans="1:7" x14ac:dyDescent="0.25">
      <c r="A14" s="4">
        <v>5</v>
      </c>
      <c r="B14" s="14"/>
      <c r="C14" s="14"/>
      <c r="D14" s="14"/>
      <c r="E14" s="14"/>
      <c r="F14" s="14"/>
      <c r="G14" s="3"/>
    </row>
    <row r="15" spans="1:7" ht="15.75" thickBot="1" x14ac:dyDescent="0.3">
      <c r="A15" s="2">
        <v>6</v>
      </c>
      <c r="B15" s="16"/>
      <c r="C15" s="16"/>
      <c r="D15" s="16"/>
      <c r="E15" s="16"/>
      <c r="F15" s="16"/>
      <c r="G15" s="1"/>
    </row>
    <row r="18" ht="2.25" customHeight="1" x14ac:dyDescent="0.25"/>
  </sheetData>
  <dataConsolidate/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/>
  <dimension ref="A1:I15"/>
  <sheetViews>
    <sheetView showGridLines="0" workbookViewId="0">
      <selection activeCell="B5" sqref="B5"/>
    </sheetView>
  </sheetViews>
  <sheetFormatPr defaultRowHeight="15" x14ac:dyDescent="0.25"/>
  <cols>
    <col min="1" max="1" width="24" bestFit="1" customWidth="1"/>
    <col min="2" max="6" width="8" bestFit="1" customWidth="1"/>
    <col min="7" max="9" width="10.85546875" customWidth="1"/>
  </cols>
  <sheetData>
    <row r="1" spans="1:9" s="11" customFormat="1" ht="21" customHeight="1" x14ac:dyDescent="0.3">
      <c r="A1" s="10" t="s">
        <v>15</v>
      </c>
    </row>
    <row r="2" spans="1:9" x14ac:dyDescent="0.25">
      <c r="A2" s="17" t="s">
        <v>16</v>
      </c>
      <c r="B2" s="18" t="s">
        <v>17</v>
      </c>
      <c r="C2" s="19"/>
      <c r="D2" s="19"/>
      <c r="E2" s="20"/>
      <c r="F2" s="20"/>
      <c r="G2" s="20"/>
      <c r="H2" s="20"/>
      <c r="I2" s="20"/>
    </row>
    <row r="3" spans="1:9" x14ac:dyDescent="0.25">
      <c r="A3" s="17" t="s">
        <v>18</v>
      </c>
      <c r="B3" s="21">
        <v>125</v>
      </c>
      <c r="C3" s="20"/>
      <c r="D3" s="20"/>
      <c r="E3" s="20"/>
      <c r="F3" s="20"/>
      <c r="G3" s="20"/>
      <c r="H3" s="20"/>
      <c r="I3" s="20"/>
    </row>
    <row r="4" spans="1:9" x14ac:dyDescent="0.25">
      <c r="A4" s="17" t="s">
        <v>19</v>
      </c>
      <c r="B4" s="21">
        <v>23</v>
      </c>
      <c r="C4" s="20"/>
      <c r="D4" s="20"/>
      <c r="E4" s="20"/>
      <c r="F4" s="20"/>
      <c r="G4" s="20"/>
      <c r="H4" s="20"/>
      <c r="I4" s="20"/>
    </row>
    <row r="5" spans="1:9" x14ac:dyDescent="0.25">
      <c r="A5" s="22" t="s">
        <v>20</v>
      </c>
      <c r="B5" s="23">
        <v>0.3</v>
      </c>
      <c r="C5" s="20"/>
      <c r="D5" s="20"/>
      <c r="E5" s="20"/>
      <c r="F5" s="20"/>
      <c r="G5" s="20"/>
      <c r="H5" s="20"/>
      <c r="I5" s="20"/>
    </row>
    <row r="6" spans="1:9" x14ac:dyDescent="0.25">
      <c r="A6" s="24"/>
      <c r="B6" s="25"/>
      <c r="C6" s="20"/>
      <c r="D6" s="20"/>
      <c r="E6" s="20"/>
      <c r="F6" s="20"/>
      <c r="G6" s="20"/>
      <c r="H6" s="20"/>
      <c r="I6" s="20"/>
    </row>
    <row r="7" spans="1:9" x14ac:dyDescent="0.25">
      <c r="A7" s="26"/>
      <c r="B7" s="99" t="s">
        <v>21</v>
      </c>
      <c r="C7" s="99"/>
      <c r="D7" s="99"/>
      <c r="E7" s="99"/>
      <c r="F7" s="99" t="s">
        <v>22</v>
      </c>
      <c r="G7" s="99"/>
      <c r="H7" s="99"/>
      <c r="I7" s="99"/>
    </row>
    <row r="8" spans="1:9" x14ac:dyDescent="0.25">
      <c r="A8" s="26"/>
      <c r="B8" s="34" t="s">
        <v>23</v>
      </c>
      <c r="C8" s="34" t="s">
        <v>24</v>
      </c>
      <c r="D8" s="34" t="s">
        <v>25</v>
      </c>
      <c r="E8" s="34" t="s">
        <v>26</v>
      </c>
      <c r="F8" s="34" t="s">
        <v>23</v>
      </c>
      <c r="G8" s="34" t="s">
        <v>24</v>
      </c>
      <c r="H8" s="34" t="s">
        <v>25</v>
      </c>
      <c r="I8" s="34" t="s">
        <v>26</v>
      </c>
    </row>
    <row r="9" spans="1:9" x14ac:dyDescent="0.25">
      <c r="A9" s="20" t="s">
        <v>27</v>
      </c>
      <c r="B9" s="27">
        <f>$B$3*B10</f>
        <v>27500</v>
      </c>
      <c r="C9" s="27">
        <f t="shared" ref="C9:I9" si="0">$B$3*C10</f>
        <v>35750</v>
      </c>
      <c r="D9" s="27">
        <f t="shared" si="0"/>
        <v>46475</v>
      </c>
      <c r="E9" s="27">
        <f t="shared" si="0"/>
        <v>60417.500000000007</v>
      </c>
      <c r="F9" s="27">
        <f t="shared" si="0"/>
        <v>78542.750000000015</v>
      </c>
      <c r="G9" s="27">
        <f t="shared" si="0"/>
        <v>102105.57500000001</v>
      </c>
      <c r="H9" s="27">
        <f t="shared" si="0"/>
        <v>132737.24750000003</v>
      </c>
      <c r="I9" s="27">
        <f t="shared" si="0"/>
        <v>172558.42175000004</v>
      </c>
    </row>
    <row r="10" spans="1:9" x14ac:dyDescent="0.25">
      <c r="A10" s="20" t="s">
        <v>28</v>
      </c>
      <c r="B10" s="28">
        <v>220</v>
      </c>
      <c r="C10" s="29">
        <f>(1+$B$5)*B10</f>
        <v>286</v>
      </c>
      <c r="D10" s="29">
        <f t="shared" ref="D10:I10" si="1">(1+$B$5)*C10</f>
        <v>371.8</v>
      </c>
      <c r="E10" s="29">
        <f t="shared" si="1"/>
        <v>483.34000000000003</v>
      </c>
      <c r="F10" s="29">
        <f t="shared" si="1"/>
        <v>628.3420000000001</v>
      </c>
      <c r="G10" s="29">
        <f t="shared" si="1"/>
        <v>816.84460000000013</v>
      </c>
      <c r="H10" s="29">
        <f t="shared" si="1"/>
        <v>1061.8979800000002</v>
      </c>
      <c r="I10" s="29">
        <f t="shared" si="1"/>
        <v>1380.4673740000003</v>
      </c>
    </row>
    <row r="11" spans="1:9" x14ac:dyDescent="0.25">
      <c r="A11" s="20" t="s">
        <v>29</v>
      </c>
      <c r="B11" s="29">
        <v>18500</v>
      </c>
      <c r="C11" s="29">
        <f>B11</f>
        <v>18500</v>
      </c>
      <c r="D11" s="29">
        <f t="shared" ref="D11:I11" si="2">C11</f>
        <v>18500</v>
      </c>
      <c r="E11" s="29">
        <f t="shared" si="2"/>
        <v>18500</v>
      </c>
      <c r="F11" s="29">
        <f t="shared" si="2"/>
        <v>18500</v>
      </c>
      <c r="G11" s="29">
        <f t="shared" si="2"/>
        <v>18500</v>
      </c>
      <c r="H11" s="29">
        <f t="shared" si="2"/>
        <v>18500</v>
      </c>
      <c r="I11" s="29">
        <f t="shared" si="2"/>
        <v>18500</v>
      </c>
    </row>
    <row r="12" spans="1:9" x14ac:dyDescent="0.25">
      <c r="A12" s="20" t="s">
        <v>19</v>
      </c>
      <c r="B12" s="29">
        <f>$B$4*B10</f>
        <v>5060</v>
      </c>
      <c r="C12" s="29">
        <f t="shared" ref="C12:I12" si="3">$B$4*C10</f>
        <v>6578</v>
      </c>
      <c r="D12" s="29">
        <f t="shared" si="3"/>
        <v>8551.4</v>
      </c>
      <c r="E12" s="29">
        <f t="shared" si="3"/>
        <v>11116.820000000002</v>
      </c>
      <c r="F12" s="29">
        <f t="shared" si="3"/>
        <v>14451.866000000002</v>
      </c>
      <c r="G12" s="29">
        <f t="shared" si="3"/>
        <v>18787.425800000005</v>
      </c>
      <c r="H12" s="29">
        <f t="shared" si="3"/>
        <v>24423.653540000003</v>
      </c>
      <c r="I12" s="29">
        <f t="shared" si="3"/>
        <v>31750.749602000007</v>
      </c>
    </row>
    <row r="13" spans="1:9" x14ac:dyDescent="0.25">
      <c r="A13" s="30" t="s">
        <v>30</v>
      </c>
      <c r="B13" s="27">
        <f>B11+B12</f>
        <v>23560</v>
      </c>
      <c r="C13" s="27">
        <f t="shared" ref="C13:I13" si="4">C11+C12</f>
        <v>25078</v>
      </c>
      <c r="D13" s="27">
        <f t="shared" si="4"/>
        <v>27051.4</v>
      </c>
      <c r="E13" s="27">
        <f t="shared" si="4"/>
        <v>29616.82</v>
      </c>
      <c r="F13" s="27">
        <f t="shared" si="4"/>
        <v>32951.866000000002</v>
      </c>
      <c r="G13" s="27">
        <f t="shared" si="4"/>
        <v>37287.425800000005</v>
      </c>
      <c r="H13" s="27">
        <f t="shared" si="4"/>
        <v>42923.653539999999</v>
      </c>
      <c r="I13" s="27">
        <f t="shared" si="4"/>
        <v>50250.749602000011</v>
      </c>
    </row>
    <row r="14" spans="1:9" x14ac:dyDescent="0.25">
      <c r="B14" s="31"/>
      <c r="C14" s="31"/>
      <c r="D14" s="31"/>
      <c r="E14" s="31"/>
    </row>
    <row r="15" spans="1:9" ht="15.75" thickBot="1" x14ac:dyDescent="0.3">
      <c r="A15" s="32" t="s">
        <v>31</v>
      </c>
      <c r="B15" s="33">
        <f>B9-B13</f>
        <v>3940</v>
      </c>
      <c r="C15" s="33">
        <f t="shared" ref="C15:I15" si="5">C9-C13</f>
        <v>10672</v>
      </c>
      <c r="D15" s="33">
        <f t="shared" si="5"/>
        <v>19423.599999999999</v>
      </c>
      <c r="E15" s="33">
        <f t="shared" si="5"/>
        <v>30800.680000000008</v>
      </c>
      <c r="F15" s="33">
        <f t="shared" si="5"/>
        <v>45590.884000000013</v>
      </c>
      <c r="G15" s="33">
        <f t="shared" si="5"/>
        <v>64818.149200000007</v>
      </c>
      <c r="H15" s="33">
        <f t="shared" si="5"/>
        <v>89813.593960000027</v>
      </c>
      <c r="I15" s="33">
        <f t="shared" si="5"/>
        <v>122307.67214800003</v>
      </c>
    </row>
  </sheetData>
  <scenarios current="0" sqref="B15:I15">
    <scenario name="Demo" locked="1" count="4" user="DC3.0" comment="Created by DC3.0 on 08/11/2011_x000a_Modified by DC3.0 on 08/11/2011">
      <inputCells r="B3" val="150" numFmtId="167"/>
      <inputCells r="B4" val="25" numFmtId="167"/>
      <inputCells r="B5" val="0.45" numFmtId="9"/>
      <inputCells r="B10" val="245" numFmtId="166"/>
    </scenario>
    <scenario name="Base Case" locked="1" count="4" user="HP" comment="Created by HP on 06-10-2019">
      <inputCells r="B3" val="125" numFmtId="167"/>
      <inputCells r="B4" val="23" numFmtId="167"/>
      <inputCells r="B5" val="0.3" numFmtId="9"/>
      <inputCells r="B10" val="220" numFmtId="166"/>
    </scenario>
    <scenario name="Best Case" locked="1" count="4" user="HP" comment="Created by HP on 06-10-2019">
      <inputCells r="B3" val="150" numFmtId="167"/>
      <inputCells r="B4" val="20" numFmtId="167"/>
      <inputCells r="B5" val="0.6" numFmtId="9"/>
      <inputCells r="B10" val="250" numFmtId="166"/>
    </scenario>
    <scenario name="Worst Case" locked="1" count="4" user="HP" comment="Created by HP on 06-10-2019">
      <inputCells r="B3" val="110" numFmtId="167"/>
      <inputCells r="B4" val="50" numFmtId="167"/>
      <inputCells r="B5" val="0.1" numFmtId="9"/>
      <inputCells r="B10" val="180" numFmtId="166"/>
    </scenario>
  </scenarios>
  <mergeCells count="2">
    <mergeCell ref="B7:E7"/>
    <mergeCell ref="F7:I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DC62-F223-4258-AFBF-CBB3D0EA13A1}">
  <sheetPr>
    <outlinePr summaryBelow="0"/>
  </sheetPr>
  <dimension ref="B1:H21"/>
  <sheetViews>
    <sheetView showGridLines="0" workbookViewId="0">
      <selection activeCell="I16" sqref="I16"/>
    </sheetView>
  </sheetViews>
  <sheetFormatPr defaultRowHeight="15" outlineLevelRow="1" outlineLevelCol="1" x14ac:dyDescent="0.25"/>
  <cols>
    <col min="3" max="3" width="25" bestFit="1" customWidth="1"/>
    <col min="4" max="8" width="13.140625" bestFit="1" customWidth="1" outlineLevel="1"/>
  </cols>
  <sheetData>
    <row r="1" spans="2:8" ht="15.75" thickBot="1" x14ac:dyDescent="0.3"/>
    <row r="2" spans="2:8" ht="15.75" x14ac:dyDescent="0.25">
      <c r="B2" s="106" t="s">
        <v>166</v>
      </c>
      <c r="C2" s="106"/>
      <c r="D2" s="111"/>
      <c r="E2" s="111"/>
      <c r="F2" s="111"/>
      <c r="G2" s="111"/>
      <c r="H2" s="111"/>
    </row>
    <row r="3" spans="2:8" ht="15.75" collapsed="1" x14ac:dyDescent="0.25">
      <c r="B3" s="105"/>
      <c r="C3" s="105"/>
      <c r="D3" s="112" t="s">
        <v>168</v>
      </c>
      <c r="E3" s="112" t="s">
        <v>17</v>
      </c>
      <c r="F3" s="112" t="s">
        <v>162</v>
      </c>
      <c r="G3" s="112" t="s">
        <v>164</v>
      </c>
      <c r="H3" s="112" t="s">
        <v>165</v>
      </c>
    </row>
    <row r="4" spans="2:8" ht="56.25" hidden="1" outlineLevel="1" x14ac:dyDescent="0.25">
      <c r="B4" s="108"/>
      <c r="C4" s="108"/>
      <c r="D4" s="100"/>
      <c r="E4" s="116" t="s">
        <v>161</v>
      </c>
      <c r="F4" s="116" t="s">
        <v>163</v>
      </c>
      <c r="G4" s="116" t="s">
        <v>163</v>
      </c>
      <c r="H4" s="116" t="s">
        <v>163</v>
      </c>
    </row>
    <row r="5" spans="2:8" x14ac:dyDescent="0.25">
      <c r="B5" s="109" t="s">
        <v>167</v>
      </c>
      <c r="C5" s="109"/>
      <c r="D5" s="107"/>
      <c r="E5" s="107"/>
      <c r="F5" s="107"/>
      <c r="G5" s="107"/>
      <c r="H5" s="107"/>
    </row>
    <row r="6" spans="2:8" outlineLevel="1" x14ac:dyDescent="0.25">
      <c r="B6" s="108"/>
      <c r="C6" s="108" t="s">
        <v>150</v>
      </c>
      <c r="D6" s="101">
        <v>125</v>
      </c>
      <c r="E6" s="113">
        <v>150</v>
      </c>
      <c r="F6" s="113">
        <v>125</v>
      </c>
      <c r="G6" s="113">
        <v>150</v>
      </c>
      <c r="H6" s="113">
        <v>110</v>
      </c>
    </row>
    <row r="7" spans="2:8" outlineLevel="1" x14ac:dyDescent="0.25">
      <c r="B7" s="108"/>
      <c r="C7" s="108" t="s">
        <v>19</v>
      </c>
      <c r="D7" s="101">
        <v>23</v>
      </c>
      <c r="E7" s="113">
        <v>25</v>
      </c>
      <c r="F7" s="113">
        <v>23</v>
      </c>
      <c r="G7" s="113">
        <v>20</v>
      </c>
      <c r="H7" s="113">
        <v>50</v>
      </c>
    </row>
    <row r="8" spans="2:8" outlineLevel="1" x14ac:dyDescent="0.25">
      <c r="B8" s="108"/>
      <c r="C8" s="108" t="s">
        <v>151</v>
      </c>
      <c r="D8" s="102">
        <v>0.3</v>
      </c>
      <c r="E8" s="114">
        <v>0.45</v>
      </c>
      <c r="F8" s="114">
        <v>0.3</v>
      </c>
      <c r="G8" s="114">
        <v>0.6</v>
      </c>
      <c r="H8" s="114">
        <v>0.1</v>
      </c>
    </row>
    <row r="9" spans="2:8" outlineLevel="1" x14ac:dyDescent="0.25">
      <c r="B9" s="108"/>
      <c r="C9" s="108" t="s">
        <v>152</v>
      </c>
      <c r="D9" s="103">
        <v>220</v>
      </c>
      <c r="E9" s="115">
        <v>245</v>
      </c>
      <c r="F9" s="115">
        <v>220</v>
      </c>
      <c r="G9" s="115">
        <v>250</v>
      </c>
      <c r="H9" s="115">
        <v>180</v>
      </c>
    </row>
    <row r="10" spans="2:8" x14ac:dyDescent="0.25">
      <c r="B10" s="109" t="s">
        <v>169</v>
      </c>
      <c r="C10" s="109"/>
      <c r="D10" s="107"/>
      <c r="E10" s="107"/>
      <c r="F10" s="107"/>
      <c r="G10" s="107"/>
      <c r="H10" s="107"/>
    </row>
    <row r="11" spans="2:8" outlineLevel="1" x14ac:dyDescent="0.25">
      <c r="B11" s="108"/>
      <c r="C11" s="108" t="s">
        <v>153</v>
      </c>
      <c r="D11" s="103">
        <v>3940</v>
      </c>
      <c r="E11" s="103">
        <v>12125</v>
      </c>
      <c r="F11" s="103">
        <v>3940</v>
      </c>
      <c r="G11" s="103">
        <v>14000</v>
      </c>
      <c r="H11" s="103">
        <v>-7700</v>
      </c>
    </row>
    <row r="12" spans="2:8" outlineLevel="1" x14ac:dyDescent="0.25">
      <c r="B12" s="108"/>
      <c r="C12" s="108" t="s">
        <v>154</v>
      </c>
      <c r="D12" s="103">
        <v>10672</v>
      </c>
      <c r="E12" s="103">
        <v>25906.25</v>
      </c>
      <c r="F12" s="103">
        <v>10672</v>
      </c>
      <c r="G12" s="103">
        <v>33500</v>
      </c>
      <c r="H12" s="103">
        <v>-6620</v>
      </c>
    </row>
    <row r="13" spans="2:8" outlineLevel="1" x14ac:dyDescent="0.25">
      <c r="B13" s="108"/>
      <c r="C13" s="108" t="s">
        <v>155</v>
      </c>
      <c r="D13" s="103">
        <v>19423.599999999999</v>
      </c>
      <c r="E13" s="103">
        <v>45889.0625</v>
      </c>
      <c r="F13" s="103">
        <v>19423.599999999999</v>
      </c>
      <c r="G13" s="103">
        <v>64700</v>
      </c>
      <c r="H13" s="103">
        <v>-5432</v>
      </c>
    </row>
    <row r="14" spans="2:8" outlineLevel="1" x14ac:dyDescent="0.25">
      <c r="B14" s="108"/>
      <c r="C14" s="108" t="s">
        <v>156</v>
      </c>
      <c r="D14" s="103">
        <v>30800.68</v>
      </c>
      <c r="E14" s="103">
        <v>74864.140625</v>
      </c>
      <c r="F14" s="103">
        <v>30800.68</v>
      </c>
      <c r="G14" s="103">
        <v>114620</v>
      </c>
      <c r="H14" s="103">
        <v>-4125.2</v>
      </c>
    </row>
    <row r="15" spans="2:8" outlineLevel="1" x14ac:dyDescent="0.25">
      <c r="B15" s="108"/>
      <c r="C15" s="108" t="s">
        <v>157</v>
      </c>
      <c r="D15" s="103">
        <v>45590.883999999998</v>
      </c>
      <c r="E15" s="103">
        <v>116878.00390625</v>
      </c>
      <c r="F15" s="103">
        <v>45590.883999999998</v>
      </c>
      <c r="G15" s="103">
        <v>194492</v>
      </c>
      <c r="H15" s="103">
        <v>-2687.7199999999898</v>
      </c>
    </row>
    <row r="16" spans="2:8" outlineLevel="1" x14ac:dyDescent="0.25">
      <c r="B16" s="108"/>
      <c r="C16" s="108" t="s">
        <v>158</v>
      </c>
      <c r="D16" s="103">
        <v>64818.1492</v>
      </c>
      <c r="E16" s="103">
        <v>177798.10566406199</v>
      </c>
      <c r="F16" s="103">
        <v>64818.1492</v>
      </c>
      <c r="G16" s="103">
        <v>322287.2</v>
      </c>
      <c r="H16" s="103">
        <v>-1106.49199999999</v>
      </c>
    </row>
    <row r="17" spans="2:8" outlineLevel="1" x14ac:dyDescent="0.25">
      <c r="B17" s="108"/>
      <c r="C17" s="108" t="s">
        <v>159</v>
      </c>
      <c r="D17" s="103">
        <v>89813.593959999998</v>
      </c>
      <c r="E17" s="103">
        <v>266132.253212891</v>
      </c>
      <c r="F17" s="103">
        <v>89813.593959999998</v>
      </c>
      <c r="G17" s="103">
        <v>526759.52</v>
      </c>
      <c r="H17" s="103">
        <v>632.85880000000896</v>
      </c>
    </row>
    <row r="18" spans="2:8" ht="15.75" outlineLevel="1" thickBot="1" x14ac:dyDescent="0.3">
      <c r="B18" s="110"/>
      <c r="C18" s="110" t="s">
        <v>160</v>
      </c>
      <c r="D18" s="104">
        <v>122307.672148</v>
      </c>
      <c r="E18" s="104">
        <v>394216.76715869101</v>
      </c>
      <c r="F18" s="104">
        <v>122307.672148</v>
      </c>
      <c r="G18" s="104">
        <v>853915.23199999996</v>
      </c>
      <c r="H18" s="104">
        <v>2546.1446800000099</v>
      </c>
    </row>
    <row r="19" spans="2:8" x14ac:dyDescent="0.25">
      <c r="B19" t="s">
        <v>170</v>
      </c>
    </row>
    <row r="20" spans="2:8" x14ac:dyDescent="0.25">
      <c r="B20" t="s">
        <v>171</v>
      </c>
    </row>
    <row r="21" spans="2:8" x14ac:dyDescent="0.25">
      <c r="B21" t="s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/>
  <dimension ref="A1:N15"/>
  <sheetViews>
    <sheetView showGridLines="0" workbookViewId="0">
      <selection activeCell="N11" sqref="N11"/>
    </sheetView>
  </sheetViews>
  <sheetFormatPr defaultRowHeight="15" x14ac:dyDescent="0.25"/>
  <cols>
    <col min="7" max="7" width="11" customWidth="1"/>
    <col min="8" max="8" width="7.7109375" customWidth="1"/>
  </cols>
  <sheetData>
    <row r="1" spans="1:14" x14ac:dyDescent="0.25">
      <c r="A1" s="53" t="s">
        <v>57</v>
      </c>
      <c r="B1" s="52"/>
      <c r="C1" s="52" t="s">
        <v>48</v>
      </c>
      <c r="D1" s="52"/>
      <c r="E1" s="52"/>
      <c r="F1" s="52"/>
      <c r="G1" s="52"/>
      <c r="H1" s="52"/>
      <c r="I1" s="52"/>
    </row>
    <row r="3" spans="1:14" x14ac:dyDescent="0.25">
      <c r="A3" s="48">
        <f>N11</f>
        <v>345</v>
      </c>
      <c r="B3" s="47">
        <v>-0.05</v>
      </c>
      <c r="C3" s="47">
        <f>B3+5%</f>
        <v>0</v>
      </c>
      <c r="D3" s="47">
        <f t="shared" ref="D3:I3" si="0">C3+5%</f>
        <v>0.05</v>
      </c>
      <c r="E3" s="47">
        <f t="shared" si="0"/>
        <v>0.1</v>
      </c>
      <c r="F3" s="47">
        <f t="shared" si="0"/>
        <v>0.15000000000000002</v>
      </c>
      <c r="G3" s="47">
        <f t="shared" si="0"/>
        <v>0.2</v>
      </c>
      <c r="H3" s="47">
        <f t="shared" si="0"/>
        <v>0.25</v>
      </c>
      <c r="I3" s="47">
        <f t="shared" si="0"/>
        <v>0.3</v>
      </c>
    </row>
    <row r="4" spans="1:14" x14ac:dyDescent="0.25">
      <c r="A4" s="47">
        <v>0.35</v>
      </c>
      <c r="B4" s="43">
        <f t="dataTable" ref="B4:I15" dt2D="1" dtr="1" r1="N8" r2="N10"/>
        <v>617.5</v>
      </c>
      <c r="C4" s="44">
        <v>650</v>
      </c>
      <c r="D4" s="44">
        <v>682.5</v>
      </c>
      <c r="E4" s="44">
        <v>715</v>
      </c>
      <c r="F4" s="44">
        <v>747.5</v>
      </c>
      <c r="G4" s="44">
        <v>780</v>
      </c>
      <c r="H4" s="44">
        <v>812.5</v>
      </c>
      <c r="I4" s="44">
        <v>845</v>
      </c>
    </row>
    <row r="5" spans="1:14" x14ac:dyDescent="0.25">
      <c r="A5" s="47">
        <f>A4+5%</f>
        <v>0.39999999999999997</v>
      </c>
      <c r="B5" s="45">
        <v>570</v>
      </c>
      <c r="C5" s="46">
        <v>600</v>
      </c>
      <c r="D5" s="46">
        <v>630</v>
      </c>
      <c r="E5" s="46">
        <v>660</v>
      </c>
      <c r="F5" s="46">
        <v>690</v>
      </c>
      <c r="G5" s="46">
        <v>720</v>
      </c>
      <c r="H5" s="46">
        <v>750</v>
      </c>
      <c r="I5" s="46">
        <v>780</v>
      </c>
    </row>
    <row r="6" spans="1:14" ht="15.75" thickBot="1" x14ac:dyDescent="0.3">
      <c r="A6" s="47">
        <f t="shared" ref="A6:A15" si="1">A5+5%</f>
        <v>0.44999999999999996</v>
      </c>
      <c r="B6" s="45">
        <v>522.5</v>
      </c>
      <c r="C6" s="46">
        <v>550</v>
      </c>
      <c r="D6" s="46">
        <v>577.5</v>
      </c>
      <c r="E6" s="46">
        <v>605</v>
      </c>
      <c r="F6" s="46">
        <v>632.5</v>
      </c>
      <c r="G6" s="46">
        <v>660</v>
      </c>
      <c r="H6" s="46">
        <v>687.5</v>
      </c>
      <c r="I6" s="46">
        <v>715.00000000000011</v>
      </c>
      <c r="K6" s="55"/>
      <c r="L6" s="55"/>
      <c r="M6" s="56" t="s">
        <v>49</v>
      </c>
      <c r="N6" s="56" t="s">
        <v>50</v>
      </c>
    </row>
    <row r="7" spans="1:14" x14ac:dyDescent="0.25">
      <c r="A7" s="47">
        <f t="shared" si="1"/>
        <v>0.49999999999999994</v>
      </c>
      <c r="B7" s="45">
        <v>475.00000000000006</v>
      </c>
      <c r="C7" s="46">
        <v>500.00000000000006</v>
      </c>
      <c r="D7" s="46">
        <v>525.00000000000011</v>
      </c>
      <c r="E7" s="46">
        <v>550.00000000000011</v>
      </c>
      <c r="F7" s="46">
        <v>575.00000000000011</v>
      </c>
      <c r="G7" s="46">
        <v>600.00000000000011</v>
      </c>
      <c r="H7" s="46">
        <v>625.00000000000011</v>
      </c>
      <c r="I7" s="46">
        <v>650.00000000000011</v>
      </c>
      <c r="K7" s="57" t="s">
        <v>51</v>
      </c>
      <c r="L7" s="57"/>
      <c r="M7" s="57">
        <v>1000</v>
      </c>
      <c r="N7" s="57">
        <f>M7*(1+N8)</f>
        <v>1150</v>
      </c>
    </row>
    <row r="8" spans="1:14" x14ac:dyDescent="0.25">
      <c r="A8" s="47">
        <f t="shared" si="1"/>
        <v>0.54999999999999993</v>
      </c>
      <c r="B8" s="45">
        <v>427.50000000000011</v>
      </c>
      <c r="C8" s="46">
        <v>450.00000000000011</v>
      </c>
      <c r="D8" s="46">
        <v>472.50000000000011</v>
      </c>
      <c r="E8" s="46">
        <v>495.00000000000011</v>
      </c>
      <c r="F8" s="46">
        <v>517.50000000000011</v>
      </c>
      <c r="G8" s="46">
        <v>540.00000000000011</v>
      </c>
      <c r="H8" s="46">
        <v>562.50000000000011</v>
      </c>
      <c r="I8" s="46">
        <v>585.00000000000011</v>
      </c>
      <c r="K8" s="61" t="s">
        <v>52</v>
      </c>
      <c r="L8" s="41"/>
      <c r="M8" s="41"/>
      <c r="N8" s="58">
        <v>0.15</v>
      </c>
    </row>
    <row r="9" spans="1:14" x14ac:dyDescent="0.25">
      <c r="A9" s="47">
        <f t="shared" si="1"/>
        <v>0.6</v>
      </c>
      <c r="B9" s="45">
        <v>380</v>
      </c>
      <c r="C9" s="46">
        <v>400</v>
      </c>
      <c r="D9" s="46">
        <v>420</v>
      </c>
      <c r="E9" s="46">
        <v>440</v>
      </c>
      <c r="F9" s="46">
        <v>460</v>
      </c>
      <c r="G9" s="46">
        <v>480</v>
      </c>
      <c r="H9" s="46">
        <v>500</v>
      </c>
      <c r="I9" s="46">
        <v>520</v>
      </c>
      <c r="K9" s="57" t="s">
        <v>53</v>
      </c>
      <c r="L9" s="57"/>
      <c r="M9" s="57">
        <v>700</v>
      </c>
      <c r="N9" s="57">
        <f>N10*N7</f>
        <v>805</v>
      </c>
    </row>
    <row r="10" spans="1:14" x14ac:dyDescent="0.25">
      <c r="A10" s="47">
        <f t="shared" si="1"/>
        <v>0.65</v>
      </c>
      <c r="B10" s="45">
        <v>332.5</v>
      </c>
      <c r="C10" s="46">
        <v>350</v>
      </c>
      <c r="D10" s="46">
        <v>367.5</v>
      </c>
      <c r="E10" s="46">
        <v>385</v>
      </c>
      <c r="F10" s="46">
        <v>402.5</v>
      </c>
      <c r="G10" s="46">
        <v>420</v>
      </c>
      <c r="H10" s="46">
        <v>437.5</v>
      </c>
      <c r="I10" s="46">
        <v>455</v>
      </c>
      <c r="K10" s="61" t="s">
        <v>54</v>
      </c>
      <c r="L10" s="41"/>
      <c r="M10" s="42">
        <f>M9/M7</f>
        <v>0.7</v>
      </c>
      <c r="N10" s="59">
        <f>M10</f>
        <v>0.7</v>
      </c>
    </row>
    <row r="11" spans="1:14" ht="15.75" thickBot="1" x14ac:dyDescent="0.3">
      <c r="A11" s="47">
        <f t="shared" si="1"/>
        <v>0.70000000000000007</v>
      </c>
      <c r="B11" s="45">
        <v>284.99999999999989</v>
      </c>
      <c r="C11" s="46">
        <v>299.99999999999989</v>
      </c>
      <c r="D11" s="46">
        <v>314.99999999999989</v>
      </c>
      <c r="E11" s="46">
        <v>329.99999999999989</v>
      </c>
      <c r="F11" s="46">
        <v>344.99999999999989</v>
      </c>
      <c r="G11" s="46">
        <v>359.99999999999989</v>
      </c>
      <c r="H11" s="46">
        <v>374.99999999999989</v>
      </c>
      <c r="I11" s="46">
        <v>389.99999999999989</v>
      </c>
      <c r="K11" s="60" t="s">
        <v>55</v>
      </c>
      <c r="L11" s="60"/>
      <c r="M11" s="60">
        <f>M7-M9</f>
        <v>300</v>
      </c>
      <c r="N11" s="60">
        <f>N7-N9</f>
        <v>345</v>
      </c>
    </row>
    <row r="12" spans="1:14" ht="15.75" thickTop="1" x14ac:dyDescent="0.25">
      <c r="A12" s="47">
        <f t="shared" si="1"/>
        <v>0.75000000000000011</v>
      </c>
      <c r="B12" s="45">
        <v>237.49999999999989</v>
      </c>
      <c r="C12" s="46">
        <v>249.99999999999989</v>
      </c>
      <c r="D12" s="46">
        <v>262.49999999999989</v>
      </c>
      <c r="E12" s="46">
        <v>274.99999999999989</v>
      </c>
      <c r="F12" s="46">
        <v>287.49999999999989</v>
      </c>
      <c r="G12" s="46">
        <v>299.99999999999989</v>
      </c>
      <c r="H12" s="46">
        <v>312.49999999999989</v>
      </c>
      <c r="I12" s="46">
        <v>324.99999999999989</v>
      </c>
    </row>
    <row r="13" spans="1:14" x14ac:dyDescent="0.25">
      <c r="A13" s="47">
        <f t="shared" si="1"/>
        <v>0.80000000000000016</v>
      </c>
      <c r="B13" s="45">
        <v>189.99999999999989</v>
      </c>
      <c r="C13" s="46">
        <v>199.99999999999989</v>
      </c>
      <c r="D13" s="46">
        <v>209.99999999999989</v>
      </c>
      <c r="E13" s="46">
        <v>219.99999999999977</v>
      </c>
      <c r="F13" s="46">
        <v>229.99999999999977</v>
      </c>
      <c r="G13" s="46">
        <v>239.99999999999977</v>
      </c>
      <c r="H13" s="46">
        <v>249.99999999999977</v>
      </c>
      <c r="I13" s="46">
        <v>259.99999999999977</v>
      </c>
    </row>
    <row r="14" spans="1:14" x14ac:dyDescent="0.25">
      <c r="A14" s="47">
        <f t="shared" si="1"/>
        <v>0.8500000000000002</v>
      </c>
      <c r="B14" s="45">
        <v>142.49999999999977</v>
      </c>
      <c r="C14" s="46">
        <v>149.99999999999977</v>
      </c>
      <c r="D14" s="46">
        <v>157.49999999999977</v>
      </c>
      <c r="E14" s="46">
        <v>164.99999999999977</v>
      </c>
      <c r="F14" s="46">
        <v>172.49999999999977</v>
      </c>
      <c r="G14" s="46">
        <v>179.99999999999977</v>
      </c>
      <c r="H14" s="46">
        <v>187.49999999999977</v>
      </c>
      <c r="I14" s="46">
        <v>194.99999999999977</v>
      </c>
    </row>
    <row r="15" spans="1:14" x14ac:dyDescent="0.25">
      <c r="A15" s="47">
        <f t="shared" si="1"/>
        <v>0.90000000000000024</v>
      </c>
      <c r="B15" s="45">
        <v>94.999999999999773</v>
      </c>
      <c r="C15" s="46">
        <v>99.999999999999773</v>
      </c>
      <c r="D15" s="46">
        <v>104.99999999999977</v>
      </c>
      <c r="E15" s="46">
        <v>109.99999999999977</v>
      </c>
      <c r="F15" s="46">
        <v>114.99999999999977</v>
      </c>
      <c r="G15" s="46">
        <v>119.99999999999977</v>
      </c>
      <c r="H15" s="46">
        <v>124.99999999999977</v>
      </c>
      <c r="I15" s="46">
        <v>129.99999999999977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42E8-09AA-45C3-B4A0-5D5AD8617206}">
  <dimension ref="A1:S19"/>
  <sheetViews>
    <sheetView workbookViewId="0">
      <selection activeCell="F25" sqref="F25"/>
    </sheetView>
  </sheetViews>
  <sheetFormatPr defaultRowHeight="15" x14ac:dyDescent="0.25"/>
  <cols>
    <col min="1" max="1" width="18.7109375" bestFit="1" customWidth="1"/>
    <col min="2" max="2" width="16.7109375" bestFit="1" customWidth="1"/>
    <col min="3" max="3" width="15.7109375" bestFit="1" customWidth="1"/>
    <col min="4" max="4" width="16.7109375" bestFit="1" customWidth="1"/>
    <col min="5" max="5" width="13.140625" bestFit="1" customWidth="1"/>
    <col min="6" max="6" width="13.28515625" bestFit="1" customWidth="1"/>
    <col min="7" max="7" width="15.7109375" bestFit="1" customWidth="1"/>
    <col min="8" max="8" width="16.7109375" bestFit="1" customWidth="1"/>
    <col min="9" max="9" width="15.7109375" bestFit="1" customWidth="1"/>
    <col min="10" max="10" width="16.7109375" bestFit="1" customWidth="1"/>
    <col min="11" max="11" width="15.7109375" bestFit="1" customWidth="1"/>
    <col min="12" max="12" width="16.7109375" bestFit="1" customWidth="1"/>
    <col min="13" max="13" width="15.7109375" bestFit="1" customWidth="1"/>
    <col min="14" max="14" width="16.7109375" bestFit="1" customWidth="1"/>
    <col min="15" max="15" width="15.7109375" bestFit="1" customWidth="1"/>
    <col min="16" max="16" width="16.7109375" bestFit="1" customWidth="1"/>
    <col min="17" max="17" width="15.7109375" bestFit="1" customWidth="1"/>
    <col min="18" max="18" width="21.85546875" bestFit="1" customWidth="1"/>
    <col min="19" max="19" width="20.7109375" bestFit="1" customWidth="1"/>
  </cols>
  <sheetData>
    <row r="1" spans="1:19" x14ac:dyDescent="0.25">
      <c r="A1" s="91" t="s">
        <v>32</v>
      </c>
      <c r="B1" t="s">
        <v>130</v>
      </c>
    </row>
    <row r="3" spans="1:19" x14ac:dyDescent="0.25">
      <c r="B3" s="91" t="s">
        <v>134</v>
      </c>
    </row>
    <row r="4" spans="1:19" x14ac:dyDescent="0.25">
      <c r="B4" t="s">
        <v>41</v>
      </c>
      <c r="D4" t="s">
        <v>43</v>
      </c>
      <c r="F4" t="s">
        <v>39</v>
      </c>
      <c r="H4" t="s">
        <v>46</v>
      </c>
      <c r="J4" t="s">
        <v>37</v>
      </c>
      <c r="L4" t="s">
        <v>45</v>
      </c>
      <c r="N4" t="s">
        <v>44</v>
      </c>
      <c r="P4" t="s">
        <v>47</v>
      </c>
      <c r="R4" t="s">
        <v>135</v>
      </c>
      <c r="S4" t="s">
        <v>136</v>
      </c>
    </row>
    <row r="5" spans="1:19" x14ac:dyDescent="0.25">
      <c r="A5" s="91" t="s">
        <v>131</v>
      </c>
      <c r="B5" t="s">
        <v>133</v>
      </c>
      <c r="C5" t="s">
        <v>137</v>
      </c>
      <c r="D5" t="s">
        <v>133</v>
      </c>
      <c r="E5" t="s">
        <v>137</v>
      </c>
      <c r="F5" t="s">
        <v>133</v>
      </c>
      <c r="G5" t="s">
        <v>137</v>
      </c>
      <c r="H5" t="s">
        <v>133</v>
      </c>
      <c r="I5" t="s">
        <v>137</v>
      </c>
      <c r="J5" t="s">
        <v>133</v>
      </c>
      <c r="K5" t="s">
        <v>137</v>
      </c>
      <c r="L5" t="s">
        <v>133</v>
      </c>
      <c r="M5" t="s">
        <v>137</v>
      </c>
      <c r="N5" t="s">
        <v>133</v>
      </c>
      <c r="O5" t="s">
        <v>137</v>
      </c>
      <c r="P5" t="s">
        <v>133</v>
      </c>
      <c r="Q5" t="s">
        <v>137</v>
      </c>
    </row>
    <row r="6" spans="1:19" x14ac:dyDescent="0.25">
      <c r="A6" s="63" t="s">
        <v>40</v>
      </c>
      <c r="B6" s="62">
        <v>1200</v>
      </c>
      <c r="C6" s="62">
        <v>81200</v>
      </c>
      <c r="D6" s="62">
        <v>1100</v>
      </c>
      <c r="E6" s="62">
        <v>70200</v>
      </c>
      <c r="F6" s="62">
        <v>900</v>
      </c>
      <c r="G6" s="62">
        <v>58800</v>
      </c>
      <c r="H6" s="62">
        <v>400</v>
      </c>
      <c r="I6" s="62">
        <v>27000</v>
      </c>
      <c r="J6" s="62">
        <v>400</v>
      </c>
      <c r="K6" s="62">
        <v>21600</v>
      </c>
      <c r="L6" s="62">
        <v>1300</v>
      </c>
      <c r="M6" s="62">
        <v>83700</v>
      </c>
      <c r="N6" s="62">
        <v>300</v>
      </c>
      <c r="O6" s="62">
        <v>18900</v>
      </c>
      <c r="P6" s="62">
        <v>1100</v>
      </c>
      <c r="Q6" s="62">
        <v>70200</v>
      </c>
      <c r="R6" s="62">
        <v>6700</v>
      </c>
      <c r="S6" s="62">
        <v>431600</v>
      </c>
    </row>
    <row r="7" spans="1:19" x14ac:dyDescent="0.25">
      <c r="A7" s="63" t="s">
        <v>42</v>
      </c>
      <c r="B7" s="62"/>
      <c r="C7" s="62"/>
      <c r="D7" s="62">
        <v>20</v>
      </c>
      <c r="E7" s="62">
        <v>21250</v>
      </c>
      <c r="F7" s="62"/>
      <c r="G7" s="62"/>
      <c r="H7" s="62">
        <v>20</v>
      </c>
      <c r="I7" s="62">
        <v>21250</v>
      </c>
      <c r="J7" s="62"/>
      <c r="K7" s="62"/>
      <c r="L7" s="62">
        <v>40</v>
      </c>
      <c r="M7" s="62">
        <v>42500</v>
      </c>
      <c r="N7" s="62"/>
      <c r="O7" s="62"/>
      <c r="P7" s="62">
        <v>20</v>
      </c>
      <c r="Q7" s="62">
        <v>21250</v>
      </c>
      <c r="R7" s="62">
        <v>100</v>
      </c>
      <c r="S7" s="62">
        <v>106250</v>
      </c>
    </row>
    <row r="8" spans="1:19" x14ac:dyDescent="0.25">
      <c r="A8" s="63" t="s">
        <v>38</v>
      </c>
      <c r="B8" s="62">
        <v>5000</v>
      </c>
      <c r="C8" s="62">
        <v>204750</v>
      </c>
      <c r="D8" s="62">
        <v>4200</v>
      </c>
      <c r="E8" s="62">
        <v>172900</v>
      </c>
      <c r="F8" s="62">
        <v>13900</v>
      </c>
      <c r="G8" s="62">
        <v>573300</v>
      </c>
      <c r="H8" s="62">
        <v>1900</v>
      </c>
      <c r="I8" s="62">
        <v>77350</v>
      </c>
      <c r="J8" s="62">
        <v>7600</v>
      </c>
      <c r="K8" s="62">
        <v>309400</v>
      </c>
      <c r="L8" s="62">
        <v>9500</v>
      </c>
      <c r="M8" s="62">
        <v>391300</v>
      </c>
      <c r="N8" s="62">
        <v>800</v>
      </c>
      <c r="O8" s="62">
        <v>31850</v>
      </c>
      <c r="P8" s="62">
        <v>7200</v>
      </c>
      <c r="Q8" s="62">
        <v>295750</v>
      </c>
      <c r="R8" s="62">
        <v>50100</v>
      </c>
      <c r="S8" s="62">
        <v>2056600</v>
      </c>
    </row>
    <row r="9" spans="1:19" x14ac:dyDescent="0.25">
      <c r="A9" s="63" t="s">
        <v>132</v>
      </c>
      <c r="B9" s="62">
        <v>6200</v>
      </c>
      <c r="C9" s="62">
        <v>285950</v>
      </c>
      <c r="D9" s="62">
        <v>5320</v>
      </c>
      <c r="E9" s="62">
        <v>264350</v>
      </c>
      <c r="F9" s="62">
        <v>14800</v>
      </c>
      <c r="G9" s="62">
        <v>632100</v>
      </c>
      <c r="H9" s="62">
        <v>2320</v>
      </c>
      <c r="I9" s="62">
        <v>125600</v>
      </c>
      <c r="J9" s="62">
        <v>8000</v>
      </c>
      <c r="K9" s="62">
        <v>331000</v>
      </c>
      <c r="L9" s="62">
        <v>10840</v>
      </c>
      <c r="M9" s="62">
        <v>517500</v>
      </c>
      <c r="N9" s="62">
        <v>1100</v>
      </c>
      <c r="O9" s="62">
        <v>50750</v>
      </c>
      <c r="P9" s="62">
        <v>8320</v>
      </c>
      <c r="Q9" s="62">
        <v>387200</v>
      </c>
      <c r="R9" s="62">
        <v>56900</v>
      </c>
      <c r="S9" s="62">
        <v>2594450</v>
      </c>
    </row>
    <row r="13" spans="1:19" x14ac:dyDescent="0.25">
      <c r="A13" t="s">
        <v>138</v>
      </c>
      <c r="B13" t="s">
        <v>139</v>
      </c>
      <c r="C13" t="s">
        <v>140</v>
      </c>
    </row>
    <row r="14" spans="1:19" x14ac:dyDescent="0.25">
      <c r="A14" s="92">
        <v>43797</v>
      </c>
      <c r="B14" t="s">
        <v>141</v>
      </c>
      <c r="C14">
        <v>200</v>
      </c>
    </row>
    <row r="15" spans="1:19" x14ac:dyDescent="0.25">
      <c r="A15" s="92">
        <v>43490</v>
      </c>
      <c r="B15" t="s">
        <v>142</v>
      </c>
      <c r="C15">
        <v>300</v>
      </c>
      <c r="E15" s="91" t="s">
        <v>131</v>
      </c>
      <c r="F15" t="s">
        <v>146</v>
      </c>
    </row>
    <row r="16" spans="1:19" x14ac:dyDescent="0.25">
      <c r="A16" s="92">
        <v>43497</v>
      </c>
      <c r="B16" t="s">
        <v>143</v>
      </c>
      <c r="C16">
        <v>500</v>
      </c>
      <c r="E16" s="93" t="s">
        <v>147</v>
      </c>
      <c r="F16" s="62">
        <v>300</v>
      </c>
    </row>
    <row r="17" spans="1:6" x14ac:dyDescent="0.25">
      <c r="A17" s="92">
        <v>43498</v>
      </c>
      <c r="B17" t="s">
        <v>144</v>
      </c>
      <c r="C17">
        <v>900</v>
      </c>
      <c r="E17" s="93" t="s">
        <v>148</v>
      </c>
      <c r="F17" s="62">
        <v>2200</v>
      </c>
    </row>
    <row r="18" spans="1:6" x14ac:dyDescent="0.25">
      <c r="A18" s="92">
        <v>43499</v>
      </c>
      <c r="B18" t="s">
        <v>145</v>
      </c>
      <c r="C18">
        <v>800</v>
      </c>
      <c r="E18" s="93" t="s">
        <v>149</v>
      </c>
      <c r="F18" s="62">
        <v>200</v>
      </c>
    </row>
    <row r="19" spans="1:6" x14ac:dyDescent="0.25">
      <c r="E19" s="93" t="s">
        <v>132</v>
      </c>
      <c r="F19" s="62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"/>
  <dimension ref="A1:L26"/>
  <sheetViews>
    <sheetView showGridLines="0" workbookViewId="0">
      <selection activeCell="A3" sqref="A3:E25"/>
    </sheetView>
  </sheetViews>
  <sheetFormatPr defaultRowHeight="15" x14ac:dyDescent="0.25"/>
  <cols>
    <col min="1" max="1" width="10.28515625" bestFit="1" customWidth="1"/>
    <col min="2" max="3" width="16.5703125" bestFit="1" customWidth="1"/>
    <col min="4" max="4" width="11.5703125" customWidth="1"/>
    <col min="5" max="5" width="10.140625" customWidth="1"/>
    <col min="7" max="7" width="0.5703125" customWidth="1"/>
    <col min="8" max="8" width="16.7109375" customWidth="1"/>
    <col min="9" max="9" width="18.85546875" customWidth="1"/>
    <col min="10" max="10" width="13.7109375" customWidth="1"/>
    <col min="11" max="11" width="10.5703125" customWidth="1"/>
    <col min="12" max="12" width="11.28515625" customWidth="1"/>
    <col min="13" max="13" width="11.5703125" customWidth="1"/>
    <col min="14" max="14" width="16.7109375" customWidth="1"/>
    <col min="15" max="15" width="16.5703125" customWidth="1"/>
    <col min="16" max="16" width="21.85546875" bestFit="1" customWidth="1"/>
    <col min="17" max="17" width="13.7109375" customWidth="1"/>
    <col min="18" max="18" width="10.5703125" customWidth="1"/>
    <col min="19" max="19" width="16" bestFit="1" customWidth="1"/>
    <col min="20" max="20" width="18.85546875" bestFit="1" customWidth="1"/>
    <col min="21" max="21" width="13.7109375" bestFit="1" customWidth="1"/>
    <col min="22" max="22" width="10.5703125" bestFit="1" customWidth="1"/>
    <col min="23" max="23" width="13.28515625" bestFit="1" customWidth="1"/>
    <col min="24" max="24" width="18.85546875" bestFit="1" customWidth="1"/>
    <col min="25" max="25" width="10.5703125" bestFit="1" customWidth="1"/>
    <col min="26" max="26" width="11.7109375" bestFit="1" customWidth="1"/>
    <col min="27" max="27" width="18.85546875" bestFit="1" customWidth="1"/>
    <col min="28" max="28" width="10.5703125" bestFit="1" customWidth="1"/>
    <col min="29" max="29" width="13.28515625" bestFit="1" customWidth="1"/>
    <col min="30" max="30" width="18.85546875" bestFit="1" customWidth="1"/>
    <col min="31" max="31" width="13.7109375" bestFit="1" customWidth="1"/>
    <col min="32" max="32" width="10.5703125" bestFit="1" customWidth="1"/>
    <col min="33" max="33" width="13.42578125" bestFit="1" customWidth="1"/>
    <col min="34" max="34" width="18.85546875" bestFit="1" customWidth="1"/>
    <col min="35" max="35" width="10.5703125" bestFit="1" customWidth="1"/>
    <col min="36" max="36" width="15.28515625" bestFit="1" customWidth="1"/>
    <col min="37" max="37" width="18.85546875" bestFit="1" customWidth="1"/>
    <col min="38" max="38" width="13.7109375" bestFit="1" customWidth="1"/>
    <col min="39" max="39" width="10.5703125" bestFit="1" customWidth="1"/>
    <col min="40" max="40" width="10.42578125" bestFit="1" customWidth="1"/>
    <col min="41" max="41" width="11.28515625" bestFit="1" customWidth="1"/>
  </cols>
  <sheetData>
    <row r="1" spans="1:12" s="31" customFormat="1" x14ac:dyDescent="0.25">
      <c r="A1" s="50" t="s">
        <v>57</v>
      </c>
      <c r="B1" s="51" t="s">
        <v>56</v>
      </c>
      <c r="C1" s="49"/>
    </row>
    <row r="2" spans="1:12" x14ac:dyDescent="0.25">
      <c r="A2" s="35"/>
      <c r="B2" s="35"/>
      <c r="C2" s="35"/>
      <c r="D2" s="35"/>
    </row>
    <row r="3" spans="1:12" x14ac:dyDescent="0.25">
      <c r="A3" s="39" t="s">
        <v>32</v>
      </c>
      <c r="B3" s="39" t="s">
        <v>33</v>
      </c>
      <c r="C3" s="39" t="s">
        <v>34</v>
      </c>
      <c r="D3" s="39" t="s">
        <v>35</v>
      </c>
      <c r="E3" s="39" t="s">
        <v>36</v>
      </c>
      <c r="F3" s="40"/>
    </row>
    <row r="4" spans="1:12" x14ac:dyDescent="0.25">
      <c r="A4" s="36">
        <v>1994</v>
      </c>
      <c r="B4" s="35" t="s">
        <v>37</v>
      </c>
      <c r="C4" s="35" t="s">
        <v>38</v>
      </c>
      <c r="D4" s="35">
        <v>3700</v>
      </c>
      <c r="E4" s="35">
        <v>150150</v>
      </c>
    </row>
    <row r="5" spans="1:12" x14ac:dyDescent="0.25">
      <c r="A5" s="36">
        <v>1994</v>
      </c>
      <c r="B5" s="35" t="s">
        <v>39</v>
      </c>
      <c r="C5" s="35" t="s">
        <v>40</v>
      </c>
      <c r="D5" s="35">
        <v>900</v>
      </c>
      <c r="E5" s="35">
        <v>58800</v>
      </c>
    </row>
    <row r="6" spans="1:12" x14ac:dyDescent="0.25">
      <c r="A6" s="36">
        <v>1994</v>
      </c>
      <c r="B6" s="35" t="s">
        <v>39</v>
      </c>
      <c r="C6" s="35" t="s">
        <v>38</v>
      </c>
      <c r="D6" s="35">
        <v>6500</v>
      </c>
      <c r="E6" s="35">
        <v>268450</v>
      </c>
    </row>
    <row r="7" spans="1:12" x14ac:dyDescent="0.25">
      <c r="A7" s="36">
        <v>1994</v>
      </c>
      <c r="B7" s="35" t="s">
        <v>41</v>
      </c>
      <c r="C7" s="35" t="s">
        <v>40</v>
      </c>
      <c r="D7" s="35">
        <v>1200</v>
      </c>
      <c r="E7" s="35">
        <v>81200</v>
      </c>
    </row>
    <row r="8" spans="1:12" x14ac:dyDescent="0.25">
      <c r="A8" s="36">
        <v>1994</v>
      </c>
      <c r="B8" s="35" t="s">
        <v>41</v>
      </c>
      <c r="C8" s="35" t="s">
        <v>38</v>
      </c>
      <c r="D8" s="35">
        <v>5000</v>
      </c>
      <c r="E8" s="35">
        <v>204750</v>
      </c>
    </row>
    <row r="9" spans="1:12" x14ac:dyDescent="0.25">
      <c r="A9" s="36">
        <v>1995</v>
      </c>
      <c r="B9" s="35" t="s">
        <v>43</v>
      </c>
      <c r="C9" s="35" t="s">
        <v>40</v>
      </c>
      <c r="D9" s="35">
        <v>1100</v>
      </c>
      <c r="E9" s="35">
        <v>70200</v>
      </c>
      <c r="H9" s="63"/>
      <c r="I9" s="62"/>
      <c r="J9" s="62"/>
      <c r="K9" s="62"/>
      <c r="L9" s="62"/>
    </row>
    <row r="10" spans="1:12" x14ac:dyDescent="0.25">
      <c r="A10" s="36">
        <v>1995</v>
      </c>
      <c r="B10" s="35" t="s">
        <v>43</v>
      </c>
      <c r="C10" s="35" t="s">
        <v>42</v>
      </c>
      <c r="D10" s="35">
        <v>20</v>
      </c>
      <c r="E10" s="35">
        <v>21250</v>
      </c>
      <c r="H10" s="64"/>
      <c r="I10" s="62"/>
      <c r="J10" s="62"/>
      <c r="K10" s="62"/>
      <c r="L10" s="62"/>
    </row>
    <row r="11" spans="1:12" x14ac:dyDescent="0.25">
      <c r="A11" s="36">
        <v>1995</v>
      </c>
      <c r="B11" s="35" t="s">
        <v>43</v>
      </c>
      <c r="C11" s="35" t="s">
        <v>38</v>
      </c>
      <c r="D11" s="35">
        <v>4200</v>
      </c>
      <c r="E11" s="35">
        <v>172900</v>
      </c>
      <c r="H11" s="64"/>
      <c r="I11" s="62"/>
      <c r="J11" s="62"/>
      <c r="K11" s="62"/>
      <c r="L11" s="62"/>
    </row>
    <row r="12" spans="1:12" x14ac:dyDescent="0.25">
      <c r="A12" s="36">
        <v>1995</v>
      </c>
      <c r="B12" s="35" t="s">
        <v>44</v>
      </c>
      <c r="C12" s="35" t="s">
        <v>40</v>
      </c>
      <c r="D12" s="35">
        <v>300</v>
      </c>
      <c r="E12" s="35">
        <v>18900</v>
      </c>
      <c r="H12" s="64"/>
      <c r="I12" s="62"/>
      <c r="J12" s="62"/>
      <c r="K12" s="62"/>
      <c r="L12" s="62"/>
    </row>
    <row r="13" spans="1:12" x14ac:dyDescent="0.25">
      <c r="A13" s="36">
        <v>1995</v>
      </c>
      <c r="B13" s="35" t="s">
        <v>44</v>
      </c>
      <c r="C13" s="35" t="s">
        <v>38</v>
      </c>
      <c r="D13" s="35">
        <v>800</v>
      </c>
      <c r="E13" s="35">
        <v>31850</v>
      </c>
      <c r="H13" s="63"/>
      <c r="I13" s="62"/>
      <c r="J13" s="62"/>
      <c r="K13" s="62"/>
      <c r="L13" s="62"/>
    </row>
    <row r="14" spans="1:12" x14ac:dyDescent="0.25">
      <c r="A14" s="36">
        <v>1995</v>
      </c>
      <c r="B14" s="35" t="s">
        <v>45</v>
      </c>
      <c r="C14" s="35" t="s">
        <v>40</v>
      </c>
      <c r="D14" s="35">
        <v>1300</v>
      </c>
      <c r="E14" s="35">
        <v>83700</v>
      </c>
      <c r="H14" s="64"/>
      <c r="I14" s="62"/>
      <c r="J14" s="62"/>
      <c r="K14" s="62"/>
      <c r="L14" s="62"/>
    </row>
    <row r="15" spans="1:12" x14ac:dyDescent="0.25">
      <c r="A15" s="36">
        <v>1995</v>
      </c>
      <c r="B15" s="35" t="s">
        <v>45</v>
      </c>
      <c r="C15" s="35" t="s">
        <v>42</v>
      </c>
      <c r="D15" s="35">
        <v>40</v>
      </c>
      <c r="E15" s="35">
        <v>42500</v>
      </c>
      <c r="H15" s="64"/>
      <c r="I15" s="62"/>
      <c r="J15" s="62"/>
      <c r="K15" s="62"/>
      <c r="L15" s="62"/>
    </row>
    <row r="16" spans="1:12" x14ac:dyDescent="0.25">
      <c r="A16" s="36">
        <v>1995</v>
      </c>
      <c r="B16" s="35" t="s">
        <v>45</v>
      </c>
      <c r="C16" s="35" t="s">
        <v>38</v>
      </c>
      <c r="D16" s="35">
        <v>9500</v>
      </c>
      <c r="E16" s="35">
        <v>391300</v>
      </c>
      <c r="H16" s="64"/>
      <c r="I16" s="62"/>
      <c r="J16" s="62"/>
      <c r="K16" s="62"/>
      <c r="L16" s="62"/>
    </row>
    <row r="17" spans="1:12" x14ac:dyDescent="0.25">
      <c r="A17" s="36">
        <v>1995</v>
      </c>
      <c r="B17" s="35" t="s">
        <v>46</v>
      </c>
      <c r="C17" s="35" t="s">
        <v>40</v>
      </c>
      <c r="D17" s="35">
        <v>400</v>
      </c>
      <c r="E17" s="35">
        <v>27000</v>
      </c>
      <c r="H17" s="64"/>
      <c r="I17" s="62"/>
      <c r="J17" s="62"/>
      <c r="K17" s="62"/>
      <c r="L17" s="62"/>
    </row>
    <row r="18" spans="1:12" x14ac:dyDescent="0.25">
      <c r="A18" s="36">
        <v>1995</v>
      </c>
      <c r="B18" s="35" t="s">
        <v>46</v>
      </c>
      <c r="C18" s="35" t="s">
        <v>42</v>
      </c>
      <c r="D18" s="35">
        <v>20</v>
      </c>
      <c r="E18" s="35">
        <v>21250</v>
      </c>
      <c r="H18" s="64"/>
      <c r="I18" s="62"/>
      <c r="J18" s="62"/>
      <c r="K18" s="62"/>
      <c r="L18" s="62"/>
    </row>
    <row r="19" spans="1:12" x14ac:dyDescent="0.25">
      <c r="A19" s="36">
        <v>1995</v>
      </c>
      <c r="B19" s="35" t="s">
        <v>46</v>
      </c>
      <c r="C19" s="35" t="s">
        <v>38</v>
      </c>
      <c r="D19" s="35">
        <v>1900</v>
      </c>
      <c r="E19" s="35">
        <v>77350</v>
      </c>
      <c r="H19" s="64"/>
      <c r="I19" s="62"/>
      <c r="J19" s="62"/>
      <c r="K19" s="62"/>
      <c r="L19" s="62"/>
    </row>
    <row r="20" spans="1:12" x14ac:dyDescent="0.25">
      <c r="A20" s="36">
        <v>1995</v>
      </c>
      <c r="B20" s="35" t="s">
        <v>47</v>
      </c>
      <c r="C20" s="35" t="s">
        <v>40</v>
      </c>
      <c r="D20" s="35">
        <v>1100</v>
      </c>
      <c r="E20" s="35">
        <v>70200</v>
      </c>
      <c r="H20" s="64"/>
      <c r="I20" s="62"/>
      <c r="J20" s="62"/>
      <c r="K20" s="62"/>
      <c r="L20" s="62"/>
    </row>
    <row r="21" spans="1:12" x14ac:dyDescent="0.25">
      <c r="A21" s="36">
        <v>1995</v>
      </c>
      <c r="B21" s="35" t="s">
        <v>47</v>
      </c>
      <c r="C21" s="35" t="s">
        <v>42</v>
      </c>
      <c r="D21" s="35">
        <v>20</v>
      </c>
      <c r="E21" s="35">
        <v>21250</v>
      </c>
      <c r="H21" s="64"/>
      <c r="I21" s="62"/>
      <c r="J21" s="62"/>
      <c r="K21" s="62"/>
      <c r="L21" s="62"/>
    </row>
    <row r="22" spans="1:12" x14ac:dyDescent="0.25">
      <c r="A22" s="36">
        <v>1995</v>
      </c>
      <c r="B22" s="35" t="s">
        <v>47</v>
      </c>
      <c r="C22" s="35" t="s">
        <v>38</v>
      </c>
      <c r="D22" s="35">
        <v>7200</v>
      </c>
      <c r="E22" s="35">
        <v>295750</v>
      </c>
      <c r="H22" s="63"/>
      <c r="I22" s="62"/>
      <c r="J22" s="62"/>
      <c r="K22" s="62"/>
      <c r="L22" s="62"/>
    </row>
    <row r="23" spans="1:12" x14ac:dyDescent="0.25">
      <c r="A23" s="36">
        <v>1995</v>
      </c>
      <c r="B23" s="35" t="s">
        <v>37</v>
      </c>
      <c r="C23" s="35" t="s">
        <v>40</v>
      </c>
      <c r="D23" s="35">
        <v>400</v>
      </c>
      <c r="E23" s="35">
        <v>21600</v>
      </c>
    </row>
    <row r="24" spans="1:12" x14ac:dyDescent="0.25">
      <c r="A24" s="36">
        <v>1995</v>
      </c>
      <c r="B24" s="35" t="s">
        <v>37</v>
      </c>
      <c r="C24" s="35" t="s">
        <v>38</v>
      </c>
      <c r="D24" s="35">
        <v>3900</v>
      </c>
      <c r="E24" s="35">
        <v>159250</v>
      </c>
    </row>
    <row r="25" spans="1:12" ht="15.75" thickBot="1" x14ac:dyDescent="0.3">
      <c r="A25" s="37">
        <v>1995</v>
      </c>
      <c r="B25" s="38" t="s">
        <v>39</v>
      </c>
      <c r="C25" s="38" t="s">
        <v>38</v>
      </c>
      <c r="D25" s="38">
        <v>7400</v>
      </c>
      <c r="E25" s="38">
        <v>304850</v>
      </c>
    </row>
    <row r="26" spans="1:12" ht="1.5" customHeight="1" x14ac:dyDescent="0.25"/>
  </sheetData>
  <dataConsolidate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3"/>
  <sheetViews>
    <sheetView workbookViewId="0">
      <selection activeCell="B12" sqref="B12"/>
    </sheetView>
  </sheetViews>
  <sheetFormatPr defaultRowHeight="15" x14ac:dyDescent="0.25"/>
  <cols>
    <col min="1" max="1" width="10.7109375" bestFit="1" customWidth="1"/>
    <col min="8" max="8" width="11.42578125" customWidth="1"/>
  </cols>
  <sheetData>
    <row r="1" spans="1:13" x14ac:dyDescent="0.25">
      <c r="A1" s="83" t="s">
        <v>113</v>
      </c>
      <c r="B1" s="83" t="s">
        <v>114</v>
      </c>
    </row>
    <row r="2" spans="1:13" x14ac:dyDescent="0.25">
      <c r="A2" s="65" t="s">
        <v>115</v>
      </c>
      <c r="B2" s="65" t="s">
        <v>116</v>
      </c>
      <c r="C2" s="65" t="s">
        <v>117</v>
      </c>
      <c r="D2" s="65" t="s">
        <v>118</v>
      </c>
    </row>
    <row r="3" spans="1:13" x14ac:dyDescent="0.25">
      <c r="A3" s="84">
        <v>40819</v>
      </c>
      <c r="B3">
        <v>75</v>
      </c>
      <c r="C3">
        <v>68</v>
      </c>
      <c r="D3">
        <v>70</v>
      </c>
    </row>
    <row r="4" spans="1:13" x14ac:dyDescent="0.25">
      <c r="A4" s="84">
        <v>40820</v>
      </c>
      <c r="B4">
        <v>73</v>
      </c>
      <c r="C4">
        <v>65</v>
      </c>
      <c r="D4">
        <v>69</v>
      </c>
    </row>
    <row r="5" spans="1:13" x14ac:dyDescent="0.25">
      <c r="A5" s="84">
        <v>40821</v>
      </c>
      <c r="B5">
        <v>77</v>
      </c>
      <c r="C5">
        <v>69</v>
      </c>
      <c r="D5">
        <v>73</v>
      </c>
    </row>
    <row r="6" spans="1:13" x14ac:dyDescent="0.25">
      <c r="A6" s="84">
        <v>40822</v>
      </c>
      <c r="B6">
        <v>82</v>
      </c>
      <c r="C6">
        <v>74</v>
      </c>
      <c r="D6">
        <v>76</v>
      </c>
    </row>
    <row r="7" spans="1:13" ht="15.75" thickBot="1" x14ac:dyDescent="0.3">
      <c r="A7" s="85">
        <v>40823</v>
      </c>
      <c r="B7" s="66">
        <v>79</v>
      </c>
      <c r="C7" s="66">
        <v>72</v>
      </c>
      <c r="D7" s="66">
        <v>75</v>
      </c>
    </row>
    <row r="10" spans="1:13" ht="15.75" thickBot="1" x14ac:dyDescent="0.3">
      <c r="A10" s="87" t="s">
        <v>119</v>
      </c>
      <c r="B10" s="86"/>
      <c r="C10" s="86"/>
      <c r="D10" s="86"/>
      <c r="E10" s="86"/>
      <c r="F10" s="86"/>
      <c r="H10" s="87" t="s">
        <v>120</v>
      </c>
      <c r="I10" s="86"/>
      <c r="J10" s="86"/>
      <c r="K10" s="86"/>
      <c r="L10" s="86"/>
      <c r="M10" s="86"/>
    </row>
    <row r="21" spans="1:13" ht="15.75" thickBot="1" x14ac:dyDescent="0.3">
      <c r="A21" s="86"/>
      <c r="B21" s="86"/>
      <c r="C21" s="86"/>
      <c r="D21" s="86"/>
      <c r="E21" s="86"/>
      <c r="F21" s="86"/>
      <c r="H21" s="86"/>
      <c r="I21" s="86"/>
      <c r="J21" s="86"/>
      <c r="K21" s="86"/>
      <c r="L21" s="86"/>
      <c r="M21" s="86"/>
    </row>
    <row r="24" spans="1:13" ht="15.75" thickBot="1" x14ac:dyDescent="0.3">
      <c r="A24" s="87" t="s">
        <v>121</v>
      </c>
      <c r="B24" s="86"/>
      <c r="C24" s="86"/>
      <c r="D24" s="86"/>
      <c r="E24" s="86"/>
      <c r="F24" s="86"/>
      <c r="H24" s="87" t="s">
        <v>122</v>
      </c>
      <c r="I24" s="86"/>
      <c r="J24" s="86"/>
      <c r="K24" s="86"/>
      <c r="L24" s="86"/>
      <c r="M24" s="86"/>
    </row>
    <row r="35" spans="1:13" ht="15.75" thickBot="1" x14ac:dyDescent="0.3">
      <c r="A35" s="86"/>
      <c r="B35" s="86"/>
      <c r="C35" s="86"/>
      <c r="D35" s="86"/>
      <c r="E35" s="86"/>
      <c r="F35" s="86"/>
      <c r="H35" s="86"/>
      <c r="I35" s="86"/>
      <c r="J35" s="86"/>
      <c r="K35" s="86"/>
      <c r="L35" s="86"/>
      <c r="M35" s="86"/>
    </row>
    <row r="38" spans="1:13" ht="15.75" thickBot="1" x14ac:dyDescent="0.3">
      <c r="A38" s="87" t="s">
        <v>123</v>
      </c>
      <c r="B38" s="86"/>
      <c r="C38" s="86"/>
      <c r="D38" s="86"/>
      <c r="E38" s="86"/>
      <c r="F38" s="86"/>
      <c r="H38" s="87" t="s">
        <v>124</v>
      </c>
      <c r="I38" s="86"/>
      <c r="J38" s="86"/>
      <c r="K38" s="86"/>
      <c r="L38" s="86"/>
      <c r="M38" s="86"/>
    </row>
    <row r="49" spans="1:13" ht="15.75" thickBot="1" x14ac:dyDescent="0.3">
      <c r="A49" s="86"/>
      <c r="B49" s="86"/>
      <c r="C49" s="86"/>
      <c r="D49" s="86"/>
      <c r="E49" s="86"/>
      <c r="F49" s="86"/>
      <c r="H49" s="86"/>
      <c r="I49" s="86"/>
      <c r="J49" s="86"/>
      <c r="K49" s="86"/>
      <c r="L49" s="86"/>
      <c r="M49" s="86"/>
    </row>
    <row r="52" spans="1:13" ht="15.75" thickBot="1" x14ac:dyDescent="0.3">
      <c r="A52" s="87" t="s">
        <v>125</v>
      </c>
      <c r="B52" s="86"/>
      <c r="C52" s="86"/>
      <c r="D52" s="86"/>
      <c r="E52" s="86"/>
      <c r="F52" s="86"/>
    </row>
    <row r="63" spans="1:13" ht="15.75" thickBot="1" x14ac:dyDescent="0.3">
      <c r="A63" s="86"/>
      <c r="B63" s="86"/>
      <c r="C63" s="86"/>
      <c r="D63" s="86"/>
      <c r="E63" s="86"/>
      <c r="F63" s="8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7D1C-AA90-4B80-A5A5-91B3EA56A5CB}">
  <dimension ref="A4:C10"/>
  <sheetViews>
    <sheetView tabSelected="1" workbookViewId="0">
      <selection activeCell="E4" sqref="E4"/>
    </sheetView>
  </sheetViews>
  <sheetFormatPr defaultRowHeight="15" x14ac:dyDescent="0.25"/>
  <sheetData>
    <row r="4" spans="1:3" x14ac:dyDescent="0.25">
      <c r="A4">
        <v>0</v>
      </c>
      <c r="B4">
        <v>-100000</v>
      </c>
    </row>
    <row r="5" spans="1:3" x14ac:dyDescent="0.25">
      <c r="A5">
        <v>1</v>
      </c>
      <c r="B5">
        <v>0</v>
      </c>
    </row>
    <row r="6" spans="1:3" x14ac:dyDescent="0.25">
      <c r="A6">
        <v>2</v>
      </c>
      <c r="B6">
        <v>0</v>
      </c>
    </row>
    <row r="7" spans="1:3" x14ac:dyDescent="0.25">
      <c r="A7">
        <v>3</v>
      </c>
      <c r="B7">
        <v>0</v>
      </c>
    </row>
    <row r="8" spans="1:3" x14ac:dyDescent="0.25">
      <c r="A8">
        <v>4</v>
      </c>
      <c r="B8">
        <v>0</v>
      </c>
    </row>
    <row r="9" spans="1:3" x14ac:dyDescent="0.25">
      <c r="A9">
        <v>5</v>
      </c>
      <c r="B9">
        <v>161051</v>
      </c>
    </row>
    <row r="10" spans="1:3" x14ac:dyDescent="0.25">
      <c r="B10" s="7">
        <f>RATE(A9,,B4,B9)</f>
        <v>0.10000000000000005</v>
      </c>
      <c r="C10" s="7">
        <f>IRR(B4:B9)</f>
        <v>0.10000000000000009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0"/>
  <sheetViews>
    <sheetView workbookViewId="0">
      <selection sqref="A1:B6"/>
    </sheetView>
  </sheetViews>
  <sheetFormatPr defaultRowHeight="15" x14ac:dyDescent="0.25"/>
  <cols>
    <col min="1" max="1" width="12" bestFit="1" customWidth="1"/>
  </cols>
  <sheetData>
    <row r="1" spans="1:13" x14ac:dyDescent="0.25">
      <c r="A1" s="65" t="s">
        <v>58</v>
      </c>
      <c r="B1" s="65" t="s">
        <v>59</v>
      </c>
      <c r="C1" s="65" t="s">
        <v>76</v>
      </c>
    </row>
    <row r="2" spans="1:13" x14ac:dyDescent="0.25">
      <c r="A2" t="s">
        <v>60</v>
      </c>
      <c r="B2">
        <v>105288</v>
      </c>
      <c r="C2" s="7">
        <v>0.25</v>
      </c>
    </row>
    <row r="3" spans="1:13" x14ac:dyDescent="0.25">
      <c r="A3" t="s">
        <v>61</v>
      </c>
      <c r="B3">
        <v>452278</v>
      </c>
      <c r="C3" s="7">
        <v>0.35</v>
      </c>
    </row>
    <row r="4" spans="1:13" x14ac:dyDescent="0.25">
      <c r="A4" t="s">
        <v>62</v>
      </c>
      <c r="B4">
        <v>265887</v>
      </c>
      <c r="C4" s="7">
        <v>0.4</v>
      </c>
    </row>
    <row r="5" spans="1:13" ht="15.75" thickBot="1" x14ac:dyDescent="0.3">
      <c r="A5" s="66" t="s">
        <v>63</v>
      </c>
      <c r="B5" s="66">
        <v>248566</v>
      </c>
      <c r="C5" s="70">
        <v>0.42</v>
      </c>
    </row>
    <row r="6" spans="1:13" x14ac:dyDescent="0.25">
      <c r="A6" s="1" t="s">
        <v>64</v>
      </c>
      <c r="B6" s="71">
        <f>SUM(B2:B5)</f>
        <v>1072019</v>
      </c>
      <c r="C6" s="72">
        <f>SUMPRODUCT(B2:B5,C2:C5)</f>
        <v>395371.81999999995</v>
      </c>
    </row>
    <row r="9" spans="1:13" ht="15.75" thickBot="1" x14ac:dyDescent="0.3">
      <c r="A9" s="87" t="s">
        <v>126</v>
      </c>
      <c r="B9" s="86"/>
      <c r="C9" s="86"/>
      <c r="D9" s="86"/>
      <c r="E9" s="86"/>
      <c r="F9" s="86"/>
      <c r="H9" s="87" t="s">
        <v>127</v>
      </c>
      <c r="I9" s="86"/>
      <c r="J9" s="86"/>
      <c r="K9" s="86"/>
      <c r="L9" s="86"/>
      <c r="M9" s="86"/>
    </row>
    <row r="20" spans="1:13" ht="15.75" thickBot="1" x14ac:dyDescent="0.3">
      <c r="A20" s="86"/>
      <c r="B20" s="86"/>
      <c r="C20" s="86"/>
      <c r="D20" s="86"/>
      <c r="E20" s="86"/>
      <c r="F20" s="86"/>
      <c r="H20" s="86"/>
      <c r="I20" s="86"/>
      <c r="J20" s="86"/>
      <c r="K20" s="86"/>
      <c r="L20" s="86"/>
      <c r="M20" s="8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6"/>
  <sheetViews>
    <sheetView workbookViewId="0">
      <selection activeCell="N20" sqref="N20"/>
    </sheetView>
  </sheetViews>
  <sheetFormatPr defaultRowHeight="15" x14ac:dyDescent="0.25"/>
  <sheetData>
    <row r="1" spans="1:2" x14ac:dyDescent="0.25">
      <c r="A1" s="65" t="s">
        <v>58</v>
      </c>
      <c r="B1" s="65" t="s">
        <v>59</v>
      </c>
    </row>
    <row r="2" spans="1:2" x14ac:dyDescent="0.25">
      <c r="A2" t="s">
        <v>60</v>
      </c>
      <c r="B2">
        <v>105288</v>
      </c>
    </row>
    <row r="3" spans="1:2" x14ac:dyDescent="0.25">
      <c r="A3" t="s">
        <v>61</v>
      </c>
      <c r="B3">
        <v>452278</v>
      </c>
    </row>
    <row r="4" spans="1:2" x14ac:dyDescent="0.25">
      <c r="A4" t="s">
        <v>62</v>
      </c>
      <c r="B4">
        <v>265887</v>
      </c>
    </row>
    <row r="5" spans="1:2" ht="15.75" thickBot="1" x14ac:dyDescent="0.3">
      <c r="A5" s="66" t="s">
        <v>63</v>
      </c>
      <c r="B5" s="66">
        <v>248566</v>
      </c>
    </row>
    <row r="6" spans="1:2" ht="15.75" thickBot="1" x14ac:dyDescent="0.3">
      <c r="A6" s="1" t="s">
        <v>64</v>
      </c>
      <c r="B6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11</vt:i4>
      </vt:variant>
    </vt:vector>
  </HeadingPairs>
  <TitlesOfParts>
    <vt:vector size="48" baseType="lpstr">
      <vt:lpstr>Insert Function</vt:lpstr>
      <vt:lpstr>Choose</vt:lpstr>
      <vt:lpstr>Offset</vt:lpstr>
      <vt:lpstr>Lookup</vt:lpstr>
      <vt:lpstr>Match</vt:lpstr>
      <vt:lpstr>HLookup</vt:lpstr>
      <vt:lpstr>VLookup</vt:lpstr>
      <vt:lpstr>VLookup class</vt:lpstr>
      <vt:lpstr>Sum</vt:lpstr>
      <vt:lpstr>SumIf</vt:lpstr>
      <vt:lpstr>SumIfs</vt:lpstr>
      <vt:lpstr>SumProduct</vt:lpstr>
      <vt:lpstr>Average</vt:lpstr>
      <vt:lpstr>AverageIfs</vt:lpstr>
      <vt:lpstr>Count</vt:lpstr>
      <vt:lpstr>CountIf</vt:lpstr>
      <vt:lpstr>CountIfs</vt:lpstr>
      <vt:lpstr>CountA</vt:lpstr>
      <vt:lpstr>If</vt:lpstr>
      <vt:lpstr>Max</vt:lpstr>
      <vt:lpstr>Min</vt:lpstr>
      <vt:lpstr>PV</vt:lpstr>
      <vt:lpstr>FV</vt:lpstr>
      <vt:lpstr>PMT</vt:lpstr>
      <vt:lpstr>NPER</vt:lpstr>
      <vt:lpstr>Rate</vt:lpstr>
      <vt:lpstr>Data Validation</vt:lpstr>
      <vt:lpstr>Goal Seek</vt:lpstr>
      <vt:lpstr>Scenarios</vt:lpstr>
      <vt:lpstr>Scenario Summary</vt:lpstr>
      <vt:lpstr>Data_Table</vt:lpstr>
      <vt:lpstr>Sheet2</vt:lpstr>
      <vt:lpstr>Pivot_Table</vt:lpstr>
      <vt:lpstr>Charts1</vt:lpstr>
      <vt:lpstr>Sheet3</vt:lpstr>
      <vt:lpstr>Charts2</vt:lpstr>
      <vt:lpstr>Macros</vt:lpstr>
      <vt:lpstr>COGS</vt:lpstr>
      <vt:lpstr>Retail_Price</vt:lpstr>
      <vt:lpstr>Unit_Sales_Growth_Factor</vt:lpstr>
      <vt:lpstr>Y1_Q1</vt:lpstr>
      <vt:lpstr>Y1_Q2</vt:lpstr>
      <vt:lpstr>Y1_Q3</vt:lpstr>
      <vt:lpstr>Y1_Q4</vt:lpstr>
      <vt:lpstr>Y2_Q1</vt:lpstr>
      <vt:lpstr>Y2_Q2</vt:lpstr>
      <vt:lpstr>Y2_Q3</vt:lpstr>
      <vt:lpstr>Y2_Q4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HP</cp:lastModifiedBy>
  <dcterms:created xsi:type="dcterms:W3CDTF">2010-10-18T08:38:46Z</dcterms:created>
  <dcterms:modified xsi:type="dcterms:W3CDTF">2019-10-06T06:29:09Z</dcterms:modified>
</cp:coreProperties>
</file>