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xr:revisionPtr revIDLastSave="0" documentId="13_ncr:801_{4930669D-857E-4C7F-8701-52652C7C23BE}" xr6:coauthVersionLast="45" xr6:coauthVersionMax="45" xr10:uidLastSave="{00000000-0000-0000-0000-000000000000}"/>
  <bookViews>
    <workbookView xWindow="6108" yWindow="3744" windowWidth="17280" windowHeight="8964" firstSheet="3" activeTab="5" xr2:uid="{1F0430CC-FF32-404D-8E6F-02861FD37FCA}"/>
  </bookViews>
  <sheets>
    <sheet name="PDU" sheetId="1" r:id="rId1"/>
    <sheet name="RackDetails" sheetId="2" r:id="rId2"/>
    <sheet name="NoUPS" sheetId="6" r:id="rId3"/>
    <sheet name="SingleModule" sheetId="8" r:id="rId4"/>
    <sheet name="Rack" sheetId="11" r:id="rId5"/>
    <sheet name="UPS" sheetId="12" r:id="rId6"/>
    <sheet name="ContainerUPS" sheetId="13" r:id="rId7"/>
    <sheet name="ERVAndARS" sheetId="14" r:id="rId8"/>
    <sheet name="CRACoolingType" sheetId="15" r:id="rId9"/>
  </sheets>
  <externalReferences>
    <externalReference r:id="rId10"/>
    <externalReference r:id="rId11"/>
  </externalReferences>
  <definedNames>
    <definedName name="CONF_UPS_Redundancy">[1]CONFIGURATOR!$D$28</definedName>
  </definedNames>
  <calcPr calcId="191029"/>
  <oleSize ref="A1:Q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<sst xmlns="http://schemas.openxmlformats.org/spreadsheetml/2006/main" count="573" uniqueCount="272">
  <si>
    <t>TYPE</t>
  </si>
  <si>
    <t>BASIC DESC.</t>
  </si>
  <si>
    <t>MODEL</t>
  </si>
  <si>
    <t>DESCRIPTION</t>
  </si>
  <si>
    <t>family</t>
  </si>
  <si>
    <t>EPDUBAS1</t>
  </si>
  <si>
    <t>EASY BASIC 11KW</t>
  </si>
  <si>
    <t>EPDU1216B</t>
  </si>
  <si>
    <t>Easy PDU, Basic, Zero U, 11 kW, 230V, (36) C13 &amp; (6) C19；IEC309</t>
  </si>
  <si>
    <t>EPDUBAS2</t>
  </si>
  <si>
    <t>EASY BASIC 22KW</t>
  </si>
  <si>
    <t>EPDU1232B</t>
  </si>
  <si>
    <t>Easy PDU, Basic, Zero U, 22 kW, 230V, (30) C13 &amp; (12) C19；IEC309</t>
  </si>
  <si>
    <t>EPDUBAS3</t>
  </si>
  <si>
    <t>EASY BASIC 3,5KW</t>
  </si>
  <si>
    <t>EPDU1116B</t>
  </si>
  <si>
    <t>Easy PDU,Basic,ZeroU,16A,230V,(20)C13 &amp; (4)C19; IEC309</t>
  </si>
  <si>
    <t>EPDUBAS7</t>
  </si>
  <si>
    <t>EASY BASIC 7KW</t>
  </si>
  <si>
    <t>EPDU1132B</t>
  </si>
  <si>
    <t>Easy PDU, Basic, Zero U, 32A, 230V, (20)C13 &amp; (4)C19；IEC309</t>
  </si>
  <si>
    <t>EPDUMET1</t>
  </si>
  <si>
    <t>EASY METERED 11KW</t>
  </si>
  <si>
    <t>EPDU1216M</t>
  </si>
  <si>
    <t>Easy PDU, Metered, Zero U, 11 kW, 230V, (21) C13 &amp; (3) C19;IEC309</t>
  </si>
  <si>
    <t>EPDUMET2</t>
  </si>
  <si>
    <t>EASY METERED 22KW</t>
  </si>
  <si>
    <t>EPDU1232M</t>
  </si>
  <si>
    <t>Easy PDU, Metered, Zero U, 22 kW, 230V, (18) C13 &amp; (6) C19;IEC309</t>
  </si>
  <si>
    <t>EPDUMET3</t>
  </si>
  <si>
    <t>EASY METERED 3,5KW</t>
  </si>
  <si>
    <t>EPDU1116M</t>
  </si>
  <si>
    <t>Easy PDU,Metered,ZeroU,16A,230V,(18)C13 &amp; (3)C19; IEC309</t>
  </si>
  <si>
    <t>EPDUMET7</t>
  </si>
  <si>
    <t>EASY METERED 7KW</t>
  </si>
  <si>
    <t>EPDU1132M</t>
  </si>
  <si>
    <t>Easy PDU, Metered, Zero U, 32A, 230V, (20)C13 &amp; (4)C19；IEC309</t>
  </si>
  <si>
    <t>EPDUSWI3</t>
  </si>
  <si>
    <t>EASY SWITCHED 3,5KW</t>
  </si>
  <si>
    <t>EPDU1116S</t>
  </si>
  <si>
    <t>Easy PDU, Switched,ZeroU,16A,230V,(20)C13 &amp; (4)C19, IEC309</t>
  </si>
  <si>
    <t>EPDUSWI7</t>
  </si>
  <si>
    <t>EASY SWITCHED 7KW</t>
  </si>
  <si>
    <t>EPDU1132S</t>
  </si>
  <si>
    <t>Easy PDU, Switched, Zero U, 32A, 230V, (20)C13 &amp; (4)C19;IEC309</t>
  </si>
  <si>
    <t>PDUBAS1</t>
  </si>
  <si>
    <t>BASIC 11KW</t>
  </si>
  <si>
    <t>AP7557</t>
  </si>
  <si>
    <t>Rack PDU, Basic, Zero U, 11 kW, 230V, (36) C13 &amp; (6) C19</t>
  </si>
  <si>
    <t>PDUBAS2</t>
  </si>
  <si>
    <t>BASIC 22KW</t>
  </si>
  <si>
    <t>AP7555A</t>
  </si>
  <si>
    <t xml:space="preserve">Rack PDU, Basic, Zero U, 22kW, 230V, (6) C19 &amp; (3) C13
</t>
  </si>
  <si>
    <t>PDUBAS3</t>
  </si>
  <si>
    <t>BASIC 3,5KW</t>
  </si>
  <si>
    <t>AP7551</t>
  </si>
  <si>
    <t>Rack PDU, Basic, ZeroU, 16A, 230V, (20)C13 &amp; (4)C19; IEC309</t>
  </si>
  <si>
    <t>PDUBAS7</t>
  </si>
  <si>
    <t>BASIC 7KW</t>
  </si>
  <si>
    <t>AP7553</t>
  </si>
  <si>
    <t>Rack PDU, Basic, Zero U, 32A, 230V, (20)C13 &amp; (4)C19</t>
  </si>
  <si>
    <t>PDUMET1</t>
  </si>
  <si>
    <t>METERED 11KW</t>
  </si>
  <si>
    <t>AP8881</t>
  </si>
  <si>
    <t>Rack PDU 2G, Metered, ZeroU, 11kW, 230V, (36) C13 &amp; (6) C19</t>
  </si>
  <si>
    <t>PDUMET2</t>
  </si>
  <si>
    <t>METERED 22KW</t>
  </si>
  <si>
    <t>AP8886</t>
  </si>
  <si>
    <t>Rack PDU 2G, Metered, ZeroU, 22.0kW(32A) 17.3kW(24A), 230V, (30) C13 &amp; (12) C19</t>
  </si>
  <si>
    <t>PDUMET3</t>
  </si>
  <si>
    <t>METERED 3,5KW</t>
  </si>
  <si>
    <t>AP8858EU3</t>
  </si>
  <si>
    <t>Rack PDU 2G, Metered, ZeroU, 16A, 230V, (18) C13 &amp; (2) C19, IEC309 Cord</t>
  </si>
  <si>
    <t>PDUMET7</t>
  </si>
  <si>
    <t>METERED 7KW</t>
  </si>
  <si>
    <t>AP8853</t>
  </si>
  <si>
    <t>Rack PDU 2G, Metered, ZeroU, 32A, 230V, (36) C13 &amp; (6) C19</t>
  </si>
  <si>
    <t>PDUSWI1</t>
  </si>
  <si>
    <t>SWITCHED 11KW</t>
  </si>
  <si>
    <t>APDU9981EU3</t>
  </si>
  <si>
    <t>Rack PDU 9000 Switched, ZeroU, 11.0kW, 230V, (21) C13 &amp; (3) C19</t>
  </si>
  <si>
    <t>PDUSWI3</t>
  </si>
  <si>
    <t>SWITCHED 3,5KW</t>
  </si>
  <si>
    <t>AP8959</t>
  </si>
  <si>
    <t>Rack PDU 2G, Switched, ZeroU, 16A/230V, (21) C13 &amp; (3) C19</t>
  </si>
  <si>
    <t>PDUSWI7</t>
  </si>
  <si>
    <t>SWITCHED 7KW</t>
  </si>
  <si>
    <t>AP8953</t>
  </si>
  <si>
    <t>Rack PDU 2G, Switched, ZeroU, 32A, 230V, (21) C13 &amp; (3) C19</t>
  </si>
  <si>
    <t>PDU</t>
  </si>
  <si>
    <t>type</t>
  </si>
  <si>
    <t>AR2480</t>
  </si>
  <si>
    <t>AR2487</t>
  </si>
  <si>
    <t>AR2580</t>
  </si>
  <si>
    <t>AR2587</t>
  </si>
  <si>
    <t>AR3100</t>
  </si>
  <si>
    <t>AR3107</t>
  </si>
  <si>
    <t>AR3150</t>
  </si>
  <si>
    <t>AR3157</t>
  </si>
  <si>
    <t>AR3300</t>
  </si>
  <si>
    <t>AR3307</t>
  </si>
  <si>
    <t>AR3350</t>
  </si>
  <si>
    <t>AR3357</t>
  </si>
  <si>
    <t>HEIGHT</t>
  </si>
  <si>
    <t>WIDTH</t>
  </si>
  <si>
    <t>DEPTH</t>
  </si>
  <si>
    <t>Inrow</t>
  </si>
  <si>
    <t>Overhead</t>
  </si>
  <si>
    <t>KW</t>
  </si>
  <si>
    <t>KVA</t>
  </si>
  <si>
    <t>ELECTRICAL PANEL</t>
  </si>
  <si>
    <t>NA</t>
  </si>
  <si>
    <t>RACK_AR2480</t>
  </si>
  <si>
    <t>RACK_AR2487</t>
  </si>
  <si>
    <t>RACK_AR2580</t>
  </si>
  <si>
    <t>RACK_AR2587</t>
  </si>
  <si>
    <t>RACK_AR3100</t>
  </si>
  <si>
    <t>RACK_AR3107</t>
  </si>
  <si>
    <t>RACK_AR3150</t>
  </si>
  <si>
    <t>RACK_AR3157</t>
  </si>
  <si>
    <t>RACK_AR3300</t>
  </si>
  <si>
    <t>RACK_AR3307</t>
  </si>
  <si>
    <t>RACK_AR3350</t>
  </si>
  <si>
    <t>RACK_AR3357</t>
  </si>
  <si>
    <t>Netshelter SV 42U 800mm x 1060mm</t>
  </si>
  <si>
    <t>NetShelter SV 48U 800mm x 1060mm</t>
  </si>
  <si>
    <t>NetShelter SV 42U 800mm x 1200mm</t>
  </si>
  <si>
    <t>NetShelter SV 48U 800mm x 1200mm</t>
  </si>
  <si>
    <t>NetShelter SX 42U 600mm x 1070mm</t>
  </si>
  <si>
    <t>NetShelter SX 48U 600mm Wide x 1070mm</t>
  </si>
  <si>
    <t>NetShelter SX 42U 750mm Wide x 1070mm</t>
  </si>
  <si>
    <t>NetShelter SX 48U 750mm Wide x 1070mm</t>
  </si>
  <si>
    <t>NetShelter SX 42U/600mm/1200mm</t>
  </si>
  <si>
    <t>NetShelter SX 48U 600mm x 1200mm</t>
  </si>
  <si>
    <t>NetShelter SX 48U 750mm  x 1200mm</t>
  </si>
  <si>
    <t>NetShelter SX 42U 1200 x 750</t>
  </si>
  <si>
    <t>SYMMETRA</t>
  </si>
  <si>
    <t>FAMILY</t>
  </si>
  <si>
    <t>SYMMETRA PX</t>
  </si>
  <si>
    <t>SYMMETRA PX 16KW</t>
  </si>
  <si>
    <t>SYMMETRA PX 32KW</t>
  </si>
  <si>
    <t>SYMMETRA PX 48KW</t>
  </si>
  <si>
    <t>SYMMETRA PX 64KW</t>
  </si>
  <si>
    <t>SYMMETRA PX 80KW</t>
  </si>
  <si>
    <t>SYMMETRA PX 96KW</t>
  </si>
  <si>
    <t>SYMMETRA PX 112KW</t>
  </si>
  <si>
    <t>SYMMETRA PX 128KW</t>
  </si>
  <si>
    <t>SYMMETRA PX 144KW</t>
  </si>
  <si>
    <t>SYMMETRA PX 160KW</t>
  </si>
  <si>
    <t>P/N ASSY</t>
  </si>
  <si>
    <t>SY16K48H-PD</t>
  </si>
  <si>
    <t>SY32K48H-PD</t>
  </si>
  <si>
    <t>SY48K48H-PD</t>
  </si>
  <si>
    <t>SY64K96H</t>
  </si>
  <si>
    <t>SY80K96H</t>
  </si>
  <si>
    <t>SY96K160H</t>
  </si>
  <si>
    <t>SY112K160H</t>
  </si>
  <si>
    <t>SY128K160H</t>
  </si>
  <si>
    <t>SY144K160H</t>
  </si>
  <si>
    <t>SY160K160H</t>
  </si>
  <si>
    <t>SKU</t>
  </si>
  <si>
    <t>Width</t>
  </si>
  <si>
    <t>Depth</t>
  </si>
  <si>
    <t>LAYOUT</t>
  </si>
  <si>
    <t>Type</t>
  </si>
  <si>
    <t>48H</t>
  </si>
  <si>
    <t>96H</t>
  </si>
  <si>
    <t>160H</t>
  </si>
  <si>
    <t>GALAXY VS/VM</t>
  </si>
  <si>
    <t>GALAXY VS</t>
  </si>
  <si>
    <t>GALAXY VSN+1</t>
  </si>
  <si>
    <t>GALAXY VM</t>
  </si>
  <si>
    <t>GVSUPS15KB2HS</t>
  </si>
  <si>
    <t>GVSUPS20KB2HS</t>
  </si>
  <si>
    <t>GVSUPS20KR0B5HS</t>
  </si>
  <si>
    <t>GVSUPS30KB4HS</t>
  </si>
  <si>
    <t>GVSUPS30KR0B5HS</t>
  </si>
  <si>
    <t>GVSUPS40KB4HS</t>
  </si>
  <si>
    <t>GVSUPS40KR0B5HS</t>
  </si>
  <si>
    <t>GVSUPS50KB4HS</t>
  </si>
  <si>
    <t>GVSUPS50KR0B5HS</t>
  </si>
  <si>
    <t>GVSUPS60K0B5HS</t>
  </si>
  <si>
    <t>GVSUPS60KRHS</t>
  </si>
  <si>
    <t>GVSUPS80K0B5HS</t>
  </si>
  <si>
    <t>GVSUPS80KRHS</t>
  </si>
  <si>
    <t>GVSUPS100KHS</t>
  </si>
  <si>
    <t>GVSUPS100KRHS</t>
  </si>
  <si>
    <t>GVSUPS120KHS</t>
  </si>
  <si>
    <t>GVSUPS150KHS</t>
  </si>
  <si>
    <t>GVMPB160KHS</t>
  </si>
  <si>
    <t>GVMPB200KHS</t>
  </si>
  <si>
    <t>RUNTIME (min)</t>
  </si>
  <si>
    <t>ACRC301S</t>
  </si>
  <si>
    <t>INROW3CW</t>
  </si>
  <si>
    <t>ACRC602</t>
  </si>
  <si>
    <t>INROW6CW</t>
  </si>
  <si>
    <t>ACRD602P</t>
  </si>
  <si>
    <t>INROW9DX</t>
  </si>
  <si>
    <t>UCA 0481</t>
  </si>
  <si>
    <t>UNISPLIT</t>
  </si>
  <si>
    <t>WMF0661</t>
  </si>
  <si>
    <t>WALLMOUNT1</t>
  </si>
  <si>
    <t>-</t>
  </si>
  <si>
    <t>ACRD602</t>
  </si>
  <si>
    <t>INROW6DX</t>
  </si>
  <si>
    <t>ACRD301S</t>
  </si>
  <si>
    <t>INROW3DX</t>
  </si>
  <si>
    <t>ACRC602P</t>
  </si>
  <si>
    <t>INROW6PCW</t>
  </si>
  <si>
    <t>ACRD301P</t>
  </si>
  <si>
    <t>INROW3PDX</t>
  </si>
  <si>
    <t>LDAV</t>
  </si>
  <si>
    <t>CRAC1DX</t>
  </si>
  <si>
    <t>PHYSICAL CONSTRAINT - MODULE SPACE &amp; COOLING</t>
  </si>
  <si>
    <t>LDCV</t>
  </si>
  <si>
    <t>CRAH1CW</t>
  </si>
  <si>
    <t>LENGHT</t>
  </si>
  <si>
    <t>ISO20'</t>
  </si>
  <si>
    <t>LAYOUT_01</t>
  </si>
  <si>
    <t>N</t>
  </si>
  <si>
    <t>2N</t>
  </si>
  <si>
    <t>LAYOUT_02</t>
  </si>
  <si>
    <t>LAYOUT_03</t>
  </si>
  <si>
    <t>LAYOUT_04</t>
  </si>
  <si>
    <t>LAYOUT_05</t>
  </si>
  <si>
    <t>ISO40'</t>
  </si>
  <si>
    <t>NON ISO25'</t>
  </si>
  <si>
    <t>NON ISO45'</t>
  </si>
  <si>
    <t>ERV / ARS</t>
  </si>
  <si>
    <t>ARS_ISO</t>
  </si>
  <si>
    <t>ISO20'_ETO</t>
  </si>
  <si>
    <t>ISO40'_ETO</t>
  </si>
  <si>
    <t>ARS_NONISO</t>
  </si>
  <si>
    <t>NON ISOD45</t>
  </si>
  <si>
    <t>NO UPS</t>
  </si>
  <si>
    <t>CRAH DX</t>
  </si>
  <si>
    <t>2422A</t>
  </si>
  <si>
    <t>2522A</t>
  </si>
  <si>
    <t>2722A</t>
  </si>
  <si>
    <t>3822A</t>
  </si>
  <si>
    <t>LENGTH</t>
  </si>
  <si>
    <t>COST</t>
  </si>
  <si>
    <t>CRAH CW</t>
  </si>
  <si>
    <t>0800A</t>
  </si>
  <si>
    <t>1400A</t>
  </si>
  <si>
    <t>1800A</t>
  </si>
  <si>
    <t>2500A</t>
  </si>
  <si>
    <t>3400A</t>
  </si>
  <si>
    <t>4000A</t>
  </si>
  <si>
    <t>4300A</t>
  </si>
  <si>
    <t>7Ah (VRLA)</t>
  </si>
  <si>
    <t>9Ah (VRLA)</t>
  </si>
  <si>
    <t>EASY UPS</t>
  </si>
  <si>
    <t>Easy UPS 3S</t>
  </si>
  <si>
    <t>Easy UPS 3M</t>
  </si>
  <si>
    <t>E3SUPS10KHB1</t>
  </si>
  <si>
    <t>E3SUPS15KHB2</t>
  </si>
  <si>
    <t>E3SUPS20KHB1</t>
  </si>
  <si>
    <t>E3SUPS30KHB1</t>
  </si>
  <si>
    <t>E3SUPS40KHB1</t>
  </si>
  <si>
    <t>E3MUPS60KHB1S</t>
  </si>
  <si>
    <t>E3MUPS80KHB1S</t>
  </si>
  <si>
    <t>E3MUPS100KHS</t>
  </si>
  <si>
    <t>E3MUPS120KHS</t>
  </si>
  <si>
    <t>E3MUPS160KHS</t>
  </si>
  <si>
    <t>E3MUPS200KHS</t>
  </si>
  <si>
    <t>5.4</t>
  </si>
  <si>
    <t>6.9</t>
  </si>
  <si>
    <t>E3SBTH4</t>
  </si>
  <si>
    <t>E3MCBC10A</t>
  </si>
  <si>
    <t>2xE3MCBC7B</t>
  </si>
  <si>
    <t>2XE3MCBC10A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</si>
</sst>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\ _€_-;\-* #,##0\ _€_-;_-* &quot;-&quot;??\ _€_-;_-@_-"/>
    <numFmt numFmtId="166" formatCode="_-* #,##0.00_-;\-* #,##0.00_-;_-* &quot;-&quot;??_-;_-@_-"/>
    <numFmt numFmtId="167" formatCode="_-* #,##0.00\ _€_-;\-* #,##0.00\ _€_-;_-* &quot;-&quot;??\ _€_-;_-@_-"/>
    <numFmt numFmtId="168" formatCode="_(&quot;€&quot;* #,##0.00_);_(&quot;€&quot;* \(#,##0.00\);_(&quot;€&quot;* &quot;-&quot;??_);_(@_)"/>
    <numFmt numFmtId="169" formatCode="_-* #,##0.00\ [$€]_-;\-* #,##0.00\ [$€]_-;_-* &quot;-&quot;??\ [$€]_-;_-@_-"/>
    <numFmt numFmtId="170" formatCode="_ &quot;￥&quot;* #,##0.00_ ;_ &quot;￥&quot;* \-#,##0.00_ ;_ &quot;￥&quot;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name val="FreesiaUPC"/>
      <family val="2"/>
      <charset val="222"/>
    </font>
    <font>
      <sz val="10"/>
      <name val="MS Sans Serif"/>
      <family val="2"/>
      <charset val="22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sz val="12.5"/>
      <name val="DilleniaUPC"/>
      <family val="1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8"/>
      <name val="Arial"/>
      <family val="2"/>
    </font>
    <font>
      <sz val="10"/>
      <name val="Verdana"/>
      <family val="2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9.35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1" fillId="0" borderId="0"/>
    <xf numFmtId="40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7" fontId="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64" fontId="17" fillId="0" borderId="0" applyFont="0" applyFill="0" applyBorder="0" applyAlignment="0" applyProtection="0"/>
    <xf numFmtId="170" fontId="18" fillId="0" borderId="0" applyFont="0" applyFill="0" applyBorder="0" applyAlignment="0" applyProtection="0">
      <alignment vertical="center"/>
    </xf>
    <xf numFmtId="0" fontId="19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1" fillId="0" borderId="0"/>
    <xf numFmtId="0" fontId="22" fillId="0" borderId="0">
      <alignment vertical="center"/>
    </xf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indent="20"/>
    </xf>
    <xf numFmtId="0" fontId="0" fillId="0" borderId="0" xfId="0" applyBorder="1"/>
    <xf numFmtId="0" fontId="1" fillId="8" borderId="0" xfId="0" applyFont="1" applyFill="1" applyBorder="1" applyAlignment="1">
      <alignment horizontal="left" indent="5"/>
    </xf>
    <xf numFmtId="0" fontId="1" fillId="8" borderId="0" xfId="0" applyFont="1" applyFill="1" applyBorder="1" applyAlignment="1">
      <alignment horizontal="left" indent="16"/>
    </xf>
    <xf numFmtId="0" fontId="9" fillId="7" borderId="1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8" xfId="0" applyBorder="1"/>
    <xf numFmtId="165" fontId="7" fillId="3" borderId="9" xfId="1" applyNumberFormat="1" applyFont="1" applyFill="1" applyBorder="1"/>
    <xf numFmtId="165" fontId="7" fillId="9" borderId="9" xfId="1" applyNumberFormat="1" applyFont="1" applyFill="1" applyBorder="1"/>
    <xf numFmtId="165" fontId="7" fillId="3" borderId="10" xfId="1" applyNumberFormat="1" applyFont="1" applyFill="1" applyBorder="1"/>
    <xf numFmtId="0" fontId="0" fillId="0" borderId="11" xfId="0" applyBorder="1"/>
    <xf numFmtId="165" fontId="7" fillId="3" borderId="0" xfId="1" applyNumberFormat="1" applyFont="1" applyFill="1" applyBorder="1"/>
    <xf numFmtId="165" fontId="7" fillId="9" borderId="0" xfId="1" applyNumberFormat="1" applyFont="1" applyFill="1" applyBorder="1"/>
    <xf numFmtId="165" fontId="7" fillId="3" borderId="12" xfId="1" applyNumberFormat="1" applyFont="1" applyFill="1" applyBorder="1"/>
    <xf numFmtId="0" fontId="0" fillId="0" borderId="13" xfId="0" applyBorder="1"/>
    <xf numFmtId="165" fontId="7" fillId="3" borderId="14" xfId="1" applyNumberFormat="1" applyFont="1" applyFill="1" applyBorder="1"/>
    <xf numFmtId="165" fontId="7" fillId="9" borderId="14" xfId="1" applyNumberFormat="1" applyFont="1" applyFill="1" applyBorder="1"/>
    <xf numFmtId="165" fontId="7" fillId="3" borderId="15" xfId="1" applyNumberFormat="1" applyFont="1" applyFill="1" applyBorder="1"/>
    <xf numFmtId="165" fontId="4" fillId="3" borderId="14" xfId="1" applyNumberFormat="1" applyFont="1" applyFill="1" applyBorder="1"/>
    <xf numFmtId="165" fontId="4" fillId="9" borderId="14" xfId="1" applyNumberFormat="1" applyFont="1" applyFill="1" applyBorder="1"/>
    <xf numFmtId="165" fontId="4" fillId="3" borderId="15" xfId="1" applyNumberFormat="1" applyFont="1" applyFill="1" applyBorder="1"/>
    <xf numFmtId="165" fontId="4" fillId="3" borderId="9" xfId="1" applyNumberFormat="1" applyFont="1" applyFill="1" applyBorder="1"/>
    <xf numFmtId="165" fontId="4" fillId="9" borderId="9" xfId="1" applyNumberFormat="1" applyFont="1" applyFill="1" applyBorder="1"/>
    <xf numFmtId="165" fontId="4" fillId="3" borderId="10" xfId="1" applyNumberFormat="1" applyFont="1" applyFill="1" applyBorder="1"/>
    <xf numFmtId="165" fontId="4" fillId="3" borderId="0" xfId="1" applyNumberFormat="1" applyFont="1" applyFill="1" applyBorder="1"/>
    <xf numFmtId="165" fontId="4" fillId="9" borderId="0" xfId="1" applyNumberFormat="1" applyFont="1" applyFill="1" applyBorder="1"/>
    <xf numFmtId="165" fontId="4" fillId="3" borderId="12" xfId="1" applyNumberFormat="1" applyFont="1" applyFill="1" applyBorder="1"/>
    <xf numFmtId="0" fontId="8" fillId="9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4" fillId="11" borderId="16" xfId="0" quotePrefix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quotePrefix="1" applyFont="1" applyFill="1" applyAlignment="1">
      <alignment horizontal="center"/>
    </xf>
    <xf numFmtId="0" fontId="4" fillId="12" borderId="16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1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32">
    <cellStyle name="0,0_x000d__x000a_NA_x000d__x000a_ 2" xfId="4" xr:uid="{76EA1984-5CA4-4D31-A22D-4973C4CD2618}"/>
    <cellStyle name="Comma" xfId="1" builtinId="3"/>
    <cellStyle name="Comma 2" xfId="3" xr:uid="{2A7B3957-1519-4C8D-9518-918343968444}"/>
    <cellStyle name="Comma 3" xfId="5" xr:uid="{52DDAAA8-CDAE-4820-AD15-EFB0EC30B8DC}"/>
    <cellStyle name="Currency 2" xfId="6" xr:uid="{9A2C0A46-3353-4297-9ED6-134155D680D4}"/>
    <cellStyle name="Currency 2 2" xfId="29" xr:uid="{EFCB681C-70CC-4AFF-A0D6-446DF51AEA21}"/>
    <cellStyle name="Currency 3" xfId="2" xr:uid="{AF266CDE-C406-447F-8B14-E5F861D7E09D}"/>
    <cellStyle name="Euro" xfId="7" xr:uid="{F4CE36BE-A5DC-4363-BA32-1BA9D7969F98}"/>
    <cellStyle name="Euro 2" xfId="30" xr:uid="{D5704BD5-ACC6-4A3D-B7D1-65D570FD4714}"/>
    <cellStyle name="Hipervínculo 2" xfId="8" xr:uid="{7901CF61-3AE5-43DE-8D80-8B35B5BA5D5D}"/>
    <cellStyle name="Hipervínculo 3" xfId="9" xr:uid="{CE9EEA82-3BBE-4D9D-80FA-949EC7AB8DAD}"/>
    <cellStyle name="Hyperlink 2" xfId="31" xr:uid="{E2EC2008-CC6E-46C8-8A2D-72800046A697}"/>
    <cellStyle name="Millares 2" xfId="10" xr:uid="{2B37FDAE-A464-4E74-AC20-4059C97B419D}"/>
    <cellStyle name="Millares 2 2" xfId="28" xr:uid="{D3C15D7F-C3CB-4D82-AEC8-30DC8A372D9A}"/>
    <cellStyle name="Moneda 2" xfId="11" xr:uid="{36FE39CA-C49C-4874-9265-AAE615CC5738}"/>
    <cellStyle name="Moneda 2 2" xfId="12" xr:uid="{24C57E3B-C9C7-463B-BC77-6E237A8DFA58}"/>
    <cellStyle name="Moneda 3" xfId="13" xr:uid="{D5153E0C-A422-4637-9288-D74613C43514}"/>
    <cellStyle name="Moneda 4" xfId="14" xr:uid="{33C0ECFC-95CA-4CB3-8C95-7CE17517E090}"/>
    <cellStyle name="Normal" xfId="0" builtinId="0"/>
    <cellStyle name="Normal 11" xfId="15" xr:uid="{F61DFB1C-94FA-444D-8C0C-381BC5820562}"/>
    <cellStyle name="Normal 2" xfId="16" xr:uid="{F49F6C60-0B6D-4632-AAF9-FE1C433CAA70}"/>
    <cellStyle name="Normal 2 16" xfId="17" xr:uid="{655F2E7D-A5F1-45A3-A3F6-68A8A5B9F04C}"/>
    <cellStyle name="Normal 2 2" xfId="18" xr:uid="{D806A38B-D6D0-45E7-9D77-BFC5D8D270F2}"/>
    <cellStyle name="Normal 2 2 2" xfId="19" xr:uid="{3749371F-85BB-4896-8EC5-FC299AE7331D}"/>
    <cellStyle name="Normal 2 4" xfId="20" xr:uid="{1969E49A-F8CE-46C4-A5A7-8696CEBB4C46}"/>
    <cellStyle name="Normal 3" xfId="21" xr:uid="{3CF467D2-6283-46FC-AE49-59BD3CD36454}"/>
    <cellStyle name="Normal 3 2" xfId="22" xr:uid="{60FB81A5-CEE6-492A-A6C0-C26B6FFF4DB7}"/>
    <cellStyle name="Normal 4" xfId="23" xr:uid="{43751ED1-568B-4C4D-B766-C6D5EC225BAF}"/>
    <cellStyle name="Percent 3" xfId="24" xr:uid="{E78BB5EE-3A68-4691-A6F4-A50CC9F655EC}"/>
    <cellStyle name="Porcentual 2" xfId="25" xr:uid="{BD020E41-8529-4651-8AD9-01633535419F}"/>
    <cellStyle name="常规 4" xfId="26" xr:uid="{34CD1A87-3908-4D07-A14F-4E80494B28F6}"/>
    <cellStyle name="常规_FM200面价-20110428" xfId="27" xr:uid="{9617C2AA-94A7-41DA-81E8-42F805544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4%20-%20Op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6%20-%20Op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28">
          <cell r="D28" t="str">
            <v>2N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13">
          <cell r="D13">
            <v>91</v>
          </cell>
        </row>
        <row r="17">
          <cell r="D17" t="str">
            <v>N+1</v>
          </cell>
        </row>
        <row r="28">
          <cell r="D28" t="str">
            <v>2N</v>
          </cell>
        </row>
      </sheetData>
      <sheetData sheetId="1"/>
      <sheetData sheetId="2">
        <row r="3">
          <cell r="B3" t="str">
            <v>ACRC301S</v>
          </cell>
          <cell r="C3" t="str">
            <v>INROW3CW</v>
          </cell>
          <cell r="D3" t="str">
            <v>-</v>
          </cell>
          <cell r="E3" t="str">
            <v>E75</v>
          </cell>
          <cell r="F3" t="str">
            <v>Opt_InR300CW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</row>
        <row r="19">
          <cell r="C19" t="str">
            <v>ISO40</v>
          </cell>
          <cell r="D19">
            <v>0</v>
          </cell>
          <cell r="E19">
            <v>0</v>
          </cell>
          <cell r="F19">
            <v>1</v>
          </cell>
          <cell r="H19" t="str">
            <v>GALAXY</v>
          </cell>
          <cell r="I19" t="str">
            <v>LAYOUT_01</v>
          </cell>
          <cell r="J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5B-61C3-420C-93AC-B28CCAD050E7}">
  <sheetPr codeName="Sheet1"/>
  <dimension ref="A1:E22"/>
  <sheetViews>
    <sheetView workbookViewId="0">
      <selection activeCell="C2" sqref="C2"/>
    </sheetView>
  </sheetViews>
  <sheetFormatPr defaultRowHeight="14.4"/>
  <cols>
    <col min="1" max="1" width="14.21875" customWidth="1"/>
    <col min="2" max="2" width="19.6640625" customWidth="1"/>
    <col min="3" max="3" width="11.33203125" bestFit="1" customWidth="1"/>
    <col min="4" max="4" width="7.21875" bestFit="1" customWidth="1"/>
    <col min="5" max="5" width="60.88671875" customWidth="1"/>
  </cols>
  <sheetData>
    <row r="1" spans="1:5">
      <c r="A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>
      <c r="A2" t="s">
        <v>89</v>
      </c>
      <c r="B2" s="2" t="s">
        <v>5</v>
      </c>
      <c r="C2" s="3" t="s">
        <v>6</v>
      </c>
      <c r="D2" s="4" t="s">
        <v>7</v>
      </c>
      <c r="E2" s="4" t="s">
        <v>8</v>
      </c>
    </row>
    <row r="3" spans="1:5">
      <c r="A3" t="s">
        <v>89</v>
      </c>
      <c r="B3" s="1" t="s">
        <v>9</v>
      </c>
      <c r="C3" t="s">
        <v>10</v>
      </c>
      <c r="D3" s="4" t="s">
        <v>11</v>
      </c>
      <c r="E3" s="4" t="s">
        <v>12</v>
      </c>
    </row>
    <row r="4" spans="1:5">
      <c r="A4" t="s">
        <v>89</v>
      </c>
      <c r="B4" s="1" t="s">
        <v>13</v>
      </c>
      <c r="C4" t="s">
        <v>14</v>
      </c>
      <c r="D4" s="5" t="s">
        <v>15</v>
      </c>
      <c r="E4" s="4" t="s">
        <v>16</v>
      </c>
    </row>
    <row r="5" spans="1:5">
      <c r="A5" t="s">
        <v>89</v>
      </c>
      <c r="B5" s="1" t="s">
        <v>17</v>
      </c>
      <c r="C5" t="s">
        <v>18</v>
      </c>
      <c r="D5" s="4" t="s">
        <v>19</v>
      </c>
      <c r="E5" s="4" t="s">
        <v>20</v>
      </c>
    </row>
    <row r="6" spans="1:5">
      <c r="A6" t="s">
        <v>89</v>
      </c>
      <c r="B6" s="1" t="s">
        <v>21</v>
      </c>
      <c r="C6" t="s">
        <v>22</v>
      </c>
      <c r="D6" s="4" t="s">
        <v>23</v>
      </c>
      <c r="E6" s="4" t="s">
        <v>24</v>
      </c>
    </row>
    <row r="7" spans="1:5">
      <c r="A7" t="s">
        <v>89</v>
      </c>
      <c r="B7" s="1" t="s">
        <v>25</v>
      </c>
      <c r="C7" t="s">
        <v>26</v>
      </c>
      <c r="D7" s="4" t="s">
        <v>27</v>
      </c>
      <c r="E7" s="4" t="s">
        <v>28</v>
      </c>
    </row>
    <row r="8" spans="1:5">
      <c r="A8" t="s">
        <v>89</v>
      </c>
      <c r="B8" s="1" t="s">
        <v>29</v>
      </c>
      <c r="C8" t="s">
        <v>30</v>
      </c>
      <c r="D8" s="4" t="s">
        <v>31</v>
      </c>
      <c r="E8" s="4" t="s">
        <v>32</v>
      </c>
    </row>
    <row r="9" spans="1:5">
      <c r="A9" t="s">
        <v>89</v>
      </c>
      <c r="B9" s="1" t="s">
        <v>33</v>
      </c>
      <c r="C9" t="s">
        <v>34</v>
      </c>
      <c r="D9" s="4" t="s">
        <v>35</v>
      </c>
      <c r="E9" s="4" t="s">
        <v>36</v>
      </c>
    </row>
    <row r="10" spans="1:5">
      <c r="A10" t="s">
        <v>89</v>
      </c>
      <c r="B10" s="1" t="s">
        <v>37</v>
      </c>
      <c r="C10" t="s">
        <v>38</v>
      </c>
      <c r="D10" s="4" t="s">
        <v>39</v>
      </c>
      <c r="E10" s="4" t="s">
        <v>40</v>
      </c>
    </row>
    <row r="11" spans="1:5">
      <c r="A11" t="s">
        <v>89</v>
      </c>
      <c r="B11" s="1" t="s">
        <v>41</v>
      </c>
      <c r="C11" t="s">
        <v>42</v>
      </c>
      <c r="D11" s="4" t="s">
        <v>43</v>
      </c>
      <c r="E11" s="4" t="s">
        <v>44</v>
      </c>
    </row>
    <row r="12" spans="1:5">
      <c r="A12" t="s">
        <v>89</v>
      </c>
      <c r="B12" s="2" t="s">
        <v>45</v>
      </c>
      <c r="C12" s="3" t="s">
        <v>46</v>
      </c>
      <c r="D12" s="6" t="s">
        <v>47</v>
      </c>
      <c r="E12" s="7" t="s">
        <v>48</v>
      </c>
    </row>
    <row r="13" spans="1:5">
      <c r="A13" t="s">
        <v>89</v>
      </c>
      <c r="B13" s="1" t="s">
        <v>49</v>
      </c>
      <c r="C13" t="s">
        <v>50</v>
      </c>
      <c r="D13" t="s">
        <v>51</v>
      </c>
      <c r="E13" t="s">
        <v>52</v>
      </c>
    </row>
    <row r="14" spans="1:5">
      <c r="A14" t="s">
        <v>89</v>
      </c>
      <c r="B14" s="1" t="s">
        <v>53</v>
      </c>
      <c r="C14" t="s">
        <v>54</v>
      </c>
      <c r="D14" s="5" t="s">
        <v>55</v>
      </c>
      <c r="E14" t="s">
        <v>56</v>
      </c>
    </row>
    <row r="15" spans="1:5">
      <c r="A15" t="s">
        <v>89</v>
      </c>
      <c r="B15" s="1" t="s">
        <v>57</v>
      </c>
      <c r="C15" t="s">
        <v>58</v>
      </c>
      <c r="D15" t="s">
        <v>59</v>
      </c>
      <c r="E15" t="s">
        <v>60</v>
      </c>
    </row>
    <row r="16" spans="1:5">
      <c r="A16" t="s">
        <v>89</v>
      </c>
      <c r="B16" s="1" t="s">
        <v>61</v>
      </c>
      <c r="C16" t="s">
        <v>62</v>
      </c>
      <c r="D16" t="s">
        <v>63</v>
      </c>
      <c r="E16" t="s">
        <v>64</v>
      </c>
    </row>
    <row r="17" spans="1:5">
      <c r="A17" t="s">
        <v>89</v>
      </c>
      <c r="B17" s="1" t="s">
        <v>65</v>
      </c>
      <c r="C17" t="s">
        <v>66</v>
      </c>
      <c r="D17" t="s">
        <v>67</v>
      </c>
      <c r="E17" t="s">
        <v>68</v>
      </c>
    </row>
    <row r="18" spans="1:5">
      <c r="A18" t="s">
        <v>89</v>
      </c>
      <c r="B18" s="1" t="s">
        <v>69</v>
      </c>
      <c r="C18" t="s">
        <v>70</v>
      </c>
      <c r="D18" t="s">
        <v>71</v>
      </c>
      <c r="E18" t="s">
        <v>72</v>
      </c>
    </row>
    <row r="19" spans="1:5">
      <c r="A19" t="s">
        <v>89</v>
      </c>
      <c r="B19" s="1" t="s">
        <v>73</v>
      </c>
      <c r="C19" t="s">
        <v>74</v>
      </c>
      <c r="D19" t="s">
        <v>75</v>
      </c>
      <c r="E19" t="s">
        <v>76</v>
      </c>
    </row>
    <row r="20" spans="1:5">
      <c r="A20" t="s">
        <v>89</v>
      </c>
      <c r="B20" s="1" t="s">
        <v>77</v>
      </c>
      <c r="C20" t="s">
        <v>78</v>
      </c>
      <c r="D20" t="s">
        <v>79</v>
      </c>
      <c r="E20" t="s">
        <v>80</v>
      </c>
    </row>
    <row r="21" spans="1:5">
      <c r="A21" t="s">
        <v>89</v>
      </c>
      <c r="B21" s="1" t="s">
        <v>81</v>
      </c>
      <c r="C21" t="s">
        <v>82</v>
      </c>
      <c r="D21" t="s">
        <v>83</v>
      </c>
      <c r="E21" t="s">
        <v>84</v>
      </c>
    </row>
    <row r="22" spans="1:5">
      <c r="A22" t="s">
        <v>89</v>
      </c>
      <c r="B22" s="1" t="s">
        <v>85</v>
      </c>
      <c r="C22" t="s">
        <v>86</v>
      </c>
      <c r="D22" t="s">
        <v>87</v>
      </c>
      <c r="E2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25-FD54-4CE1-9E64-838B9CB04E9E}">
  <sheetPr codeName="Sheet2"/>
  <dimension ref="A1:H13"/>
  <sheetViews>
    <sheetView workbookViewId="0">
      <selection activeCell="C2" sqref="C2"/>
    </sheetView>
  </sheetViews>
  <sheetFormatPr defaultRowHeight="14.4"/>
  <sheetData>
    <row r="1" spans="1:8">
      <c r="A1" t="s">
        <v>90</v>
      </c>
      <c r="B1" s="1" t="s">
        <v>103</v>
      </c>
      <c r="C1" s="1" t="s">
        <v>104</v>
      </c>
      <c r="D1" s="1" t="s">
        <v>105</v>
      </c>
      <c r="E1" s="9" t="s">
        <v>106</v>
      </c>
      <c r="F1" s="9" t="s">
        <v>107</v>
      </c>
      <c r="G1" s="9" t="s">
        <v>106</v>
      </c>
      <c r="H1" s="9" t="s">
        <v>107</v>
      </c>
    </row>
    <row r="2" spans="1:8">
      <c r="A2" s="8" t="s">
        <v>91</v>
      </c>
      <c r="B2" s="9">
        <v>42</v>
      </c>
      <c r="C2" s="9">
        <v>800</v>
      </c>
      <c r="D2" s="9">
        <v>1060</v>
      </c>
      <c r="E2" s="10">
        <v>1</v>
      </c>
      <c r="F2" s="10">
        <v>1</v>
      </c>
      <c r="G2" s="10">
        <v>1</v>
      </c>
      <c r="H2" s="10">
        <v>1</v>
      </c>
    </row>
    <row r="3" spans="1:8">
      <c r="A3" s="8" t="s">
        <v>92</v>
      </c>
      <c r="B3" s="9">
        <v>48</v>
      </c>
      <c r="C3" s="9">
        <v>800</v>
      </c>
      <c r="D3" s="9">
        <v>1060</v>
      </c>
      <c r="E3" s="10">
        <v>1</v>
      </c>
      <c r="F3" s="10">
        <v>0</v>
      </c>
      <c r="G3" s="10">
        <v>1</v>
      </c>
      <c r="H3" s="10">
        <v>1</v>
      </c>
    </row>
    <row r="4" spans="1:8">
      <c r="A4" s="8" t="s">
        <v>93</v>
      </c>
      <c r="B4" s="9">
        <v>42</v>
      </c>
      <c r="C4" s="9">
        <v>800</v>
      </c>
      <c r="D4" s="9">
        <v>1200</v>
      </c>
      <c r="E4" s="10">
        <v>2</v>
      </c>
      <c r="F4" s="10">
        <v>2</v>
      </c>
      <c r="G4" s="10">
        <v>1</v>
      </c>
      <c r="H4" s="10">
        <v>1</v>
      </c>
    </row>
    <row r="5" spans="1:8">
      <c r="A5" s="8" t="s">
        <v>94</v>
      </c>
      <c r="B5" s="9">
        <v>48</v>
      </c>
      <c r="C5" s="9">
        <v>800</v>
      </c>
      <c r="D5" s="9">
        <v>1200</v>
      </c>
      <c r="E5" s="10">
        <v>2</v>
      </c>
      <c r="F5" s="10">
        <v>0</v>
      </c>
      <c r="G5" s="10">
        <v>1</v>
      </c>
      <c r="H5" s="10">
        <v>1</v>
      </c>
    </row>
    <row r="6" spans="1:8">
      <c r="A6" s="1" t="s">
        <v>95</v>
      </c>
      <c r="B6" s="9">
        <v>42</v>
      </c>
      <c r="C6" s="9">
        <v>600</v>
      </c>
      <c r="D6" s="9">
        <v>1070</v>
      </c>
      <c r="E6" s="10">
        <v>1</v>
      </c>
      <c r="F6" s="10">
        <v>1</v>
      </c>
      <c r="G6" s="10">
        <v>1</v>
      </c>
      <c r="H6" s="10">
        <v>1</v>
      </c>
    </row>
    <row r="7" spans="1:8">
      <c r="A7" s="1" t="s">
        <v>96</v>
      </c>
      <c r="B7" s="9">
        <v>48</v>
      </c>
      <c r="C7" s="9">
        <v>600</v>
      </c>
      <c r="D7" s="9">
        <v>1070</v>
      </c>
      <c r="E7" s="10">
        <v>1</v>
      </c>
      <c r="F7" s="10">
        <v>0</v>
      </c>
      <c r="G7" s="10">
        <v>1</v>
      </c>
      <c r="H7" s="10">
        <v>1</v>
      </c>
    </row>
    <row r="8" spans="1:8">
      <c r="A8" s="1" t="s">
        <v>97</v>
      </c>
      <c r="B8" s="9">
        <v>42</v>
      </c>
      <c r="C8" s="9">
        <v>750</v>
      </c>
      <c r="D8" s="9">
        <v>1070</v>
      </c>
      <c r="E8" s="10">
        <v>1</v>
      </c>
      <c r="F8" s="10">
        <v>1</v>
      </c>
      <c r="G8" s="10">
        <v>1</v>
      </c>
      <c r="H8" s="10">
        <v>1</v>
      </c>
    </row>
    <row r="9" spans="1:8">
      <c r="A9" s="1" t="s">
        <v>98</v>
      </c>
      <c r="B9" s="9">
        <v>48</v>
      </c>
      <c r="C9" s="9">
        <v>750</v>
      </c>
      <c r="D9" s="9">
        <v>1070</v>
      </c>
      <c r="E9" s="10">
        <v>1</v>
      </c>
      <c r="F9" s="10">
        <v>0</v>
      </c>
      <c r="G9" s="10">
        <v>1</v>
      </c>
      <c r="H9" s="10">
        <v>1</v>
      </c>
    </row>
    <row r="10" spans="1:8">
      <c r="A10" s="1" t="s">
        <v>99</v>
      </c>
      <c r="B10" s="9">
        <v>42</v>
      </c>
      <c r="C10" s="9">
        <v>600</v>
      </c>
      <c r="D10" s="9">
        <v>1200</v>
      </c>
      <c r="E10" s="10">
        <v>2</v>
      </c>
      <c r="F10" s="10">
        <v>2</v>
      </c>
      <c r="G10" s="10">
        <v>1</v>
      </c>
      <c r="H10" s="10">
        <v>1</v>
      </c>
    </row>
    <row r="11" spans="1:8">
      <c r="A11" s="1" t="s">
        <v>100</v>
      </c>
      <c r="B11" s="9">
        <v>48</v>
      </c>
      <c r="C11" s="9">
        <v>600</v>
      </c>
      <c r="D11" s="9">
        <v>1200</v>
      </c>
      <c r="E11" s="10">
        <v>2</v>
      </c>
      <c r="F11" s="10">
        <v>0</v>
      </c>
      <c r="G11" s="10">
        <v>1</v>
      </c>
      <c r="H11" s="10">
        <v>1</v>
      </c>
    </row>
    <row r="12" spans="1:8">
      <c r="A12" s="1" t="s">
        <v>101</v>
      </c>
      <c r="B12" s="9">
        <v>42</v>
      </c>
      <c r="C12" s="9">
        <v>750</v>
      </c>
      <c r="D12" s="9">
        <v>1200</v>
      </c>
      <c r="E12" s="10">
        <v>2</v>
      </c>
      <c r="F12" s="10">
        <v>2</v>
      </c>
      <c r="G12" s="10">
        <v>1</v>
      </c>
      <c r="H12" s="10">
        <v>1</v>
      </c>
    </row>
    <row r="13" spans="1:8">
      <c r="A13" s="1" t="s">
        <v>102</v>
      </c>
      <c r="B13" s="9">
        <v>48</v>
      </c>
      <c r="C13" s="9">
        <v>750</v>
      </c>
      <c r="D13" s="9">
        <v>1200</v>
      </c>
      <c r="E13" s="10">
        <v>2</v>
      </c>
      <c r="F13" s="10">
        <v>0</v>
      </c>
      <c r="G13" s="10">
        <v>1</v>
      </c>
      <c r="H13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F67-9801-4512-98A1-5BC98152F107}">
  <dimension ref="A1:K11"/>
  <sheetViews>
    <sheetView workbookViewId="0">
      <selection activeCell="I11" sqref="I11"/>
    </sheetView>
  </sheetViews>
  <sheetFormatPr defaultRowHeight="14.4"/>
  <sheetData>
    <row r="1" spans="1:11" customFormat="1" ht="18">
      <c r="A1" s="81" t="s">
        <v>234</v>
      </c>
      <c r="B1" s="81"/>
    </row>
    <row r="2" spans="1:11" customFormat="1">
      <c r="A2" s="1"/>
      <c r="B2" s="11">
        <f>IF([2]CONFIGURATOR!$D$13&lt;=[2]CONSTRAINTS!B3,1,0)</f>
        <v>1</v>
      </c>
      <c r="C2" s="11">
        <f>IF([2]CONFIGURATOR!$D$13&lt;=[2]CONSTRAINTS!C3,1,0)</f>
        <v>1</v>
      </c>
      <c r="D2" s="11">
        <f>IF([2]CONFIGURATOR!$D$13&lt;=[2]CONSTRAINTS!D3,1,0)</f>
        <v>1</v>
      </c>
      <c r="E2" s="11">
        <f>IF([2]CONFIGURATOR!$D$13&lt;=[2]CONSTRAINTS!E3,1,0)</f>
        <v>1</v>
      </c>
      <c r="F2" s="11">
        <f>IF([2]CONFIGURATOR!$D$13&lt;=[2]CONSTRAINTS!F3,1,0)</f>
        <v>1</v>
      </c>
      <c r="G2" s="11">
        <f>IF([2]CONFIGURATOR!$D$13&lt;=[2]CONSTRAINTS!G3,1,0)</f>
        <v>1</v>
      </c>
      <c r="H2" s="11">
        <f>IF([2]CONFIGURATOR!$D$13&lt;=[2]CONSTRAINTS!H3,1,0)</f>
        <v>1</v>
      </c>
      <c r="I2" s="11">
        <f>IF([2]CONFIGURATOR!$D$13&lt;=[2]CONSTRAINTS!I3,1,0)</f>
        <v>1</v>
      </c>
      <c r="J2" s="11">
        <f>IF([2]CONFIGURATOR!$D$13&lt;=[2]CONSTRAINTS!J3,1,0)</f>
        <v>1</v>
      </c>
      <c r="K2" s="11">
        <f>IF([2]CONFIGURATOR!$D$13&lt;=[2]CONSTRAINTS!K3,1,0)</f>
        <v>1</v>
      </c>
    </row>
    <row r="3" spans="1:11" customFormat="1">
      <c r="A3" s="1" t="s">
        <v>108</v>
      </c>
      <c r="B3" s="11">
        <v>155</v>
      </c>
      <c r="C3" s="11">
        <v>249</v>
      </c>
      <c r="D3" s="11">
        <v>392</v>
      </c>
      <c r="E3" s="11">
        <v>623</v>
      </c>
      <c r="F3" s="11">
        <v>500</v>
      </c>
      <c r="G3" s="11">
        <v>700</v>
      </c>
      <c r="H3" s="11">
        <v>800</v>
      </c>
      <c r="I3" s="11">
        <v>900</v>
      </c>
      <c r="J3" s="11">
        <v>1000</v>
      </c>
      <c r="K3" s="11">
        <v>2000</v>
      </c>
    </row>
    <row r="4" spans="1:11" customFormat="1">
      <c r="A4" s="1" t="s">
        <v>109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customFormat="1">
      <c r="A5" s="1" t="s">
        <v>110</v>
      </c>
      <c r="B5" s="12">
        <v>250</v>
      </c>
      <c r="C5" s="12">
        <v>400</v>
      </c>
      <c r="D5" s="12">
        <v>630</v>
      </c>
      <c r="E5" s="12">
        <v>1000</v>
      </c>
      <c r="F5" s="12" t="s">
        <v>111</v>
      </c>
      <c r="G5" s="12" t="s">
        <v>111</v>
      </c>
      <c r="H5" s="12" t="s">
        <v>111</v>
      </c>
      <c r="I5" s="12" t="s">
        <v>111</v>
      </c>
      <c r="J5" s="12" t="s">
        <v>111</v>
      </c>
      <c r="K5" s="12" t="s">
        <v>111</v>
      </c>
    </row>
    <row r="6" spans="1:11" customFormat="1"/>
    <row r="7" spans="1:11" customFormat="1"/>
    <row r="8" spans="1:11" customFormat="1"/>
    <row r="9" spans="1:11" customFormat="1"/>
    <row r="10" spans="1:11" customFormat="1"/>
    <row r="11" spans="1:11" customFormat="1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E80C-F458-41E5-A38B-37D4FE98219B}">
  <dimension ref="A1"/>
  <sheetViews>
    <sheetView workbookViewId="0">
      <selection activeCell="H24" sqref="H24"/>
    </sheetView>
  </sheetViews>
  <sheetFormatPr defaultRowHeight="14.4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2F8-BDCC-4961-9719-46BC7829E92E}">
  <dimension ref="A1:B12"/>
  <sheetViews>
    <sheetView workbookViewId="0">
      <selection activeCell="B17" sqref="B17"/>
    </sheetView>
  </sheetViews>
  <sheetFormatPr defaultRowHeight="14.4"/>
  <cols>
    <col min="1" max="1" width="24.21875" customWidth="1"/>
    <col min="2" max="2" width="82.44140625" customWidth="1"/>
  </cols>
  <sheetData>
    <row r="1" spans="1:2">
      <c r="A1" s="14" t="s">
        <v>112</v>
      </c>
      <c r="B1" s="13" t="s">
        <v>124</v>
      </c>
    </row>
    <row r="2" spans="1:2">
      <c r="A2" s="14" t="s">
        <v>113</v>
      </c>
      <c r="B2" s="13" t="s">
        <v>125</v>
      </c>
    </row>
    <row r="3" spans="1:2">
      <c r="A3" s="14" t="s">
        <v>114</v>
      </c>
      <c r="B3" s="13" t="s">
        <v>126</v>
      </c>
    </row>
    <row r="4" spans="1:2">
      <c r="A4" s="14" t="s">
        <v>115</v>
      </c>
      <c r="B4" s="13" t="s">
        <v>127</v>
      </c>
    </row>
    <row r="5" spans="1:2">
      <c r="A5" s="14" t="s">
        <v>116</v>
      </c>
      <c r="B5" s="13" t="s">
        <v>128</v>
      </c>
    </row>
    <row r="6" spans="1:2">
      <c r="A6" s="14" t="s">
        <v>117</v>
      </c>
      <c r="B6" s="13" t="s">
        <v>129</v>
      </c>
    </row>
    <row r="7" spans="1:2">
      <c r="A7" s="14" t="s">
        <v>118</v>
      </c>
      <c r="B7" s="13" t="s">
        <v>130</v>
      </c>
    </row>
    <row r="8" spans="1:2">
      <c r="A8" s="14" t="s">
        <v>119</v>
      </c>
      <c r="B8" s="13" t="s">
        <v>131</v>
      </c>
    </row>
    <row r="9" spans="1:2">
      <c r="A9" s="14" t="s">
        <v>120</v>
      </c>
      <c r="B9" s="13" t="s">
        <v>132</v>
      </c>
    </row>
    <row r="10" spans="1:2">
      <c r="A10" s="14" t="s">
        <v>121</v>
      </c>
      <c r="B10" s="13" t="s">
        <v>133</v>
      </c>
    </row>
    <row r="11" spans="1:2">
      <c r="A11" s="14" t="s">
        <v>122</v>
      </c>
      <c r="B11" s="13" t="s">
        <v>135</v>
      </c>
    </row>
    <row r="12" spans="1:2">
      <c r="A12" s="14" t="s">
        <v>123</v>
      </c>
      <c r="B12" s="13" t="s">
        <v>134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B8E7-9517-475F-8EF9-B5A8E6E075B5}">
  <dimension ref="A1:AL42"/>
  <sheetViews>
    <sheetView tabSelected="1" topLeftCell="M23" workbookViewId="0">
      <selection activeCell="U34" sqref="U34"/>
    </sheetView>
  </sheetViews>
  <sheetFormatPr defaultRowHeight="14.4"/>
  <sheetData>
    <row r="1" spans="1:38" customFormat="1" ht="18">
      <c r="A1" s="81" t="s">
        <v>136</v>
      </c>
      <c r="B1" s="81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38" customFormat="1">
      <c r="A2" s="75"/>
      <c r="B2" s="74">
        <f>IF(ROUNDDOWN(+(B3)/([2]CONFIGURATOR!$D$13+IF([2]CONFIGURATOR!$D$28="N+1",16+0)),0)&gt;1,1,ROUNDDOWN(+(B3)/([2]CONFIGURATOR!$D$13+IF([2]CONFIGURATOR!$D$28="N+1",16+0)),0))</f>
        <v>0</v>
      </c>
      <c r="C2" s="74">
        <f>ROUNDDOWN(+(C3)/([2]CONFIGURATOR!$D$13+IF([2]CONFIGURATOR!$D$28="N+1",16+0)),0)</f>
        <v>0</v>
      </c>
      <c r="D2" s="74">
        <f>ROUNDDOWN(+(D3)/([2]CONFIGURATOR!$D$13+IF([2]CONFIGURATOR!$D$28="N+1",16+0)),0)</f>
        <v>0</v>
      </c>
      <c r="E2" s="74">
        <f>ROUNDDOWN(+(E3)/([2]CONFIGURATOR!$D$13+IF([2]CONFIGURATOR!$D$28="N+1",16+0)),0)</f>
        <v>0</v>
      </c>
      <c r="F2" s="74">
        <f>ROUNDDOWN(+(F3)/([2]CONFIGURATOR!$D$13+IF([2]CONFIGURATOR!$D$28="N+1",16+0)),0)</f>
        <v>0</v>
      </c>
      <c r="G2" s="74">
        <f>ROUNDDOWN(+(G3)/([2]CONFIGURATOR!$D$13+IF([2]CONFIGURATOR!$D$28="N+1",16+0)),0)</f>
        <v>1</v>
      </c>
      <c r="H2" s="74">
        <f>ROUNDDOWN(+(H3)/([2]CONFIGURATOR!$D$13+IF([2]CONFIGURATOR!$D$28="N+1",16+0)),0)</f>
        <v>1</v>
      </c>
      <c r="I2" s="74">
        <f>ROUNDDOWN(+(I3)/([2]CONFIGURATOR!$D$13+IF([2]CONFIGURATOR!$D$28="N+1",16+0)),0)</f>
        <v>1</v>
      </c>
      <c r="J2" s="74">
        <f>ROUNDDOWN(+(J3)/([2]CONFIGURATOR!$D$13+IF([2]CONFIGURATOR!$D$28="N+1",16+0)),0)</f>
        <v>1</v>
      </c>
      <c r="K2" s="74">
        <f>ROUNDDOWN(+(K3)/([2]CONFIGURATOR!$D$13+IF([2]CONFIGURATOR!$D$28="N+1",16+0)),0)</f>
        <v>1</v>
      </c>
    </row>
    <row r="3" spans="1:38" customFormat="1">
      <c r="A3" s="75" t="s">
        <v>108</v>
      </c>
      <c r="B3" s="74">
        <v>16</v>
      </c>
      <c r="C3" s="74">
        <v>32</v>
      </c>
      <c r="D3" s="74">
        <v>48</v>
      </c>
      <c r="E3" s="74">
        <v>64</v>
      </c>
      <c r="F3" s="74">
        <v>80</v>
      </c>
      <c r="G3" s="74">
        <v>96</v>
      </c>
      <c r="H3" s="74">
        <v>112</v>
      </c>
      <c r="I3" s="74">
        <v>128</v>
      </c>
      <c r="J3" s="74">
        <v>144</v>
      </c>
      <c r="K3" s="74">
        <v>160</v>
      </c>
    </row>
    <row r="4" spans="1:38" customFormat="1">
      <c r="A4" s="75" t="s">
        <v>109</v>
      </c>
      <c r="B4" s="74">
        <v>16</v>
      </c>
      <c r="C4" s="74">
        <v>32</v>
      </c>
      <c r="D4" s="74">
        <v>48</v>
      </c>
      <c r="E4" s="74">
        <v>64</v>
      </c>
      <c r="F4" s="74">
        <v>80</v>
      </c>
      <c r="G4" s="74">
        <v>96</v>
      </c>
      <c r="H4" s="74">
        <v>112</v>
      </c>
      <c r="I4" s="74">
        <v>128</v>
      </c>
      <c r="J4" s="74">
        <v>144</v>
      </c>
      <c r="K4" s="74">
        <v>160</v>
      </c>
    </row>
    <row r="5" spans="1:38" customFormat="1">
      <c r="A5" s="76" t="s">
        <v>137</v>
      </c>
      <c r="B5" s="75" t="s">
        <v>138</v>
      </c>
      <c r="C5" s="75" t="s">
        <v>138</v>
      </c>
      <c r="D5" s="75" t="s">
        <v>138</v>
      </c>
      <c r="E5" s="75" t="s">
        <v>138</v>
      </c>
      <c r="F5" s="75" t="s">
        <v>138</v>
      </c>
      <c r="G5" s="75" t="s">
        <v>138</v>
      </c>
      <c r="H5" s="75" t="s">
        <v>138</v>
      </c>
      <c r="I5" s="75" t="s">
        <v>138</v>
      </c>
      <c r="J5" s="75" t="s">
        <v>138</v>
      </c>
      <c r="K5" s="75" t="s">
        <v>138</v>
      </c>
    </row>
    <row r="6" spans="1:38" customFormat="1">
      <c r="A6" s="76" t="s">
        <v>3</v>
      </c>
      <c r="B6" s="75" t="s">
        <v>139</v>
      </c>
      <c r="C6" s="75" t="s">
        <v>140</v>
      </c>
      <c r="D6" s="75" t="s">
        <v>141</v>
      </c>
      <c r="E6" s="75" t="s">
        <v>142</v>
      </c>
      <c r="F6" s="75" t="s">
        <v>143</v>
      </c>
      <c r="G6" s="75" t="s">
        <v>144</v>
      </c>
      <c r="H6" s="75" t="s">
        <v>145</v>
      </c>
      <c r="I6" s="75" t="s">
        <v>146</v>
      </c>
      <c r="J6" s="75" t="s">
        <v>147</v>
      </c>
      <c r="K6" s="75" t="s">
        <v>148</v>
      </c>
    </row>
    <row r="7" spans="1:38" customFormat="1">
      <c r="A7" s="75" t="s">
        <v>149</v>
      </c>
      <c r="B7" s="75" t="s">
        <v>150</v>
      </c>
      <c r="C7" s="75" t="s">
        <v>151</v>
      </c>
      <c r="D7" s="75" t="s">
        <v>152</v>
      </c>
      <c r="E7" s="75" t="s">
        <v>153</v>
      </c>
      <c r="F7" s="75" t="s">
        <v>154</v>
      </c>
      <c r="G7" s="75" t="s">
        <v>155</v>
      </c>
      <c r="H7" s="75" t="s">
        <v>156</v>
      </c>
      <c r="I7" s="75" t="s">
        <v>157</v>
      </c>
      <c r="J7" s="75" t="s">
        <v>158</v>
      </c>
      <c r="K7" s="75" t="s">
        <v>159</v>
      </c>
    </row>
    <row r="8" spans="1:38" customFormat="1">
      <c r="A8" s="76" t="s">
        <v>160</v>
      </c>
      <c r="B8" s="75" t="s">
        <v>150</v>
      </c>
      <c r="C8" s="75" t="s">
        <v>151</v>
      </c>
      <c r="D8" s="75" t="s">
        <v>152</v>
      </c>
      <c r="E8" s="75" t="s">
        <v>153</v>
      </c>
      <c r="F8" s="75" t="s">
        <v>154</v>
      </c>
      <c r="G8" s="75" t="s">
        <v>155</v>
      </c>
      <c r="H8" s="75" t="s">
        <v>156</v>
      </c>
      <c r="I8" s="75" t="s">
        <v>157</v>
      </c>
      <c r="J8" s="75" t="s">
        <v>158</v>
      </c>
      <c r="K8" s="75" t="s">
        <v>159</v>
      </c>
    </row>
    <row r="9" spans="1:38" customFormat="1">
      <c r="A9" s="75" t="s">
        <v>110</v>
      </c>
      <c r="B9" s="72">
        <v>250</v>
      </c>
      <c r="C9" s="72">
        <v>250</v>
      </c>
      <c r="D9" s="72">
        <v>250</v>
      </c>
      <c r="E9" s="72">
        <v>400</v>
      </c>
      <c r="F9" s="72">
        <v>400</v>
      </c>
      <c r="G9" s="72">
        <v>400</v>
      </c>
      <c r="H9" s="72">
        <v>400</v>
      </c>
      <c r="I9" s="72">
        <v>630</v>
      </c>
      <c r="J9" s="72">
        <v>630</v>
      </c>
      <c r="K9" s="72">
        <v>630</v>
      </c>
    </row>
    <row r="10" spans="1:38" customFormat="1">
      <c r="A10" s="75" t="s">
        <v>161</v>
      </c>
      <c r="B10" s="72">
        <v>600</v>
      </c>
      <c r="C10" s="72">
        <v>600</v>
      </c>
      <c r="D10" s="72">
        <v>600</v>
      </c>
      <c r="E10" s="72">
        <v>1200</v>
      </c>
      <c r="F10" s="72">
        <v>1200</v>
      </c>
      <c r="G10" s="72">
        <v>1200</v>
      </c>
      <c r="H10" s="72">
        <v>1800</v>
      </c>
      <c r="I10" s="72">
        <v>1800</v>
      </c>
      <c r="J10" s="72">
        <v>1800</v>
      </c>
      <c r="K10" s="72">
        <v>1800</v>
      </c>
    </row>
    <row r="11" spans="1:38" customFormat="1">
      <c r="A11" s="75" t="s">
        <v>162</v>
      </c>
      <c r="B11" s="73">
        <v>1070</v>
      </c>
      <c r="C11" s="73">
        <v>1070</v>
      </c>
      <c r="D11" s="73">
        <v>1070</v>
      </c>
      <c r="E11" s="73">
        <v>1070</v>
      </c>
      <c r="F11" s="73">
        <v>1070</v>
      </c>
      <c r="G11" s="73">
        <v>1070</v>
      </c>
      <c r="H11" s="73">
        <v>1070</v>
      </c>
      <c r="I11" s="73">
        <v>1070</v>
      </c>
      <c r="J11" s="73">
        <v>1070</v>
      </c>
      <c r="K11" s="73">
        <v>1070</v>
      </c>
    </row>
    <row r="12" spans="1:38" customFormat="1">
      <c r="A12" s="75" t="s">
        <v>163</v>
      </c>
      <c r="B12" s="72">
        <v>1</v>
      </c>
      <c r="C12" s="72">
        <v>1</v>
      </c>
      <c r="D12" s="72">
        <v>1</v>
      </c>
      <c r="E12" s="72">
        <v>1</v>
      </c>
      <c r="F12" s="72">
        <v>1</v>
      </c>
      <c r="G12" s="72">
        <v>1</v>
      </c>
      <c r="H12" s="72">
        <v>1</v>
      </c>
      <c r="I12" s="72">
        <v>1</v>
      </c>
      <c r="J12" s="72">
        <v>1</v>
      </c>
      <c r="K12" s="72">
        <v>1</v>
      </c>
    </row>
    <row r="13" spans="1:38" customFormat="1">
      <c r="A13" s="75" t="s">
        <v>164</v>
      </c>
      <c r="B13" s="73" t="s">
        <v>165</v>
      </c>
      <c r="C13" s="73" t="s">
        <v>165</v>
      </c>
      <c r="D13" s="73" t="s">
        <v>165</v>
      </c>
      <c r="E13" s="73" t="s">
        <v>166</v>
      </c>
      <c r="F13" s="73" t="s">
        <v>166</v>
      </c>
      <c r="G13" s="73" t="s">
        <v>166</v>
      </c>
      <c r="H13" s="73" t="s">
        <v>167</v>
      </c>
      <c r="I13" s="73" t="s">
        <v>167</v>
      </c>
      <c r="J13" s="73" t="s">
        <v>167</v>
      </c>
      <c r="K13" s="73" t="s">
        <v>167</v>
      </c>
    </row>
    <row r="14" spans="1:38" customForma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</row>
    <row r="15" spans="1:38" customFormat="1" ht="18">
      <c r="A15" s="79" t="s">
        <v>168</v>
      </c>
      <c r="B15" s="71">
        <f>ROUNDDOWN(+B17/[2]CONFIGURATOR!$D$13,0)*IF(OR(CONF_UPS_Redundancy="N",CONF_UPS_Redundancy="2N"),IF(RIGHT([2]CONSTRAINTS!B19,3)="N+1",0,1),IF(RIGHT([2]CONSTRAINTS!B19,3)="N+1",1,0))</f>
        <v>0</v>
      </c>
      <c r="C15" s="71">
        <f>ROUNDDOWN(+C17/[2]CONFIGURATOR!$D$13,0)*IF(OR(CONF_UPS_Redundancy="N",CONF_UPS_Redundancy="2N"),IF(RIGHT([2]CONSTRAINTS!C19,3)="N+1",0,1),IF(RIGHT([2]CONSTRAINTS!C19,3)="N+1",1,0))</f>
        <v>0</v>
      </c>
      <c r="D15" s="71">
        <f>ROUNDDOWN(+D17/[2]CONFIGURATOR!$D$13,0)*IF(OR(CONF_UPS_Redundancy="N",CONF_UPS_Redundancy="2N"),IF(RIGHT([2]CONSTRAINTS!D19,3)="N+1",0,1),IF(RIGHT([2]CONSTRAINTS!D19,3)="N+1",1,0))</f>
        <v>0</v>
      </c>
      <c r="E15" s="71">
        <f>ROUNDDOWN(+E17/[2]CONFIGURATOR!$D$13,0)*IF(OR(CONF_UPS_Redundancy="N",CONF_UPS_Redundancy="2N"),IF(RIGHT([2]CONSTRAINTS!E19,3)="N+1",0,1),IF(RIGHT([2]CONSTRAINTS!E19,3)="N+1",1,0))</f>
        <v>0</v>
      </c>
      <c r="F15" s="71">
        <f>ROUNDDOWN(+F17/[2]CONFIGURATOR!$D$13,0)*IF(OR(CONF_UPS_Redundancy="N",CONF_UPS_Redundancy="2N"),IF(RIGHT([2]CONSTRAINTS!F19,3)="N+1",0,1),IF(RIGHT([2]CONSTRAINTS!F19,3)="N+1",1,0))</f>
        <v>0</v>
      </c>
      <c r="G15" s="71">
        <f>ROUNDDOWN(+G17/[2]CONFIGURATOR!$D$13,0)*IF(OR(CONF_UPS_Redundancy="N",CONF_UPS_Redundancy="2N"),IF(RIGHT([2]CONSTRAINTS!G19,3)="N+1",0,1),IF(RIGHT([2]CONSTRAINTS!G19,3)="N+1",1,0))</f>
        <v>0</v>
      </c>
      <c r="H15" s="71">
        <f>ROUNDDOWN(+H17/[2]CONFIGURATOR!$D$13,0)*IF(OR(CONF_UPS_Redundancy="N",CONF_UPS_Redundancy="2N"),IF(RIGHT([2]CONSTRAINTS!H19,3)="N+1",0,1),IF(RIGHT([2]CONSTRAINTS!H19,3)="N+1",1,0))</f>
        <v>0</v>
      </c>
      <c r="I15" s="71">
        <f>ROUNDDOWN(+I17/[2]CONFIGURATOR!$D$13,0)*IF(OR(CONF_UPS_Redundancy="N",CONF_UPS_Redundancy="2N"),IF(RIGHT([2]CONSTRAINTS!I19,3)="N+1",0,1),IF(RIGHT([2]CONSTRAINTS!I19,3)="N+1",1,0))</f>
        <v>0</v>
      </c>
      <c r="J15" s="71">
        <f>ROUNDDOWN(+J17/[2]CONFIGURATOR!$D$13,0)*IF(OR(CONF_UPS_Redundancy="N",CONF_UPS_Redundancy="2N"),IF(RIGHT([2]CONSTRAINTS!J19,3)="N+1",0,1),IF(RIGHT([2]CONSTRAINTS!J19,3)="N+1",1,0))</f>
        <v>0</v>
      </c>
      <c r="K15" s="71">
        <f>ROUNDDOWN(+K17/[2]CONFIGURATOR!$D$13,0)*IF(OR(CONF_UPS_Redundancy="N",CONF_UPS_Redundancy="2N"),IF(RIGHT([2]CONSTRAINTS!K19,3)="N+1",0,1),IF(RIGHT([2]CONSTRAINTS!K19,3)="N+1",1,0))</f>
        <v>0</v>
      </c>
      <c r="L15" s="71">
        <f>ROUNDDOWN(+L17/[2]CONFIGURATOR!$D$13,0)*IF(OR(CONF_UPS_Redundancy="N",CONF_UPS_Redundancy="2N"),IF(RIGHT([2]CONSTRAINTS!L19,3)="N+1",0,1),IF(RIGHT([2]CONSTRAINTS!L19,3)="N+1",1,0))</f>
        <v>0</v>
      </c>
      <c r="M15" s="71">
        <f>ROUNDDOWN(+M17/[2]CONFIGURATOR!$D$13,0)*IF(OR(CONF_UPS_Redundancy="N",CONF_UPS_Redundancy="2N"),IF(RIGHT([2]CONSTRAINTS!M19,3)="N+1",0,1),IF(RIGHT([2]CONSTRAINTS!M19,3)="N+1",1,0))</f>
        <v>0</v>
      </c>
      <c r="N15" s="71">
        <f>ROUNDDOWN(+N17/[2]CONFIGURATOR!$D$13,0)*IF(OR(CONF_UPS_Redundancy="N",CONF_UPS_Redundancy="2N"),IF(RIGHT([2]CONSTRAINTS!N19,3)="N+1",0,1),IF(RIGHT([2]CONSTRAINTS!N19,3)="N+1",1,0))</f>
        <v>0</v>
      </c>
      <c r="O15" s="71">
        <f>ROUNDDOWN(+O17/[2]CONFIGURATOR!$D$13,0)*IF(OR(CONF_UPS_Redundancy="N",CONF_UPS_Redundancy="2N"),IF(RIGHT([2]CONSTRAINTS!O19,3)="N+1",0,1),IF(RIGHT([2]CONSTRAINTS!O19,3)="N+1",1,0))</f>
        <v>1</v>
      </c>
      <c r="P15" s="71">
        <f>ROUNDDOWN(+P17/[2]CONFIGURATOR!$D$13,0)*IF(OR(CONF_UPS_Redundancy="N",CONF_UPS_Redundancy="2N"),IF(RIGHT([2]CONSTRAINTS!P19,3)="N+1",0,1),IF(RIGHT([2]CONSTRAINTS!P19,3)="N+1",1,0))</f>
        <v>1</v>
      </c>
      <c r="Q15" s="71">
        <f>ROUNDDOWN(+Q17/[2]CONFIGURATOR!$D$13,0)*IF(OR(CONF_UPS_Redundancy="N",CONF_UPS_Redundancy="2N"),IF(RIGHT([2]CONSTRAINTS!Q19,3)="N+1",0,1),IF(RIGHT([2]CONSTRAINTS!Q19,3)="N+1",1,0))</f>
        <v>1</v>
      </c>
      <c r="R15" s="71">
        <f>ROUNDDOWN(+R17/[2]CONFIGURATOR!$D$13,0)*IF(OR(CONF_UPS_Redundancy="N",CONF_UPS_Redundancy="2N"),IF(RIGHT([2]CONSTRAINTS!R19,3)="N+1",0,1),IF(RIGHT([2]CONSTRAINTS!R19,3)="N+1",1,0))</f>
        <v>1</v>
      </c>
      <c r="S15" s="71">
        <f>ROUNDDOWN(+S17/[2]CONFIGURATOR!$D$13,0)*IF(OR(CONF_UPS_Redundancy="N",CONF_UPS_Redundancy="2N"),IF(RIGHT([2]CONSTRAINTS!S19,3)="N+1",0,1),IF(RIGHT([2]CONSTRAINTS!S19,3)="N+1",1,0))</f>
        <v>1</v>
      </c>
      <c r="T15" s="71">
        <f>ROUNDDOWN(+T17/[2]CONFIGURATOR!$D$13,0)*IF(OR(CONF_UPS_Redundancy="N",CONF_UPS_Redundancy="2N"),IF(RIGHT([2]CONSTRAINTS!T19,3)="N+1",0,1),IF(RIGHT([2]CONSTRAINTS!T19,3)="N+1",1,0))</f>
        <v>1</v>
      </c>
      <c r="U15" s="71"/>
      <c r="V15" s="70"/>
      <c r="W15" s="70"/>
      <c r="X15" s="70"/>
      <c r="Y15" s="70"/>
      <c r="Z15" s="70"/>
      <c r="AA15" s="70"/>
      <c r="AB15" s="70"/>
    </row>
    <row r="16" spans="1:38" customFormat="1">
      <c r="A16" s="75"/>
      <c r="B16" s="74">
        <f>IF(B15&gt;0,1,0)</f>
        <v>0</v>
      </c>
      <c r="C16" s="74">
        <f t="shared" ref="C16:P16" si="0">IF(C15&gt;0,1,0)</f>
        <v>0</v>
      </c>
      <c r="D16" s="74">
        <f t="shared" si="0"/>
        <v>0</v>
      </c>
      <c r="E16" s="74">
        <f t="shared" si="0"/>
        <v>0</v>
      </c>
      <c r="F16" s="74">
        <f t="shared" si="0"/>
        <v>0</v>
      </c>
      <c r="G16" s="74">
        <f t="shared" si="0"/>
        <v>0</v>
      </c>
      <c r="H16" s="74">
        <f t="shared" si="0"/>
        <v>0</v>
      </c>
      <c r="I16" s="74">
        <f t="shared" si="0"/>
        <v>0</v>
      </c>
      <c r="J16" s="74">
        <f t="shared" si="0"/>
        <v>0</v>
      </c>
      <c r="K16" s="74">
        <f t="shared" si="0"/>
        <v>0</v>
      </c>
      <c r="L16" s="74">
        <f t="shared" si="0"/>
        <v>0</v>
      </c>
      <c r="M16" s="74">
        <f t="shared" si="0"/>
        <v>0</v>
      </c>
      <c r="N16" s="74">
        <f t="shared" si="0"/>
        <v>0</v>
      </c>
      <c r="O16" s="74">
        <f t="shared" si="0"/>
        <v>1</v>
      </c>
      <c r="P16" s="74">
        <f t="shared" si="0"/>
        <v>1</v>
      </c>
      <c r="Q16" s="74">
        <f>IF(Q15&gt;0,1,0)</f>
        <v>1</v>
      </c>
      <c r="R16" s="74">
        <f>IF(R15&gt;0,1,0)</f>
        <v>1</v>
      </c>
      <c r="S16" s="74">
        <f>IF(S15&gt;0,1,0)</f>
        <v>1</v>
      </c>
      <c r="T16" s="74">
        <f>IF(T15&gt;0,1,0)</f>
        <v>1</v>
      </c>
    </row>
    <row r="17" spans="1:38" customFormat="1">
      <c r="A17" s="75" t="s">
        <v>108</v>
      </c>
      <c r="B17" s="74">
        <f>+B18*1</f>
        <v>15</v>
      </c>
      <c r="C17" s="74">
        <f>+C18*1</f>
        <v>20</v>
      </c>
      <c r="D17" s="74">
        <v>20</v>
      </c>
      <c r="E17" s="74">
        <f t="shared" ref="E17:O17" si="1">+E18*1</f>
        <v>30</v>
      </c>
      <c r="F17" s="74">
        <v>30</v>
      </c>
      <c r="G17" s="74">
        <f t="shared" si="1"/>
        <v>40</v>
      </c>
      <c r="H17" s="74">
        <v>40</v>
      </c>
      <c r="I17" s="74">
        <f t="shared" si="1"/>
        <v>50</v>
      </c>
      <c r="J17" s="74">
        <v>50</v>
      </c>
      <c r="K17" s="74">
        <f t="shared" si="1"/>
        <v>60</v>
      </c>
      <c r="L17" s="74">
        <v>60</v>
      </c>
      <c r="M17" s="74">
        <f t="shared" si="1"/>
        <v>80</v>
      </c>
      <c r="N17" s="74">
        <v>80</v>
      </c>
      <c r="O17" s="74">
        <f t="shared" si="1"/>
        <v>100</v>
      </c>
      <c r="P17" s="74">
        <v>100</v>
      </c>
      <c r="Q17" s="74">
        <f>+Q18*1</f>
        <v>120</v>
      </c>
      <c r="R17" s="74">
        <f>+R18*1</f>
        <v>150</v>
      </c>
      <c r="S17" s="74">
        <f>+S18*0.9</f>
        <v>144</v>
      </c>
      <c r="T17" s="74">
        <f>+T18*0.9</f>
        <v>180</v>
      </c>
    </row>
    <row r="18" spans="1:38" customFormat="1">
      <c r="A18" s="75" t="s">
        <v>109</v>
      </c>
      <c r="B18" s="74">
        <v>15</v>
      </c>
      <c r="C18" s="74">
        <v>20</v>
      </c>
      <c r="D18" s="74">
        <v>20</v>
      </c>
      <c r="E18" s="74">
        <v>30</v>
      </c>
      <c r="F18" s="74">
        <v>30</v>
      </c>
      <c r="G18" s="74">
        <v>40</v>
      </c>
      <c r="H18" s="74">
        <v>40</v>
      </c>
      <c r="I18" s="74">
        <v>50</v>
      </c>
      <c r="J18" s="74">
        <v>50</v>
      </c>
      <c r="K18" s="74">
        <v>60</v>
      </c>
      <c r="L18" s="74">
        <v>60</v>
      </c>
      <c r="M18" s="74">
        <v>80</v>
      </c>
      <c r="N18" s="74">
        <v>80</v>
      </c>
      <c r="O18" s="74">
        <v>100</v>
      </c>
      <c r="P18" s="74">
        <v>100</v>
      </c>
      <c r="Q18" s="74">
        <v>120</v>
      </c>
      <c r="R18" s="74">
        <v>150</v>
      </c>
      <c r="S18" s="74">
        <v>160</v>
      </c>
      <c r="T18" s="74">
        <v>200</v>
      </c>
    </row>
    <row r="19" spans="1:38" customFormat="1">
      <c r="A19" s="75" t="s">
        <v>137</v>
      </c>
      <c r="B19" s="75" t="s">
        <v>169</v>
      </c>
      <c r="C19" s="75" t="s">
        <v>169</v>
      </c>
      <c r="D19" s="75" t="s">
        <v>170</v>
      </c>
      <c r="E19" s="75" t="s">
        <v>169</v>
      </c>
      <c r="F19" s="75" t="s">
        <v>170</v>
      </c>
      <c r="G19" s="75" t="s">
        <v>169</v>
      </c>
      <c r="H19" s="75" t="s">
        <v>170</v>
      </c>
      <c r="I19" s="75" t="s">
        <v>169</v>
      </c>
      <c r="J19" s="75" t="s">
        <v>170</v>
      </c>
      <c r="K19" s="75" t="s">
        <v>169</v>
      </c>
      <c r="L19" s="75" t="s">
        <v>170</v>
      </c>
      <c r="M19" s="75" t="s">
        <v>169</v>
      </c>
      <c r="N19" s="75" t="s">
        <v>170</v>
      </c>
      <c r="O19" s="75" t="s">
        <v>169</v>
      </c>
      <c r="P19" s="75" t="s">
        <v>170</v>
      </c>
      <c r="Q19" s="75" t="s">
        <v>169</v>
      </c>
      <c r="R19" s="75" t="s">
        <v>169</v>
      </c>
      <c r="S19" s="75" t="s">
        <v>171</v>
      </c>
      <c r="T19" s="75" t="s">
        <v>171</v>
      </c>
    </row>
    <row r="20" spans="1:38" customFormat="1">
      <c r="A20" s="80" t="s">
        <v>3</v>
      </c>
      <c r="B20" s="75" t="str">
        <f t="shared" ref="B20:R20" si="2">CONCATENATE(B19," ",B18,$A$146)</f>
        <v>GALAXY VS 15</v>
      </c>
      <c r="C20" s="75" t="str">
        <f t="shared" si="2"/>
        <v>GALAXY VS 20</v>
      </c>
      <c r="D20" s="75" t="str">
        <f t="shared" si="2"/>
        <v>GALAXY VSN+1 20</v>
      </c>
      <c r="E20" s="75" t="str">
        <f t="shared" si="2"/>
        <v>GALAXY VS 30</v>
      </c>
      <c r="F20" s="75" t="str">
        <f t="shared" si="2"/>
        <v>GALAXY VSN+1 30</v>
      </c>
      <c r="G20" s="75" t="str">
        <f t="shared" si="2"/>
        <v>GALAXY VS 40</v>
      </c>
      <c r="H20" s="75" t="str">
        <f t="shared" si="2"/>
        <v>GALAXY VSN+1 40</v>
      </c>
      <c r="I20" s="75" t="str">
        <f t="shared" si="2"/>
        <v>GALAXY VS 50</v>
      </c>
      <c r="J20" s="75" t="str">
        <f t="shared" si="2"/>
        <v>GALAXY VSN+1 50</v>
      </c>
      <c r="K20" s="75" t="str">
        <f t="shared" si="2"/>
        <v>GALAXY VS 60</v>
      </c>
      <c r="L20" s="75" t="str">
        <f t="shared" si="2"/>
        <v>GALAXY VSN+1 60</v>
      </c>
      <c r="M20" s="75" t="str">
        <f t="shared" si="2"/>
        <v>GALAXY VS 80</v>
      </c>
      <c r="N20" s="75" t="str">
        <f t="shared" si="2"/>
        <v>GALAXY VSN+1 80</v>
      </c>
      <c r="O20" s="75" t="str">
        <f t="shared" si="2"/>
        <v>GALAXY VS 100</v>
      </c>
      <c r="P20" s="75" t="str">
        <f t="shared" si="2"/>
        <v>GALAXY VSN+1 100</v>
      </c>
      <c r="Q20" s="75" t="str">
        <f t="shared" si="2"/>
        <v>GALAXY VS 120</v>
      </c>
      <c r="R20" s="75" t="str">
        <f t="shared" si="2"/>
        <v>GALAXY VS 150</v>
      </c>
      <c r="S20" s="75" t="str">
        <f>CONCATENATE(S19," ",S18,$A$146)</f>
        <v>GALAXY VM 160</v>
      </c>
      <c r="T20" s="75" t="str">
        <f>CONCATENATE(T19," ",T18,$A$146)</f>
        <v>GALAXY VM 200</v>
      </c>
    </row>
    <row r="21" spans="1:38" customFormat="1">
      <c r="A21" s="75" t="s">
        <v>149</v>
      </c>
      <c r="B21" s="75" t="str">
        <f t="shared" ref="B21:R21" si="3">CONCATENATE("G",RIGHT(B19,LEN(B19)-7),"_",B18)</f>
        <v>GVS_15</v>
      </c>
      <c r="C21" s="75" t="str">
        <f t="shared" si="3"/>
        <v>GVS_20</v>
      </c>
      <c r="D21" s="75" t="str">
        <f t="shared" si="3"/>
        <v>GVSN+1_20</v>
      </c>
      <c r="E21" s="75" t="str">
        <f t="shared" si="3"/>
        <v>GVS_30</v>
      </c>
      <c r="F21" s="75" t="str">
        <f t="shared" si="3"/>
        <v>GVSN+1_30</v>
      </c>
      <c r="G21" s="75" t="str">
        <f t="shared" si="3"/>
        <v>GVS_40</v>
      </c>
      <c r="H21" s="75" t="str">
        <f t="shared" si="3"/>
        <v>GVSN+1_40</v>
      </c>
      <c r="I21" s="75" t="str">
        <f t="shared" si="3"/>
        <v>GVS_50</v>
      </c>
      <c r="J21" s="75" t="str">
        <f t="shared" si="3"/>
        <v>GVSN+1_50</v>
      </c>
      <c r="K21" s="75" t="str">
        <f t="shared" si="3"/>
        <v>GVS_60</v>
      </c>
      <c r="L21" s="75" t="str">
        <f t="shared" si="3"/>
        <v>GVSN+1_60</v>
      </c>
      <c r="M21" s="75" t="str">
        <f t="shared" si="3"/>
        <v>GVS_80</v>
      </c>
      <c r="N21" s="75" t="str">
        <f t="shared" si="3"/>
        <v>GVSN+1_80</v>
      </c>
      <c r="O21" s="75" t="str">
        <f t="shared" si="3"/>
        <v>GVS_100</v>
      </c>
      <c r="P21" s="75" t="str">
        <f t="shared" si="3"/>
        <v>GVSN+1_100</v>
      </c>
      <c r="Q21" s="75" t="str">
        <f t="shared" si="3"/>
        <v>GVS_120</v>
      </c>
      <c r="R21" s="75" t="str">
        <f t="shared" si="3"/>
        <v>GVS_150</v>
      </c>
      <c r="S21" s="75" t="str">
        <f>CONCATENATE("GXY",RIGHT(S19,LEN(S19)-7),"_",S18)</f>
        <v>GXYVM_160</v>
      </c>
      <c r="T21" s="75" t="str">
        <f>CONCATENATE("GXY",RIGHT(T19,LEN(T19)-7),"_",T18)</f>
        <v>GXYVM_200</v>
      </c>
    </row>
    <row r="22" spans="1:38" customFormat="1">
      <c r="A22" s="75" t="s">
        <v>160</v>
      </c>
      <c r="B22" s="75" t="s">
        <v>172</v>
      </c>
      <c r="C22" s="75" t="s">
        <v>173</v>
      </c>
      <c r="D22" s="75" t="s">
        <v>174</v>
      </c>
      <c r="E22" s="75" t="s">
        <v>175</v>
      </c>
      <c r="F22" s="75" t="s">
        <v>176</v>
      </c>
      <c r="G22" s="75" t="s">
        <v>177</v>
      </c>
      <c r="H22" s="75" t="s">
        <v>178</v>
      </c>
      <c r="I22" s="75" t="s">
        <v>179</v>
      </c>
      <c r="J22" s="75" t="s">
        <v>180</v>
      </c>
      <c r="K22" s="75" t="s">
        <v>181</v>
      </c>
      <c r="L22" s="75" t="s">
        <v>182</v>
      </c>
      <c r="M22" s="75" t="s">
        <v>183</v>
      </c>
      <c r="N22" s="75" t="s">
        <v>184</v>
      </c>
      <c r="O22" s="75" t="s">
        <v>185</v>
      </c>
      <c r="P22" s="75" t="s">
        <v>186</v>
      </c>
      <c r="Q22" s="75" t="s">
        <v>187</v>
      </c>
      <c r="R22" s="75" t="s">
        <v>188</v>
      </c>
      <c r="S22" s="75" t="s">
        <v>189</v>
      </c>
      <c r="T22" s="75" t="s">
        <v>190</v>
      </c>
    </row>
    <row r="23" spans="1:38" customFormat="1">
      <c r="A23" s="75" t="s">
        <v>110</v>
      </c>
      <c r="B23" s="72">
        <v>250</v>
      </c>
      <c r="C23" s="72">
        <v>250</v>
      </c>
      <c r="D23" s="72">
        <v>250</v>
      </c>
      <c r="E23" s="72">
        <v>250</v>
      </c>
      <c r="F23" s="72">
        <v>250</v>
      </c>
      <c r="G23" s="72">
        <v>250</v>
      </c>
      <c r="H23" s="72">
        <v>250</v>
      </c>
      <c r="I23" s="72">
        <v>250</v>
      </c>
      <c r="J23" s="72">
        <v>250</v>
      </c>
      <c r="K23" s="72">
        <v>400</v>
      </c>
      <c r="L23" s="72">
        <v>400</v>
      </c>
      <c r="M23" s="72">
        <v>400</v>
      </c>
      <c r="N23" s="72">
        <v>400</v>
      </c>
      <c r="O23" s="72">
        <v>400</v>
      </c>
      <c r="P23" s="72">
        <v>4000</v>
      </c>
      <c r="Q23" s="72">
        <v>630</v>
      </c>
      <c r="R23" s="72">
        <v>630</v>
      </c>
      <c r="S23" s="72">
        <v>630</v>
      </c>
      <c r="T23" s="72">
        <v>630</v>
      </c>
    </row>
    <row r="24" spans="1:38" customFormat="1">
      <c r="A24" s="75" t="s">
        <v>104</v>
      </c>
      <c r="B24" s="72">
        <v>521</v>
      </c>
      <c r="C24" s="72">
        <v>521</v>
      </c>
      <c r="D24" s="72">
        <v>521</v>
      </c>
      <c r="E24" s="72">
        <v>521</v>
      </c>
      <c r="F24" s="72">
        <v>521</v>
      </c>
      <c r="G24" s="72">
        <v>521</v>
      </c>
      <c r="H24" s="72">
        <v>521</v>
      </c>
      <c r="I24" s="72">
        <v>521</v>
      </c>
      <c r="J24" s="72">
        <v>521</v>
      </c>
      <c r="K24" s="72">
        <v>521</v>
      </c>
      <c r="L24" s="72">
        <v>521</v>
      </c>
      <c r="M24" s="72">
        <v>521</v>
      </c>
      <c r="N24" s="72">
        <v>521</v>
      </c>
      <c r="O24" s="72">
        <f>521+550</f>
        <v>1071</v>
      </c>
      <c r="P24" s="72">
        <v>521</v>
      </c>
      <c r="Q24" s="72">
        <v>521</v>
      </c>
      <c r="R24" s="72">
        <v>521</v>
      </c>
      <c r="S24" s="72">
        <v>1052</v>
      </c>
      <c r="T24" s="72">
        <v>1052</v>
      </c>
    </row>
    <row r="25" spans="1:38" customFormat="1">
      <c r="A25" s="75" t="s">
        <v>105</v>
      </c>
      <c r="B25" s="73">
        <v>847</v>
      </c>
      <c r="C25" s="73">
        <v>847</v>
      </c>
      <c r="D25" s="73">
        <v>847</v>
      </c>
      <c r="E25" s="73">
        <v>847</v>
      </c>
      <c r="F25" s="73">
        <v>847</v>
      </c>
      <c r="G25" s="73">
        <v>847</v>
      </c>
      <c r="H25" s="73">
        <v>847</v>
      </c>
      <c r="I25" s="73">
        <v>847</v>
      </c>
      <c r="J25" s="73">
        <v>847</v>
      </c>
      <c r="K25" s="73">
        <v>847</v>
      </c>
      <c r="L25" s="73">
        <v>847</v>
      </c>
      <c r="M25" s="73">
        <v>847</v>
      </c>
      <c r="N25" s="73">
        <v>847</v>
      </c>
      <c r="O25" s="73">
        <v>847</v>
      </c>
      <c r="P25" s="73">
        <v>847</v>
      </c>
      <c r="Q25" s="73">
        <v>847</v>
      </c>
      <c r="R25" s="73">
        <v>847</v>
      </c>
      <c r="S25" s="73">
        <v>854</v>
      </c>
      <c r="T25" s="73">
        <v>854</v>
      </c>
    </row>
    <row r="26" spans="1:38" customFormat="1">
      <c r="A26" s="75" t="s">
        <v>163</v>
      </c>
      <c r="B26" s="72">
        <v>1</v>
      </c>
      <c r="C26" s="72">
        <v>1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  <c r="I26" s="72">
        <v>1</v>
      </c>
      <c r="J26" s="72">
        <v>1</v>
      </c>
      <c r="K26" s="72">
        <v>1</v>
      </c>
      <c r="L26" s="72">
        <v>2</v>
      </c>
      <c r="M26" s="72">
        <v>1</v>
      </c>
      <c r="N26" s="72">
        <v>2</v>
      </c>
      <c r="O26" s="72">
        <v>1</v>
      </c>
      <c r="P26" s="72">
        <v>4</v>
      </c>
      <c r="Q26" s="72">
        <v>4</v>
      </c>
      <c r="R26" s="72">
        <v>4</v>
      </c>
      <c r="S26" s="72">
        <v>2</v>
      </c>
      <c r="T26" s="72">
        <v>2</v>
      </c>
    </row>
    <row r="27" spans="1:38" customFormat="1">
      <c r="A27" s="75" t="s">
        <v>191</v>
      </c>
      <c r="B27" s="73">
        <v>12.5</v>
      </c>
      <c r="C27" s="73">
        <v>8.5</v>
      </c>
      <c r="D27" s="77"/>
      <c r="E27" s="78">
        <v>6.1</v>
      </c>
      <c r="F27" s="77"/>
      <c r="G27" s="78">
        <v>7.3</v>
      </c>
      <c r="H27" s="77"/>
      <c r="I27" s="78">
        <v>5.2</v>
      </c>
      <c r="J27" s="77"/>
      <c r="K27" s="78">
        <v>6.2</v>
      </c>
      <c r="L27" s="77"/>
      <c r="M27" s="78">
        <v>5.6</v>
      </c>
      <c r="N27" s="77"/>
      <c r="O27" s="78">
        <v>5.2</v>
      </c>
      <c r="P27" s="77"/>
      <c r="Q27" s="77">
        <v>5.9</v>
      </c>
      <c r="R27" s="78">
        <v>5.9</v>
      </c>
      <c r="S27" s="77"/>
      <c r="T27" s="77"/>
    </row>
    <row r="28" spans="1:38" customFormat="1">
      <c r="A28" s="70"/>
      <c r="B28" s="71" t="s">
        <v>250</v>
      </c>
      <c r="C28" s="71" t="s">
        <v>250</v>
      </c>
      <c r="D28" s="71"/>
      <c r="E28" s="71" t="s">
        <v>251</v>
      </c>
      <c r="F28" s="71"/>
      <c r="G28" s="71" t="s">
        <v>251</v>
      </c>
      <c r="H28" s="71"/>
      <c r="I28" s="71" t="s">
        <v>251</v>
      </c>
      <c r="J28" s="71"/>
      <c r="K28" s="71" t="s">
        <v>251</v>
      </c>
      <c r="L28" s="71"/>
      <c r="M28" s="71" t="s">
        <v>251</v>
      </c>
      <c r="N28" s="71"/>
      <c r="O28" s="71" t="s">
        <v>251</v>
      </c>
      <c r="P28" s="70"/>
      <c r="Q28" s="70"/>
      <c r="R28" s="70"/>
      <c r="S28" s="70"/>
      <c r="T28" s="70"/>
    </row>
    <row r="29" spans="1:38" customFormat="1" ht="18">
      <c r="A29" s="79" t="s">
        <v>252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spans="1:38" customFormat="1">
      <c r="A30" s="75"/>
      <c r="B30" s="74">
        <f>ROUNDDOWN(+B31/[2]CONFIGURATOR!$D$13,0)</f>
        <v>0</v>
      </c>
      <c r="C30" s="74">
        <f>ROUNDDOWN(+C31/[2]CONFIGURATOR!$D$13,0)</f>
        <v>0</v>
      </c>
      <c r="D30" s="74">
        <f>ROUNDDOWN(+D31/[2]CONFIGURATOR!$D$13,0)</f>
        <v>0</v>
      </c>
      <c r="E30" s="74">
        <f>ROUNDDOWN(+E31/[2]CONFIGURATOR!$D$13,0)</f>
        <v>0</v>
      </c>
      <c r="F30" s="74">
        <f>ROUNDDOWN(+F31/[2]CONFIGURATOR!$D$13,0)</f>
        <v>0</v>
      </c>
      <c r="G30" s="74">
        <f>ROUNDDOWN(+G31/[2]CONFIGURATOR!$D$13,0)</f>
        <v>0</v>
      </c>
      <c r="H30" s="74">
        <f>ROUNDDOWN(+H31/[2]CONFIGURATOR!$D$13,0)</f>
        <v>0</v>
      </c>
      <c r="I30" s="74">
        <f>ROUNDDOWN(+I31/[2]CONFIGURATOR!$D$13,0)</f>
        <v>1</v>
      </c>
      <c r="J30" s="74">
        <f>ROUNDDOWN(+J31/[2]CONFIGURATOR!$D$13,0)</f>
        <v>1</v>
      </c>
      <c r="K30" s="74">
        <f>ROUNDDOWN(+K31/[2]CONFIGURATOR!$D$13,0)</f>
        <v>1</v>
      </c>
      <c r="L30" s="74">
        <f>ROUNDDOWN(+L31/[2]CONFIGURATOR!$D$13,0)</f>
        <v>2</v>
      </c>
    </row>
    <row r="31" spans="1:38" customFormat="1">
      <c r="A31" s="75" t="s">
        <v>108</v>
      </c>
      <c r="B31" s="74">
        <f>+B32</f>
        <v>10</v>
      </c>
      <c r="C31" s="74">
        <f t="shared" ref="C31:L31" si="4">+C32</f>
        <v>15</v>
      </c>
      <c r="D31" s="74">
        <f t="shared" si="4"/>
        <v>20</v>
      </c>
      <c r="E31" s="74">
        <f t="shared" si="4"/>
        <v>30</v>
      </c>
      <c r="F31" s="74">
        <f t="shared" si="4"/>
        <v>40</v>
      </c>
      <c r="G31" s="74">
        <f t="shared" si="4"/>
        <v>60</v>
      </c>
      <c r="H31" s="74">
        <f t="shared" si="4"/>
        <v>80</v>
      </c>
      <c r="I31" s="74">
        <f t="shared" si="4"/>
        <v>100</v>
      </c>
      <c r="J31" s="74">
        <f t="shared" si="4"/>
        <v>120</v>
      </c>
      <c r="K31" s="74">
        <f t="shared" si="4"/>
        <v>160</v>
      </c>
      <c r="L31" s="74">
        <f t="shared" si="4"/>
        <v>200</v>
      </c>
    </row>
    <row r="32" spans="1:38" customFormat="1">
      <c r="A32" s="75" t="s">
        <v>109</v>
      </c>
      <c r="B32" s="74">
        <v>10</v>
      </c>
      <c r="C32" s="74">
        <v>15</v>
      </c>
      <c r="D32" s="74">
        <v>20</v>
      </c>
      <c r="E32" s="74">
        <v>30</v>
      </c>
      <c r="F32" s="74">
        <v>40</v>
      </c>
      <c r="G32" s="74">
        <v>60</v>
      </c>
      <c r="H32" s="74">
        <v>80</v>
      </c>
      <c r="I32" s="74">
        <v>100</v>
      </c>
      <c r="J32" s="74">
        <v>120</v>
      </c>
      <c r="K32" s="74">
        <v>160</v>
      </c>
      <c r="L32" s="74">
        <v>200</v>
      </c>
    </row>
    <row r="33" spans="1:38" customFormat="1">
      <c r="A33" s="75" t="s">
        <v>137</v>
      </c>
      <c r="B33" s="75" t="s">
        <v>253</v>
      </c>
      <c r="C33" s="75" t="s">
        <v>253</v>
      </c>
      <c r="D33" s="75" t="s">
        <v>253</v>
      </c>
      <c r="E33" s="75" t="s">
        <v>253</v>
      </c>
      <c r="F33" s="75" t="s">
        <v>253</v>
      </c>
      <c r="G33" s="75" t="s">
        <v>254</v>
      </c>
      <c r="H33" s="75" t="s">
        <v>254</v>
      </c>
      <c r="I33" s="75" t="s">
        <v>254</v>
      </c>
      <c r="J33" s="75" t="s">
        <v>254</v>
      </c>
      <c r="K33" s="75" t="s">
        <v>254</v>
      </c>
      <c r="L33" s="75" t="s">
        <v>254</v>
      </c>
    </row>
    <row r="34" spans="1:38" customFormat="1">
      <c r="A34" s="80" t="s">
        <v>3</v>
      </c>
      <c r="B34" s="75" t="str">
        <f t="shared" ref="B34:E34" si="5">CONCATENATE(B33," ",B32,$A$146)</f>
        <v>Easy UPS 3S 10</v>
      </c>
      <c r="C34" s="75" t="str">
        <f t="shared" si="5"/>
        <v>Easy UPS 3S 15</v>
      </c>
      <c r="D34" s="75" t="str">
        <f t="shared" si="5"/>
        <v>Easy UPS 3S 20</v>
      </c>
      <c r="E34" s="75" t="str">
        <f t="shared" si="5"/>
        <v>Easy UPS 3S 30</v>
      </c>
      <c r="F34" s="75" t="str">
        <f>CONCATENATE(F33," ",F32,$A$146)</f>
        <v>Easy UPS 3S 40</v>
      </c>
      <c r="G34" s="75" t="str">
        <f t="shared" ref="G34:L34" si="6">CONCATENATE(G33," ",G32,$A$146)</f>
        <v>Easy UPS 3M 60</v>
      </c>
      <c r="H34" s="75" t="str">
        <f t="shared" si="6"/>
        <v>Easy UPS 3M 80</v>
      </c>
      <c r="I34" s="75" t="str">
        <f t="shared" si="6"/>
        <v>Easy UPS 3M 100</v>
      </c>
      <c r="J34" s="75" t="str">
        <f t="shared" si="6"/>
        <v>Easy UPS 3M 120</v>
      </c>
      <c r="K34" s="75" t="str">
        <f t="shared" si="6"/>
        <v>Easy UPS 3M 160</v>
      </c>
      <c r="L34" s="75" t="str">
        <f t="shared" si="6"/>
        <v>Easy UPS 3M 200</v>
      </c>
    </row>
    <row r="35" spans="1:38" customFormat="1">
      <c r="A35" s="75" t="s">
        <v>149</v>
      </c>
      <c r="B35" s="75" t="str">
        <f>CONCATENATE("E",RIGHT(B33,LEN(B33)-9),"_",B32)</f>
        <v>E3S_10</v>
      </c>
      <c r="C35" s="75" t="str">
        <f t="shared" ref="C35:L35" si="7">CONCATENATE("E",RIGHT(C33,LEN(C33)-9),"_",C32)</f>
        <v>E3S_15</v>
      </c>
      <c r="D35" s="75" t="str">
        <f t="shared" si="7"/>
        <v>E3S_20</v>
      </c>
      <c r="E35" s="75" t="str">
        <f t="shared" si="7"/>
        <v>E3S_30</v>
      </c>
      <c r="F35" s="75" t="str">
        <f t="shared" si="7"/>
        <v>E3S_40</v>
      </c>
      <c r="G35" s="75" t="str">
        <f>CONCATENATE("E",RIGHT(G33,LEN(G33)-9),"_",G32)</f>
        <v>E3M_60</v>
      </c>
      <c r="H35" s="75" t="str">
        <f t="shared" si="7"/>
        <v>E3M_80</v>
      </c>
      <c r="I35" s="75" t="str">
        <f t="shared" si="7"/>
        <v>E3M_100</v>
      </c>
      <c r="J35" s="75" t="str">
        <f t="shared" si="7"/>
        <v>E3M_120</v>
      </c>
      <c r="K35" s="75" t="str">
        <f t="shared" si="7"/>
        <v>E3M_160</v>
      </c>
      <c r="L35" s="75" t="str">
        <f t="shared" si="7"/>
        <v>E3M_200</v>
      </c>
    </row>
    <row r="36" spans="1:38" customFormat="1">
      <c r="A36" s="75" t="s">
        <v>160</v>
      </c>
      <c r="B36" s="75" t="s">
        <v>255</v>
      </c>
      <c r="C36" s="75" t="s">
        <v>256</v>
      </c>
      <c r="D36" s="75" t="s">
        <v>257</v>
      </c>
      <c r="E36" s="75" t="s">
        <v>258</v>
      </c>
      <c r="F36" s="75" t="s">
        <v>259</v>
      </c>
      <c r="G36" s="75" t="s">
        <v>260</v>
      </c>
      <c r="H36" s="75" t="s">
        <v>261</v>
      </c>
      <c r="I36" s="75" t="s">
        <v>262</v>
      </c>
      <c r="J36" s="75" t="s">
        <v>263</v>
      </c>
      <c r="K36" s="75" t="s">
        <v>264</v>
      </c>
      <c r="L36" s="75" t="s">
        <v>265</v>
      </c>
    </row>
    <row r="37" spans="1:38" customFormat="1">
      <c r="A37" s="75" t="s">
        <v>110</v>
      </c>
      <c r="B37" s="72">
        <v>250</v>
      </c>
      <c r="C37" s="72">
        <v>250</v>
      </c>
      <c r="D37" s="72">
        <v>250</v>
      </c>
      <c r="E37" s="72">
        <v>250</v>
      </c>
      <c r="F37" s="72">
        <v>250</v>
      </c>
      <c r="G37" s="72">
        <v>400</v>
      </c>
      <c r="H37" s="72">
        <v>400</v>
      </c>
      <c r="I37" s="72">
        <v>400</v>
      </c>
      <c r="J37" s="72">
        <v>400</v>
      </c>
      <c r="K37" s="72">
        <v>630</v>
      </c>
      <c r="L37" s="72">
        <v>630</v>
      </c>
    </row>
    <row r="38" spans="1:38" customFormat="1">
      <c r="A38" s="75" t="s">
        <v>104</v>
      </c>
      <c r="B38" s="72">
        <v>380</v>
      </c>
      <c r="C38" s="72">
        <v>380</v>
      </c>
      <c r="D38" s="72">
        <v>380</v>
      </c>
      <c r="E38" s="72">
        <v>500</v>
      </c>
      <c r="F38" s="72">
        <v>500</v>
      </c>
      <c r="G38" s="72">
        <v>360</v>
      </c>
      <c r="H38" s="72">
        <v>360</v>
      </c>
      <c r="I38" s="72">
        <v>360</v>
      </c>
      <c r="J38" s="72">
        <v>500</v>
      </c>
      <c r="K38" s="72">
        <v>500</v>
      </c>
      <c r="L38" s="72">
        <v>600</v>
      </c>
    </row>
    <row r="39" spans="1:38" customFormat="1">
      <c r="A39" s="75" t="s">
        <v>105</v>
      </c>
      <c r="B39" s="73">
        <v>928</v>
      </c>
      <c r="C39" s="73">
        <v>928</v>
      </c>
      <c r="D39" s="73">
        <v>928</v>
      </c>
      <c r="E39" s="73">
        <v>969</v>
      </c>
      <c r="F39" s="73">
        <v>969</v>
      </c>
      <c r="G39" s="73">
        <v>850</v>
      </c>
      <c r="H39" s="73">
        <v>850</v>
      </c>
      <c r="I39" s="73">
        <v>850</v>
      </c>
      <c r="J39" s="73">
        <v>850</v>
      </c>
      <c r="K39" s="73">
        <v>850</v>
      </c>
      <c r="L39" s="73">
        <v>850</v>
      </c>
    </row>
    <row r="40" spans="1:38" customFormat="1">
      <c r="A40" s="75" t="s">
        <v>163</v>
      </c>
      <c r="B40" s="72">
        <v>1</v>
      </c>
      <c r="C40" s="72">
        <v>1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  <c r="I40" s="72">
        <v>4</v>
      </c>
      <c r="J40" s="72">
        <v>4</v>
      </c>
      <c r="K40" s="72">
        <v>3</v>
      </c>
      <c r="L40" s="72">
        <v>5</v>
      </c>
    </row>
    <row r="41" spans="1:38" customFormat="1">
      <c r="A41" s="75" t="s">
        <v>191</v>
      </c>
      <c r="B41" s="73">
        <v>10.5</v>
      </c>
      <c r="C41" s="73">
        <v>5.9</v>
      </c>
      <c r="D41" s="73">
        <v>10.5</v>
      </c>
      <c r="E41" s="73">
        <v>6</v>
      </c>
      <c r="F41" s="78">
        <v>7.1</v>
      </c>
      <c r="G41" s="73">
        <v>6</v>
      </c>
      <c r="H41" s="73" t="s">
        <v>266</v>
      </c>
      <c r="I41" s="73">
        <v>7.5</v>
      </c>
      <c r="J41" s="73">
        <v>5.4</v>
      </c>
      <c r="K41" s="73" t="s">
        <v>267</v>
      </c>
      <c r="L41" s="73">
        <v>7.4</v>
      </c>
    </row>
    <row r="42" spans="1:38" customFormat="1">
      <c r="A42" s="70"/>
      <c r="B42" s="71" t="s">
        <v>268</v>
      </c>
      <c r="C42" s="71" t="s">
        <v>268</v>
      </c>
      <c r="D42" s="71" t="s">
        <v>268</v>
      </c>
      <c r="E42" s="71" t="s">
        <v>268</v>
      </c>
      <c r="F42" s="71" t="s">
        <v>268</v>
      </c>
      <c r="G42" s="70"/>
      <c r="H42" s="70"/>
      <c r="I42" s="71" t="s">
        <v>269</v>
      </c>
      <c r="J42" s="71" t="s">
        <v>269</v>
      </c>
      <c r="K42" s="71" t="s">
        <v>270</v>
      </c>
      <c r="L42" s="71" t="s">
        <v>271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99C0-56AC-4268-A6D1-0A84E8101377}">
  <dimension ref="A1:AC73"/>
  <sheetViews>
    <sheetView zoomScaleNormal="100" workbookViewId="0">
      <selection activeCell="E4" sqref="E4"/>
    </sheetView>
  </sheetViews>
  <sheetFormatPr defaultRowHeight="14.4"/>
  <cols>
    <col min="1" max="2" width="21.77734375" customWidth="1"/>
    <col min="5" max="5" width="29.5546875" bestFit="1" customWidth="1"/>
    <col min="6" max="15" width="9.21875" bestFit="1" customWidth="1"/>
  </cols>
  <sheetData>
    <row r="1" spans="1:25" ht="15" thickBot="1">
      <c r="A1" s="16" t="s">
        <v>192</v>
      </c>
      <c r="B1" s="17" t="s">
        <v>193</v>
      </c>
      <c r="C1" s="17">
        <v>1</v>
      </c>
      <c r="D1" s="18">
        <v>300</v>
      </c>
      <c r="E1" s="19">
        <v>22.1</v>
      </c>
    </row>
    <row r="2" spans="1:25" ht="15" thickBot="1">
      <c r="A2" s="16" t="s">
        <v>194</v>
      </c>
      <c r="B2" s="17" t="s">
        <v>195</v>
      </c>
      <c r="C2" s="17">
        <f t="shared" ref="C2:C12" si="0">+C1+1</f>
        <v>2</v>
      </c>
      <c r="D2" s="18">
        <v>600</v>
      </c>
      <c r="E2" s="19">
        <v>39.700000000000003</v>
      </c>
    </row>
    <row r="3" spans="1:25" ht="15" thickBot="1">
      <c r="A3" s="16" t="s">
        <v>196</v>
      </c>
      <c r="B3" s="17" t="s">
        <v>197</v>
      </c>
      <c r="C3" s="17">
        <f t="shared" si="0"/>
        <v>3</v>
      </c>
      <c r="D3" s="18">
        <v>600</v>
      </c>
      <c r="E3" s="19">
        <v>33.200000000000003</v>
      </c>
    </row>
    <row r="4" spans="1:25" ht="15" thickBot="1">
      <c r="A4" s="16" t="s">
        <v>198</v>
      </c>
      <c r="B4" s="17" t="s">
        <v>199</v>
      </c>
      <c r="C4" s="17">
        <f t="shared" si="0"/>
        <v>4</v>
      </c>
      <c r="D4" s="20">
        <v>0</v>
      </c>
      <c r="E4" s="19">
        <v>15.7</v>
      </c>
    </row>
    <row r="5" spans="1:25" ht="15" thickBot="1">
      <c r="A5" s="16" t="s">
        <v>200</v>
      </c>
      <c r="B5" s="17" t="s">
        <v>201</v>
      </c>
      <c r="C5" s="17">
        <f t="shared" si="0"/>
        <v>5</v>
      </c>
      <c r="D5" s="20">
        <v>0</v>
      </c>
      <c r="E5" s="19">
        <v>16</v>
      </c>
    </row>
    <row r="6" spans="1:25" ht="15" thickBot="1">
      <c r="A6" s="16" t="s">
        <v>202</v>
      </c>
      <c r="B6" s="17" t="s">
        <v>202</v>
      </c>
      <c r="C6" s="17">
        <f t="shared" si="0"/>
        <v>6</v>
      </c>
      <c r="D6" s="20">
        <v>0</v>
      </c>
      <c r="E6" s="19">
        <v>29</v>
      </c>
    </row>
    <row r="7" spans="1:25" ht="15" thickBot="1">
      <c r="A7" s="16" t="s">
        <v>203</v>
      </c>
      <c r="B7" s="17" t="s">
        <v>204</v>
      </c>
      <c r="C7" s="17">
        <f t="shared" si="0"/>
        <v>7</v>
      </c>
      <c r="D7" s="18">
        <v>600</v>
      </c>
      <c r="E7" s="19">
        <v>28</v>
      </c>
    </row>
    <row r="8" spans="1:25" ht="15" thickBot="1">
      <c r="A8" s="16" t="s">
        <v>205</v>
      </c>
      <c r="B8" s="17" t="s">
        <v>206</v>
      </c>
      <c r="C8" s="17">
        <f t="shared" si="0"/>
        <v>8</v>
      </c>
      <c r="D8" s="18">
        <v>300</v>
      </c>
      <c r="E8" s="19">
        <v>24.4</v>
      </c>
    </row>
    <row r="9" spans="1:25" ht="15" thickBot="1">
      <c r="A9" s="16" t="s">
        <v>207</v>
      </c>
      <c r="B9" s="17" t="s">
        <v>208</v>
      </c>
      <c r="C9" s="17">
        <f t="shared" si="0"/>
        <v>9</v>
      </c>
      <c r="D9" s="18">
        <v>600</v>
      </c>
      <c r="E9" s="19">
        <v>39.700000000000003</v>
      </c>
    </row>
    <row r="10" spans="1:25">
      <c r="A10" s="21" t="s">
        <v>209</v>
      </c>
      <c r="B10" s="22" t="s">
        <v>210</v>
      </c>
      <c r="C10" s="17">
        <f t="shared" si="0"/>
        <v>10</v>
      </c>
      <c r="D10" s="23">
        <v>300</v>
      </c>
      <c r="E10" s="19">
        <v>24.4</v>
      </c>
    </row>
    <row r="11" spans="1:25">
      <c r="A11" s="24" t="s">
        <v>211</v>
      </c>
      <c r="B11" s="22" t="s">
        <v>212</v>
      </c>
      <c r="C11" s="25">
        <f t="shared" si="0"/>
        <v>11</v>
      </c>
      <c r="D11" s="26" t="s">
        <v>213</v>
      </c>
      <c r="E11" s="27"/>
    </row>
    <row r="12" spans="1:25">
      <c r="A12" s="24" t="s">
        <v>214</v>
      </c>
      <c r="B12" s="22" t="s">
        <v>215</v>
      </c>
      <c r="C12" s="25">
        <f t="shared" si="0"/>
        <v>12</v>
      </c>
      <c r="D12" s="28"/>
      <c r="E12" s="29" t="s">
        <v>216</v>
      </c>
    </row>
    <row r="13" spans="1:25" ht="15" thickBot="1"/>
    <row r="14" spans="1:25">
      <c r="A14" s="30" t="s">
        <v>217</v>
      </c>
      <c r="B14" s="31" t="s">
        <v>218</v>
      </c>
      <c r="C14" s="31" t="s">
        <v>219</v>
      </c>
      <c r="D14" s="32" t="str">
        <f>CONCATENATE(,A14," ",B14," ",C14)</f>
        <v>ISO20' LAYOUT_01 N</v>
      </c>
      <c r="E14" s="33">
        <v>4532</v>
      </c>
      <c r="F14" s="33">
        <v>4532</v>
      </c>
      <c r="G14" s="33">
        <v>4532</v>
      </c>
      <c r="H14" s="34">
        <v>4532</v>
      </c>
      <c r="I14" s="34">
        <v>4532</v>
      </c>
      <c r="J14" s="33">
        <v>4532</v>
      </c>
      <c r="K14" s="33">
        <v>4532</v>
      </c>
      <c r="L14" s="33">
        <v>4532</v>
      </c>
      <c r="M14" s="35">
        <v>4532</v>
      </c>
      <c r="N14" s="53">
        <v>0</v>
      </c>
      <c r="O14" s="54">
        <v>0</v>
      </c>
      <c r="P14" s="55">
        <v>0</v>
      </c>
      <c r="Q14" s="55">
        <v>0</v>
      </c>
      <c r="R14" s="55">
        <v>0</v>
      </c>
      <c r="S14" s="55">
        <v>4</v>
      </c>
      <c r="T14" s="55">
        <v>4</v>
      </c>
      <c r="U14" s="56">
        <v>0</v>
      </c>
      <c r="V14" s="55">
        <v>0</v>
      </c>
      <c r="W14" s="55">
        <v>0</v>
      </c>
      <c r="X14" s="55">
        <v>0</v>
      </c>
      <c r="Y14" s="55">
        <v>0</v>
      </c>
    </row>
    <row r="15" spans="1:25">
      <c r="A15" s="30" t="s">
        <v>217</v>
      </c>
      <c r="B15" s="31" t="s">
        <v>218</v>
      </c>
      <c r="C15" s="31" t="s">
        <v>220</v>
      </c>
      <c r="D15" s="36" t="str">
        <f t="shared" ref="D15:D53" si="1">CONCATENATE(,A15," ",B15," ",C15)</f>
        <v>ISO20' LAYOUT_01 2N</v>
      </c>
      <c r="E15" s="37">
        <v>3980</v>
      </c>
      <c r="F15" s="37">
        <v>3980</v>
      </c>
      <c r="G15" s="37">
        <v>3980</v>
      </c>
      <c r="H15" s="38">
        <v>3980</v>
      </c>
      <c r="I15" s="38">
        <v>3980</v>
      </c>
      <c r="J15" s="37">
        <v>3980</v>
      </c>
      <c r="K15" s="37">
        <v>3980</v>
      </c>
      <c r="L15" s="37">
        <v>3980</v>
      </c>
      <c r="M15" s="39">
        <v>3980</v>
      </c>
      <c r="N15" s="53">
        <v>0</v>
      </c>
      <c r="O15" s="54">
        <v>0</v>
      </c>
      <c r="P15" s="55">
        <v>0</v>
      </c>
      <c r="Q15" s="55">
        <v>0</v>
      </c>
      <c r="R15" s="55">
        <v>0</v>
      </c>
      <c r="S15" s="55">
        <v>4</v>
      </c>
      <c r="T15" s="55">
        <v>4</v>
      </c>
      <c r="U15" s="56">
        <v>0</v>
      </c>
      <c r="V15" s="55">
        <v>0</v>
      </c>
      <c r="W15" s="55">
        <v>0</v>
      </c>
      <c r="X15" s="55">
        <v>0</v>
      </c>
      <c r="Y15" s="55">
        <v>0</v>
      </c>
    </row>
    <row r="16" spans="1:25">
      <c r="A16" s="30" t="s">
        <v>217</v>
      </c>
      <c r="B16" s="31" t="s">
        <v>221</v>
      </c>
      <c r="C16" s="31" t="s">
        <v>219</v>
      </c>
      <c r="D16" s="36" t="str">
        <f t="shared" si="1"/>
        <v>ISO20' LAYOUT_02 N</v>
      </c>
      <c r="E16" s="37">
        <f>+E14-700</f>
        <v>3832</v>
      </c>
      <c r="F16" s="37">
        <f t="shared" ref="F16:M16" si="2">+F14-700</f>
        <v>3832</v>
      </c>
      <c r="G16" s="37">
        <f t="shared" si="2"/>
        <v>3832</v>
      </c>
      <c r="H16" s="38">
        <f t="shared" si="2"/>
        <v>3832</v>
      </c>
      <c r="I16" s="38">
        <f t="shared" si="2"/>
        <v>3832</v>
      </c>
      <c r="J16" s="37">
        <f t="shared" si="2"/>
        <v>3832</v>
      </c>
      <c r="K16" s="37">
        <f t="shared" si="2"/>
        <v>3832</v>
      </c>
      <c r="L16" s="37">
        <f t="shared" si="2"/>
        <v>3832</v>
      </c>
      <c r="M16" s="39">
        <f t="shared" si="2"/>
        <v>3832</v>
      </c>
      <c r="N16" s="53">
        <v>0</v>
      </c>
      <c r="O16" s="54">
        <v>0</v>
      </c>
      <c r="P16" s="55">
        <v>0</v>
      </c>
      <c r="Q16" s="55">
        <v>0</v>
      </c>
      <c r="R16" s="55">
        <v>0</v>
      </c>
      <c r="S16" s="55">
        <v>4</v>
      </c>
      <c r="T16" s="55">
        <v>4</v>
      </c>
      <c r="U16" s="56">
        <v>0</v>
      </c>
      <c r="V16" s="55">
        <v>0</v>
      </c>
      <c r="W16" s="55">
        <v>0</v>
      </c>
      <c r="X16" s="55">
        <v>0</v>
      </c>
      <c r="Y16" s="55">
        <v>0</v>
      </c>
    </row>
    <row r="17" spans="1:25">
      <c r="A17" s="30" t="s">
        <v>217</v>
      </c>
      <c r="B17" s="31" t="s">
        <v>221</v>
      </c>
      <c r="C17" s="31" t="s">
        <v>220</v>
      </c>
      <c r="D17" s="36" t="str">
        <f t="shared" si="1"/>
        <v>ISO20' LAYOUT_02 2N</v>
      </c>
      <c r="E17" s="37">
        <f t="shared" ref="E17:M17" si="3">+E15-700</f>
        <v>3280</v>
      </c>
      <c r="F17" s="37">
        <f t="shared" si="3"/>
        <v>3280</v>
      </c>
      <c r="G17" s="37">
        <f t="shared" si="3"/>
        <v>3280</v>
      </c>
      <c r="H17" s="38">
        <f t="shared" si="3"/>
        <v>3280</v>
      </c>
      <c r="I17" s="38">
        <f t="shared" si="3"/>
        <v>3280</v>
      </c>
      <c r="J17" s="37">
        <f t="shared" si="3"/>
        <v>3280</v>
      </c>
      <c r="K17" s="37">
        <f t="shared" si="3"/>
        <v>3280</v>
      </c>
      <c r="L17" s="37">
        <f t="shared" si="3"/>
        <v>3280</v>
      </c>
      <c r="M17" s="39">
        <f t="shared" si="3"/>
        <v>3280</v>
      </c>
      <c r="N17" s="53">
        <v>0</v>
      </c>
      <c r="O17" s="54">
        <v>0</v>
      </c>
      <c r="P17" s="55">
        <v>0</v>
      </c>
      <c r="Q17" s="55">
        <v>0</v>
      </c>
      <c r="R17" s="55">
        <v>0</v>
      </c>
      <c r="S17" s="55">
        <v>4</v>
      </c>
      <c r="T17" s="55">
        <v>4</v>
      </c>
      <c r="U17" s="56">
        <v>0</v>
      </c>
      <c r="V17" s="55">
        <v>0</v>
      </c>
      <c r="W17" s="55">
        <v>0</v>
      </c>
      <c r="X17" s="55">
        <v>0</v>
      </c>
      <c r="Y17" s="55">
        <v>0</v>
      </c>
    </row>
    <row r="18" spans="1:25">
      <c r="A18" s="30" t="s">
        <v>217</v>
      </c>
      <c r="B18" s="31" t="s">
        <v>222</v>
      </c>
      <c r="C18" s="31" t="s">
        <v>219</v>
      </c>
      <c r="D18" s="36" t="str">
        <f t="shared" si="1"/>
        <v>ISO20' LAYOUT_03 N</v>
      </c>
      <c r="E18" s="37">
        <f>+E28-6096</f>
        <v>2804</v>
      </c>
      <c r="F18" s="37">
        <f t="shared" ref="F18:M18" si="4">+F28-6096</f>
        <v>2804</v>
      </c>
      <c r="G18" s="37">
        <f t="shared" si="4"/>
        <v>2804</v>
      </c>
      <c r="H18" s="38">
        <f t="shared" si="4"/>
        <v>3004</v>
      </c>
      <c r="I18" s="38">
        <f t="shared" si="4"/>
        <v>3004</v>
      </c>
      <c r="J18" s="37">
        <f t="shared" si="4"/>
        <v>2804</v>
      </c>
      <c r="K18" s="37">
        <f t="shared" si="4"/>
        <v>2804</v>
      </c>
      <c r="L18" s="37">
        <f t="shared" si="4"/>
        <v>2804</v>
      </c>
      <c r="M18" s="39">
        <f t="shared" si="4"/>
        <v>2804</v>
      </c>
      <c r="N18" s="53">
        <v>0</v>
      </c>
      <c r="O18" s="54">
        <v>0</v>
      </c>
      <c r="P18" s="55">
        <v>0</v>
      </c>
      <c r="Q18" s="55">
        <v>0</v>
      </c>
      <c r="R18" s="55">
        <v>0</v>
      </c>
      <c r="S18" s="55">
        <v>4</v>
      </c>
      <c r="T18" s="55">
        <v>4</v>
      </c>
      <c r="U18" s="56">
        <v>0</v>
      </c>
      <c r="V18" s="55">
        <v>0</v>
      </c>
      <c r="W18" s="55">
        <v>0</v>
      </c>
      <c r="X18" s="55">
        <v>0</v>
      </c>
      <c r="Y18" s="55">
        <v>0</v>
      </c>
    </row>
    <row r="19" spans="1:25">
      <c r="A19" s="30" t="s">
        <v>217</v>
      </c>
      <c r="B19" s="31" t="s">
        <v>222</v>
      </c>
      <c r="C19" s="31" t="s">
        <v>220</v>
      </c>
      <c r="D19" s="36" t="str">
        <f t="shared" si="1"/>
        <v>ISO20' LAYOUT_03 2N</v>
      </c>
      <c r="E19" s="37">
        <f t="shared" ref="E19:M23" si="5">+E29-6096</f>
        <v>1904</v>
      </c>
      <c r="F19" s="37">
        <f t="shared" si="5"/>
        <v>1904</v>
      </c>
      <c r="G19" s="37">
        <f t="shared" si="5"/>
        <v>1904</v>
      </c>
      <c r="H19" s="38">
        <f t="shared" si="5"/>
        <v>1704</v>
      </c>
      <c r="I19" s="38">
        <f t="shared" si="5"/>
        <v>1704</v>
      </c>
      <c r="J19" s="37">
        <f t="shared" si="5"/>
        <v>1904</v>
      </c>
      <c r="K19" s="37">
        <f t="shared" si="5"/>
        <v>1904</v>
      </c>
      <c r="L19" s="37">
        <f t="shared" si="5"/>
        <v>1904</v>
      </c>
      <c r="M19" s="39">
        <f t="shared" si="5"/>
        <v>1904</v>
      </c>
      <c r="N19" s="53">
        <v>0</v>
      </c>
      <c r="O19" s="54">
        <v>0</v>
      </c>
      <c r="P19" s="55">
        <v>0</v>
      </c>
      <c r="Q19" s="55">
        <v>0</v>
      </c>
      <c r="R19" s="55">
        <v>0</v>
      </c>
      <c r="S19" s="55">
        <v>4</v>
      </c>
      <c r="T19" s="55">
        <v>4</v>
      </c>
      <c r="U19" s="56">
        <v>0</v>
      </c>
      <c r="V19" s="55">
        <v>0</v>
      </c>
      <c r="W19" s="55">
        <v>0</v>
      </c>
      <c r="X19" s="55">
        <v>0</v>
      </c>
      <c r="Y19" s="55">
        <v>0</v>
      </c>
    </row>
    <row r="20" spans="1:25">
      <c r="A20" s="30" t="s">
        <v>217</v>
      </c>
      <c r="B20" s="31" t="s">
        <v>223</v>
      </c>
      <c r="C20" s="31" t="s">
        <v>219</v>
      </c>
      <c r="D20" s="36" t="str">
        <f t="shared" si="1"/>
        <v>ISO20' LAYOUT_04 N</v>
      </c>
      <c r="E20" s="37">
        <f t="shared" si="5"/>
        <v>3394</v>
      </c>
      <c r="F20" s="37">
        <f t="shared" si="5"/>
        <v>3394</v>
      </c>
      <c r="G20" s="37">
        <f t="shared" si="5"/>
        <v>3394</v>
      </c>
      <c r="H20" s="38">
        <f t="shared" si="5"/>
        <v>3394</v>
      </c>
      <c r="I20" s="38">
        <f t="shared" si="5"/>
        <v>3394</v>
      </c>
      <c r="J20" s="37">
        <f t="shared" si="5"/>
        <v>3394</v>
      </c>
      <c r="K20" s="37">
        <f t="shared" si="5"/>
        <v>3394</v>
      </c>
      <c r="L20" s="37">
        <f t="shared" si="5"/>
        <v>3394</v>
      </c>
      <c r="M20" s="39">
        <f t="shared" si="5"/>
        <v>3394</v>
      </c>
      <c r="N20" s="53">
        <v>0</v>
      </c>
      <c r="O20" s="54">
        <v>0</v>
      </c>
      <c r="P20" s="55">
        <v>0</v>
      </c>
      <c r="Q20" s="55">
        <v>0</v>
      </c>
      <c r="R20" s="55">
        <v>0</v>
      </c>
      <c r="S20" s="55">
        <v>4</v>
      </c>
      <c r="T20" s="55">
        <v>4</v>
      </c>
      <c r="U20" s="56">
        <v>0</v>
      </c>
      <c r="V20" s="55">
        <v>0</v>
      </c>
      <c r="W20" s="55">
        <v>0</v>
      </c>
      <c r="X20" s="55">
        <v>0</v>
      </c>
      <c r="Y20" s="55">
        <v>0</v>
      </c>
    </row>
    <row r="21" spans="1:25">
      <c r="A21" s="30" t="s">
        <v>217</v>
      </c>
      <c r="B21" s="31" t="s">
        <v>223</v>
      </c>
      <c r="C21" s="31" t="s">
        <v>220</v>
      </c>
      <c r="D21" s="36" t="str">
        <f t="shared" si="1"/>
        <v>ISO20' LAYOUT_04 2N</v>
      </c>
      <c r="E21" s="37">
        <f t="shared" si="5"/>
        <v>2394</v>
      </c>
      <c r="F21" s="37">
        <f t="shared" si="5"/>
        <v>2394</v>
      </c>
      <c r="G21" s="37">
        <f t="shared" si="5"/>
        <v>2394</v>
      </c>
      <c r="H21" s="38">
        <f t="shared" si="5"/>
        <v>2129</v>
      </c>
      <c r="I21" s="38">
        <f t="shared" si="5"/>
        <v>2129</v>
      </c>
      <c r="J21" s="37">
        <f t="shared" si="5"/>
        <v>2394</v>
      </c>
      <c r="K21" s="37">
        <f t="shared" si="5"/>
        <v>2394</v>
      </c>
      <c r="L21" s="37">
        <f t="shared" si="5"/>
        <v>2394</v>
      </c>
      <c r="M21" s="39">
        <f t="shared" si="5"/>
        <v>2394</v>
      </c>
      <c r="N21" s="53">
        <v>0</v>
      </c>
      <c r="O21" s="54">
        <v>0</v>
      </c>
      <c r="P21" s="55">
        <v>0</v>
      </c>
      <c r="Q21" s="55">
        <v>0</v>
      </c>
      <c r="R21" s="55">
        <v>0</v>
      </c>
      <c r="S21" s="55">
        <v>4</v>
      </c>
      <c r="T21" s="55">
        <v>4</v>
      </c>
      <c r="U21" s="56">
        <v>0</v>
      </c>
      <c r="V21" s="55">
        <v>0</v>
      </c>
      <c r="W21" s="55">
        <v>0</v>
      </c>
      <c r="X21" s="55">
        <v>0</v>
      </c>
      <c r="Y21" s="55">
        <v>0</v>
      </c>
    </row>
    <row r="22" spans="1:25">
      <c r="A22" s="30" t="s">
        <v>217</v>
      </c>
      <c r="B22" s="31" t="s">
        <v>224</v>
      </c>
      <c r="C22" s="31" t="s">
        <v>219</v>
      </c>
      <c r="D22" s="36" t="str">
        <f t="shared" si="1"/>
        <v>ISO20' LAYOUT_05 N</v>
      </c>
      <c r="E22" s="37">
        <f t="shared" si="5"/>
        <v>2204</v>
      </c>
      <c r="F22" s="37">
        <f t="shared" si="5"/>
        <v>2204</v>
      </c>
      <c r="G22" s="37">
        <f t="shared" si="5"/>
        <v>2204</v>
      </c>
      <c r="H22" s="38">
        <f t="shared" si="5"/>
        <v>2204</v>
      </c>
      <c r="I22" s="38">
        <f t="shared" si="5"/>
        <v>2204</v>
      </c>
      <c r="J22" s="37">
        <f t="shared" si="5"/>
        <v>2204</v>
      </c>
      <c r="K22" s="37">
        <f t="shared" si="5"/>
        <v>2204</v>
      </c>
      <c r="L22" s="37">
        <f t="shared" si="5"/>
        <v>2204</v>
      </c>
      <c r="M22" s="39">
        <f t="shared" si="5"/>
        <v>2204</v>
      </c>
      <c r="N22" s="53">
        <v>0</v>
      </c>
      <c r="O22" s="54">
        <v>0</v>
      </c>
      <c r="P22" s="55">
        <v>0</v>
      </c>
      <c r="Q22" s="55">
        <v>0</v>
      </c>
      <c r="R22" s="55">
        <v>0</v>
      </c>
      <c r="S22" s="55">
        <v>4</v>
      </c>
      <c r="T22" s="55">
        <v>4</v>
      </c>
      <c r="U22" s="56">
        <v>0</v>
      </c>
      <c r="V22" s="55">
        <v>0</v>
      </c>
      <c r="W22" s="55">
        <v>0</v>
      </c>
      <c r="X22" s="55">
        <v>0</v>
      </c>
      <c r="Y22" s="55">
        <v>0</v>
      </c>
    </row>
    <row r="23" spans="1:25" ht="15" thickBot="1">
      <c r="A23" s="30" t="s">
        <v>217</v>
      </c>
      <c r="B23" s="31" t="s">
        <v>224</v>
      </c>
      <c r="C23" s="31" t="s">
        <v>220</v>
      </c>
      <c r="D23" s="40" t="str">
        <f t="shared" si="1"/>
        <v>ISO20' LAYOUT_05 2N</v>
      </c>
      <c r="E23" s="41">
        <f t="shared" si="5"/>
        <v>1604</v>
      </c>
      <c r="F23" s="41">
        <f t="shared" si="5"/>
        <v>1604</v>
      </c>
      <c r="G23" s="41">
        <f t="shared" si="5"/>
        <v>1604</v>
      </c>
      <c r="H23" s="42">
        <f t="shared" si="5"/>
        <v>1604</v>
      </c>
      <c r="I23" s="42">
        <f t="shared" si="5"/>
        <v>1604</v>
      </c>
      <c r="J23" s="41">
        <f t="shared" si="5"/>
        <v>1604</v>
      </c>
      <c r="K23" s="41">
        <f t="shared" si="5"/>
        <v>1604</v>
      </c>
      <c r="L23" s="41">
        <f t="shared" si="5"/>
        <v>1604</v>
      </c>
      <c r="M23" s="43">
        <f t="shared" si="5"/>
        <v>1604</v>
      </c>
      <c r="N23" s="53">
        <v>0</v>
      </c>
      <c r="O23" s="54">
        <v>0</v>
      </c>
      <c r="P23" s="55">
        <v>0</v>
      </c>
      <c r="Q23" s="55">
        <v>0</v>
      </c>
      <c r="R23" s="55">
        <v>0</v>
      </c>
      <c r="S23" s="57">
        <v>4</v>
      </c>
      <c r="T23" s="57">
        <v>4</v>
      </c>
      <c r="U23" s="56">
        <v>0</v>
      </c>
      <c r="V23" s="55">
        <v>0</v>
      </c>
      <c r="W23" s="55">
        <v>0</v>
      </c>
      <c r="X23" s="55">
        <v>0</v>
      </c>
      <c r="Y23" s="55">
        <v>0</v>
      </c>
    </row>
    <row r="24" spans="1:25">
      <c r="A24" s="30" t="s">
        <v>225</v>
      </c>
      <c r="B24" s="31" t="s">
        <v>218</v>
      </c>
      <c r="C24" s="31" t="s">
        <v>219</v>
      </c>
      <c r="D24" s="32" t="str">
        <f t="shared" si="1"/>
        <v>ISO40' LAYOUT_01 N</v>
      </c>
      <c r="E24" s="33">
        <v>10330</v>
      </c>
      <c r="F24" s="33">
        <v>10330</v>
      </c>
      <c r="G24" s="33">
        <v>10330</v>
      </c>
      <c r="H24" s="34">
        <v>10330</v>
      </c>
      <c r="I24" s="34">
        <v>10330</v>
      </c>
      <c r="J24" s="33">
        <v>10330</v>
      </c>
      <c r="K24" s="33">
        <v>10330</v>
      </c>
      <c r="L24" s="33">
        <v>10330</v>
      </c>
      <c r="M24" s="35">
        <v>10330</v>
      </c>
      <c r="N24" s="53">
        <v>0</v>
      </c>
      <c r="O24" s="54">
        <v>0</v>
      </c>
      <c r="P24" s="55">
        <v>0</v>
      </c>
      <c r="Q24" s="55">
        <v>0</v>
      </c>
      <c r="R24" s="55">
        <v>0</v>
      </c>
      <c r="S24" s="58">
        <v>8</v>
      </c>
      <c r="T24" s="58">
        <v>7</v>
      </c>
      <c r="U24" s="56">
        <v>0</v>
      </c>
      <c r="V24" s="55">
        <v>0</v>
      </c>
      <c r="W24" s="55">
        <v>0</v>
      </c>
      <c r="X24" s="55">
        <v>0</v>
      </c>
      <c r="Y24" s="55">
        <v>0</v>
      </c>
    </row>
    <row r="25" spans="1:25">
      <c r="A25" s="30" t="s">
        <v>225</v>
      </c>
      <c r="B25" s="31" t="s">
        <v>218</v>
      </c>
      <c r="C25" s="31" t="s">
        <v>220</v>
      </c>
      <c r="D25" s="36" t="str">
        <f t="shared" si="1"/>
        <v>ISO40' LAYOUT_01 2N</v>
      </c>
      <c r="E25" s="37">
        <v>9220</v>
      </c>
      <c r="F25" s="37">
        <v>9220</v>
      </c>
      <c r="G25" s="37">
        <v>9220</v>
      </c>
      <c r="H25" s="38">
        <v>9220</v>
      </c>
      <c r="I25" s="38">
        <v>9220</v>
      </c>
      <c r="J25" s="37">
        <v>9220</v>
      </c>
      <c r="K25" s="37">
        <v>9220</v>
      </c>
      <c r="L25" s="37">
        <v>9220</v>
      </c>
      <c r="M25" s="39">
        <v>9220</v>
      </c>
      <c r="N25" s="53">
        <v>0</v>
      </c>
      <c r="O25" s="54">
        <v>0</v>
      </c>
      <c r="P25" s="55">
        <v>0</v>
      </c>
      <c r="Q25" s="55">
        <v>0</v>
      </c>
      <c r="R25" s="55">
        <v>0</v>
      </c>
      <c r="S25" s="58">
        <v>8</v>
      </c>
      <c r="T25" s="58">
        <v>7</v>
      </c>
      <c r="U25" s="56">
        <v>0</v>
      </c>
      <c r="V25" s="55">
        <v>0</v>
      </c>
      <c r="W25" s="55">
        <v>0</v>
      </c>
      <c r="X25" s="55">
        <v>0</v>
      </c>
      <c r="Y25" s="55">
        <v>0</v>
      </c>
    </row>
    <row r="26" spans="1:25">
      <c r="A26" s="30" t="s">
        <v>225</v>
      </c>
      <c r="B26" s="31" t="s">
        <v>221</v>
      </c>
      <c r="C26" s="31" t="s">
        <v>219</v>
      </c>
      <c r="D26" s="36" t="str">
        <f t="shared" si="1"/>
        <v>ISO40' LAYOUT_02 N</v>
      </c>
      <c r="E26" s="37">
        <v>9790</v>
      </c>
      <c r="F26" s="37">
        <v>9790</v>
      </c>
      <c r="G26" s="37">
        <v>9790</v>
      </c>
      <c r="H26" s="38">
        <v>9790</v>
      </c>
      <c r="I26" s="38">
        <v>9790</v>
      </c>
      <c r="J26" s="37">
        <v>9790</v>
      </c>
      <c r="K26" s="37">
        <v>9790</v>
      </c>
      <c r="L26" s="37">
        <v>9790</v>
      </c>
      <c r="M26" s="39">
        <v>9790</v>
      </c>
      <c r="N26" s="53">
        <v>0</v>
      </c>
      <c r="O26" s="54">
        <v>0</v>
      </c>
      <c r="P26" s="55">
        <v>0</v>
      </c>
      <c r="Q26" s="55">
        <v>0</v>
      </c>
      <c r="R26" s="55">
        <v>0</v>
      </c>
      <c r="S26" s="58">
        <v>8</v>
      </c>
      <c r="T26" s="58">
        <v>7</v>
      </c>
      <c r="U26" s="56">
        <v>0</v>
      </c>
      <c r="V26" s="55">
        <v>0</v>
      </c>
      <c r="W26" s="55">
        <v>0</v>
      </c>
      <c r="X26" s="55">
        <v>0</v>
      </c>
      <c r="Y26" s="55">
        <v>0</v>
      </c>
    </row>
    <row r="27" spans="1:25">
      <c r="A27" s="30" t="s">
        <v>225</v>
      </c>
      <c r="B27" s="31" t="s">
        <v>221</v>
      </c>
      <c r="C27" s="31" t="s">
        <v>220</v>
      </c>
      <c r="D27" s="36" t="str">
        <f t="shared" si="1"/>
        <v>ISO40' LAYOUT_02 2N</v>
      </c>
      <c r="E27" s="37">
        <v>8725</v>
      </c>
      <c r="F27" s="37">
        <v>8725</v>
      </c>
      <c r="G27" s="37">
        <v>8725</v>
      </c>
      <c r="H27" s="38">
        <v>8500</v>
      </c>
      <c r="I27" s="38">
        <v>8500</v>
      </c>
      <c r="J27" s="37">
        <v>8725</v>
      </c>
      <c r="K27" s="37">
        <v>8725</v>
      </c>
      <c r="L27" s="37">
        <v>8725</v>
      </c>
      <c r="M27" s="39">
        <v>8725</v>
      </c>
      <c r="N27" s="53">
        <v>0</v>
      </c>
      <c r="O27" s="54">
        <v>0</v>
      </c>
      <c r="P27" s="55">
        <v>0</v>
      </c>
      <c r="Q27" s="55">
        <v>0</v>
      </c>
      <c r="R27" s="55">
        <v>0</v>
      </c>
      <c r="S27" s="58">
        <v>8</v>
      </c>
      <c r="T27" s="58">
        <v>7</v>
      </c>
      <c r="U27" s="56">
        <v>0</v>
      </c>
      <c r="V27" s="55">
        <v>0</v>
      </c>
      <c r="W27" s="55">
        <v>0</v>
      </c>
      <c r="X27" s="55">
        <v>0</v>
      </c>
      <c r="Y27" s="55">
        <v>0</v>
      </c>
    </row>
    <row r="28" spans="1:25">
      <c r="A28" s="30" t="s">
        <v>225</v>
      </c>
      <c r="B28" s="31" t="s">
        <v>222</v>
      </c>
      <c r="C28" s="31" t="s">
        <v>219</v>
      </c>
      <c r="D28" s="36" t="str">
        <f t="shared" si="1"/>
        <v>ISO40' LAYOUT_03 N</v>
      </c>
      <c r="E28" s="37">
        <v>8900</v>
      </c>
      <c r="F28" s="37">
        <v>8900</v>
      </c>
      <c r="G28" s="37">
        <v>8900</v>
      </c>
      <c r="H28" s="38">
        <v>9100</v>
      </c>
      <c r="I28" s="38">
        <v>9100</v>
      </c>
      <c r="J28" s="37">
        <v>8900</v>
      </c>
      <c r="K28" s="37">
        <v>8900</v>
      </c>
      <c r="L28" s="37">
        <v>8900</v>
      </c>
      <c r="M28" s="39">
        <v>8900</v>
      </c>
      <c r="N28" s="53">
        <v>0</v>
      </c>
      <c r="O28" s="54">
        <v>0</v>
      </c>
      <c r="P28" s="55">
        <v>0</v>
      </c>
      <c r="Q28" s="55">
        <v>0</v>
      </c>
      <c r="R28" s="55">
        <v>0</v>
      </c>
      <c r="S28" s="58">
        <v>8</v>
      </c>
      <c r="T28" s="58">
        <v>7</v>
      </c>
      <c r="U28" s="56">
        <v>0</v>
      </c>
      <c r="V28" s="55">
        <v>0</v>
      </c>
      <c r="W28" s="55">
        <v>0</v>
      </c>
      <c r="X28" s="55">
        <v>0</v>
      </c>
      <c r="Y28" s="55">
        <v>0</v>
      </c>
    </row>
    <row r="29" spans="1:25">
      <c r="A29" s="30" t="s">
        <v>225</v>
      </c>
      <c r="B29" s="31" t="s">
        <v>222</v>
      </c>
      <c r="C29" s="31" t="s">
        <v>220</v>
      </c>
      <c r="D29" s="36" t="str">
        <f t="shared" si="1"/>
        <v>ISO40' LAYOUT_03 2N</v>
      </c>
      <c r="E29" s="37">
        <v>8000</v>
      </c>
      <c r="F29" s="37">
        <v>8000</v>
      </c>
      <c r="G29" s="37">
        <v>8000</v>
      </c>
      <c r="H29" s="38">
        <v>7800</v>
      </c>
      <c r="I29" s="38">
        <v>7800</v>
      </c>
      <c r="J29" s="37">
        <v>8000</v>
      </c>
      <c r="K29" s="37">
        <v>8000</v>
      </c>
      <c r="L29" s="37">
        <v>8000</v>
      </c>
      <c r="M29" s="39">
        <v>8000</v>
      </c>
      <c r="N29" s="53">
        <v>0</v>
      </c>
      <c r="O29" s="54">
        <v>0</v>
      </c>
      <c r="P29" s="55">
        <v>0</v>
      </c>
      <c r="Q29" s="55">
        <v>0</v>
      </c>
      <c r="R29" s="55">
        <v>0</v>
      </c>
      <c r="S29" s="58">
        <v>8</v>
      </c>
      <c r="T29" s="58">
        <v>7</v>
      </c>
      <c r="U29" s="56">
        <v>0</v>
      </c>
      <c r="V29" s="55">
        <v>0</v>
      </c>
      <c r="W29" s="55">
        <v>0</v>
      </c>
      <c r="X29" s="55">
        <v>0</v>
      </c>
      <c r="Y29" s="55">
        <v>0</v>
      </c>
    </row>
    <row r="30" spans="1:25">
      <c r="A30" s="30" t="s">
        <v>225</v>
      </c>
      <c r="B30" s="31" t="s">
        <v>223</v>
      </c>
      <c r="C30" s="31" t="s">
        <v>219</v>
      </c>
      <c r="D30" s="36" t="str">
        <f t="shared" si="1"/>
        <v>ISO40' LAYOUT_04 N</v>
      </c>
      <c r="E30" s="37">
        <v>9490</v>
      </c>
      <c r="F30" s="37">
        <v>9490</v>
      </c>
      <c r="G30" s="37">
        <v>9490</v>
      </c>
      <c r="H30" s="38">
        <v>9490</v>
      </c>
      <c r="I30" s="38">
        <v>9490</v>
      </c>
      <c r="J30" s="37">
        <v>9490</v>
      </c>
      <c r="K30" s="37">
        <v>9490</v>
      </c>
      <c r="L30" s="37">
        <v>9490</v>
      </c>
      <c r="M30" s="39">
        <v>9490</v>
      </c>
      <c r="N30" s="53">
        <v>0</v>
      </c>
      <c r="O30" s="54">
        <v>0</v>
      </c>
      <c r="P30" s="55">
        <v>0</v>
      </c>
      <c r="Q30" s="55">
        <v>0</v>
      </c>
      <c r="R30" s="55">
        <v>0</v>
      </c>
      <c r="S30" s="58">
        <v>8</v>
      </c>
      <c r="T30" s="58">
        <v>7</v>
      </c>
      <c r="U30" s="56">
        <v>0</v>
      </c>
      <c r="V30" s="55">
        <v>0</v>
      </c>
      <c r="W30" s="55">
        <v>0</v>
      </c>
      <c r="X30" s="55">
        <v>0</v>
      </c>
      <c r="Y30" s="55">
        <v>0</v>
      </c>
    </row>
    <row r="31" spans="1:25">
      <c r="A31" s="30" t="s">
        <v>225</v>
      </c>
      <c r="B31" s="31" t="s">
        <v>223</v>
      </c>
      <c r="C31" s="31" t="s">
        <v>220</v>
      </c>
      <c r="D31" s="36" t="str">
        <f t="shared" si="1"/>
        <v>ISO40' LAYOUT_04 2N</v>
      </c>
      <c r="E31" s="37">
        <v>8490</v>
      </c>
      <c r="F31" s="37">
        <v>8490</v>
      </c>
      <c r="G31" s="37">
        <v>8490</v>
      </c>
      <c r="H31" s="38">
        <v>8225</v>
      </c>
      <c r="I31" s="38">
        <v>8225</v>
      </c>
      <c r="J31" s="37">
        <v>8490</v>
      </c>
      <c r="K31" s="37">
        <v>8490</v>
      </c>
      <c r="L31" s="37">
        <v>8490</v>
      </c>
      <c r="M31" s="39">
        <v>8490</v>
      </c>
      <c r="N31" s="53">
        <v>0</v>
      </c>
      <c r="O31" s="54">
        <v>0</v>
      </c>
      <c r="P31" s="55">
        <v>0</v>
      </c>
      <c r="Q31" s="55">
        <v>0</v>
      </c>
      <c r="R31" s="55">
        <v>0</v>
      </c>
      <c r="S31" s="58">
        <v>8</v>
      </c>
      <c r="T31" s="58">
        <v>7</v>
      </c>
      <c r="U31" s="56">
        <v>0</v>
      </c>
      <c r="V31" s="55">
        <v>0</v>
      </c>
      <c r="W31" s="55">
        <v>0</v>
      </c>
      <c r="X31" s="55">
        <v>0</v>
      </c>
      <c r="Y31" s="55">
        <v>0</v>
      </c>
    </row>
    <row r="32" spans="1:25">
      <c r="A32" s="30" t="s">
        <v>225</v>
      </c>
      <c r="B32" s="31" t="s">
        <v>224</v>
      </c>
      <c r="C32" s="31" t="s">
        <v>219</v>
      </c>
      <c r="D32" s="36" t="str">
        <f t="shared" si="1"/>
        <v>ISO40' LAYOUT_05 N</v>
      </c>
      <c r="E32" s="37">
        <v>8300</v>
      </c>
      <c r="F32" s="37">
        <v>8300</v>
      </c>
      <c r="G32" s="37">
        <v>8300</v>
      </c>
      <c r="H32" s="38">
        <v>8300</v>
      </c>
      <c r="I32" s="38">
        <v>8300</v>
      </c>
      <c r="J32" s="37">
        <v>8300</v>
      </c>
      <c r="K32" s="37">
        <v>8300</v>
      </c>
      <c r="L32" s="37">
        <v>8300</v>
      </c>
      <c r="M32" s="39">
        <v>8300</v>
      </c>
      <c r="N32" s="53">
        <v>0</v>
      </c>
      <c r="O32" s="54">
        <v>0</v>
      </c>
      <c r="P32" s="55">
        <v>0</v>
      </c>
      <c r="Q32" s="55">
        <v>0</v>
      </c>
      <c r="R32" s="55">
        <v>0</v>
      </c>
      <c r="S32" s="58">
        <v>8</v>
      </c>
      <c r="T32" s="58">
        <v>7</v>
      </c>
      <c r="U32" s="56">
        <v>0</v>
      </c>
      <c r="V32" s="55">
        <v>0</v>
      </c>
      <c r="W32" s="55">
        <v>0</v>
      </c>
      <c r="X32" s="55">
        <v>0</v>
      </c>
      <c r="Y32" s="55">
        <v>0</v>
      </c>
    </row>
    <row r="33" spans="1:25" ht="15" thickBot="1">
      <c r="A33" s="30" t="s">
        <v>225</v>
      </c>
      <c r="B33" s="31" t="s">
        <v>224</v>
      </c>
      <c r="C33" s="31" t="s">
        <v>220</v>
      </c>
      <c r="D33" s="40" t="str">
        <f t="shared" si="1"/>
        <v>ISO40' LAYOUT_05 2N</v>
      </c>
      <c r="E33" s="44">
        <v>7700</v>
      </c>
      <c r="F33" s="44">
        <v>7700</v>
      </c>
      <c r="G33" s="44">
        <v>7700</v>
      </c>
      <c r="H33" s="45">
        <v>7700</v>
      </c>
      <c r="I33" s="45">
        <v>7700</v>
      </c>
      <c r="J33" s="44">
        <v>7700</v>
      </c>
      <c r="K33" s="44">
        <v>7700</v>
      </c>
      <c r="L33" s="44">
        <v>7700</v>
      </c>
      <c r="M33" s="46">
        <v>7700</v>
      </c>
      <c r="N33" s="53">
        <v>0</v>
      </c>
      <c r="O33" s="54">
        <v>0</v>
      </c>
      <c r="P33" s="55">
        <v>0</v>
      </c>
      <c r="Q33" s="55">
        <v>0</v>
      </c>
      <c r="R33" s="55">
        <v>0</v>
      </c>
      <c r="S33" s="57">
        <v>8</v>
      </c>
      <c r="T33" s="57">
        <v>7</v>
      </c>
      <c r="U33" s="56">
        <v>0</v>
      </c>
      <c r="V33" s="55">
        <v>0</v>
      </c>
      <c r="W33" s="55">
        <v>0</v>
      </c>
      <c r="X33" s="55">
        <v>0</v>
      </c>
      <c r="Y33" s="55">
        <v>0</v>
      </c>
    </row>
    <row r="34" spans="1:25">
      <c r="A34" s="30" t="s">
        <v>226</v>
      </c>
      <c r="B34" s="31" t="s">
        <v>218</v>
      </c>
      <c r="C34" s="31" t="s">
        <v>219</v>
      </c>
      <c r="D34" s="32" t="str">
        <f t="shared" si="1"/>
        <v>NON ISO25' LAYOUT_01 N</v>
      </c>
      <c r="E34" s="47">
        <f>+E44-6096</f>
        <v>6129</v>
      </c>
      <c r="F34" s="47">
        <f t="shared" ref="F34:M34" si="6">+F44-6096</f>
        <v>6129</v>
      </c>
      <c r="G34" s="47">
        <f t="shared" si="6"/>
        <v>6129</v>
      </c>
      <c r="H34" s="48">
        <f t="shared" si="6"/>
        <v>5864</v>
      </c>
      <c r="I34" s="48">
        <f t="shared" si="6"/>
        <v>5864</v>
      </c>
      <c r="J34" s="47">
        <f t="shared" si="6"/>
        <v>6129</v>
      </c>
      <c r="K34" s="47">
        <f t="shared" si="6"/>
        <v>6129</v>
      </c>
      <c r="L34" s="47">
        <f t="shared" si="6"/>
        <v>6129</v>
      </c>
      <c r="M34" s="49">
        <f t="shared" si="6"/>
        <v>6129</v>
      </c>
      <c r="N34" s="53">
        <v>0</v>
      </c>
      <c r="O34" s="54">
        <v>0</v>
      </c>
      <c r="P34" s="55">
        <v>0</v>
      </c>
      <c r="Q34" s="55">
        <v>0</v>
      </c>
      <c r="R34" s="55">
        <v>0</v>
      </c>
      <c r="S34" s="58">
        <v>5</v>
      </c>
      <c r="T34" s="58">
        <v>4</v>
      </c>
      <c r="U34" s="56">
        <v>0</v>
      </c>
      <c r="V34" s="55">
        <v>0</v>
      </c>
      <c r="W34" s="55">
        <v>0</v>
      </c>
      <c r="X34" s="55">
        <v>0</v>
      </c>
      <c r="Y34" s="55">
        <v>0</v>
      </c>
    </row>
    <row r="35" spans="1:25">
      <c r="A35" s="30" t="s">
        <v>226</v>
      </c>
      <c r="B35" s="31" t="s">
        <v>218</v>
      </c>
      <c r="C35" s="31" t="s">
        <v>220</v>
      </c>
      <c r="D35" s="36" t="str">
        <f t="shared" si="1"/>
        <v>NON ISO25' LAYOUT_01 2N</v>
      </c>
      <c r="E35" s="50">
        <f t="shared" ref="E35:M43" si="7">+E45-6096</f>
        <v>5864</v>
      </c>
      <c r="F35" s="50">
        <f t="shared" si="7"/>
        <v>5864</v>
      </c>
      <c r="G35" s="50">
        <f t="shared" si="7"/>
        <v>5864</v>
      </c>
      <c r="H35" s="51">
        <f t="shared" si="7"/>
        <v>5864</v>
      </c>
      <c r="I35" s="51">
        <f t="shared" si="7"/>
        <v>5864</v>
      </c>
      <c r="J35" s="50">
        <f t="shared" si="7"/>
        <v>5864</v>
      </c>
      <c r="K35" s="50">
        <f t="shared" si="7"/>
        <v>5864</v>
      </c>
      <c r="L35" s="50">
        <f t="shared" si="7"/>
        <v>5864</v>
      </c>
      <c r="M35" s="52">
        <f t="shared" si="7"/>
        <v>5864</v>
      </c>
      <c r="N35" s="53">
        <v>0</v>
      </c>
      <c r="O35" s="54">
        <v>0</v>
      </c>
      <c r="P35" s="55">
        <v>0</v>
      </c>
      <c r="Q35" s="55">
        <v>0</v>
      </c>
      <c r="R35" s="55">
        <v>0</v>
      </c>
      <c r="S35" s="58">
        <v>5</v>
      </c>
      <c r="T35" s="58">
        <v>4</v>
      </c>
      <c r="U35" s="56">
        <v>0</v>
      </c>
      <c r="V35" s="55">
        <v>0</v>
      </c>
      <c r="W35" s="55">
        <v>0</v>
      </c>
      <c r="X35" s="55">
        <v>0</v>
      </c>
      <c r="Y35" s="55">
        <v>0</v>
      </c>
    </row>
    <row r="36" spans="1:25">
      <c r="A36" s="30" t="s">
        <v>226</v>
      </c>
      <c r="B36" s="31" t="s">
        <v>221</v>
      </c>
      <c r="C36" s="31" t="s">
        <v>219</v>
      </c>
      <c r="D36" s="36" t="str">
        <f t="shared" si="1"/>
        <v>NON ISO25' LAYOUT_02 N</v>
      </c>
      <c r="E36" s="50">
        <f t="shared" si="7"/>
        <v>5864</v>
      </c>
      <c r="F36" s="50">
        <f t="shared" si="7"/>
        <v>5864</v>
      </c>
      <c r="G36" s="50">
        <f t="shared" si="7"/>
        <v>5864</v>
      </c>
      <c r="H36" s="51">
        <f t="shared" si="7"/>
        <v>5864</v>
      </c>
      <c r="I36" s="51">
        <f t="shared" si="7"/>
        <v>5864</v>
      </c>
      <c r="J36" s="50">
        <f t="shared" si="7"/>
        <v>5864</v>
      </c>
      <c r="K36" s="50">
        <f t="shared" si="7"/>
        <v>5864</v>
      </c>
      <c r="L36" s="50">
        <f t="shared" si="7"/>
        <v>5864</v>
      </c>
      <c r="M36" s="52">
        <f t="shared" si="7"/>
        <v>5864</v>
      </c>
      <c r="N36" s="53">
        <v>0</v>
      </c>
      <c r="O36" s="54">
        <v>0</v>
      </c>
      <c r="P36" s="55">
        <v>0</v>
      </c>
      <c r="Q36" s="55">
        <v>0</v>
      </c>
      <c r="R36" s="55">
        <v>0</v>
      </c>
      <c r="S36" s="58">
        <v>5</v>
      </c>
      <c r="T36" s="58">
        <v>4</v>
      </c>
      <c r="U36" s="56">
        <v>0</v>
      </c>
      <c r="V36" s="55">
        <v>0</v>
      </c>
      <c r="W36" s="55">
        <v>0</v>
      </c>
      <c r="X36" s="55">
        <v>0</v>
      </c>
      <c r="Y36" s="55">
        <v>0</v>
      </c>
    </row>
    <row r="37" spans="1:25">
      <c r="A37" s="30" t="s">
        <v>226</v>
      </c>
      <c r="B37" s="31" t="s">
        <v>221</v>
      </c>
      <c r="C37" s="31" t="s">
        <v>220</v>
      </c>
      <c r="D37" s="36" t="str">
        <f t="shared" si="1"/>
        <v>NON ISO25' LAYOUT_02 2N</v>
      </c>
      <c r="E37" s="50">
        <f t="shared" si="7"/>
        <v>4854</v>
      </c>
      <c r="F37" s="50">
        <f t="shared" si="7"/>
        <v>4854</v>
      </c>
      <c r="G37" s="50">
        <f t="shared" si="7"/>
        <v>4854</v>
      </c>
      <c r="H37" s="51">
        <f t="shared" si="7"/>
        <v>4624</v>
      </c>
      <c r="I37" s="51">
        <f t="shared" si="7"/>
        <v>4624</v>
      </c>
      <c r="J37" s="50">
        <f t="shared" si="7"/>
        <v>4854</v>
      </c>
      <c r="K37" s="50">
        <f t="shared" si="7"/>
        <v>4854</v>
      </c>
      <c r="L37" s="50">
        <f t="shared" si="7"/>
        <v>4854</v>
      </c>
      <c r="M37" s="52">
        <f t="shared" si="7"/>
        <v>4854</v>
      </c>
      <c r="N37" s="53">
        <v>0</v>
      </c>
      <c r="O37" s="54">
        <v>0</v>
      </c>
      <c r="P37" s="55">
        <v>0</v>
      </c>
      <c r="Q37" s="55">
        <v>0</v>
      </c>
      <c r="R37" s="55">
        <v>0</v>
      </c>
      <c r="S37" s="58">
        <v>5</v>
      </c>
      <c r="T37" s="58">
        <v>4</v>
      </c>
      <c r="U37" s="56">
        <v>0</v>
      </c>
      <c r="V37" s="55">
        <v>0</v>
      </c>
      <c r="W37" s="55">
        <v>0</v>
      </c>
      <c r="X37" s="55">
        <v>0</v>
      </c>
      <c r="Y37" s="55">
        <v>0</v>
      </c>
    </row>
    <row r="38" spans="1:25">
      <c r="A38" s="30" t="s">
        <v>226</v>
      </c>
      <c r="B38" s="31" t="s">
        <v>222</v>
      </c>
      <c r="C38" s="31" t="s">
        <v>219</v>
      </c>
      <c r="D38" s="36" t="str">
        <f t="shared" si="1"/>
        <v>NON ISO25' LAYOUT_03 N</v>
      </c>
      <c r="E38" s="50">
        <f t="shared" si="7"/>
        <v>5744</v>
      </c>
      <c r="F38" s="50">
        <f t="shared" si="7"/>
        <v>5744</v>
      </c>
      <c r="G38" s="50">
        <f t="shared" si="7"/>
        <v>5744</v>
      </c>
      <c r="H38" s="51">
        <f t="shared" si="7"/>
        <v>5744</v>
      </c>
      <c r="I38" s="51">
        <f t="shared" si="7"/>
        <v>5744</v>
      </c>
      <c r="J38" s="50">
        <f t="shared" si="7"/>
        <v>5744</v>
      </c>
      <c r="K38" s="50">
        <f t="shared" si="7"/>
        <v>5744</v>
      </c>
      <c r="L38" s="50">
        <f t="shared" si="7"/>
        <v>5744</v>
      </c>
      <c r="M38" s="52">
        <f t="shared" si="7"/>
        <v>5744</v>
      </c>
      <c r="N38" s="53">
        <v>0</v>
      </c>
      <c r="O38" s="54">
        <v>0</v>
      </c>
      <c r="P38" s="55">
        <v>0</v>
      </c>
      <c r="Q38" s="55">
        <v>0</v>
      </c>
      <c r="R38" s="55">
        <v>0</v>
      </c>
      <c r="S38" s="58">
        <v>5</v>
      </c>
      <c r="T38" s="58">
        <v>4</v>
      </c>
      <c r="U38" s="56">
        <v>0</v>
      </c>
      <c r="V38" s="55">
        <v>0</v>
      </c>
      <c r="W38" s="55">
        <v>0</v>
      </c>
      <c r="X38" s="55">
        <v>0</v>
      </c>
      <c r="Y38" s="55">
        <v>0</v>
      </c>
    </row>
    <row r="39" spans="1:25">
      <c r="A39" s="30" t="s">
        <v>226</v>
      </c>
      <c r="B39" s="31" t="s">
        <v>222</v>
      </c>
      <c r="C39" s="31" t="s">
        <v>220</v>
      </c>
      <c r="D39" s="36" t="str">
        <f t="shared" si="1"/>
        <v>NON ISO25' LAYOUT_03 2N</v>
      </c>
      <c r="E39" s="50">
        <f t="shared" si="7"/>
        <v>4254</v>
      </c>
      <c r="F39" s="50">
        <f t="shared" si="7"/>
        <v>4254</v>
      </c>
      <c r="G39" s="50">
        <f t="shared" si="7"/>
        <v>4254</v>
      </c>
      <c r="H39" s="51">
        <f t="shared" si="7"/>
        <v>3629</v>
      </c>
      <c r="I39" s="51">
        <f t="shared" si="7"/>
        <v>3629</v>
      </c>
      <c r="J39" s="50">
        <f t="shared" si="7"/>
        <v>4254</v>
      </c>
      <c r="K39" s="50">
        <f t="shared" si="7"/>
        <v>4254</v>
      </c>
      <c r="L39" s="50">
        <f t="shared" si="7"/>
        <v>4254</v>
      </c>
      <c r="M39" s="52">
        <f t="shared" si="7"/>
        <v>4254</v>
      </c>
      <c r="N39" s="53">
        <v>0</v>
      </c>
      <c r="O39" s="54">
        <v>0</v>
      </c>
      <c r="P39" s="55">
        <v>0</v>
      </c>
      <c r="Q39" s="55">
        <v>0</v>
      </c>
      <c r="R39" s="55">
        <v>0</v>
      </c>
      <c r="S39" s="58">
        <v>5</v>
      </c>
      <c r="T39" s="58">
        <v>4</v>
      </c>
      <c r="U39" s="56">
        <v>0</v>
      </c>
      <c r="V39" s="55">
        <v>0</v>
      </c>
      <c r="W39" s="55">
        <v>0</v>
      </c>
      <c r="X39" s="55">
        <v>0</v>
      </c>
      <c r="Y39" s="55">
        <v>0</v>
      </c>
    </row>
    <row r="40" spans="1:25">
      <c r="A40" s="30" t="s">
        <v>226</v>
      </c>
      <c r="B40" s="31" t="s">
        <v>223</v>
      </c>
      <c r="C40" s="31" t="s">
        <v>219</v>
      </c>
      <c r="D40" s="36" t="str">
        <f t="shared" si="1"/>
        <v>NON ISO25' LAYOUT_04 N</v>
      </c>
      <c r="E40" s="50">
        <f t="shared" si="7"/>
        <v>5679</v>
      </c>
      <c r="F40" s="50">
        <f t="shared" si="7"/>
        <v>5679</v>
      </c>
      <c r="G40" s="50">
        <f t="shared" si="7"/>
        <v>5679</v>
      </c>
      <c r="H40" s="51">
        <f t="shared" si="7"/>
        <v>5679</v>
      </c>
      <c r="I40" s="51">
        <f t="shared" si="7"/>
        <v>5679</v>
      </c>
      <c r="J40" s="50">
        <f t="shared" si="7"/>
        <v>5679</v>
      </c>
      <c r="K40" s="50">
        <f t="shared" si="7"/>
        <v>5679</v>
      </c>
      <c r="L40" s="50">
        <f t="shared" si="7"/>
        <v>5679</v>
      </c>
      <c r="M40" s="52">
        <f t="shared" si="7"/>
        <v>5679</v>
      </c>
      <c r="N40" s="53">
        <v>0</v>
      </c>
      <c r="O40" s="54">
        <v>0</v>
      </c>
      <c r="P40" s="55">
        <v>0</v>
      </c>
      <c r="Q40" s="55">
        <v>0</v>
      </c>
      <c r="R40" s="55">
        <v>0</v>
      </c>
      <c r="S40" s="58">
        <v>5</v>
      </c>
      <c r="T40" s="58">
        <v>4</v>
      </c>
      <c r="U40" s="56">
        <v>0</v>
      </c>
      <c r="V40" s="55">
        <v>0</v>
      </c>
      <c r="W40" s="55">
        <v>0</v>
      </c>
      <c r="X40" s="55">
        <v>0</v>
      </c>
      <c r="Y40" s="55">
        <v>0</v>
      </c>
    </row>
    <row r="41" spans="1:25">
      <c r="A41" s="30" t="s">
        <v>226</v>
      </c>
      <c r="B41" s="31" t="s">
        <v>223</v>
      </c>
      <c r="C41" s="31" t="s">
        <v>220</v>
      </c>
      <c r="D41" s="36" t="str">
        <f t="shared" si="1"/>
        <v>NON ISO25' LAYOUT_04 2N</v>
      </c>
      <c r="E41" s="50">
        <f t="shared" si="7"/>
        <v>4129</v>
      </c>
      <c r="F41" s="50">
        <f t="shared" si="7"/>
        <v>4129</v>
      </c>
      <c r="G41" s="50">
        <f t="shared" si="7"/>
        <v>4129</v>
      </c>
      <c r="H41" s="51">
        <f t="shared" si="7"/>
        <v>4129</v>
      </c>
      <c r="I41" s="51">
        <f t="shared" si="7"/>
        <v>4129</v>
      </c>
      <c r="J41" s="50">
        <f t="shared" si="7"/>
        <v>4129</v>
      </c>
      <c r="K41" s="50">
        <f t="shared" si="7"/>
        <v>4129</v>
      </c>
      <c r="L41" s="50">
        <f t="shared" si="7"/>
        <v>4129</v>
      </c>
      <c r="M41" s="52">
        <f t="shared" si="7"/>
        <v>4129</v>
      </c>
      <c r="N41" s="53">
        <v>0</v>
      </c>
      <c r="O41" s="54">
        <v>0</v>
      </c>
      <c r="P41" s="55">
        <v>0</v>
      </c>
      <c r="Q41" s="55">
        <v>0</v>
      </c>
      <c r="R41" s="55">
        <v>0</v>
      </c>
      <c r="S41" s="58">
        <v>5</v>
      </c>
      <c r="T41" s="58">
        <v>4</v>
      </c>
      <c r="U41" s="56">
        <v>0</v>
      </c>
      <c r="V41" s="55">
        <v>0</v>
      </c>
      <c r="W41" s="55">
        <v>0</v>
      </c>
      <c r="X41" s="55">
        <v>0</v>
      </c>
      <c r="Y41" s="55">
        <v>0</v>
      </c>
    </row>
    <row r="42" spans="1:25">
      <c r="A42" s="30" t="s">
        <v>226</v>
      </c>
      <c r="B42" s="31" t="s">
        <v>224</v>
      </c>
      <c r="C42" s="31" t="s">
        <v>219</v>
      </c>
      <c r="D42" s="36" t="str">
        <f t="shared" si="1"/>
        <v>NON ISO25' LAYOUT_05 N</v>
      </c>
      <c r="E42" s="50">
        <f t="shared" si="7"/>
        <v>4834</v>
      </c>
      <c r="F42" s="50">
        <f t="shared" si="7"/>
        <v>4834</v>
      </c>
      <c r="G42" s="50">
        <f t="shared" si="7"/>
        <v>4834</v>
      </c>
      <c r="H42" s="51">
        <f t="shared" si="7"/>
        <v>4589</v>
      </c>
      <c r="I42" s="51">
        <f t="shared" si="7"/>
        <v>4589</v>
      </c>
      <c r="J42" s="50">
        <f t="shared" si="7"/>
        <v>4834</v>
      </c>
      <c r="K42" s="50">
        <f t="shared" si="7"/>
        <v>4834</v>
      </c>
      <c r="L42" s="50">
        <f t="shared" si="7"/>
        <v>4834</v>
      </c>
      <c r="M42" s="52">
        <f t="shared" si="7"/>
        <v>4834</v>
      </c>
      <c r="N42" s="53">
        <v>0</v>
      </c>
      <c r="O42" s="54">
        <v>0</v>
      </c>
      <c r="P42" s="55">
        <v>0</v>
      </c>
      <c r="Q42" s="55">
        <v>0</v>
      </c>
      <c r="R42" s="55">
        <v>0</v>
      </c>
      <c r="S42" s="58">
        <v>5</v>
      </c>
      <c r="T42" s="58">
        <v>4</v>
      </c>
      <c r="U42" s="56">
        <v>0</v>
      </c>
      <c r="V42" s="55">
        <v>0</v>
      </c>
      <c r="W42" s="55">
        <v>0</v>
      </c>
      <c r="X42" s="55">
        <v>0</v>
      </c>
      <c r="Y42" s="55">
        <v>0</v>
      </c>
    </row>
    <row r="43" spans="1:25" ht="15" thickBot="1">
      <c r="A43" s="30" t="s">
        <v>226</v>
      </c>
      <c r="B43" s="31" t="s">
        <v>224</v>
      </c>
      <c r="C43" s="31" t="s">
        <v>220</v>
      </c>
      <c r="D43" s="40" t="str">
        <f t="shared" si="1"/>
        <v>NON ISO25' LAYOUT_05 2N</v>
      </c>
      <c r="E43" s="44">
        <f t="shared" si="7"/>
        <v>3164</v>
      </c>
      <c r="F43" s="44">
        <f t="shared" si="7"/>
        <v>3164</v>
      </c>
      <c r="G43" s="44">
        <f t="shared" si="7"/>
        <v>3164</v>
      </c>
      <c r="H43" s="45">
        <f t="shared" si="7"/>
        <v>2924</v>
      </c>
      <c r="I43" s="45">
        <f t="shared" si="7"/>
        <v>2924</v>
      </c>
      <c r="J43" s="44">
        <f t="shared" si="7"/>
        <v>3164</v>
      </c>
      <c r="K43" s="44">
        <f t="shared" si="7"/>
        <v>3164</v>
      </c>
      <c r="L43" s="44">
        <f t="shared" si="7"/>
        <v>3164</v>
      </c>
      <c r="M43" s="46">
        <f t="shared" si="7"/>
        <v>3164</v>
      </c>
      <c r="N43" s="53">
        <v>0</v>
      </c>
      <c r="O43" s="54">
        <v>0</v>
      </c>
      <c r="P43" s="55">
        <v>0</v>
      </c>
      <c r="Q43" s="55">
        <v>0</v>
      </c>
      <c r="R43" s="55">
        <v>0</v>
      </c>
      <c r="S43" s="57">
        <v>5</v>
      </c>
      <c r="T43" s="57">
        <v>4</v>
      </c>
      <c r="U43" s="56">
        <v>0</v>
      </c>
      <c r="V43" s="55">
        <v>0</v>
      </c>
      <c r="W43" s="55">
        <v>0</v>
      </c>
      <c r="X43" s="55">
        <v>0</v>
      </c>
      <c r="Y43" s="55">
        <v>0</v>
      </c>
    </row>
    <row r="44" spans="1:25">
      <c r="A44" s="30" t="s">
        <v>227</v>
      </c>
      <c r="B44" s="31" t="s">
        <v>218</v>
      </c>
      <c r="C44" s="31" t="s">
        <v>219</v>
      </c>
      <c r="D44" s="32" t="str">
        <f t="shared" si="1"/>
        <v>NON ISO45' LAYOUT_01 N</v>
      </c>
      <c r="E44" s="47">
        <v>12225</v>
      </c>
      <c r="F44" s="47">
        <v>12225</v>
      </c>
      <c r="G44" s="47">
        <v>12225</v>
      </c>
      <c r="H44" s="48">
        <v>11960</v>
      </c>
      <c r="I44" s="48">
        <v>11960</v>
      </c>
      <c r="J44" s="47">
        <v>12225</v>
      </c>
      <c r="K44" s="47">
        <v>12225</v>
      </c>
      <c r="L44" s="47">
        <v>12225</v>
      </c>
      <c r="M44" s="49">
        <v>12225</v>
      </c>
      <c r="N44" s="53">
        <v>0</v>
      </c>
      <c r="O44" s="54">
        <v>0</v>
      </c>
      <c r="P44" s="55">
        <v>0</v>
      </c>
      <c r="Q44" s="55">
        <v>0</v>
      </c>
      <c r="R44" s="55">
        <v>0</v>
      </c>
      <c r="S44" s="58">
        <v>9</v>
      </c>
      <c r="T44" s="58">
        <v>8</v>
      </c>
      <c r="U44" s="56">
        <v>0</v>
      </c>
      <c r="V44" s="55">
        <v>0</v>
      </c>
      <c r="W44" s="55">
        <v>0</v>
      </c>
      <c r="X44" s="55">
        <v>0</v>
      </c>
      <c r="Y44" s="55">
        <v>0</v>
      </c>
    </row>
    <row r="45" spans="1:25">
      <c r="A45" s="30" t="s">
        <v>227</v>
      </c>
      <c r="B45" s="31" t="s">
        <v>218</v>
      </c>
      <c r="C45" s="31" t="s">
        <v>220</v>
      </c>
      <c r="D45" s="36" t="str">
        <f t="shared" si="1"/>
        <v>NON ISO45' LAYOUT_01 2N</v>
      </c>
      <c r="E45" s="50">
        <v>11960</v>
      </c>
      <c r="F45" s="50">
        <v>11960</v>
      </c>
      <c r="G45" s="50">
        <v>11960</v>
      </c>
      <c r="H45" s="51">
        <v>11960</v>
      </c>
      <c r="I45" s="51">
        <v>11960</v>
      </c>
      <c r="J45" s="50">
        <v>11960</v>
      </c>
      <c r="K45" s="50">
        <v>11960</v>
      </c>
      <c r="L45" s="50">
        <v>11960</v>
      </c>
      <c r="M45" s="52">
        <v>11960</v>
      </c>
      <c r="N45" s="53">
        <v>0</v>
      </c>
      <c r="O45" s="54">
        <v>0</v>
      </c>
      <c r="P45" s="55">
        <v>0</v>
      </c>
      <c r="Q45" s="55">
        <v>0</v>
      </c>
      <c r="R45" s="55">
        <v>0</v>
      </c>
      <c r="S45" s="58">
        <v>9</v>
      </c>
      <c r="T45" s="58">
        <v>8</v>
      </c>
      <c r="U45" s="56">
        <v>0</v>
      </c>
      <c r="V45" s="55">
        <v>0</v>
      </c>
      <c r="W45" s="55">
        <v>0</v>
      </c>
      <c r="X45" s="55">
        <v>0</v>
      </c>
      <c r="Y45" s="55">
        <v>0</v>
      </c>
    </row>
    <row r="46" spans="1:25">
      <c r="A46" s="30" t="s">
        <v>227</v>
      </c>
      <c r="B46" s="31" t="s">
        <v>221</v>
      </c>
      <c r="C46" s="31" t="s">
        <v>219</v>
      </c>
      <c r="D46" s="36" t="str">
        <f t="shared" si="1"/>
        <v>NON ISO45' LAYOUT_02 N</v>
      </c>
      <c r="E46" s="50">
        <v>11960</v>
      </c>
      <c r="F46" s="50">
        <v>11960</v>
      </c>
      <c r="G46" s="50">
        <v>11960</v>
      </c>
      <c r="H46" s="51">
        <v>11960</v>
      </c>
      <c r="I46" s="51">
        <v>11960</v>
      </c>
      <c r="J46" s="50">
        <v>11960</v>
      </c>
      <c r="K46" s="50">
        <v>11960</v>
      </c>
      <c r="L46" s="50">
        <v>11960</v>
      </c>
      <c r="M46" s="52">
        <v>11960</v>
      </c>
      <c r="N46" s="53">
        <v>0</v>
      </c>
      <c r="O46" s="54">
        <v>0</v>
      </c>
      <c r="P46" s="55">
        <v>0</v>
      </c>
      <c r="Q46" s="55">
        <v>0</v>
      </c>
      <c r="R46" s="55">
        <v>0</v>
      </c>
      <c r="S46" s="58">
        <v>9</v>
      </c>
      <c r="T46" s="58">
        <v>8</v>
      </c>
      <c r="U46" s="56">
        <v>0</v>
      </c>
      <c r="V46" s="55">
        <v>0</v>
      </c>
      <c r="W46" s="55">
        <v>0</v>
      </c>
      <c r="X46" s="55">
        <v>0</v>
      </c>
      <c r="Y46" s="55">
        <v>0</v>
      </c>
    </row>
    <row r="47" spans="1:25">
      <c r="A47" s="30" t="s">
        <v>227</v>
      </c>
      <c r="B47" s="31" t="s">
        <v>221</v>
      </c>
      <c r="C47" s="31" t="s">
        <v>220</v>
      </c>
      <c r="D47" s="36" t="str">
        <f t="shared" si="1"/>
        <v>NON ISO45' LAYOUT_02 2N</v>
      </c>
      <c r="E47" s="50">
        <v>10950</v>
      </c>
      <c r="F47" s="50">
        <v>10950</v>
      </c>
      <c r="G47" s="50">
        <v>10950</v>
      </c>
      <c r="H47" s="51">
        <v>10720</v>
      </c>
      <c r="I47" s="51">
        <v>10720</v>
      </c>
      <c r="J47" s="50">
        <v>10950</v>
      </c>
      <c r="K47" s="50">
        <v>10950</v>
      </c>
      <c r="L47" s="50">
        <v>10950</v>
      </c>
      <c r="M47" s="52">
        <v>10950</v>
      </c>
      <c r="N47" s="53">
        <v>0</v>
      </c>
      <c r="O47" s="54">
        <v>0</v>
      </c>
      <c r="P47" s="55">
        <v>0</v>
      </c>
      <c r="Q47" s="55">
        <v>0</v>
      </c>
      <c r="R47" s="55">
        <v>0</v>
      </c>
      <c r="S47" s="58">
        <v>9</v>
      </c>
      <c r="T47" s="58">
        <v>8</v>
      </c>
      <c r="U47" s="56">
        <v>0</v>
      </c>
      <c r="V47" s="55">
        <v>0</v>
      </c>
      <c r="W47" s="55">
        <v>0</v>
      </c>
      <c r="X47" s="55">
        <v>0</v>
      </c>
      <c r="Y47" s="55">
        <v>0</v>
      </c>
    </row>
    <row r="48" spans="1:25">
      <c r="A48" s="30" t="s">
        <v>227</v>
      </c>
      <c r="B48" s="31" t="s">
        <v>222</v>
      </c>
      <c r="C48" s="31" t="s">
        <v>219</v>
      </c>
      <c r="D48" s="36" t="str">
        <f t="shared" si="1"/>
        <v>NON ISO45' LAYOUT_03 N</v>
      </c>
      <c r="E48" s="50">
        <v>11840</v>
      </c>
      <c r="F48" s="50">
        <v>11840</v>
      </c>
      <c r="G48" s="50">
        <v>11840</v>
      </c>
      <c r="H48" s="51">
        <v>11840</v>
      </c>
      <c r="I48" s="51">
        <v>11840</v>
      </c>
      <c r="J48" s="50">
        <v>11840</v>
      </c>
      <c r="K48" s="50">
        <v>11840</v>
      </c>
      <c r="L48" s="50">
        <v>11840</v>
      </c>
      <c r="M48" s="52">
        <v>11840</v>
      </c>
      <c r="N48" s="53">
        <v>0</v>
      </c>
      <c r="O48" s="54">
        <v>0</v>
      </c>
      <c r="P48" s="55">
        <v>0</v>
      </c>
      <c r="Q48" s="55">
        <v>0</v>
      </c>
      <c r="R48" s="55">
        <v>0</v>
      </c>
      <c r="S48" s="58">
        <v>9</v>
      </c>
      <c r="T48" s="58">
        <v>8</v>
      </c>
      <c r="U48" s="56">
        <v>0</v>
      </c>
      <c r="V48" s="55">
        <v>0</v>
      </c>
      <c r="W48" s="55">
        <v>0</v>
      </c>
      <c r="X48" s="55">
        <v>0</v>
      </c>
      <c r="Y48" s="55">
        <v>0</v>
      </c>
    </row>
    <row r="49" spans="1:29">
      <c r="A49" s="30" t="s">
        <v>227</v>
      </c>
      <c r="B49" s="31" t="s">
        <v>222</v>
      </c>
      <c r="C49" s="31" t="s">
        <v>220</v>
      </c>
      <c r="D49" s="36" t="str">
        <f t="shared" si="1"/>
        <v>NON ISO45' LAYOUT_03 2N</v>
      </c>
      <c r="E49" s="50">
        <v>10350</v>
      </c>
      <c r="F49" s="50">
        <v>10350</v>
      </c>
      <c r="G49" s="50">
        <v>10350</v>
      </c>
      <c r="H49" s="51">
        <v>9725</v>
      </c>
      <c r="I49" s="51">
        <v>9725</v>
      </c>
      <c r="J49" s="50">
        <v>10350</v>
      </c>
      <c r="K49" s="50">
        <v>10350</v>
      </c>
      <c r="L49" s="50">
        <v>10350</v>
      </c>
      <c r="M49" s="52">
        <v>10350</v>
      </c>
      <c r="N49" s="53">
        <v>0</v>
      </c>
      <c r="O49" s="54">
        <v>0</v>
      </c>
      <c r="P49" s="55">
        <v>0</v>
      </c>
      <c r="Q49" s="55">
        <v>0</v>
      </c>
      <c r="R49" s="55">
        <v>0</v>
      </c>
      <c r="S49" s="58">
        <v>9</v>
      </c>
      <c r="T49" s="58">
        <v>8</v>
      </c>
      <c r="U49" s="56">
        <v>0</v>
      </c>
      <c r="V49" s="55">
        <v>0</v>
      </c>
      <c r="W49" s="55">
        <v>0</v>
      </c>
      <c r="X49" s="55">
        <v>0</v>
      </c>
      <c r="Y49" s="55">
        <v>0</v>
      </c>
    </row>
    <row r="50" spans="1:29">
      <c r="A50" s="30" t="s">
        <v>227</v>
      </c>
      <c r="B50" s="31" t="s">
        <v>223</v>
      </c>
      <c r="C50" s="31" t="s">
        <v>219</v>
      </c>
      <c r="D50" s="36" t="str">
        <f t="shared" si="1"/>
        <v>NON ISO45' LAYOUT_04 N</v>
      </c>
      <c r="E50" s="50">
        <v>11775</v>
      </c>
      <c r="F50" s="50">
        <v>11775</v>
      </c>
      <c r="G50" s="50">
        <v>11775</v>
      </c>
      <c r="H50" s="51">
        <v>11775</v>
      </c>
      <c r="I50" s="51">
        <v>11775</v>
      </c>
      <c r="J50" s="50">
        <v>11775</v>
      </c>
      <c r="K50" s="50">
        <v>11775</v>
      </c>
      <c r="L50" s="50">
        <v>11775</v>
      </c>
      <c r="M50" s="52">
        <v>11775</v>
      </c>
      <c r="N50" s="53">
        <v>0</v>
      </c>
      <c r="O50" s="54">
        <v>0</v>
      </c>
      <c r="P50" s="55">
        <v>0</v>
      </c>
      <c r="Q50" s="55">
        <v>0</v>
      </c>
      <c r="R50" s="55">
        <v>0</v>
      </c>
      <c r="S50" s="58">
        <v>9</v>
      </c>
      <c r="T50" s="58">
        <v>8</v>
      </c>
      <c r="U50" s="56">
        <v>0</v>
      </c>
      <c r="V50" s="55">
        <v>0</v>
      </c>
      <c r="W50" s="55">
        <v>0</v>
      </c>
      <c r="X50" s="55">
        <v>0</v>
      </c>
      <c r="Y50" s="55">
        <v>0</v>
      </c>
    </row>
    <row r="51" spans="1:29">
      <c r="A51" s="30" t="s">
        <v>227</v>
      </c>
      <c r="B51" s="31" t="s">
        <v>223</v>
      </c>
      <c r="C51" s="31" t="s">
        <v>220</v>
      </c>
      <c r="D51" s="36" t="str">
        <f t="shared" si="1"/>
        <v>NON ISO45' LAYOUT_04 2N</v>
      </c>
      <c r="E51" s="50">
        <v>10225</v>
      </c>
      <c r="F51" s="50">
        <v>10225</v>
      </c>
      <c r="G51" s="50">
        <v>10225</v>
      </c>
      <c r="H51" s="51">
        <v>10225</v>
      </c>
      <c r="I51" s="51">
        <v>10225</v>
      </c>
      <c r="J51" s="50">
        <v>10225</v>
      </c>
      <c r="K51" s="50">
        <v>10225</v>
      </c>
      <c r="L51" s="50">
        <v>10225</v>
      </c>
      <c r="M51" s="52">
        <v>10225</v>
      </c>
      <c r="N51" s="53">
        <v>0</v>
      </c>
      <c r="O51" s="54">
        <v>0</v>
      </c>
      <c r="P51" s="55">
        <v>0</v>
      </c>
      <c r="Q51" s="55">
        <v>0</v>
      </c>
      <c r="R51" s="55">
        <v>0</v>
      </c>
      <c r="S51" s="58">
        <v>9</v>
      </c>
      <c r="T51" s="58">
        <v>8</v>
      </c>
      <c r="U51" s="56">
        <v>0</v>
      </c>
      <c r="V51" s="55">
        <v>0</v>
      </c>
      <c r="W51" s="55">
        <v>0</v>
      </c>
      <c r="X51" s="55">
        <v>0</v>
      </c>
      <c r="Y51" s="55">
        <v>0</v>
      </c>
    </row>
    <row r="52" spans="1:29">
      <c r="A52" s="30" t="s">
        <v>227</v>
      </c>
      <c r="B52" s="31" t="s">
        <v>224</v>
      </c>
      <c r="C52" s="31" t="s">
        <v>219</v>
      </c>
      <c r="D52" s="36" t="str">
        <f t="shared" si="1"/>
        <v>NON ISO45' LAYOUT_05 N</v>
      </c>
      <c r="E52" s="50">
        <v>10930</v>
      </c>
      <c r="F52" s="50">
        <v>10930</v>
      </c>
      <c r="G52" s="50">
        <v>10930</v>
      </c>
      <c r="H52" s="51">
        <v>10685</v>
      </c>
      <c r="I52" s="51">
        <v>10685</v>
      </c>
      <c r="J52" s="50">
        <v>10930</v>
      </c>
      <c r="K52" s="50">
        <v>10930</v>
      </c>
      <c r="L52" s="50">
        <v>10930</v>
      </c>
      <c r="M52" s="52">
        <v>10930</v>
      </c>
      <c r="N52" s="53">
        <v>0</v>
      </c>
      <c r="O52" s="54">
        <v>0</v>
      </c>
      <c r="P52" s="55">
        <v>0</v>
      </c>
      <c r="Q52" s="55">
        <v>0</v>
      </c>
      <c r="R52" s="55">
        <v>0</v>
      </c>
      <c r="S52" s="58">
        <v>9</v>
      </c>
      <c r="T52" s="58">
        <v>8</v>
      </c>
      <c r="U52" s="56">
        <v>0</v>
      </c>
      <c r="V52" s="55">
        <v>0</v>
      </c>
      <c r="W52" s="55">
        <v>0</v>
      </c>
      <c r="X52" s="55">
        <v>0</v>
      </c>
      <c r="Y52" s="55">
        <v>0</v>
      </c>
    </row>
    <row r="53" spans="1:29" ht="15" thickBot="1">
      <c r="A53" s="30" t="s">
        <v>227</v>
      </c>
      <c r="B53" s="31" t="s">
        <v>224</v>
      </c>
      <c r="C53" s="31" t="s">
        <v>220</v>
      </c>
      <c r="D53" s="40" t="str">
        <f t="shared" si="1"/>
        <v>NON ISO45' LAYOUT_05 2N</v>
      </c>
      <c r="E53" s="44">
        <v>9260</v>
      </c>
      <c r="F53" s="44">
        <v>9260</v>
      </c>
      <c r="G53" s="44">
        <v>9260</v>
      </c>
      <c r="H53" s="45">
        <v>9020</v>
      </c>
      <c r="I53" s="45">
        <v>9020</v>
      </c>
      <c r="J53" s="44">
        <v>9260</v>
      </c>
      <c r="K53" s="44">
        <v>9260</v>
      </c>
      <c r="L53" s="44">
        <v>9260</v>
      </c>
      <c r="M53" s="46">
        <v>9260</v>
      </c>
      <c r="N53" s="53">
        <v>0</v>
      </c>
      <c r="O53" s="54">
        <v>0</v>
      </c>
      <c r="P53" s="55">
        <v>0</v>
      </c>
      <c r="Q53" s="55">
        <v>0</v>
      </c>
      <c r="R53" s="55">
        <v>0</v>
      </c>
      <c r="S53" s="57">
        <v>9</v>
      </c>
      <c r="T53" s="57">
        <v>8</v>
      </c>
      <c r="U53" s="56">
        <v>0</v>
      </c>
      <c r="V53" s="55">
        <v>0</v>
      </c>
      <c r="W53" s="55">
        <v>0</v>
      </c>
      <c r="X53" s="55">
        <v>0</v>
      </c>
      <c r="Y53" s="55">
        <v>0</v>
      </c>
    </row>
    <row r="54" spans="1:29">
      <c r="A54" s="30" t="s">
        <v>226</v>
      </c>
      <c r="B54" s="31" t="s">
        <v>218</v>
      </c>
      <c r="C54" s="31" t="s">
        <v>219</v>
      </c>
      <c r="D54" s="32" t="str">
        <f t="shared" ref="D54:D73" si="8">CONCATENATE(,A54," ",B54," ",C54)</f>
        <v>NON ISO25' LAYOUT_01 N</v>
      </c>
      <c r="E54" s="47">
        <v>5400</v>
      </c>
      <c r="F54" s="47">
        <v>5400</v>
      </c>
      <c r="G54" s="47">
        <v>5400</v>
      </c>
      <c r="H54" s="47">
        <v>5400</v>
      </c>
      <c r="I54" s="47">
        <v>5400</v>
      </c>
      <c r="J54" s="47">
        <v>5400</v>
      </c>
      <c r="K54" s="47">
        <v>5400</v>
      </c>
      <c r="L54" s="47">
        <v>5400</v>
      </c>
      <c r="M54" s="47">
        <v>5400</v>
      </c>
      <c r="N54" s="47">
        <v>6120</v>
      </c>
      <c r="O54" s="49">
        <v>6120</v>
      </c>
      <c r="P54" s="55">
        <v>0</v>
      </c>
      <c r="Q54" s="55">
        <v>0</v>
      </c>
      <c r="R54" s="55">
        <v>0</v>
      </c>
      <c r="S54" s="55">
        <v>12</v>
      </c>
      <c r="T54" s="58">
        <v>8</v>
      </c>
      <c r="U54" s="56">
        <v>0</v>
      </c>
      <c r="V54" s="55">
        <v>0</v>
      </c>
      <c r="W54" s="55">
        <v>0</v>
      </c>
      <c r="X54" s="55">
        <v>0</v>
      </c>
      <c r="Y54" s="55">
        <v>0</v>
      </c>
      <c r="Z54" s="59">
        <v>3082</v>
      </c>
      <c r="AA54" s="59">
        <v>3082</v>
      </c>
      <c r="AB54" s="62">
        <v>0</v>
      </c>
      <c r="AC54" s="62">
        <v>0</v>
      </c>
    </row>
    <row r="55" spans="1:29">
      <c r="A55" s="30" t="s">
        <v>226</v>
      </c>
      <c r="B55" s="31" t="s">
        <v>218</v>
      </c>
      <c r="C55" s="31" t="s">
        <v>220</v>
      </c>
      <c r="D55" s="36" t="str">
        <f t="shared" si="8"/>
        <v>NON ISO25' LAYOUT_01 2N</v>
      </c>
      <c r="E55" s="50">
        <v>5400</v>
      </c>
      <c r="F55" s="50">
        <v>5400</v>
      </c>
      <c r="G55" s="50">
        <v>5400</v>
      </c>
      <c r="H55" s="50">
        <v>5400</v>
      </c>
      <c r="I55" s="50">
        <v>5400</v>
      </c>
      <c r="J55" s="50">
        <v>5400</v>
      </c>
      <c r="K55" s="50">
        <v>5400</v>
      </c>
      <c r="L55" s="50">
        <v>5400</v>
      </c>
      <c r="M55" s="50">
        <v>5400</v>
      </c>
      <c r="N55" s="50">
        <v>6120</v>
      </c>
      <c r="O55" s="52">
        <v>6120</v>
      </c>
      <c r="P55" s="55">
        <v>0</v>
      </c>
      <c r="Q55" s="55">
        <v>0</v>
      </c>
      <c r="R55" s="55">
        <v>0</v>
      </c>
      <c r="S55" s="55">
        <v>12</v>
      </c>
      <c r="T55" s="58">
        <v>6</v>
      </c>
      <c r="U55" s="56">
        <v>0</v>
      </c>
      <c r="V55" s="55">
        <v>0</v>
      </c>
      <c r="W55" s="55">
        <v>0</v>
      </c>
      <c r="X55" s="55">
        <v>0</v>
      </c>
      <c r="Y55" s="55">
        <v>0</v>
      </c>
      <c r="Z55" s="59">
        <v>3320</v>
      </c>
      <c r="AA55" s="59">
        <v>3320</v>
      </c>
      <c r="AB55" s="62">
        <v>1074</v>
      </c>
      <c r="AC55" s="62">
        <v>1106</v>
      </c>
    </row>
    <row r="56" spans="1:29">
      <c r="A56" s="30" t="s">
        <v>226</v>
      </c>
      <c r="B56" s="31" t="s">
        <v>221</v>
      </c>
      <c r="C56" s="31" t="s">
        <v>219</v>
      </c>
      <c r="D56" s="36" t="str">
        <f t="shared" si="8"/>
        <v>NON ISO25' LAYOUT_02 N</v>
      </c>
      <c r="E56" s="50">
        <v>5400</v>
      </c>
      <c r="F56" s="50">
        <v>5400</v>
      </c>
      <c r="G56" s="50">
        <v>5400</v>
      </c>
      <c r="H56" s="50">
        <v>5400</v>
      </c>
      <c r="I56" s="50">
        <v>5400</v>
      </c>
      <c r="J56" s="50">
        <v>5400</v>
      </c>
      <c r="K56" s="50">
        <v>5400</v>
      </c>
      <c r="L56" s="50">
        <v>5400</v>
      </c>
      <c r="M56" s="50">
        <v>5400</v>
      </c>
      <c r="N56" s="50">
        <v>6120</v>
      </c>
      <c r="O56" s="52">
        <v>6120</v>
      </c>
      <c r="P56" s="55">
        <v>0</v>
      </c>
      <c r="Q56" s="55">
        <v>0</v>
      </c>
      <c r="R56" s="55">
        <v>0</v>
      </c>
      <c r="S56" s="55">
        <v>12</v>
      </c>
      <c r="T56" s="58">
        <v>8</v>
      </c>
      <c r="U56" s="56">
        <v>0</v>
      </c>
      <c r="V56" s="55">
        <v>0</v>
      </c>
      <c r="W56" s="55">
        <v>0</v>
      </c>
      <c r="X56" s="55">
        <v>0</v>
      </c>
      <c r="Y56" s="55">
        <v>0</v>
      </c>
      <c r="Z56" s="59">
        <v>3082</v>
      </c>
      <c r="AA56" s="59">
        <v>3082</v>
      </c>
      <c r="AB56" s="62">
        <v>0</v>
      </c>
      <c r="AC56" s="62">
        <v>0</v>
      </c>
    </row>
    <row r="57" spans="1:29">
      <c r="A57" s="30" t="s">
        <v>226</v>
      </c>
      <c r="B57" s="31" t="s">
        <v>221</v>
      </c>
      <c r="C57" s="31" t="s">
        <v>220</v>
      </c>
      <c r="D57" s="36" t="str">
        <f t="shared" si="8"/>
        <v>NON ISO25' LAYOUT_02 2N</v>
      </c>
      <c r="E57" s="50">
        <v>5400</v>
      </c>
      <c r="F57" s="50">
        <v>5400</v>
      </c>
      <c r="G57" s="50">
        <v>5400</v>
      </c>
      <c r="H57" s="50">
        <v>5400</v>
      </c>
      <c r="I57" s="50">
        <v>5400</v>
      </c>
      <c r="J57" s="50">
        <v>5400</v>
      </c>
      <c r="K57" s="50">
        <v>5400</v>
      </c>
      <c r="L57" s="50">
        <v>5400</v>
      </c>
      <c r="M57" s="50">
        <v>5400</v>
      </c>
      <c r="N57" s="50">
        <v>6120</v>
      </c>
      <c r="O57" s="52">
        <v>6120</v>
      </c>
      <c r="P57" s="55">
        <v>0</v>
      </c>
      <c r="Q57" s="55">
        <v>0</v>
      </c>
      <c r="R57" s="55">
        <v>0</v>
      </c>
      <c r="S57" s="55">
        <v>12</v>
      </c>
      <c r="T57" s="58">
        <v>8</v>
      </c>
      <c r="U57" s="56">
        <v>0</v>
      </c>
      <c r="V57" s="55">
        <v>0</v>
      </c>
      <c r="W57" s="55">
        <v>0</v>
      </c>
      <c r="X57" s="55">
        <v>0</v>
      </c>
      <c r="Y57" s="55">
        <v>0</v>
      </c>
      <c r="Z57" s="59">
        <v>2725</v>
      </c>
      <c r="AA57" s="59">
        <v>2725</v>
      </c>
      <c r="AB57" s="62">
        <v>1106</v>
      </c>
      <c r="AC57" s="62">
        <v>1106</v>
      </c>
    </row>
    <row r="58" spans="1:29">
      <c r="A58" s="30" t="s">
        <v>226</v>
      </c>
      <c r="B58" s="31" t="s">
        <v>222</v>
      </c>
      <c r="C58" s="31" t="s">
        <v>219</v>
      </c>
      <c r="D58" s="36" t="str">
        <f t="shared" si="8"/>
        <v>NON ISO25' LAYOUT_03 N</v>
      </c>
      <c r="E58" s="50">
        <v>5400</v>
      </c>
      <c r="F58" s="50">
        <v>5400</v>
      </c>
      <c r="G58" s="50">
        <v>5400</v>
      </c>
      <c r="H58" s="50">
        <v>5400</v>
      </c>
      <c r="I58" s="50">
        <v>5400</v>
      </c>
      <c r="J58" s="50">
        <v>5400</v>
      </c>
      <c r="K58" s="50">
        <v>5400</v>
      </c>
      <c r="L58" s="50">
        <v>5400</v>
      </c>
      <c r="M58" s="50">
        <v>5400</v>
      </c>
      <c r="N58" s="50">
        <v>6120</v>
      </c>
      <c r="O58" s="52">
        <v>6120</v>
      </c>
      <c r="P58" s="55">
        <v>0</v>
      </c>
      <c r="Q58" s="55">
        <v>0</v>
      </c>
      <c r="R58" s="55">
        <v>0</v>
      </c>
      <c r="S58" s="55">
        <v>12</v>
      </c>
      <c r="T58" s="58">
        <v>8</v>
      </c>
      <c r="U58" s="56">
        <v>0</v>
      </c>
      <c r="V58" s="55">
        <v>0</v>
      </c>
      <c r="W58" s="55">
        <v>0</v>
      </c>
      <c r="X58" s="55">
        <v>0</v>
      </c>
      <c r="Y58" s="55">
        <v>0</v>
      </c>
      <c r="Z58" s="59">
        <v>3082</v>
      </c>
      <c r="AA58" s="59">
        <v>3082</v>
      </c>
      <c r="AB58" s="62">
        <v>0</v>
      </c>
      <c r="AC58" s="62">
        <v>0</v>
      </c>
    </row>
    <row r="59" spans="1:29">
      <c r="A59" s="30" t="s">
        <v>226</v>
      </c>
      <c r="B59" s="31" t="s">
        <v>222</v>
      </c>
      <c r="C59" s="31" t="s">
        <v>220</v>
      </c>
      <c r="D59" s="36" t="str">
        <f t="shared" si="8"/>
        <v>NON ISO25' LAYOUT_03 2N</v>
      </c>
      <c r="E59" s="50">
        <v>5400</v>
      </c>
      <c r="F59" s="50">
        <v>5400</v>
      </c>
      <c r="G59" s="50">
        <v>5400</v>
      </c>
      <c r="H59" s="50">
        <v>5400</v>
      </c>
      <c r="I59" s="50">
        <v>5400</v>
      </c>
      <c r="J59" s="50">
        <v>5400</v>
      </c>
      <c r="K59" s="50">
        <v>5400</v>
      </c>
      <c r="L59" s="50">
        <v>5400</v>
      </c>
      <c r="M59" s="50">
        <v>5400</v>
      </c>
      <c r="N59" s="50">
        <v>6120</v>
      </c>
      <c r="O59" s="52">
        <v>6120</v>
      </c>
      <c r="P59" s="55">
        <v>0</v>
      </c>
      <c r="Q59" s="55">
        <v>0</v>
      </c>
      <c r="R59" s="55">
        <v>0</v>
      </c>
      <c r="S59" s="55">
        <v>12</v>
      </c>
      <c r="T59" s="58">
        <v>8</v>
      </c>
      <c r="U59" s="56">
        <v>0</v>
      </c>
      <c r="V59" s="55">
        <v>0</v>
      </c>
      <c r="W59" s="55">
        <v>0</v>
      </c>
      <c r="X59" s="55">
        <v>0</v>
      </c>
      <c r="Y59" s="55">
        <v>0</v>
      </c>
      <c r="Z59" s="59">
        <v>2725</v>
      </c>
      <c r="AA59" s="59">
        <v>2725</v>
      </c>
      <c r="AB59" s="62">
        <v>1106</v>
      </c>
      <c r="AC59" s="62">
        <v>1106</v>
      </c>
    </row>
    <row r="60" spans="1:29">
      <c r="A60" s="30" t="s">
        <v>226</v>
      </c>
      <c r="B60" s="31" t="s">
        <v>223</v>
      </c>
      <c r="C60" s="31" t="s">
        <v>219</v>
      </c>
      <c r="D60" s="36" t="str">
        <f t="shared" si="8"/>
        <v>NON ISO25' LAYOUT_04 N</v>
      </c>
      <c r="E60" s="50">
        <v>5400</v>
      </c>
      <c r="F60" s="50">
        <v>5400</v>
      </c>
      <c r="G60" s="50">
        <v>5400</v>
      </c>
      <c r="H60" s="50">
        <v>5400</v>
      </c>
      <c r="I60" s="50">
        <v>5400</v>
      </c>
      <c r="J60" s="50">
        <v>5400</v>
      </c>
      <c r="K60" s="50">
        <v>5400</v>
      </c>
      <c r="L60" s="50">
        <v>5400</v>
      </c>
      <c r="M60" s="50">
        <v>5400</v>
      </c>
      <c r="N60" s="50">
        <v>6120</v>
      </c>
      <c r="O60" s="52">
        <v>6120</v>
      </c>
      <c r="P60" s="55">
        <v>0</v>
      </c>
      <c r="Q60" s="55">
        <v>0</v>
      </c>
      <c r="R60" s="55">
        <v>0</v>
      </c>
      <c r="S60" s="55">
        <v>12</v>
      </c>
      <c r="T60" s="58">
        <v>8</v>
      </c>
      <c r="U60" s="56">
        <v>0</v>
      </c>
      <c r="V60" s="55">
        <v>0</v>
      </c>
      <c r="W60" s="55">
        <v>0</v>
      </c>
      <c r="X60" s="55">
        <v>0</v>
      </c>
      <c r="Y60" s="55">
        <v>0</v>
      </c>
      <c r="Z60" s="59">
        <v>1036</v>
      </c>
      <c r="AA60" s="59">
        <v>1036</v>
      </c>
      <c r="AB60" s="62">
        <v>0</v>
      </c>
      <c r="AC60" s="62">
        <v>0</v>
      </c>
    </row>
    <row r="61" spans="1:29">
      <c r="A61" s="30" t="s">
        <v>226</v>
      </c>
      <c r="B61" s="31" t="s">
        <v>223</v>
      </c>
      <c r="C61" s="31" t="s">
        <v>220</v>
      </c>
      <c r="D61" s="36" t="str">
        <f t="shared" si="8"/>
        <v>NON ISO25' LAYOUT_04 2N</v>
      </c>
      <c r="E61" s="50">
        <v>5400</v>
      </c>
      <c r="F61" s="50">
        <v>5400</v>
      </c>
      <c r="G61" s="50">
        <v>5400</v>
      </c>
      <c r="H61" s="50">
        <v>5400</v>
      </c>
      <c r="I61" s="50">
        <v>5400</v>
      </c>
      <c r="J61" s="50">
        <v>5400</v>
      </c>
      <c r="K61" s="50">
        <v>5400</v>
      </c>
      <c r="L61" s="50">
        <v>5400</v>
      </c>
      <c r="M61" s="50">
        <v>5400</v>
      </c>
      <c r="N61" s="50">
        <v>6120</v>
      </c>
      <c r="O61" s="52">
        <v>6120</v>
      </c>
      <c r="P61" s="55">
        <v>0</v>
      </c>
      <c r="Q61" s="55">
        <v>0</v>
      </c>
      <c r="R61" s="55">
        <v>0</v>
      </c>
      <c r="S61" s="55">
        <v>12</v>
      </c>
      <c r="T61" s="58">
        <v>8</v>
      </c>
      <c r="U61" s="56">
        <v>0</v>
      </c>
      <c r="V61" s="55">
        <v>0</v>
      </c>
      <c r="W61" s="55">
        <v>0</v>
      </c>
      <c r="X61" s="55">
        <v>0</v>
      </c>
      <c r="Y61" s="55">
        <v>0</v>
      </c>
      <c r="Z61" s="59">
        <v>2013</v>
      </c>
      <c r="AA61" s="59">
        <v>2013</v>
      </c>
      <c r="AB61" s="62">
        <v>0</v>
      </c>
      <c r="AC61" s="62">
        <v>0</v>
      </c>
    </row>
    <row r="62" spans="1:29">
      <c r="A62" s="30" t="s">
        <v>226</v>
      </c>
      <c r="B62" s="31" t="s">
        <v>224</v>
      </c>
      <c r="C62" s="31" t="s">
        <v>219</v>
      </c>
      <c r="D62" s="36" t="str">
        <f t="shared" si="8"/>
        <v>NON ISO25' LAYOUT_05 N</v>
      </c>
      <c r="E62" s="50">
        <v>5400</v>
      </c>
      <c r="F62" s="50">
        <v>5400</v>
      </c>
      <c r="G62" s="50">
        <v>5400</v>
      </c>
      <c r="H62" s="50">
        <v>5400</v>
      </c>
      <c r="I62" s="50">
        <v>5400</v>
      </c>
      <c r="J62" s="50">
        <v>5400</v>
      </c>
      <c r="K62" s="50">
        <v>5400</v>
      </c>
      <c r="L62" s="50">
        <v>5400</v>
      </c>
      <c r="M62" s="50">
        <v>5400</v>
      </c>
      <c r="N62" s="50">
        <v>6120</v>
      </c>
      <c r="O62" s="52">
        <v>6120</v>
      </c>
      <c r="P62" s="55">
        <v>0</v>
      </c>
      <c r="Q62" s="55">
        <v>0</v>
      </c>
      <c r="R62" s="55">
        <v>0</v>
      </c>
      <c r="S62" s="55">
        <v>12</v>
      </c>
      <c r="T62" s="58">
        <v>8</v>
      </c>
      <c r="U62" s="56">
        <v>0</v>
      </c>
      <c r="V62" s="55">
        <v>0</v>
      </c>
      <c r="W62" s="55">
        <v>0</v>
      </c>
      <c r="X62" s="55">
        <v>0</v>
      </c>
      <c r="Y62" s="55">
        <v>0</v>
      </c>
      <c r="Z62" s="60">
        <v>1036</v>
      </c>
      <c r="AA62" s="60">
        <v>1036</v>
      </c>
      <c r="AB62" s="63">
        <v>0</v>
      </c>
      <c r="AC62" s="63">
        <v>0</v>
      </c>
    </row>
    <row r="63" spans="1:29" ht="15" thickBot="1">
      <c r="A63" s="30" t="s">
        <v>226</v>
      </c>
      <c r="B63" s="31" t="s">
        <v>224</v>
      </c>
      <c r="C63" s="31" t="s">
        <v>220</v>
      </c>
      <c r="D63" s="40" t="str">
        <f t="shared" si="8"/>
        <v>NON ISO25' LAYOUT_05 2N</v>
      </c>
      <c r="E63" s="44">
        <v>5400</v>
      </c>
      <c r="F63" s="44">
        <v>5400</v>
      </c>
      <c r="G63" s="44">
        <v>5400</v>
      </c>
      <c r="H63" s="44">
        <v>5400</v>
      </c>
      <c r="I63" s="44">
        <v>5400</v>
      </c>
      <c r="J63" s="44">
        <v>5400</v>
      </c>
      <c r="K63" s="44">
        <v>5400</v>
      </c>
      <c r="L63" s="44">
        <v>5400</v>
      </c>
      <c r="M63" s="44">
        <v>5400</v>
      </c>
      <c r="N63" s="44">
        <v>6120</v>
      </c>
      <c r="O63" s="46">
        <v>6120</v>
      </c>
      <c r="P63" s="55">
        <v>0</v>
      </c>
      <c r="Q63" s="55">
        <v>0</v>
      </c>
      <c r="R63" s="55">
        <v>0</v>
      </c>
      <c r="S63" s="57">
        <v>12</v>
      </c>
      <c r="T63" s="57">
        <v>8</v>
      </c>
      <c r="U63" s="56">
        <v>0</v>
      </c>
      <c r="V63" s="55">
        <v>0</v>
      </c>
      <c r="W63" s="55">
        <v>0</v>
      </c>
      <c r="X63" s="55">
        <v>0</v>
      </c>
      <c r="Y63" s="55">
        <v>0</v>
      </c>
      <c r="Z63" s="61">
        <v>2013</v>
      </c>
      <c r="AA63" s="61">
        <v>2013</v>
      </c>
      <c r="AB63" s="64">
        <v>0</v>
      </c>
      <c r="AC63" s="64">
        <v>0</v>
      </c>
    </row>
    <row r="64" spans="1:29">
      <c r="A64" s="30" t="s">
        <v>227</v>
      </c>
      <c r="B64" s="31" t="s">
        <v>218</v>
      </c>
      <c r="C64" s="31" t="s">
        <v>219</v>
      </c>
      <c r="D64" s="32" t="str">
        <f t="shared" si="8"/>
        <v>NON ISO45' LAYOUT_01 N</v>
      </c>
      <c r="E64" s="47">
        <v>11500</v>
      </c>
      <c r="F64" s="47">
        <v>11500</v>
      </c>
      <c r="G64" s="47">
        <v>11500</v>
      </c>
      <c r="H64" s="47">
        <v>11500</v>
      </c>
      <c r="I64" s="47">
        <v>11500</v>
      </c>
      <c r="J64" s="47">
        <v>11500</v>
      </c>
      <c r="K64" s="47">
        <v>11500</v>
      </c>
      <c r="L64" s="47">
        <v>11500</v>
      </c>
      <c r="M64" s="47">
        <v>11500</v>
      </c>
      <c r="N64" s="47">
        <v>12260</v>
      </c>
      <c r="O64" s="49">
        <v>12260</v>
      </c>
      <c r="P64" s="55">
        <v>0</v>
      </c>
      <c r="Q64" s="55">
        <v>0</v>
      </c>
      <c r="R64" s="55">
        <v>0</v>
      </c>
      <c r="S64" s="58">
        <v>20</v>
      </c>
      <c r="T64" s="58">
        <v>14</v>
      </c>
      <c r="U64" s="56">
        <v>0</v>
      </c>
      <c r="V64" s="55">
        <v>0</v>
      </c>
      <c r="W64" s="55">
        <v>0</v>
      </c>
      <c r="X64" s="55">
        <v>0</v>
      </c>
      <c r="Y64" s="55">
        <v>0</v>
      </c>
      <c r="Z64" s="59">
        <v>3082</v>
      </c>
      <c r="AA64" s="59">
        <v>3082</v>
      </c>
      <c r="AB64" s="62">
        <v>0</v>
      </c>
      <c r="AC64" s="62">
        <v>0</v>
      </c>
    </row>
    <row r="65" spans="1:29">
      <c r="A65" s="30" t="s">
        <v>227</v>
      </c>
      <c r="B65" s="31" t="s">
        <v>218</v>
      </c>
      <c r="C65" s="31" t="s">
        <v>220</v>
      </c>
      <c r="D65" s="36" t="str">
        <f t="shared" si="8"/>
        <v>NON ISO45' LAYOUT_01 2N</v>
      </c>
      <c r="E65" s="50">
        <v>11500</v>
      </c>
      <c r="F65" s="50">
        <v>11500</v>
      </c>
      <c r="G65" s="50">
        <v>11500</v>
      </c>
      <c r="H65" s="50">
        <v>11500</v>
      </c>
      <c r="I65" s="50">
        <v>11500</v>
      </c>
      <c r="J65" s="50">
        <v>11500</v>
      </c>
      <c r="K65" s="50">
        <v>11500</v>
      </c>
      <c r="L65" s="50">
        <v>11500</v>
      </c>
      <c r="M65" s="50">
        <v>11500</v>
      </c>
      <c r="N65" s="50">
        <v>12260</v>
      </c>
      <c r="O65" s="52">
        <v>12260</v>
      </c>
      <c r="P65" s="55">
        <v>0</v>
      </c>
      <c r="Q65" s="55">
        <v>0</v>
      </c>
      <c r="R65" s="55">
        <v>0</v>
      </c>
      <c r="S65" s="58">
        <v>20</v>
      </c>
      <c r="T65" s="58">
        <v>12</v>
      </c>
      <c r="U65" s="56">
        <v>0</v>
      </c>
      <c r="V65" s="55">
        <v>0</v>
      </c>
      <c r="W65" s="55">
        <v>0</v>
      </c>
      <c r="X65" s="55">
        <v>0</v>
      </c>
      <c r="Y65" s="55">
        <v>0</v>
      </c>
      <c r="Z65" s="59">
        <v>3320</v>
      </c>
      <c r="AA65" s="59">
        <v>3320</v>
      </c>
      <c r="AB65" s="62">
        <v>1106</v>
      </c>
      <c r="AC65" s="62">
        <v>1106</v>
      </c>
    </row>
    <row r="66" spans="1:29">
      <c r="A66" s="30" t="s">
        <v>227</v>
      </c>
      <c r="B66" s="31" t="s">
        <v>221</v>
      </c>
      <c r="C66" s="31" t="s">
        <v>219</v>
      </c>
      <c r="D66" s="36" t="str">
        <f t="shared" si="8"/>
        <v>NON ISO45' LAYOUT_02 N</v>
      </c>
      <c r="E66" s="50">
        <v>11500</v>
      </c>
      <c r="F66" s="50">
        <v>11500</v>
      </c>
      <c r="G66" s="50">
        <v>11500</v>
      </c>
      <c r="H66" s="50">
        <v>11500</v>
      </c>
      <c r="I66" s="50">
        <v>11500</v>
      </c>
      <c r="J66" s="50">
        <v>11500</v>
      </c>
      <c r="K66" s="50">
        <v>11500</v>
      </c>
      <c r="L66" s="50">
        <v>11500</v>
      </c>
      <c r="M66" s="50">
        <v>11500</v>
      </c>
      <c r="N66" s="50">
        <v>12260</v>
      </c>
      <c r="O66" s="52">
        <v>12260</v>
      </c>
      <c r="P66" s="55">
        <v>0</v>
      </c>
      <c r="Q66" s="55">
        <v>0</v>
      </c>
      <c r="R66" s="55">
        <v>0</v>
      </c>
      <c r="S66" s="58">
        <v>20</v>
      </c>
      <c r="T66" s="58">
        <v>14</v>
      </c>
      <c r="U66" s="56">
        <v>0</v>
      </c>
      <c r="V66" s="55">
        <v>0</v>
      </c>
      <c r="W66" s="55">
        <v>0</v>
      </c>
      <c r="X66" s="55">
        <v>0</v>
      </c>
      <c r="Y66" s="55">
        <v>0</v>
      </c>
      <c r="Z66" s="59">
        <v>3082</v>
      </c>
      <c r="AA66" s="59">
        <v>3082</v>
      </c>
      <c r="AB66" s="62">
        <v>0</v>
      </c>
      <c r="AC66" s="62">
        <v>0</v>
      </c>
    </row>
    <row r="67" spans="1:29">
      <c r="A67" s="30" t="s">
        <v>227</v>
      </c>
      <c r="B67" s="31" t="s">
        <v>221</v>
      </c>
      <c r="C67" s="31" t="s">
        <v>220</v>
      </c>
      <c r="D67" s="36" t="str">
        <f t="shared" si="8"/>
        <v>NON ISO45' LAYOUT_02 2N</v>
      </c>
      <c r="E67" s="50">
        <v>11500</v>
      </c>
      <c r="F67" s="50">
        <v>11500</v>
      </c>
      <c r="G67" s="50">
        <v>11500</v>
      </c>
      <c r="H67" s="50">
        <v>11500</v>
      </c>
      <c r="I67" s="50">
        <v>11500</v>
      </c>
      <c r="J67" s="50">
        <v>11500</v>
      </c>
      <c r="K67" s="50">
        <v>11500</v>
      </c>
      <c r="L67" s="50">
        <v>11500</v>
      </c>
      <c r="M67" s="50">
        <v>11500</v>
      </c>
      <c r="N67" s="50">
        <v>12260</v>
      </c>
      <c r="O67" s="52">
        <v>12260</v>
      </c>
      <c r="P67" s="55">
        <v>0</v>
      </c>
      <c r="Q67" s="55">
        <v>0</v>
      </c>
      <c r="R67" s="55">
        <v>0</v>
      </c>
      <c r="S67" s="58">
        <v>20</v>
      </c>
      <c r="T67" s="58">
        <v>12</v>
      </c>
      <c r="U67" s="56">
        <v>0</v>
      </c>
      <c r="V67" s="55">
        <v>0</v>
      </c>
      <c r="W67" s="55">
        <v>0</v>
      </c>
      <c r="X67" s="55">
        <v>0</v>
      </c>
      <c r="Y67" s="55">
        <v>0</v>
      </c>
      <c r="Z67" s="59">
        <v>2725</v>
      </c>
      <c r="AA67" s="59">
        <v>2725</v>
      </c>
      <c r="AB67" s="62">
        <v>1106</v>
      </c>
      <c r="AC67" s="62">
        <v>1106</v>
      </c>
    </row>
    <row r="68" spans="1:29">
      <c r="A68" s="30" t="s">
        <v>227</v>
      </c>
      <c r="B68" s="31" t="s">
        <v>222</v>
      </c>
      <c r="C68" s="31" t="s">
        <v>219</v>
      </c>
      <c r="D68" s="36" t="str">
        <f t="shared" si="8"/>
        <v>NON ISO45' LAYOUT_03 N</v>
      </c>
      <c r="E68" s="50">
        <v>11500</v>
      </c>
      <c r="F68" s="50">
        <v>11500</v>
      </c>
      <c r="G68" s="50">
        <v>11500</v>
      </c>
      <c r="H68" s="50">
        <v>11500</v>
      </c>
      <c r="I68" s="50">
        <v>11500</v>
      </c>
      <c r="J68" s="50">
        <v>11500</v>
      </c>
      <c r="K68" s="50">
        <v>11500</v>
      </c>
      <c r="L68" s="50">
        <v>11500</v>
      </c>
      <c r="M68" s="50">
        <v>11500</v>
      </c>
      <c r="N68" s="50">
        <v>12260</v>
      </c>
      <c r="O68" s="52">
        <v>12260</v>
      </c>
      <c r="P68" s="55">
        <v>0</v>
      </c>
      <c r="Q68" s="55">
        <v>0</v>
      </c>
      <c r="R68" s="55">
        <v>0</v>
      </c>
      <c r="S68" s="58">
        <v>20</v>
      </c>
      <c r="T68" s="58">
        <v>14</v>
      </c>
      <c r="U68" s="56">
        <v>0</v>
      </c>
      <c r="V68" s="55">
        <v>0</v>
      </c>
      <c r="W68" s="55">
        <v>0</v>
      </c>
      <c r="X68" s="55">
        <v>0</v>
      </c>
      <c r="Y68" s="55">
        <v>0</v>
      </c>
      <c r="Z68" s="59">
        <v>3082</v>
      </c>
      <c r="AA68" s="59">
        <v>3082</v>
      </c>
      <c r="AB68" s="62">
        <v>0</v>
      </c>
      <c r="AC68" s="62">
        <v>0</v>
      </c>
    </row>
    <row r="69" spans="1:29">
      <c r="A69" s="30" t="s">
        <v>227</v>
      </c>
      <c r="B69" s="31" t="s">
        <v>222</v>
      </c>
      <c r="C69" s="31" t="s">
        <v>220</v>
      </c>
      <c r="D69" s="36" t="str">
        <f t="shared" si="8"/>
        <v>NON ISO45' LAYOUT_03 2N</v>
      </c>
      <c r="E69" s="50">
        <v>11500</v>
      </c>
      <c r="F69" s="50">
        <v>11500</v>
      </c>
      <c r="G69" s="50">
        <v>11500</v>
      </c>
      <c r="H69" s="50">
        <v>11500</v>
      </c>
      <c r="I69" s="50">
        <v>11500</v>
      </c>
      <c r="J69" s="50">
        <v>11500</v>
      </c>
      <c r="K69" s="50">
        <v>11500</v>
      </c>
      <c r="L69" s="50">
        <v>11500</v>
      </c>
      <c r="M69" s="50">
        <v>11500</v>
      </c>
      <c r="N69" s="50">
        <v>12260</v>
      </c>
      <c r="O69" s="52">
        <v>12260</v>
      </c>
      <c r="P69" s="55">
        <v>0</v>
      </c>
      <c r="Q69" s="55">
        <v>0</v>
      </c>
      <c r="R69" s="55">
        <v>0</v>
      </c>
      <c r="S69" s="58">
        <v>20</v>
      </c>
      <c r="T69" s="58">
        <v>12</v>
      </c>
      <c r="U69" s="56">
        <v>0</v>
      </c>
      <c r="V69" s="55">
        <v>0</v>
      </c>
      <c r="W69" s="55">
        <v>0</v>
      </c>
      <c r="X69" s="55">
        <v>0</v>
      </c>
      <c r="Y69" s="55">
        <v>0</v>
      </c>
      <c r="Z69" s="59">
        <v>2725</v>
      </c>
      <c r="AA69" s="59">
        <v>2725</v>
      </c>
      <c r="AB69" s="62">
        <v>1106</v>
      </c>
      <c r="AC69" s="62">
        <v>1106</v>
      </c>
    </row>
    <row r="70" spans="1:29">
      <c r="A70" s="30" t="s">
        <v>227</v>
      </c>
      <c r="B70" s="31" t="s">
        <v>223</v>
      </c>
      <c r="C70" s="31" t="s">
        <v>219</v>
      </c>
      <c r="D70" s="36" t="str">
        <f t="shared" si="8"/>
        <v>NON ISO45' LAYOUT_04 N</v>
      </c>
      <c r="E70" s="50">
        <v>11500</v>
      </c>
      <c r="F70" s="50">
        <v>11500</v>
      </c>
      <c r="G70" s="50">
        <v>11500</v>
      </c>
      <c r="H70" s="50">
        <v>11500</v>
      </c>
      <c r="I70" s="50">
        <v>11500</v>
      </c>
      <c r="J70" s="50">
        <v>11500</v>
      </c>
      <c r="K70" s="50">
        <v>11500</v>
      </c>
      <c r="L70" s="50">
        <v>11500</v>
      </c>
      <c r="M70" s="50">
        <v>11500</v>
      </c>
      <c r="N70" s="50">
        <v>12260</v>
      </c>
      <c r="O70" s="52">
        <v>12260</v>
      </c>
      <c r="P70" s="55">
        <v>0</v>
      </c>
      <c r="Q70" s="55">
        <v>0</v>
      </c>
      <c r="R70" s="55">
        <v>0</v>
      </c>
      <c r="S70" s="58">
        <v>20</v>
      </c>
      <c r="T70" s="58">
        <v>14</v>
      </c>
      <c r="U70" s="56">
        <v>0</v>
      </c>
      <c r="V70" s="55">
        <v>0</v>
      </c>
      <c r="W70" s="55">
        <v>0</v>
      </c>
      <c r="X70" s="55">
        <v>0</v>
      </c>
      <c r="Y70" s="55">
        <v>0</v>
      </c>
      <c r="Z70" s="59">
        <v>1036</v>
      </c>
      <c r="AA70" s="59">
        <v>1036</v>
      </c>
      <c r="AB70" s="62">
        <v>0</v>
      </c>
      <c r="AC70" s="62">
        <v>0</v>
      </c>
    </row>
    <row r="71" spans="1:29">
      <c r="A71" s="30" t="s">
        <v>227</v>
      </c>
      <c r="B71" s="31" t="s">
        <v>223</v>
      </c>
      <c r="C71" s="31" t="s">
        <v>220</v>
      </c>
      <c r="D71" s="36" t="str">
        <f t="shared" si="8"/>
        <v>NON ISO45' LAYOUT_04 2N</v>
      </c>
      <c r="E71" s="50">
        <v>11500</v>
      </c>
      <c r="F71" s="50">
        <v>11500</v>
      </c>
      <c r="G71" s="50">
        <v>11500</v>
      </c>
      <c r="H71" s="50">
        <v>11500</v>
      </c>
      <c r="I71" s="50">
        <v>11500</v>
      </c>
      <c r="J71" s="50">
        <v>11500</v>
      </c>
      <c r="K71" s="50">
        <v>11500</v>
      </c>
      <c r="L71" s="50">
        <v>11500</v>
      </c>
      <c r="M71" s="50">
        <v>11500</v>
      </c>
      <c r="N71" s="50">
        <v>12260</v>
      </c>
      <c r="O71" s="52">
        <v>12260</v>
      </c>
      <c r="P71" s="55">
        <v>0</v>
      </c>
      <c r="Q71" s="55">
        <v>0</v>
      </c>
      <c r="R71" s="55">
        <v>0</v>
      </c>
      <c r="S71" s="58">
        <v>20</v>
      </c>
      <c r="T71" s="58">
        <v>12</v>
      </c>
      <c r="U71" s="56">
        <v>0</v>
      </c>
      <c r="V71" s="55">
        <v>0</v>
      </c>
      <c r="W71" s="55">
        <v>0</v>
      </c>
      <c r="X71" s="55">
        <v>0</v>
      </c>
      <c r="Y71" s="55">
        <v>0</v>
      </c>
      <c r="Z71" s="59">
        <v>2013</v>
      </c>
      <c r="AA71" s="59">
        <v>2013</v>
      </c>
      <c r="AB71" s="62">
        <v>0</v>
      </c>
      <c r="AC71" s="62">
        <v>0</v>
      </c>
    </row>
    <row r="72" spans="1:29">
      <c r="A72" s="30" t="s">
        <v>227</v>
      </c>
      <c r="B72" s="31" t="s">
        <v>224</v>
      </c>
      <c r="C72" s="31" t="s">
        <v>219</v>
      </c>
      <c r="D72" s="36" t="str">
        <f t="shared" si="8"/>
        <v>NON ISO45' LAYOUT_05 N</v>
      </c>
      <c r="E72" s="50">
        <v>11500</v>
      </c>
      <c r="F72" s="50">
        <v>11500</v>
      </c>
      <c r="G72" s="50">
        <v>11500</v>
      </c>
      <c r="H72" s="50">
        <v>11500</v>
      </c>
      <c r="I72" s="50">
        <v>11500</v>
      </c>
      <c r="J72" s="50">
        <v>11500</v>
      </c>
      <c r="K72" s="50">
        <v>11500</v>
      </c>
      <c r="L72" s="50">
        <v>11500</v>
      </c>
      <c r="M72" s="50">
        <v>11500</v>
      </c>
      <c r="N72" s="50">
        <v>12260</v>
      </c>
      <c r="O72" s="52">
        <v>12260</v>
      </c>
      <c r="P72" s="55">
        <v>0</v>
      </c>
      <c r="Q72" s="55">
        <v>0</v>
      </c>
      <c r="R72" s="55">
        <v>0</v>
      </c>
      <c r="S72" s="58">
        <v>20</v>
      </c>
      <c r="T72" s="58">
        <v>16</v>
      </c>
      <c r="U72" s="56">
        <v>0</v>
      </c>
      <c r="V72" s="55">
        <v>0</v>
      </c>
      <c r="W72" s="55">
        <v>0</v>
      </c>
      <c r="X72" s="55">
        <v>0</v>
      </c>
      <c r="Y72" s="55">
        <v>0</v>
      </c>
      <c r="Z72" s="60">
        <v>1036</v>
      </c>
      <c r="AA72" s="60">
        <v>1036</v>
      </c>
      <c r="AB72" s="63">
        <v>0</v>
      </c>
      <c r="AC72" s="63">
        <v>0</v>
      </c>
    </row>
    <row r="73" spans="1:29" ht="15" thickBot="1">
      <c r="A73" s="30" t="s">
        <v>227</v>
      </c>
      <c r="B73" s="31" t="s">
        <v>224</v>
      </c>
      <c r="C73" s="31" t="s">
        <v>220</v>
      </c>
      <c r="D73" s="40" t="str">
        <f t="shared" si="8"/>
        <v>NON ISO45' LAYOUT_05 2N</v>
      </c>
      <c r="E73" s="44">
        <v>11500</v>
      </c>
      <c r="F73" s="44">
        <v>11500</v>
      </c>
      <c r="G73" s="44">
        <v>11500</v>
      </c>
      <c r="H73" s="44">
        <v>11500</v>
      </c>
      <c r="I73" s="44">
        <v>11500</v>
      </c>
      <c r="J73" s="44">
        <v>11500</v>
      </c>
      <c r="K73" s="44">
        <v>11500</v>
      </c>
      <c r="L73" s="44">
        <v>11500</v>
      </c>
      <c r="M73" s="44">
        <v>11500</v>
      </c>
      <c r="N73" s="44">
        <v>12260</v>
      </c>
      <c r="O73" s="46">
        <v>12260</v>
      </c>
      <c r="P73" s="55">
        <v>0</v>
      </c>
      <c r="Q73" s="55">
        <v>0</v>
      </c>
      <c r="R73" s="55">
        <v>0</v>
      </c>
      <c r="S73" s="57">
        <v>20</v>
      </c>
      <c r="T73" s="57">
        <v>16</v>
      </c>
      <c r="U73" s="56">
        <v>0</v>
      </c>
      <c r="V73" s="55">
        <v>0</v>
      </c>
      <c r="W73" s="55">
        <v>0</v>
      </c>
      <c r="X73" s="55">
        <v>0</v>
      </c>
      <c r="Y73" s="55">
        <v>0</v>
      </c>
      <c r="Z73" s="61">
        <v>2013</v>
      </c>
      <c r="AA73" s="61">
        <v>2013</v>
      </c>
      <c r="AB73" s="64">
        <v>0</v>
      </c>
      <c r="AC73" s="6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33A3-3E17-4E1A-B76D-568FECB9C7F8}">
  <dimension ref="A1:D8"/>
  <sheetViews>
    <sheetView workbookViewId="0">
      <selection activeCell="E6" sqref="E6"/>
    </sheetView>
  </sheetViews>
  <sheetFormatPr defaultRowHeight="14.4"/>
  <sheetData>
    <row r="1" spans="1:4" ht="18">
      <c r="A1" s="81" t="s">
        <v>228</v>
      </c>
      <c r="B1" s="81"/>
    </row>
    <row r="2" spans="1:4">
      <c r="A2" s="65" t="s">
        <v>217</v>
      </c>
      <c r="B2" s="2" t="s">
        <v>229</v>
      </c>
      <c r="C2" t="str">
        <f t="shared" ref="C2:C8" si="0">CONCATENATE(A2,B2)</f>
        <v>ISO20'ARS_ISO</v>
      </c>
      <c r="D2" s="66">
        <v>1</v>
      </c>
    </row>
    <row r="3" spans="1:4">
      <c r="A3" s="65" t="s">
        <v>230</v>
      </c>
      <c r="B3" s="2" t="s">
        <v>229</v>
      </c>
      <c r="C3" t="str">
        <f t="shared" si="0"/>
        <v>ISO20'_ETOARS_ISO</v>
      </c>
      <c r="D3" s="66">
        <v>1</v>
      </c>
    </row>
    <row r="4" spans="1:4">
      <c r="A4" s="65" t="s">
        <v>225</v>
      </c>
      <c r="B4" s="2" t="s">
        <v>229</v>
      </c>
      <c r="C4" t="str">
        <f t="shared" si="0"/>
        <v>ISO40'ARS_ISO</v>
      </c>
      <c r="D4" s="66">
        <v>2</v>
      </c>
    </row>
    <row r="5" spans="1:4">
      <c r="A5" s="65" t="s">
        <v>231</v>
      </c>
      <c r="B5" s="2" t="s">
        <v>229</v>
      </c>
      <c r="C5" t="str">
        <f t="shared" si="0"/>
        <v>ISO40'_ETOARS_ISO</v>
      </c>
      <c r="D5" s="66">
        <v>2</v>
      </c>
    </row>
    <row r="6" spans="1:4">
      <c r="A6" s="65" t="s">
        <v>226</v>
      </c>
      <c r="B6" s="2" t="s">
        <v>232</v>
      </c>
      <c r="C6" t="str">
        <f t="shared" si="0"/>
        <v>NON ISO25'ARS_NONISO</v>
      </c>
      <c r="D6" s="66">
        <v>2</v>
      </c>
    </row>
    <row r="7" spans="1:4">
      <c r="A7" s="65" t="s">
        <v>227</v>
      </c>
      <c r="B7" s="2" t="s">
        <v>232</v>
      </c>
      <c r="C7" t="str">
        <f t="shared" si="0"/>
        <v>NON ISO45'ARS_NONISO</v>
      </c>
      <c r="D7" s="66">
        <v>2</v>
      </c>
    </row>
    <row r="8" spans="1:4">
      <c r="A8" s="65" t="s">
        <v>233</v>
      </c>
      <c r="B8" s="2" t="s">
        <v>232</v>
      </c>
      <c r="C8" t="str">
        <f t="shared" si="0"/>
        <v>NON ISOD45ARS_NONISO</v>
      </c>
      <c r="D8" s="66">
        <v>3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9916-C820-40CE-B638-63A9944FC77A}">
  <dimension ref="A1:O13"/>
  <sheetViews>
    <sheetView workbookViewId="0">
      <selection activeCell="K7" sqref="K7"/>
    </sheetView>
  </sheetViews>
  <sheetFormatPr defaultRowHeight="14.4"/>
  <sheetData>
    <row r="1" spans="1:15" ht="18">
      <c r="A1" s="81" t="s">
        <v>235</v>
      </c>
      <c r="B1" s="81"/>
      <c r="C1" s="67" t="s">
        <v>211</v>
      </c>
      <c r="D1" s="68"/>
    </row>
    <row r="2" spans="1:15">
      <c r="A2" s="1"/>
      <c r="B2" s="69">
        <f>ROUNDUP(($D$87*0.1+[2]CONFIGURATOR!$D$13*1.05)/B3+IF([2]CONFIGURATOR!$D$17="N",0,1),0)</f>
        <v>3</v>
      </c>
      <c r="C2" s="69">
        <f>ROUNDUP(($D$87*0.1+[2]CONFIGURATOR!$D$13*1.05)/C3+IF([2]CONFIGURATOR!$D$17="N",0,1),0)</f>
        <v>3</v>
      </c>
      <c r="D2" s="69">
        <f>ROUNDUP(($D$87*0.1+[2]CONFIGURATOR!$D$13*1.05)/D3+IF([2]CONFIGURATOR!$D$17="N",0,1),0)</f>
        <v>2</v>
      </c>
      <c r="E2" s="69">
        <f>ROUNDUP(($D$87*0.1+[2]CONFIGURATOR!$D$13*1.05)/E3+IF([2]CONFIGURATOR!$D$17="N",0,1),0)</f>
        <v>2</v>
      </c>
    </row>
    <row r="3" spans="1:15">
      <c r="A3" s="1" t="s">
        <v>108</v>
      </c>
      <c r="B3" s="12">
        <v>87.4</v>
      </c>
      <c r="C3" s="12">
        <v>93.6</v>
      </c>
      <c r="D3" s="12">
        <v>99.6</v>
      </c>
      <c r="E3" s="12">
        <v>135</v>
      </c>
    </row>
    <row r="4" spans="1:15">
      <c r="A4" s="1" t="s">
        <v>2</v>
      </c>
      <c r="B4" s="12" t="s">
        <v>236</v>
      </c>
      <c r="C4" s="12" t="s">
        <v>237</v>
      </c>
      <c r="D4" s="12" t="s">
        <v>238</v>
      </c>
      <c r="E4" s="12" t="s">
        <v>239</v>
      </c>
    </row>
    <row r="5" spans="1:15">
      <c r="A5" s="1" t="s">
        <v>240</v>
      </c>
      <c r="B5" s="15">
        <v>2082</v>
      </c>
      <c r="C5" s="15">
        <v>2650</v>
      </c>
      <c r="D5" s="15">
        <v>2650</v>
      </c>
      <c r="E5" s="15">
        <v>2650</v>
      </c>
    </row>
    <row r="6" spans="1:15">
      <c r="A6" s="1" t="s">
        <v>241</v>
      </c>
      <c r="B6" s="15"/>
      <c r="C6" s="15"/>
      <c r="D6" s="15"/>
      <c r="E6" s="15"/>
    </row>
    <row r="7" spans="1:15"/>
    <row r="8" spans="1:15" ht="18">
      <c r="A8" s="81" t="s">
        <v>242</v>
      </c>
      <c r="B8" s="81"/>
      <c r="C8" s="67" t="s">
        <v>214</v>
      </c>
    </row>
    <row r="9" spans="1:15">
      <c r="A9" s="1"/>
      <c r="B9" s="69">
        <f>ROUNDUP(($D$87*0.1+[2]CONFIGURATOR!$D$13*1.05)/B10+IF([2]CONFIGURATOR!$D$17="N",0,1),0)</f>
        <v>4</v>
      </c>
      <c r="C9" s="69">
        <f>ROUNDUP(($D$87*0.1+[2]CONFIGURATOR!$D$13*1.05)/C10+IF([2]CONFIGURATOR!$D$17="N",0,1),0)</f>
        <v>3</v>
      </c>
      <c r="D9" s="69">
        <f>ROUNDUP(($D$87*0.1+[2]CONFIGURATOR!$D$13*1.05)/D10+IF([2]CONFIGURATOR!$D$17="N",0,1),0)</f>
        <v>3</v>
      </c>
      <c r="E9" s="69">
        <f>ROUNDUP(($D$87*0.1+[2]CONFIGURATOR!$D$13*1.05)/E10+IF([2]CONFIGURATOR!$D$17="N",0,1),0)</f>
        <v>3</v>
      </c>
      <c r="F9" s="69">
        <f>ROUNDUP(($D$87*0.1+[2]CONFIGURATOR!$D$13*1.05)/F10+IF([2]CONFIGURATOR!$D$17="N",0,1),0)</f>
        <v>2</v>
      </c>
      <c r="G9" s="69">
        <f>ROUNDUP(($D$87*0.1+[2]CONFIGURATOR!$D$13*1.05)/G10+IF([2]CONFIGURATOR!$D$17="N",0,1),0)</f>
        <v>2</v>
      </c>
      <c r="H9" s="69">
        <f>ROUNDUP(($D$87*0.1+[2]CONFIGURATOR!$D$13*1.05)/H10+IF([2]CONFIGURATOR!$D$17="N",0,1),0)</f>
        <v>2</v>
      </c>
    </row>
    <row r="10" spans="1:15">
      <c r="A10" s="1" t="s">
        <v>108</v>
      </c>
      <c r="B10" s="12">
        <v>37.700000000000003</v>
      </c>
      <c r="C10" s="12">
        <v>54.2</v>
      </c>
      <c r="D10" s="12">
        <v>75.400000000000006</v>
      </c>
      <c r="E10" s="12">
        <v>89.6</v>
      </c>
      <c r="F10" s="12">
        <v>121</v>
      </c>
      <c r="G10" s="12">
        <v>129.9</v>
      </c>
      <c r="H10" s="12">
        <v>144</v>
      </c>
    </row>
    <row r="11" spans="1:15">
      <c r="A11" s="1" t="s">
        <v>2</v>
      </c>
      <c r="B11" s="12" t="s">
        <v>243</v>
      </c>
      <c r="C11" s="12" t="s">
        <v>244</v>
      </c>
      <c r="D11" s="12" t="s">
        <v>245</v>
      </c>
      <c r="E11" s="12" t="s">
        <v>246</v>
      </c>
      <c r="F11" s="12" t="s">
        <v>247</v>
      </c>
      <c r="G11" s="12" t="s">
        <v>248</v>
      </c>
      <c r="H11" s="12" t="s">
        <v>249</v>
      </c>
    </row>
    <row r="12" spans="1:15">
      <c r="A12" s="1" t="s">
        <v>240</v>
      </c>
      <c r="B12" s="15">
        <v>1010</v>
      </c>
      <c r="C12" s="15">
        <v>1310</v>
      </c>
      <c r="D12" s="15">
        <v>1720</v>
      </c>
      <c r="E12" s="15">
        <v>2170</v>
      </c>
      <c r="F12" s="15">
        <v>2582</v>
      </c>
      <c r="G12" s="15">
        <v>2582</v>
      </c>
      <c r="H12" s="15">
        <v>2582</v>
      </c>
    </row>
    <row r="13" spans="1:15">
      <c r="A13" s="1" t="s">
        <v>241</v>
      </c>
      <c r="B13" s="15"/>
      <c r="C13" s="15"/>
      <c r="D13" s="15"/>
      <c r="E13" s="15"/>
      <c r="F13" s="15"/>
      <c r="G13" s="15"/>
      <c r="H13" s="15"/>
    </row>
  </sheetData>
  <mergeCells count="2">
    <mergeCell ref="A1:B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PDU</vt:lpstr>
      <vt:lpstr>RackDetails</vt:lpstr>
      <vt:lpstr>NoUPS</vt:lpstr>
      <vt:lpstr>SingleModule</vt:lpstr>
      <vt:lpstr>Rack</vt:lpstr>
      <vt:lpstr>UPS</vt:lpstr>
      <vt:lpstr>ContainerUPS</vt:lpstr>
      <vt:lpstr>ERVAndARS</vt:lpstr>
      <vt:lpstr>CRACoolingType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HM</dc:creator>
  <cp:lastModifiedBy>Tejashwini V B</cp:lastModifiedBy>
  <dcterms:created xsi:type="dcterms:W3CDTF">2021-01-29T07:00:21Z</dcterms:created>
  <dcterms:modified xsi:type="dcterms:W3CDTF">2021-03-01T05:04:35Z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2021-01-29T07:00:22Z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e4e2d836-9fbb-4032-ade3-f498f060a438</vt:lpwstr>
  </property>
  <property fmtid="{D5CDD505-2E9C-101B-9397-08002B2CF9AE}" pid="8" name="MSIP_Label_fe7c75fe-f914-45f8-9747-40a3f5d4287a_ContentBits">
    <vt:lpwstr>0</vt:lpwstr>
  </property>
</Properties>
</file>