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drawings/drawing5.xml" ContentType="application/vnd.openxmlformats-officedocument.drawing+xml"/>
  <Override PartName="/xl/pivotTables/pivotTable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4c26c26f51a0e39c/Desktop/Data_Analyst/Projects/Sales_analysis_of_awesome_chocolates/"/>
    </mc:Choice>
  </mc:AlternateContent>
  <xr:revisionPtr revIDLastSave="740" documentId="8_{C5172425-080D-4B51-9ABC-AC22551F9058}" xr6:coauthVersionLast="47" xr6:coauthVersionMax="47" xr10:uidLastSave="{A5480FA3-CF69-48CB-AEE5-4FFA1E1A2207}"/>
  <bookViews>
    <workbookView xWindow="-108" yWindow="-108" windowWidth="23256" windowHeight="12456" firstSheet="5" activeTab="10" xr2:uid="{26D4546B-D2A1-4444-8EAF-A6228F96F0C1}"/>
  </bookViews>
  <sheets>
    <sheet name="Data" sheetId="1" r:id="rId1"/>
    <sheet name="Quick_stats" sheetId="2" r:id="rId2"/>
    <sheet name="EDA" sheetId="3" r:id="rId3"/>
    <sheet name="Top5_products_by_sale" sheetId="8" r:id="rId4"/>
    <sheet name="sales_by_country" sheetId="4" r:id="rId5"/>
    <sheet name="sales_by_country2" sheetId="5" r:id="rId6"/>
    <sheet name="Anomaly_detection" sheetId="9" r:id="rId7"/>
    <sheet name="sales_person_by_country" sheetId="10" r:id="rId8"/>
    <sheet name="profit_analysis" sheetId="12" r:id="rId9"/>
    <sheet name="Category_report" sheetId="13" r:id="rId10"/>
    <sheet name="Conclusion" sheetId="14" r:id="rId11"/>
  </sheets>
  <definedNames>
    <definedName name="_xlnm._FilterDatabase" localSheetId="0" hidden="1">Data!$C$11:$G$11</definedName>
    <definedName name="_xlnm._FilterDatabase" localSheetId="2" hidden="1">EDA!$C$5:$G$305</definedName>
    <definedName name="_xlnm._FilterDatabase" localSheetId="4" hidden="1">sales_by_country!$H$6:$K$6</definedName>
    <definedName name="_xlchart.v1.0" hidden="1">Anomaly_detection!$D$5:$D$304</definedName>
    <definedName name="_xlchart.v1.1" hidden="1">Anomaly_detection!$F$5:$F$304</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s>
  <extLst>
    <ext xmlns:x14="http://schemas.microsoft.com/office/spreadsheetml/2009/9/main" uri="{876F7934-8845-4945-9796-88D515C7AA90}">
      <x14:pivotCaches>
        <pivotCache cacheId="4" r:id="rId16"/>
        <pivotCache cacheId="5"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0" i="13" l="1"/>
  <c r="L20" i="13" s="1"/>
  <c r="J12" i="13"/>
  <c r="J13" i="13"/>
  <c r="L13" i="13" s="1"/>
  <c r="J14" i="13"/>
  <c r="L14" i="13" s="1"/>
  <c r="J15" i="13"/>
  <c r="L15" i="13" s="1"/>
  <c r="J16" i="13"/>
  <c r="J17" i="13"/>
  <c r="L17" i="13" s="1"/>
  <c r="J18" i="13"/>
  <c r="L18" i="13" s="1"/>
  <c r="J19" i="13"/>
  <c r="L19" i="13" s="1"/>
  <c r="J11" i="13"/>
  <c r="L11" i="13" s="1"/>
  <c r="L12" i="13"/>
  <c r="L16" i="13"/>
  <c r="K20" i="13"/>
  <c r="K19" i="13"/>
  <c r="K18" i="13"/>
  <c r="K17" i="13"/>
  <c r="K16" i="13"/>
  <c r="K15" i="13"/>
  <c r="K14" i="13"/>
  <c r="K13" i="13"/>
  <c r="K12" i="13"/>
  <c r="K11" i="13"/>
  <c r="O4" i="13" a="1"/>
  <c r="O4" i="13" s="1"/>
  <c r="F19" i="13"/>
  <c r="F16" i="13"/>
  <c r="E16" i="13"/>
  <c r="E19" i="13"/>
  <c r="E13" i="13"/>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P7" i="4" a="1"/>
  <c r="P7" i="4" s="1"/>
  <c r="R7" i="4" s="1" a="1"/>
  <c r="R7" i="4" s="1"/>
  <c r="K7" i="4"/>
  <c r="K10" i="4"/>
  <c r="K11" i="4"/>
  <c r="K9" i="4"/>
  <c r="K12" i="4"/>
  <c r="K8" i="4"/>
  <c r="I7" i="4"/>
  <c r="J7" i="4" s="1"/>
  <c r="I10" i="4"/>
  <c r="J10" i="4" s="1"/>
  <c r="I11" i="4"/>
  <c r="J11" i="4" s="1"/>
  <c r="I9" i="4"/>
  <c r="J9" i="4" s="1"/>
  <c r="I12" i="4"/>
  <c r="J12" i="4" s="1"/>
  <c r="I8" i="4"/>
  <c r="J8" i="4" s="1"/>
  <c r="F14" i="2"/>
  <c r="D11" i="2"/>
  <c r="D10" i="2"/>
  <c r="D8" i="2"/>
  <c r="D7" i="2"/>
  <c r="D6" i="2"/>
  <c r="D5" i="2"/>
  <c r="F17" i="13" l="1"/>
  <c r="F18" i="13" s="1"/>
  <c r="E17" i="13"/>
  <c r="E18" i="13" s="1"/>
  <c r="D9" i="2"/>
  <c r="Q7" i="4" a="1"/>
  <c r="Q7"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B8316A-2E28-4BC8-9316-A0CC2D3501E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F82A524-24CE-4CAF-9B87-7EB6401B9EEA}"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<sst xmlns="http://schemas.openxmlformats.org/spreadsheetml/2006/main" count="2909" uniqueCount="94">
  <si>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</si>
  <si>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</si>
  <si>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</si>
  <si>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</si>
  <si>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</si>
  <si>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</si>
  <si>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</si>
  <si>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</si>
  <si>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</si>
  <si>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</si>
  <si>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</si>
  <si>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</si>
  <si>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</si>
  <si>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</si>
  <si>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</si>
  <si>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</si>
  <si>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</si>
  <si>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</si>
  <si>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</si>
  <si>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</si>
  <si>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</si>
  <si>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</si>
  <si>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</si>
  <si>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</si>
  <si>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</si>
  <si>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</si>
  <si>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</si>
  <si>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</si>
  <si>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</si>
  <si>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</si>
  <si>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</si>
  <si>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</si>
  <si>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</si>
  <si>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</si>
  <si>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</si>
  <si>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</si>
  <si>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</si>
  <si>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</si>
  <si>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</si>
  <si>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</si>
  <si>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</si>
  <si>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</si>
  <si>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Dynamic country-level Sales Report</t>
  </si>
  <si>
    <t>Which products to discontinue?</t>
  </si>
  <si>
    <t>Units</t>
  </si>
  <si>
    <t>Cost per unit</t>
  </si>
  <si>
    <t>Top 5 products by $ per unit</t>
  </si>
  <si>
    <t>Quick Statistics</t>
  </si>
  <si>
    <t>Average</t>
  </si>
  <si>
    <t>Median</t>
  </si>
  <si>
    <t xml:space="preserve">Max </t>
  </si>
  <si>
    <t>Min</t>
  </si>
  <si>
    <t>Range</t>
  </si>
  <si>
    <t>First_Q</t>
  </si>
  <si>
    <t>Third_Q</t>
  </si>
  <si>
    <t>Distinct count of products</t>
  </si>
  <si>
    <t>Count returns only numeric/blank values which are not present in product column hence the answer using COUNT() will be zero.</t>
  </si>
  <si>
    <t>CountA returns any value hence it will return 22</t>
  </si>
  <si>
    <t>Note:</t>
  </si>
  <si>
    <t>Exploratory Data Analysis(EDA) with CF</t>
  </si>
  <si>
    <t xml:space="preserve">Sales by Country Analysis(with Formulas) </t>
  </si>
  <si>
    <t>Country</t>
  </si>
  <si>
    <t xml:space="preserve">Country </t>
  </si>
  <si>
    <t>In case of error related to array, type out the country names and use formula for amount and units</t>
  </si>
  <si>
    <t>Another solution can be to use SORTBY()</t>
  </si>
  <si>
    <t>Mehod1:</t>
  </si>
  <si>
    <t>Method2:</t>
  </si>
  <si>
    <t>Sales by Country(with Pivots)</t>
  </si>
  <si>
    <t>Row Labels</t>
  </si>
  <si>
    <t>Grand Total</t>
  </si>
  <si>
    <t>Sum of Amount</t>
  </si>
  <si>
    <t>Sum of Units</t>
  </si>
  <si>
    <t xml:space="preserve"> </t>
  </si>
  <si>
    <t>sales per unit</t>
  </si>
  <si>
    <t>Anomaly Detection</t>
  </si>
  <si>
    <t>Best sales person by Country</t>
  </si>
  <si>
    <t>Lowest performance by a sales person</t>
  </si>
  <si>
    <t>Highest performance by a sales person</t>
  </si>
  <si>
    <t>Profit Analysis</t>
  </si>
  <si>
    <t>Cost</t>
  </si>
  <si>
    <t>Sum of Cost</t>
  </si>
  <si>
    <t>profit</t>
  </si>
  <si>
    <t>Pick a country</t>
  </si>
  <si>
    <t>Quick summary</t>
  </si>
  <si>
    <t>Number of transactions</t>
  </si>
  <si>
    <t>Sales</t>
  </si>
  <si>
    <t>Profit</t>
  </si>
  <si>
    <t>Quantity</t>
  </si>
  <si>
    <t>Total</t>
  </si>
  <si>
    <t>By sales person</t>
  </si>
  <si>
    <t>profit percent</t>
  </si>
  <si>
    <t>Table 1</t>
  </si>
  <si>
    <t>Table 2</t>
  </si>
  <si>
    <t>By Suraj Surendran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</si>
</sst>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0.00_);[Red]\(&quot;$&quot;#,##0.00\)"/>
    <numFmt numFmtId="166" formatCode="[$$-409]#,##0"/>
    <numFmt numFmtId="167" formatCode="\$#,##0.00;\(\$#,##0.00\);\$#,##0.00"/>
    <numFmt numFmtId="168" formatCode="\$#,##0;\(\$#,##0\);\$#,##0"/>
    <numFmt numFmtId="169" formatCode="0%;\-0%;0%"/>
  </numFmts>
  <fonts count="10" x14ac:knownFonts="1">
    <font>
      <sz val="11"/>
      <color theme="1"/>
      <name val="Calibri"/>
      <family val="2"/>
      <scheme val="minor"/>
    </font>
    <font>
      <b/>
      <sz val="11"/>
      <color theme="1"/>
      <name val="Calibri"/>
      <family val="2"/>
      <scheme val="minor"/>
    </font>
    <font>
      <sz val="20"/>
      <color theme="1"/>
      <name val="Calibri"/>
      <family val="2"/>
      <scheme val="minor"/>
    </font>
    <font>
      <sz val="22"/>
      <color theme="1"/>
      <name val="Calibri"/>
      <family val="2"/>
      <scheme val="minor"/>
    </font>
    <font>
      <b/>
      <sz val="14"/>
      <color theme="1"/>
      <name val="Calibri"/>
      <family val="2"/>
      <scheme val="minor"/>
    </font>
    <font>
      <b/>
      <sz val="11"/>
      <color theme="3" tint="0.39997558519241921"/>
      <name val="Calibri"/>
      <family val="2"/>
      <scheme val="minor"/>
    </font>
    <font>
      <sz val="11"/>
      <color theme="6" tint="-0.249977111117893"/>
      <name val="Calibri"/>
      <family val="2"/>
      <scheme val="minor"/>
    </font>
    <font>
      <sz val="20"/>
      <color rgb="FFFF0000"/>
      <name val="Calibri"/>
      <family val="2"/>
      <scheme val="minor"/>
    </font>
    <font>
      <sz val="11"/>
      <color theme="0" tint="-4.9989318521683403E-2"/>
      <name val="Calibri"/>
      <family val="2"/>
      <scheme val="minor"/>
    </font>
    <font>
      <sz val="18"/>
      <color theme="0" tint="-4.9989318521683403E-2"/>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rgb="FFFF0000"/>
        <bgColor indexed="64"/>
      </patternFill>
    </fill>
    <fill>
      <patternFill patternType="solid">
        <fgColor theme="7" tint="0.59999389629810485"/>
        <bgColor theme="7" tint="0.59999389629810485"/>
      </patternFill>
    </fill>
    <fill>
      <patternFill patternType="solid">
        <fgColor theme="7" tint="0.79998168889431442"/>
        <bgColor theme="7" tint="0.79998168889431442"/>
      </patternFill>
    </fill>
    <fill>
      <patternFill patternType="solid">
        <fgColor rgb="FFFFC000"/>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rgb="FF8B0B20"/>
        <bgColor indexed="64"/>
      </patternFill>
    </fill>
  </fills>
  <borders count="3">
    <border>
      <left/>
      <right/>
      <top/>
      <bottom/>
      <diagonal/>
    </border>
    <border>
      <left/>
      <right/>
      <top style="thin">
        <color auto="1"/>
      </top>
      <bottom style="thin">
        <color auto="1"/>
      </bottom>
      <diagonal/>
    </border>
    <border>
      <left/>
      <right style="thin">
        <color theme="0"/>
      </right>
      <top style="thin">
        <color theme="0"/>
      </top>
      <bottom style="thin">
        <color theme="0"/>
      </bottom>
      <diagonal/>
    </border>
  </borders>
  <cellStyleXfs count="1">
    <xf numFmtId="0" fontId="0" fillId="0" borderId="0"/>
  </cellStyleXfs>
  <cellXfs count="46">
    <xf numFmtId="0" fontId="0" fillId="0" borderId="0" xfId="0"/>
    <xf numFmtId="164" fontId="0" fillId="0" borderId="0" xfId="0" applyNumberFormat="1"/>
    <xf numFmtId="3" fontId="0" fillId="0" borderId="0" xfId="0" applyNumberFormat="1"/>
    <xf numFmtId="0" fontId="1" fillId="0" borderId="0" xfId="0" applyFont="1"/>
    <xf numFmtId="0" fontId="1" fillId="0" borderId="0" xfId="0" applyFont="1" applyAlignment="1">
      <alignment horizontal="right"/>
    </xf>
    <xf numFmtId="165" fontId="0" fillId="0" borderId="0" xfId="0" applyNumberFormat="1"/>
    <xf numFmtId="0" fontId="2" fillId="2" borderId="0" xfId="0" applyFont="1" applyFill="1"/>
    <xf numFmtId="0" fontId="0" fillId="2" borderId="0" xfId="0" applyFill="1"/>
    <xf numFmtId="0" fontId="0" fillId="0" borderId="1" xfId="0" applyBorder="1"/>
    <xf numFmtId="0" fontId="2" fillId="2" borderId="0" xfId="0" applyFont="1" applyFill="1" applyAlignment="1">
      <alignment vertical="center"/>
    </xf>
    <xf numFmtId="0" fontId="3" fillId="3" borderId="0" xfId="0" applyFont="1" applyFill="1" applyAlignment="1">
      <alignment vertical="center"/>
    </xf>
    <xf numFmtId="0" fontId="3" fillId="2" borderId="0" xfId="0" applyFont="1" applyFill="1" applyAlignment="1">
      <alignment vertical="center"/>
    </xf>
    <xf numFmtId="0" fontId="0" fillId="4" borderId="0" xfId="0" applyFill="1"/>
    <xf numFmtId="0" fontId="0" fillId="0" borderId="0" xfId="0" applyAlignment="1">
      <alignment horizontal="right"/>
    </xf>
    <xf numFmtId="166" fontId="0" fillId="0" borderId="0" xfId="0" applyNumberFormat="1"/>
    <xf numFmtId="0" fontId="4" fillId="2" borderId="0" xfId="0" applyFont="1" applyFill="1"/>
    <xf numFmtId="0" fontId="1" fillId="2" borderId="0" xfId="0" applyFont="1" applyFill="1"/>
    <xf numFmtId="0" fontId="5" fillId="0" borderId="0" xfId="0" applyFont="1"/>
    <xf numFmtId="0" fontId="1" fillId="2" borderId="1" xfId="0" applyFont="1" applyFill="1" applyBorder="1"/>
    <xf numFmtId="166" fontId="0" fillId="0" borderId="1" xfId="0" applyNumberFormat="1" applyBorder="1"/>
    <xf numFmtId="3" fontId="6" fillId="0" borderId="1" xfId="0" applyNumberFormat="1" applyFont="1" applyBorder="1"/>
    <xf numFmtId="0" fontId="2" fillId="2" borderId="0" xfId="0" applyFont="1" applyFill="1" applyAlignment="1"/>
    <xf numFmtId="0" fontId="2" fillId="5" borderId="0" xfId="0" applyFont="1" applyFill="1" applyAlignment="1"/>
    <xf numFmtId="0" fontId="0" fillId="6" borderId="0" xfId="0" applyFill="1"/>
    <xf numFmtId="0" fontId="2" fillId="6" borderId="0" xfId="0" applyFont="1" applyFill="1" applyAlignment="1">
      <alignment vertical="center"/>
    </xf>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0" fontId="0" fillId="7" borderId="2" xfId="0" applyFont="1" applyFill="1" applyBorder="1"/>
    <xf numFmtId="0" fontId="0" fillId="8" borderId="2" xfId="0" applyFont="1" applyFill="1" applyBorder="1"/>
    <xf numFmtId="0" fontId="0" fillId="0" borderId="0" xfId="0" applyAlignment="1">
      <alignment horizontal="left" indent="1"/>
    </xf>
    <xf numFmtId="168" fontId="0" fillId="0" borderId="0" xfId="0" applyNumberFormat="1"/>
    <xf numFmtId="0" fontId="0" fillId="9" borderId="0" xfId="0" applyFill="1"/>
    <xf numFmtId="0" fontId="1" fillId="10" borderId="0" xfId="0" applyFont="1" applyFill="1"/>
    <xf numFmtId="0" fontId="0" fillId="10" borderId="0" xfId="0" applyFill="1"/>
    <xf numFmtId="3" fontId="0" fillId="0" borderId="1" xfId="0" applyNumberFormat="1" applyBorder="1"/>
    <xf numFmtId="0" fontId="0" fillId="7" borderId="0" xfId="0" applyFont="1" applyFill="1" applyBorder="1"/>
    <xf numFmtId="0" fontId="0" fillId="0" borderId="0" xfId="0" applyAlignment="1">
      <alignment horizontal="center"/>
    </xf>
    <xf numFmtId="0" fontId="0" fillId="11" borderId="1" xfId="0" applyFill="1" applyBorder="1"/>
    <xf numFmtId="0" fontId="1" fillId="11" borderId="1" xfId="0" applyFont="1" applyFill="1" applyBorder="1"/>
    <xf numFmtId="169" fontId="0" fillId="0" borderId="0" xfId="0" applyNumberFormat="1"/>
    <xf numFmtId="0" fontId="7" fillId="0" borderId="0" xfId="0" applyFont="1"/>
    <xf numFmtId="0" fontId="0" fillId="12" borderId="0" xfId="0" applyFill="1"/>
    <xf numFmtId="0" fontId="8" fillId="0" borderId="0" xfId="0" applyFont="1"/>
    <xf numFmtId="0" fontId="9" fillId="12" borderId="0" xfId="0" applyFont="1" applyFill="1"/>
  </cellXfs>
  <cellStyles count="1">
    <cellStyle name="Normal" xfId="0" builtinId="0"/>
  </cellStyles>
  <dxfs count="17">
    <dxf>
      <font>
        <color rgb="FF9C0006"/>
      </font>
      <fill>
        <patternFill>
          <bgColor rgb="FFFFC7CE"/>
        </patternFill>
      </fill>
    </dxf>
    <dxf>
      <numFmt numFmtId="3" formatCode="#,##0"/>
    </dxf>
    <dxf>
      <numFmt numFmtId="3" formatCode="#,##0"/>
    </dxf>
    <dxf>
      <numFmt numFmtId="3" formatCode="#,##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6" formatCode="[$$-409]#,##0"/>
    </dxf>
    <dxf>
      <numFmt numFmtId="3" formatCode="#,##0"/>
    </dxf>
    <dxf>
      <numFmt numFmtId="3" formatCode="#,##0"/>
    </dxf>
    <dxf>
      <font>
        <b/>
        <i val="0"/>
        <strike val="0"/>
        <condense val="0"/>
        <extend val="0"/>
        <outline val="0"/>
        <shadow val="0"/>
        <u val="none"/>
        <vertAlign val="baseline"/>
        <sz val="11"/>
        <color theme="1"/>
        <name val="Calibri"/>
        <family val="2"/>
        <scheme val="minor"/>
      </font>
    </dxf>
    <dxf>
      <numFmt numFmtId="166" formatCode="[$$-409]#,##0"/>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colors>
    <mruColors>
      <color rgb="FF8B0B2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32" Type="http://schemas.openxmlformats.org/officeDocument/2006/relationships/customXml" Target="../customXml/item5.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2.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 vs.</a:t>
            </a:r>
            <a:r>
              <a:rPr lang="en-US" baseline="0"/>
              <a:t> Units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Anomaly_detection!$F$5:$F$304</c:f>
              <c:numCache>
                <c:formatCode>"$"#,##0_);[Red]\("$"#,##0\)</c:formatCode>
                <c:ptCount val="300"/>
                <c:pt idx="0">
                  <c:v>16184</c:v>
                </c:pt>
                <c:pt idx="1">
                  <c:v>15610</c:v>
                </c:pt>
                <c:pt idx="2">
                  <c:v>14329</c:v>
                </c:pt>
                <c:pt idx="3">
                  <c:v>13391</c:v>
                </c:pt>
                <c:pt idx="4">
                  <c:v>12950</c:v>
                </c:pt>
                <c:pt idx="5">
                  <c:v>12348</c:v>
                </c:pt>
                <c:pt idx="6">
                  <c:v>11571</c:v>
                </c:pt>
                <c:pt idx="7">
                  <c:v>11522</c:v>
                </c:pt>
                <c:pt idx="8">
                  <c:v>11417</c:v>
                </c:pt>
                <c:pt idx="9">
                  <c:v>10311</c:v>
                </c:pt>
                <c:pt idx="10">
                  <c:v>10304</c:v>
                </c:pt>
                <c:pt idx="11">
                  <c:v>10129</c:v>
                </c:pt>
                <c:pt idx="12">
                  <c:v>10073</c:v>
                </c:pt>
                <c:pt idx="13">
                  <c:v>9926</c:v>
                </c:pt>
                <c:pt idx="14">
                  <c:v>9835</c:v>
                </c:pt>
                <c:pt idx="15">
                  <c:v>9772</c:v>
                </c:pt>
                <c:pt idx="16">
                  <c:v>9709</c:v>
                </c:pt>
                <c:pt idx="17">
                  <c:v>9660</c:v>
                </c:pt>
                <c:pt idx="18">
                  <c:v>9632</c:v>
                </c:pt>
                <c:pt idx="19">
                  <c:v>9506</c:v>
                </c:pt>
                <c:pt idx="20">
                  <c:v>9443</c:v>
                </c:pt>
                <c:pt idx="21">
                  <c:v>9198</c:v>
                </c:pt>
                <c:pt idx="22">
                  <c:v>9051</c:v>
                </c:pt>
                <c:pt idx="23">
                  <c:v>9002</c:v>
                </c:pt>
                <c:pt idx="24">
                  <c:v>8890</c:v>
                </c:pt>
                <c:pt idx="25">
                  <c:v>8869</c:v>
                </c:pt>
                <c:pt idx="26">
                  <c:v>8862</c:v>
                </c:pt>
                <c:pt idx="27">
                  <c:v>8841</c:v>
                </c:pt>
                <c:pt idx="28">
                  <c:v>8813</c:v>
                </c:pt>
                <c:pt idx="29">
                  <c:v>8463</c:v>
                </c:pt>
                <c:pt idx="30">
                  <c:v>8435</c:v>
                </c:pt>
                <c:pt idx="31">
                  <c:v>8211</c:v>
                </c:pt>
                <c:pt idx="32">
                  <c:v>8155</c:v>
                </c:pt>
                <c:pt idx="33">
                  <c:v>8008</c:v>
                </c:pt>
                <c:pt idx="34">
                  <c:v>7847</c:v>
                </c:pt>
                <c:pt idx="35">
                  <c:v>7833</c:v>
                </c:pt>
                <c:pt idx="36">
                  <c:v>7812</c:v>
                </c:pt>
                <c:pt idx="37">
                  <c:v>7777</c:v>
                </c:pt>
                <c:pt idx="38">
                  <c:v>7777</c:v>
                </c:pt>
                <c:pt idx="39">
                  <c:v>7693</c:v>
                </c:pt>
                <c:pt idx="40">
                  <c:v>7693</c:v>
                </c:pt>
                <c:pt idx="41">
                  <c:v>7651</c:v>
                </c:pt>
                <c:pt idx="42">
                  <c:v>7511</c:v>
                </c:pt>
                <c:pt idx="43">
                  <c:v>7483</c:v>
                </c:pt>
                <c:pt idx="44">
                  <c:v>7455</c:v>
                </c:pt>
                <c:pt idx="45">
                  <c:v>7322</c:v>
                </c:pt>
                <c:pt idx="46">
                  <c:v>7308</c:v>
                </c:pt>
                <c:pt idx="47">
                  <c:v>7280</c:v>
                </c:pt>
                <c:pt idx="48">
                  <c:v>7273</c:v>
                </c:pt>
                <c:pt idx="49">
                  <c:v>7259</c:v>
                </c:pt>
                <c:pt idx="50">
                  <c:v>7189</c:v>
                </c:pt>
                <c:pt idx="51">
                  <c:v>7021</c:v>
                </c:pt>
                <c:pt idx="52">
                  <c:v>6986</c:v>
                </c:pt>
                <c:pt idx="53">
                  <c:v>6909</c:v>
                </c:pt>
                <c:pt idx="54">
                  <c:v>6860</c:v>
                </c:pt>
                <c:pt idx="55">
                  <c:v>6853</c:v>
                </c:pt>
                <c:pt idx="56">
                  <c:v>6832</c:v>
                </c:pt>
                <c:pt idx="57">
                  <c:v>6818</c:v>
                </c:pt>
                <c:pt idx="58">
                  <c:v>6755</c:v>
                </c:pt>
                <c:pt idx="59">
                  <c:v>6748</c:v>
                </c:pt>
                <c:pt idx="60">
                  <c:v>6734</c:v>
                </c:pt>
                <c:pt idx="61">
                  <c:v>6706</c:v>
                </c:pt>
                <c:pt idx="62">
                  <c:v>6657</c:v>
                </c:pt>
                <c:pt idx="63">
                  <c:v>6657</c:v>
                </c:pt>
                <c:pt idx="64">
                  <c:v>6608</c:v>
                </c:pt>
                <c:pt idx="65">
                  <c:v>6580</c:v>
                </c:pt>
                <c:pt idx="66">
                  <c:v>6454</c:v>
                </c:pt>
                <c:pt idx="67">
                  <c:v>6433</c:v>
                </c:pt>
                <c:pt idx="68">
                  <c:v>6398</c:v>
                </c:pt>
                <c:pt idx="69">
                  <c:v>6391</c:v>
                </c:pt>
                <c:pt idx="70">
                  <c:v>6370</c:v>
                </c:pt>
                <c:pt idx="71">
                  <c:v>6314</c:v>
                </c:pt>
                <c:pt idx="72">
                  <c:v>6300</c:v>
                </c:pt>
                <c:pt idx="73">
                  <c:v>6279</c:v>
                </c:pt>
                <c:pt idx="74">
                  <c:v>6279</c:v>
                </c:pt>
                <c:pt idx="75">
                  <c:v>6146</c:v>
                </c:pt>
                <c:pt idx="76">
                  <c:v>6132</c:v>
                </c:pt>
                <c:pt idx="77">
                  <c:v>6125</c:v>
                </c:pt>
                <c:pt idx="78">
                  <c:v>6118</c:v>
                </c:pt>
                <c:pt idx="79">
                  <c:v>6118</c:v>
                </c:pt>
                <c:pt idx="80">
                  <c:v>6111</c:v>
                </c:pt>
                <c:pt idx="81">
                  <c:v>6048</c:v>
                </c:pt>
                <c:pt idx="82">
                  <c:v>6027</c:v>
                </c:pt>
                <c:pt idx="83">
                  <c:v>5915</c:v>
                </c:pt>
                <c:pt idx="84">
                  <c:v>5817</c:v>
                </c:pt>
                <c:pt idx="85">
                  <c:v>5775</c:v>
                </c:pt>
                <c:pt idx="86">
                  <c:v>5677</c:v>
                </c:pt>
                <c:pt idx="87">
                  <c:v>5670</c:v>
                </c:pt>
                <c:pt idx="88">
                  <c:v>5586</c:v>
                </c:pt>
                <c:pt idx="89">
                  <c:v>5551</c:v>
                </c:pt>
                <c:pt idx="90">
                  <c:v>5474</c:v>
                </c:pt>
                <c:pt idx="91">
                  <c:v>5439</c:v>
                </c:pt>
                <c:pt idx="92">
                  <c:v>5355</c:v>
                </c:pt>
                <c:pt idx="93">
                  <c:v>5306</c:v>
                </c:pt>
                <c:pt idx="94">
                  <c:v>5236</c:v>
                </c:pt>
                <c:pt idx="95">
                  <c:v>5194</c:v>
                </c:pt>
                <c:pt idx="96">
                  <c:v>5075</c:v>
                </c:pt>
                <c:pt idx="97">
                  <c:v>5019</c:v>
                </c:pt>
                <c:pt idx="98">
                  <c:v>5019</c:v>
                </c:pt>
                <c:pt idx="99">
                  <c:v>5012</c:v>
                </c:pt>
                <c:pt idx="100">
                  <c:v>4991</c:v>
                </c:pt>
                <c:pt idx="101">
                  <c:v>4991</c:v>
                </c:pt>
                <c:pt idx="102">
                  <c:v>4970</c:v>
                </c:pt>
                <c:pt idx="103">
                  <c:v>4956</c:v>
                </c:pt>
                <c:pt idx="104">
                  <c:v>4949</c:v>
                </c:pt>
                <c:pt idx="105">
                  <c:v>4935</c:v>
                </c:pt>
                <c:pt idx="106">
                  <c:v>4858</c:v>
                </c:pt>
                <c:pt idx="107">
                  <c:v>4802</c:v>
                </c:pt>
                <c:pt idx="108">
                  <c:v>4781</c:v>
                </c:pt>
                <c:pt idx="109">
                  <c:v>4760</c:v>
                </c:pt>
                <c:pt idx="110">
                  <c:v>4753</c:v>
                </c:pt>
                <c:pt idx="111">
                  <c:v>4753</c:v>
                </c:pt>
                <c:pt idx="112">
                  <c:v>4725</c:v>
                </c:pt>
                <c:pt idx="113">
                  <c:v>4683</c:v>
                </c:pt>
                <c:pt idx="114">
                  <c:v>4606</c:v>
                </c:pt>
                <c:pt idx="115">
                  <c:v>4592</c:v>
                </c:pt>
                <c:pt idx="116">
                  <c:v>4585</c:v>
                </c:pt>
                <c:pt idx="117">
                  <c:v>4487</c:v>
                </c:pt>
                <c:pt idx="118">
                  <c:v>4487</c:v>
                </c:pt>
                <c:pt idx="119">
                  <c:v>4480</c:v>
                </c:pt>
                <c:pt idx="120">
                  <c:v>4438</c:v>
                </c:pt>
                <c:pt idx="121">
                  <c:v>4424</c:v>
                </c:pt>
                <c:pt idx="122">
                  <c:v>4417</c:v>
                </c:pt>
                <c:pt idx="123">
                  <c:v>4326</c:v>
                </c:pt>
                <c:pt idx="124">
                  <c:v>4319</c:v>
                </c:pt>
                <c:pt idx="125">
                  <c:v>4305</c:v>
                </c:pt>
                <c:pt idx="126">
                  <c:v>4242</c:v>
                </c:pt>
                <c:pt idx="127">
                  <c:v>4137</c:v>
                </c:pt>
                <c:pt idx="128">
                  <c:v>4053</c:v>
                </c:pt>
                <c:pt idx="129">
                  <c:v>4018</c:v>
                </c:pt>
                <c:pt idx="130">
                  <c:v>4018</c:v>
                </c:pt>
                <c:pt idx="131">
                  <c:v>4018</c:v>
                </c:pt>
                <c:pt idx="132">
                  <c:v>3983</c:v>
                </c:pt>
                <c:pt idx="133">
                  <c:v>3976</c:v>
                </c:pt>
                <c:pt idx="134">
                  <c:v>3920</c:v>
                </c:pt>
                <c:pt idx="135">
                  <c:v>3864</c:v>
                </c:pt>
                <c:pt idx="136">
                  <c:v>3850</c:v>
                </c:pt>
                <c:pt idx="137">
                  <c:v>3829</c:v>
                </c:pt>
                <c:pt idx="138">
                  <c:v>3808</c:v>
                </c:pt>
                <c:pt idx="139">
                  <c:v>3794</c:v>
                </c:pt>
                <c:pt idx="140">
                  <c:v>3773</c:v>
                </c:pt>
                <c:pt idx="141">
                  <c:v>3759</c:v>
                </c:pt>
                <c:pt idx="142">
                  <c:v>3752</c:v>
                </c:pt>
                <c:pt idx="143">
                  <c:v>3689</c:v>
                </c:pt>
                <c:pt idx="144">
                  <c:v>3640</c:v>
                </c:pt>
                <c:pt idx="145">
                  <c:v>3598</c:v>
                </c:pt>
                <c:pt idx="146">
                  <c:v>3556</c:v>
                </c:pt>
                <c:pt idx="147">
                  <c:v>3549</c:v>
                </c:pt>
                <c:pt idx="148">
                  <c:v>3507</c:v>
                </c:pt>
                <c:pt idx="149">
                  <c:v>3472</c:v>
                </c:pt>
                <c:pt idx="150">
                  <c:v>3402</c:v>
                </c:pt>
                <c:pt idx="151">
                  <c:v>3388</c:v>
                </c:pt>
                <c:pt idx="152">
                  <c:v>3339</c:v>
                </c:pt>
                <c:pt idx="153">
                  <c:v>3339</c:v>
                </c:pt>
                <c:pt idx="154">
                  <c:v>3339</c:v>
                </c:pt>
                <c:pt idx="155">
                  <c:v>3262</c:v>
                </c:pt>
                <c:pt idx="156">
                  <c:v>3192</c:v>
                </c:pt>
                <c:pt idx="157">
                  <c:v>3164</c:v>
                </c:pt>
                <c:pt idx="158">
                  <c:v>3108</c:v>
                </c:pt>
                <c:pt idx="159">
                  <c:v>3101</c:v>
                </c:pt>
                <c:pt idx="160">
                  <c:v>3094</c:v>
                </c:pt>
                <c:pt idx="161">
                  <c:v>3059</c:v>
                </c:pt>
                <c:pt idx="162">
                  <c:v>3052</c:v>
                </c:pt>
                <c:pt idx="163">
                  <c:v>2989</c:v>
                </c:pt>
                <c:pt idx="164">
                  <c:v>2954</c:v>
                </c:pt>
                <c:pt idx="165">
                  <c:v>2933</c:v>
                </c:pt>
                <c:pt idx="166">
                  <c:v>2919</c:v>
                </c:pt>
                <c:pt idx="167">
                  <c:v>2919</c:v>
                </c:pt>
                <c:pt idx="168">
                  <c:v>2891</c:v>
                </c:pt>
                <c:pt idx="169">
                  <c:v>2870</c:v>
                </c:pt>
                <c:pt idx="170">
                  <c:v>2863</c:v>
                </c:pt>
                <c:pt idx="171">
                  <c:v>2856</c:v>
                </c:pt>
                <c:pt idx="172">
                  <c:v>2793</c:v>
                </c:pt>
                <c:pt idx="173">
                  <c:v>2779</c:v>
                </c:pt>
                <c:pt idx="174">
                  <c:v>2744</c:v>
                </c:pt>
                <c:pt idx="175">
                  <c:v>2737</c:v>
                </c:pt>
                <c:pt idx="176">
                  <c:v>2702</c:v>
                </c:pt>
                <c:pt idx="177">
                  <c:v>2681</c:v>
                </c:pt>
                <c:pt idx="178">
                  <c:v>2646</c:v>
                </c:pt>
                <c:pt idx="179">
                  <c:v>2646</c:v>
                </c:pt>
                <c:pt idx="180">
                  <c:v>2639</c:v>
                </c:pt>
                <c:pt idx="181">
                  <c:v>2583</c:v>
                </c:pt>
                <c:pt idx="182">
                  <c:v>2562</c:v>
                </c:pt>
                <c:pt idx="183">
                  <c:v>2541</c:v>
                </c:pt>
                <c:pt idx="184">
                  <c:v>2541</c:v>
                </c:pt>
                <c:pt idx="185">
                  <c:v>2478</c:v>
                </c:pt>
                <c:pt idx="186">
                  <c:v>2471</c:v>
                </c:pt>
                <c:pt idx="187">
                  <c:v>2464</c:v>
                </c:pt>
                <c:pt idx="188">
                  <c:v>2436</c:v>
                </c:pt>
                <c:pt idx="189">
                  <c:v>2429</c:v>
                </c:pt>
                <c:pt idx="190">
                  <c:v>2415</c:v>
                </c:pt>
                <c:pt idx="191">
                  <c:v>2415</c:v>
                </c:pt>
                <c:pt idx="192">
                  <c:v>2408</c:v>
                </c:pt>
                <c:pt idx="193">
                  <c:v>2324</c:v>
                </c:pt>
                <c:pt idx="194">
                  <c:v>2317</c:v>
                </c:pt>
                <c:pt idx="195">
                  <c:v>2317</c:v>
                </c:pt>
                <c:pt idx="196">
                  <c:v>2289</c:v>
                </c:pt>
                <c:pt idx="197">
                  <c:v>2275</c:v>
                </c:pt>
                <c:pt idx="198">
                  <c:v>2268</c:v>
                </c:pt>
                <c:pt idx="199">
                  <c:v>2226</c:v>
                </c:pt>
                <c:pt idx="200">
                  <c:v>2219</c:v>
                </c:pt>
                <c:pt idx="201">
                  <c:v>2212</c:v>
                </c:pt>
                <c:pt idx="202">
                  <c:v>2205</c:v>
                </c:pt>
                <c:pt idx="203">
                  <c:v>2205</c:v>
                </c:pt>
                <c:pt idx="204">
                  <c:v>2149</c:v>
                </c:pt>
                <c:pt idx="205">
                  <c:v>2142</c:v>
                </c:pt>
                <c:pt idx="206">
                  <c:v>2135</c:v>
                </c:pt>
                <c:pt idx="207">
                  <c:v>2114</c:v>
                </c:pt>
                <c:pt idx="208">
                  <c:v>2114</c:v>
                </c:pt>
                <c:pt idx="209">
                  <c:v>2100</c:v>
                </c:pt>
                <c:pt idx="210">
                  <c:v>2023</c:v>
                </c:pt>
                <c:pt idx="211">
                  <c:v>2023</c:v>
                </c:pt>
                <c:pt idx="212">
                  <c:v>2016</c:v>
                </c:pt>
                <c:pt idx="213">
                  <c:v>2009</c:v>
                </c:pt>
                <c:pt idx="214">
                  <c:v>1988</c:v>
                </c:pt>
                <c:pt idx="215">
                  <c:v>1974</c:v>
                </c:pt>
                <c:pt idx="216">
                  <c:v>1932</c:v>
                </c:pt>
                <c:pt idx="217">
                  <c:v>1925</c:v>
                </c:pt>
                <c:pt idx="218">
                  <c:v>1904</c:v>
                </c:pt>
                <c:pt idx="219">
                  <c:v>1890</c:v>
                </c:pt>
                <c:pt idx="220">
                  <c:v>1785</c:v>
                </c:pt>
                <c:pt idx="221">
                  <c:v>1778</c:v>
                </c:pt>
                <c:pt idx="222">
                  <c:v>1771</c:v>
                </c:pt>
                <c:pt idx="223">
                  <c:v>1701</c:v>
                </c:pt>
                <c:pt idx="224">
                  <c:v>1652</c:v>
                </c:pt>
                <c:pt idx="225">
                  <c:v>1652</c:v>
                </c:pt>
                <c:pt idx="226">
                  <c:v>1638</c:v>
                </c:pt>
                <c:pt idx="227">
                  <c:v>1638</c:v>
                </c:pt>
                <c:pt idx="228">
                  <c:v>1624</c:v>
                </c:pt>
                <c:pt idx="229">
                  <c:v>1617</c:v>
                </c:pt>
                <c:pt idx="230">
                  <c:v>1589</c:v>
                </c:pt>
                <c:pt idx="231">
                  <c:v>1568</c:v>
                </c:pt>
                <c:pt idx="232">
                  <c:v>1568</c:v>
                </c:pt>
                <c:pt idx="233">
                  <c:v>1561</c:v>
                </c:pt>
                <c:pt idx="234">
                  <c:v>1526</c:v>
                </c:pt>
                <c:pt idx="235">
                  <c:v>1526</c:v>
                </c:pt>
                <c:pt idx="236">
                  <c:v>1505</c:v>
                </c:pt>
                <c:pt idx="237">
                  <c:v>1463</c:v>
                </c:pt>
                <c:pt idx="238">
                  <c:v>1442</c:v>
                </c:pt>
                <c:pt idx="239">
                  <c:v>1428</c:v>
                </c:pt>
                <c:pt idx="240">
                  <c:v>1407</c:v>
                </c:pt>
                <c:pt idx="241">
                  <c:v>1400</c:v>
                </c:pt>
                <c:pt idx="242">
                  <c:v>1302</c:v>
                </c:pt>
                <c:pt idx="243">
                  <c:v>1281</c:v>
                </c:pt>
                <c:pt idx="244">
                  <c:v>1281</c:v>
                </c:pt>
                <c:pt idx="245">
                  <c:v>1274</c:v>
                </c:pt>
                <c:pt idx="246">
                  <c:v>1134</c:v>
                </c:pt>
                <c:pt idx="247">
                  <c:v>1085</c:v>
                </c:pt>
                <c:pt idx="248">
                  <c:v>1071</c:v>
                </c:pt>
                <c:pt idx="249">
                  <c:v>1057</c:v>
                </c:pt>
                <c:pt idx="250">
                  <c:v>973</c:v>
                </c:pt>
                <c:pt idx="251">
                  <c:v>966</c:v>
                </c:pt>
                <c:pt idx="252">
                  <c:v>959</c:v>
                </c:pt>
                <c:pt idx="253">
                  <c:v>959</c:v>
                </c:pt>
                <c:pt idx="254">
                  <c:v>945</c:v>
                </c:pt>
                <c:pt idx="255">
                  <c:v>938</c:v>
                </c:pt>
                <c:pt idx="256">
                  <c:v>938</c:v>
                </c:pt>
                <c:pt idx="257">
                  <c:v>938</c:v>
                </c:pt>
                <c:pt idx="258">
                  <c:v>861</c:v>
                </c:pt>
                <c:pt idx="259">
                  <c:v>854</c:v>
                </c:pt>
                <c:pt idx="260">
                  <c:v>847</c:v>
                </c:pt>
                <c:pt idx="261">
                  <c:v>819</c:v>
                </c:pt>
                <c:pt idx="262">
                  <c:v>819</c:v>
                </c:pt>
                <c:pt idx="263">
                  <c:v>798</c:v>
                </c:pt>
                <c:pt idx="264">
                  <c:v>714</c:v>
                </c:pt>
                <c:pt idx="265">
                  <c:v>707</c:v>
                </c:pt>
                <c:pt idx="266">
                  <c:v>700</c:v>
                </c:pt>
                <c:pt idx="267">
                  <c:v>630</c:v>
                </c:pt>
                <c:pt idx="268">
                  <c:v>623</c:v>
                </c:pt>
                <c:pt idx="269">
                  <c:v>609</c:v>
                </c:pt>
                <c:pt idx="270">
                  <c:v>609</c:v>
                </c:pt>
                <c:pt idx="271">
                  <c:v>567</c:v>
                </c:pt>
                <c:pt idx="272">
                  <c:v>560</c:v>
                </c:pt>
                <c:pt idx="273">
                  <c:v>553</c:v>
                </c:pt>
                <c:pt idx="274">
                  <c:v>525</c:v>
                </c:pt>
                <c:pt idx="275">
                  <c:v>518</c:v>
                </c:pt>
                <c:pt idx="276">
                  <c:v>497</c:v>
                </c:pt>
                <c:pt idx="277">
                  <c:v>490</c:v>
                </c:pt>
                <c:pt idx="278">
                  <c:v>469</c:v>
                </c:pt>
                <c:pt idx="279">
                  <c:v>434</c:v>
                </c:pt>
                <c:pt idx="280">
                  <c:v>385</c:v>
                </c:pt>
                <c:pt idx="281">
                  <c:v>357</c:v>
                </c:pt>
                <c:pt idx="282">
                  <c:v>336</c:v>
                </c:pt>
                <c:pt idx="283">
                  <c:v>280</c:v>
                </c:pt>
                <c:pt idx="284">
                  <c:v>259</c:v>
                </c:pt>
                <c:pt idx="285">
                  <c:v>252</c:v>
                </c:pt>
                <c:pt idx="286">
                  <c:v>245</c:v>
                </c:pt>
                <c:pt idx="287">
                  <c:v>238</c:v>
                </c:pt>
                <c:pt idx="288">
                  <c:v>217</c:v>
                </c:pt>
                <c:pt idx="289">
                  <c:v>189</c:v>
                </c:pt>
                <c:pt idx="290">
                  <c:v>182</c:v>
                </c:pt>
                <c:pt idx="291">
                  <c:v>168</c:v>
                </c:pt>
                <c:pt idx="292">
                  <c:v>154</c:v>
                </c:pt>
                <c:pt idx="293">
                  <c:v>98</c:v>
                </c:pt>
                <c:pt idx="294">
                  <c:v>98</c:v>
                </c:pt>
                <c:pt idx="295">
                  <c:v>63</c:v>
                </c:pt>
                <c:pt idx="296">
                  <c:v>56</c:v>
                </c:pt>
                <c:pt idx="297">
                  <c:v>42</c:v>
                </c:pt>
                <c:pt idx="298">
                  <c:v>21</c:v>
                </c:pt>
                <c:pt idx="299">
                  <c:v>0</c:v>
                </c:pt>
              </c:numCache>
            </c:numRef>
          </c:xVal>
          <c:yVal>
            <c:numRef>
              <c:f>Anomaly_detection!$G$5:$G$304</c:f>
              <c:numCache>
                <c:formatCode>#,##0</c:formatCode>
                <c:ptCount val="300"/>
                <c:pt idx="0">
                  <c:v>39</c:v>
                </c:pt>
                <c:pt idx="1">
                  <c:v>339</c:v>
                </c:pt>
                <c:pt idx="2">
                  <c:v>150</c:v>
                </c:pt>
                <c:pt idx="3">
                  <c:v>201</c:v>
                </c:pt>
                <c:pt idx="4">
                  <c:v>30</c:v>
                </c:pt>
                <c:pt idx="5">
                  <c:v>234</c:v>
                </c:pt>
                <c:pt idx="6">
                  <c:v>138</c:v>
                </c:pt>
                <c:pt idx="7">
                  <c:v>204</c:v>
                </c:pt>
                <c:pt idx="8">
                  <c:v>21</c:v>
                </c:pt>
                <c:pt idx="9">
                  <c:v>231</c:v>
                </c:pt>
                <c:pt idx="10">
                  <c:v>84</c:v>
                </c:pt>
                <c:pt idx="11">
                  <c:v>312</c:v>
                </c:pt>
                <c:pt idx="12">
                  <c:v>120</c:v>
                </c:pt>
                <c:pt idx="13">
                  <c:v>201</c:v>
                </c:pt>
                <c:pt idx="14">
                  <c:v>207</c:v>
                </c:pt>
                <c:pt idx="15">
                  <c:v>90</c:v>
                </c:pt>
                <c:pt idx="16">
                  <c:v>30</c:v>
                </c:pt>
                <c:pt idx="17">
                  <c:v>27</c:v>
                </c:pt>
                <c:pt idx="18">
                  <c:v>288</c:v>
                </c:pt>
                <c:pt idx="19">
                  <c:v>87</c:v>
                </c:pt>
                <c:pt idx="20">
                  <c:v>162</c:v>
                </c:pt>
                <c:pt idx="21">
                  <c:v>36</c:v>
                </c:pt>
                <c:pt idx="22">
                  <c:v>57</c:v>
                </c:pt>
                <c:pt idx="23">
                  <c:v>72</c:v>
                </c:pt>
                <c:pt idx="24">
                  <c:v>210</c:v>
                </c:pt>
                <c:pt idx="25">
                  <c:v>432</c:v>
                </c:pt>
                <c:pt idx="26">
                  <c:v>189</c:v>
                </c:pt>
                <c:pt idx="27">
                  <c:v>303</c:v>
                </c:pt>
                <c:pt idx="28">
                  <c:v>21</c:v>
                </c:pt>
                <c:pt idx="29">
                  <c:v>492</c:v>
                </c:pt>
                <c:pt idx="30">
                  <c:v>42</c:v>
                </c:pt>
                <c:pt idx="31">
                  <c:v>75</c:v>
                </c:pt>
                <c:pt idx="32">
                  <c:v>90</c:v>
                </c:pt>
                <c:pt idx="33">
                  <c:v>456</c:v>
                </c:pt>
                <c:pt idx="34">
                  <c:v>174</c:v>
                </c:pt>
                <c:pt idx="35">
                  <c:v>243</c:v>
                </c:pt>
                <c:pt idx="36">
                  <c:v>81</c:v>
                </c:pt>
                <c:pt idx="37">
                  <c:v>504</c:v>
                </c:pt>
                <c:pt idx="38">
                  <c:v>39</c:v>
                </c:pt>
                <c:pt idx="39">
                  <c:v>87</c:v>
                </c:pt>
                <c:pt idx="40">
                  <c:v>21</c:v>
                </c:pt>
                <c:pt idx="41">
                  <c:v>213</c:v>
                </c:pt>
                <c:pt idx="42">
                  <c:v>120</c:v>
                </c:pt>
                <c:pt idx="43">
                  <c:v>45</c:v>
                </c:pt>
                <c:pt idx="44">
                  <c:v>216</c:v>
                </c:pt>
                <c:pt idx="45">
                  <c:v>36</c:v>
                </c:pt>
                <c:pt idx="46">
                  <c:v>327</c:v>
                </c:pt>
                <c:pt idx="47">
                  <c:v>201</c:v>
                </c:pt>
                <c:pt idx="48">
                  <c:v>96</c:v>
                </c:pt>
                <c:pt idx="49">
                  <c:v>276</c:v>
                </c:pt>
                <c:pt idx="50">
                  <c:v>54</c:v>
                </c:pt>
                <c:pt idx="51">
                  <c:v>183</c:v>
                </c:pt>
                <c:pt idx="52">
                  <c:v>21</c:v>
                </c:pt>
                <c:pt idx="53">
                  <c:v>81</c:v>
                </c:pt>
                <c:pt idx="54">
                  <c:v>126</c:v>
                </c:pt>
                <c:pt idx="55">
                  <c:v>372</c:v>
                </c:pt>
                <c:pt idx="56">
                  <c:v>27</c:v>
                </c:pt>
                <c:pt idx="57">
                  <c:v>6</c:v>
                </c:pt>
                <c:pt idx="58">
                  <c:v>252</c:v>
                </c:pt>
                <c:pt idx="59">
                  <c:v>48</c:v>
                </c:pt>
                <c:pt idx="60">
                  <c:v>123</c:v>
                </c:pt>
                <c:pt idx="61">
                  <c:v>459</c:v>
                </c:pt>
                <c:pt idx="62">
                  <c:v>303</c:v>
                </c:pt>
                <c:pt idx="63">
                  <c:v>276</c:v>
                </c:pt>
                <c:pt idx="64">
                  <c:v>225</c:v>
                </c:pt>
                <c:pt idx="65">
                  <c:v>183</c:v>
                </c:pt>
                <c:pt idx="66">
                  <c:v>54</c:v>
                </c:pt>
                <c:pt idx="67">
                  <c:v>78</c:v>
                </c:pt>
                <c:pt idx="68">
                  <c:v>102</c:v>
                </c:pt>
                <c:pt idx="69">
                  <c:v>48</c:v>
                </c:pt>
                <c:pt idx="70">
                  <c:v>30</c:v>
                </c:pt>
                <c:pt idx="71">
                  <c:v>15</c:v>
                </c:pt>
                <c:pt idx="72">
                  <c:v>42</c:v>
                </c:pt>
                <c:pt idx="73">
                  <c:v>237</c:v>
                </c:pt>
                <c:pt idx="74">
                  <c:v>45</c:v>
                </c:pt>
                <c:pt idx="75">
                  <c:v>63</c:v>
                </c:pt>
                <c:pt idx="76">
                  <c:v>93</c:v>
                </c:pt>
                <c:pt idx="77">
                  <c:v>102</c:v>
                </c:pt>
                <c:pt idx="78">
                  <c:v>174</c:v>
                </c:pt>
                <c:pt idx="79">
                  <c:v>9</c:v>
                </c:pt>
                <c:pt idx="80">
                  <c:v>3</c:v>
                </c:pt>
                <c:pt idx="81">
                  <c:v>27</c:v>
                </c:pt>
                <c:pt idx="82">
                  <c:v>144</c:v>
                </c:pt>
                <c:pt idx="83">
                  <c:v>3</c:v>
                </c:pt>
                <c:pt idx="84">
                  <c:v>12</c:v>
                </c:pt>
                <c:pt idx="85">
                  <c:v>42</c:v>
                </c:pt>
                <c:pt idx="86">
                  <c:v>258</c:v>
                </c:pt>
                <c:pt idx="87">
                  <c:v>297</c:v>
                </c:pt>
                <c:pt idx="88">
                  <c:v>525</c:v>
                </c:pt>
                <c:pt idx="89">
                  <c:v>252</c:v>
                </c:pt>
                <c:pt idx="90">
                  <c:v>168</c:v>
                </c:pt>
                <c:pt idx="91">
                  <c:v>30</c:v>
                </c:pt>
                <c:pt idx="92">
                  <c:v>204</c:v>
                </c:pt>
                <c:pt idx="93">
                  <c:v>0</c:v>
                </c:pt>
                <c:pt idx="94">
                  <c:v>51</c:v>
                </c:pt>
                <c:pt idx="95">
                  <c:v>288</c:v>
                </c:pt>
                <c:pt idx="96">
                  <c:v>21</c:v>
                </c:pt>
                <c:pt idx="97">
                  <c:v>156</c:v>
                </c:pt>
                <c:pt idx="98">
                  <c:v>150</c:v>
                </c:pt>
                <c:pt idx="99">
                  <c:v>210</c:v>
                </c:pt>
                <c:pt idx="100">
                  <c:v>12</c:v>
                </c:pt>
                <c:pt idx="101">
                  <c:v>9</c:v>
                </c:pt>
                <c:pt idx="102">
                  <c:v>156</c:v>
                </c:pt>
                <c:pt idx="103">
                  <c:v>171</c:v>
                </c:pt>
                <c:pt idx="104">
                  <c:v>189</c:v>
                </c:pt>
                <c:pt idx="105">
                  <c:v>126</c:v>
                </c:pt>
                <c:pt idx="106">
                  <c:v>279</c:v>
                </c:pt>
                <c:pt idx="107">
                  <c:v>36</c:v>
                </c:pt>
                <c:pt idx="108">
                  <c:v>123</c:v>
                </c:pt>
                <c:pt idx="109">
                  <c:v>69</c:v>
                </c:pt>
                <c:pt idx="110">
                  <c:v>300</c:v>
                </c:pt>
                <c:pt idx="111">
                  <c:v>246</c:v>
                </c:pt>
                <c:pt idx="112">
                  <c:v>174</c:v>
                </c:pt>
                <c:pt idx="113">
                  <c:v>30</c:v>
                </c:pt>
                <c:pt idx="114">
                  <c:v>63</c:v>
                </c:pt>
                <c:pt idx="115">
                  <c:v>324</c:v>
                </c:pt>
                <c:pt idx="116">
                  <c:v>240</c:v>
                </c:pt>
                <c:pt idx="117">
                  <c:v>333</c:v>
                </c:pt>
                <c:pt idx="118">
                  <c:v>111</c:v>
                </c:pt>
                <c:pt idx="119">
                  <c:v>357</c:v>
                </c:pt>
                <c:pt idx="120">
                  <c:v>246</c:v>
                </c:pt>
                <c:pt idx="121">
                  <c:v>201</c:v>
                </c:pt>
                <c:pt idx="122">
                  <c:v>153</c:v>
                </c:pt>
                <c:pt idx="123">
                  <c:v>348</c:v>
                </c:pt>
                <c:pt idx="124">
                  <c:v>30</c:v>
                </c:pt>
                <c:pt idx="125">
                  <c:v>156</c:v>
                </c:pt>
                <c:pt idx="126">
                  <c:v>207</c:v>
                </c:pt>
                <c:pt idx="127">
                  <c:v>60</c:v>
                </c:pt>
                <c:pt idx="128">
                  <c:v>24</c:v>
                </c:pt>
                <c:pt idx="129">
                  <c:v>171</c:v>
                </c:pt>
                <c:pt idx="130">
                  <c:v>162</c:v>
                </c:pt>
                <c:pt idx="131">
                  <c:v>126</c:v>
                </c:pt>
                <c:pt idx="132">
                  <c:v>144</c:v>
                </c:pt>
                <c:pt idx="133">
                  <c:v>72</c:v>
                </c:pt>
                <c:pt idx="134">
                  <c:v>306</c:v>
                </c:pt>
                <c:pt idx="135">
                  <c:v>177</c:v>
                </c:pt>
                <c:pt idx="136">
                  <c:v>102</c:v>
                </c:pt>
                <c:pt idx="137">
                  <c:v>24</c:v>
                </c:pt>
                <c:pt idx="138">
                  <c:v>279</c:v>
                </c:pt>
                <c:pt idx="139">
                  <c:v>159</c:v>
                </c:pt>
                <c:pt idx="140">
                  <c:v>165</c:v>
                </c:pt>
                <c:pt idx="141">
                  <c:v>150</c:v>
                </c:pt>
                <c:pt idx="142">
                  <c:v>213</c:v>
                </c:pt>
                <c:pt idx="143">
                  <c:v>312</c:v>
                </c:pt>
                <c:pt idx="144">
                  <c:v>51</c:v>
                </c:pt>
                <c:pt idx="145">
                  <c:v>81</c:v>
                </c:pt>
                <c:pt idx="146">
                  <c:v>459</c:v>
                </c:pt>
                <c:pt idx="147">
                  <c:v>3</c:v>
                </c:pt>
                <c:pt idx="148">
                  <c:v>288</c:v>
                </c:pt>
                <c:pt idx="149">
                  <c:v>96</c:v>
                </c:pt>
                <c:pt idx="150">
                  <c:v>366</c:v>
                </c:pt>
                <c:pt idx="151">
                  <c:v>123</c:v>
                </c:pt>
                <c:pt idx="152">
                  <c:v>348</c:v>
                </c:pt>
                <c:pt idx="153">
                  <c:v>75</c:v>
                </c:pt>
                <c:pt idx="154">
                  <c:v>39</c:v>
                </c:pt>
                <c:pt idx="155">
                  <c:v>75</c:v>
                </c:pt>
                <c:pt idx="156">
                  <c:v>72</c:v>
                </c:pt>
                <c:pt idx="157">
                  <c:v>306</c:v>
                </c:pt>
                <c:pt idx="158">
                  <c:v>54</c:v>
                </c:pt>
                <c:pt idx="159">
                  <c:v>225</c:v>
                </c:pt>
                <c:pt idx="160">
                  <c:v>246</c:v>
                </c:pt>
                <c:pt idx="161">
                  <c:v>27</c:v>
                </c:pt>
                <c:pt idx="162">
                  <c:v>378</c:v>
                </c:pt>
                <c:pt idx="163">
                  <c:v>3</c:v>
                </c:pt>
                <c:pt idx="164">
                  <c:v>189</c:v>
                </c:pt>
                <c:pt idx="165">
                  <c:v>9</c:v>
                </c:pt>
                <c:pt idx="166">
                  <c:v>93</c:v>
                </c:pt>
                <c:pt idx="167">
                  <c:v>45</c:v>
                </c:pt>
                <c:pt idx="168">
                  <c:v>102</c:v>
                </c:pt>
                <c:pt idx="169">
                  <c:v>300</c:v>
                </c:pt>
                <c:pt idx="170">
                  <c:v>42</c:v>
                </c:pt>
                <c:pt idx="171">
                  <c:v>246</c:v>
                </c:pt>
                <c:pt idx="172">
                  <c:v>114</c:v>
                </c:pt>
                <c:pt idx="173">
                  <c:v>75</c:v>
                </c:pt>
                <c:pt idx="174">
                  <c:v>9</c:v>
                </c:pt>
                <c:pt idx="175">
                  <c:v>93</c:v>
                </c:pt>
                <c:pt idx="176">
                  <c:v>363</c:v>
                </c:pt>
                <c:pt idx="177">
                  <c:v>54</c:v>
                </c:pt>
                <c:pt idx="178">
                  <c:v>177</c:v>
                </c:pt>
                <c:pt idx="179">
                  <c:v>120</c:v>
                </c:pt>
                <c:pt idx="180">
                  <c:v>204</c:v>
                </c:pt>
                <c:pt idx="181">
                  <c:v>18</c:v>
                </c:pt>
                <c:pt idx="182">
                  <c:v>6</c:v>
                </c:pt>
                <c:pt idx="183">
                  <c:v>90</c:v>
                </c:pt>
                <c:pt idx="184">
                  <c:v>45</c:v>
                </c:pt>
                <c:pt idx="185">
                  <c:v>21</c:v>
                </c:pt>
                <c:pt idx="186">
                  <c:v>342</c:v>
                </c:pt>
                <c:pt idx="187">
                  <c:v>234</c:v>
                </c:pt>
                <c:pt idx="188">
                  <c:v>99</c:v>
                </c:pt>
                <c:pt idx="189">
                  <c:v>144</c:v>
                </c:pt>
                <c:pt idx="190">
                  <c:v>255</c:v>
                </c:pt>
                <c:pt idx="191">
                  <c:v>15</c:v>
                </c:pt>
                <c:pt idx="192">
                  <c:v>9</c:v>
                </c:pt>
                <c:pt idx="193">
                  <c:v>177</c:v>
                </c:pt>
                <c:pt idx="194">
                  <c:v>261</c:v>
                </c:pt>
                <c:pt idx="195">
                  <c:v>123</c:v>
                </c:pt>
                <c:pt idx="196">
                  <c:v>135</c:v>
                </c:pt>
                <c:pt idx="197">
                  <c:v>447</c:v>
                </c:pt>
                <c:pt idx="198">
                  <c:v>63</c:v>
                </c:pt>
                <c:pt idx="199">
                  <c:v>48</c:v>
                </c:pt>
                <c:pt idx="200">
                  <c:v>75</c:v>
                </c:pt>
                <c:pt idx="201">
                  <c:v>117</c:v>
                </c:pt>
                <c:pt idx="202">
                  <c:v>141</c:v>
                </c:pt>
                <c:pt idx="203">
                  <c:v>138</c:v>
                </c:pt>
                <c:pt idx="204">
                  <c:v>117</c:v>
                </c:pt>
                <c:pt idx="205">
                  <c:v>114</c:v>
                </c:pt>
                <c:pt idx="206">
                  <c:v>27</c:v>
                </c:pt>
                <c:pt idx="207">
                  <c:v>186</c:v>
                </c:pt>
                <c:pt idx="208">
                  <c:v>66</c:v>
                </c:pt>
                <c:pt idx="209">
                  <c:v>414</c:v>
                </c:pt>
                <c:pt idx="210">
                  <c:v>168</c:v>
                </c:pt>
                <c:pt idx="211">
                  <c:v>78</c:v>
                </c:pt>
                <c:pt idx="212">
                  <c:v>117</c:v>
                </c:pt>
                <c:pt idx="213">
                  <c:v>219</c:v>
                </c:pt>
                <c:pt idx="214">
                  <c:v>39</c:v>
                </c:pt>
                <c:pt idx="215">
                  <c:v>195</c:v>
                </c:pt>
                <c:pt idx="216">
                  <c:v>369</c:v>
                </c:pt>
                <c:pt idx="217">
                  <c:v>192</c:v>
                </c:pt>
                <c:pt idx="218">
                  <c:v>405</c:v>
                </c:pt>
                <c:pt idx="219">
                  <c:v>195</c:v>
                </c:pt>
                <c:pt idx="220">
                  <c:v>462</c:v>
                </c:pt>
                <c:pt idx="221">
                  <c:v>270</c:v>
                </c:pt>
                <c:pt idx="222">
                  <c:v>204</c:v>
                </c:pt>
                <c:pt idx="223">
                  <c:v>234</c:v>
                </c:pt>
                <c:pt idx="224">
                  <c:v>102</c:v>
                </c:pt>
                <c:pt idx="225">
                  <c:v>93</c:v>
                </c:pt>
                <c:pt idx="226">
                  <c:v>63</c:v>
                </c:pt>
                <c:pt idx="227">
                  <c:v>48</c:v>
                </c:pt>
                <c:pt idx="228">
                  <c:v>114</c:v>
                </c:pt>
                <c:pt idx="229">
                  <c:v>126</c:v>
                </c:pt>
                <c:pt idx="230">
                  <c:v>303</c:v>
                </c:pt>
                <c:pt idx="231">
                  <c:v>141</c:v>
                </c:pt>
                <c:pt idx="232">
                  <c:v>96</c:v>
                </c:pt>
                <c:pt idx="233">
                  <c:v>27</c:v>
                </c:pt>
                <c:pt idx="234">
                  <c:v>240</c:v>
                </c:pt>
                <c:pt idx="235">
                  <c:v>105</c:v>
                </c:pt>
                <c:pt idx="236">
                  <c:v>102</c:v>
                </c:pt>
                <c:pt idx="237">
                  <c:v>39</c:v>
                </c:pt>
                <c:pt idx="238">
                  <c:v>15</c:v>
                </c:pt>
                <c:pt idx="239">
                  <c:v>93</c:v>
                </c:pt>
                <c:pt idx="240">
                  <c:v>72</c:v>
                </c:pt>
                <c:pt idx="241">
                  <c:v>135</c:v>
                </c:pt>
                <c:pt idx="242">
                  <c:v>402</c:v>
                </c:pt>
                <c:pt idx="243">
                  <c:v>75</c:v>
                </c:pt>
                <c:pt idx="244">
                  <c:v>18</c:v>
                </c:pt>
                <c:pt idx="245">
                  <c:v>225</c:v>
                </c:pt>
                <c:pt idx="246">
                  <c:v>282</c:v>
                </c:pt>
                <c:pt idx="247">
                  <c:v>273</c:v>
                </c:pt>
                <c:pt idx="248">
                  <c:v>270</c:v>
                </c:pt>
                <c:pt idx="249">
                  <c:v>54</c:v>
                </c:pt>
                <c:pt idx="250">
                  <c:v>162</c:v>
                </c:pt>
                <c:pt idx="251">
                  <c:v>198</c:v>
                </c:pt>
                <c:pt idx="252">
                  <c:v>147</c:v>
                </c:pt>
                <c:pt idx="253">
                  <c:v>135</c:v>
                </c:pt>
                <c:pt idx="254">
                  <c:v>75</c:v>
                </c:pt>
                <c:pt idx="255">
                  <c:v>366</c:v>
                </c:pt>
                <c:pt idx="256">
                  <c:v>189</c:v>
                </c:pt>
                <c:pt idx="257">
                  <c:v>6</c:v>
                </c:pt>
                <c:pt idx="258">
                  <c:v>195</c:v>
                </c:pt>
                <c:pt idx="259">
                  <c:v>309</c:v>
                </c:pt>
                <c:pt idx="260">
                  <c:v>129</c:v>
                </c:pt>
                <c:pt idx="261">
                  <c:v>510</c:v>
                </c:pt>
                <c:pt idx="262">
                  <c:v>306</c:v>
                </c:pt>
                <c:pt idx="263">
                  <c:v>519</c:v>
                </c:pt>
                <c:pt idx="264">
                  <c:v>231</c:v>
                </c:pt>
                <c:pt idx="265">
                  <c:v>174</c:v>
                </c:pt>
                <c:pt idx="266">
                  <c:v>87</c:v>
                </c:pt>
                <c:pt idx="267">
                  <c:v>36</c:v>
                </c:pt>
                <c:pt idx="268">
                  <c:v>51</c:v>
                </c:pt>
                <c:pt idx="269">
                  <c:v>99</c:v>
                </c:pt>
                <c:pt idx="270">
                  <c:v>87</c:v>
                </c:pt>
                <c:pt idx="271">
                  <c:v>228</c:v>
                </c:pt>
                <c:pt idx="272">
                  <c:v>81</c:v>
                </c:pt>
                <c:pt idx="273">
                  <c:v>15</c:v>
                </c:pt>
                <c:pt idx="274">
                  <c:v>48</c:v>
                </c:pt>
                <c:pt idx="275">
                  <c:v>75</c:v>
                </c:pt>
                <c:pt idx="276">
                  <c:v>63</c:v>
                </c:pt>
                <c:pt idx="277">
                  <c:v>84</c:v>
                </c:pt>
                <c:pt idx="278">
                  <c:v>75</c:v>
                </c:pt>
                <c:pt idx="279">
                  <c:v>87</c:v>
                </c:pt>
                <c:pt idx="280">
                  <c:v>249</c:v>
                </c:pt>
                <c:pt idx="281">
                  <c:v>126</c:v>
                </c:pt>
                <c:pt idx="282">
                  <c:v>144</c:v>
                </c:pt>
                <c:pt idx="283">
                  <c:v>87</c:v>
                </c:pt>
                <c:pt idx="284">
                  <c:v>207</c:v>
                </c:pt>
                <c:pt idx="285">
                  <c:v>54</c:v>
                </c:pt>
                <c:pt idx="286">
                  <c:v>288</c:v>
                </c:pt>
                <c:pt idx="287">
                  <c:v>18</c:v>
                </c:pt>
                <c:pt idx="288">
                  <c:v>36</c:v>
                </c:pt>
                <c:pt idx="289">
                  <c:v>48</c:v>
                </c:pt>
                <c:pt idx="290">
                  <c:v>48</c:v>
                </c:pt>
                <c:pt idx="291">
                  <c:v>84</c:v>
                </c:pt>
                <c:pt idx="292">
                  <c:v>21</c:v>
                </c:pt>
                <c:pt idx="293">
                  <c:v>204</c:v>
                </c:pt>
                <c:pt idx="294">
                  <c:v>159</c:v>
                </c:pt>
                <c:pt idx="295">
                  <c:v>123</c:v>
                </c:pt>
                <c:pt idx="296">
                  <c:v>51</c:v>
                </c:pt>
                <c:pt idx="297">
                  <c:v>150</c:v>
                </c:pt>
                <c:pt idx="298">
                  <c:v>168</c:v>
                </c:pt>
                <c:pt idx="299">
                  <c:v>135</c:v>
                </c:pt>
              </c:numCache>
            </c:numRef>
          </c:yVal>
          <c:smooth val="0"/>
          <c:extLst>
            <c:ext xmlns:c16="http://schemas.microsoft.com/office/drawing/2014/chart" uri="{C3380CC4-5D6E-409C-BE32-E72D297353CC}">
              <c16:uniqueId val="{00000000-723C-4743-B413-318E7FDAB965}"/>
            </c:ext>
          </c:extLst>
        </c:ser>
        <c:dLbls>
          <c:showLegendKey val="0"/>
          <c:showVal val="0"/>
          <c:showCatName val="0"/>
          <c:showSerName val="0"/>
          <c:showPercent val="0"/>
          <c:showBubbleSize val="0"/>
        </c:dLbls>
        <c:axId val="1851318815"/>
        <c:axId val="1851306335"/>
      </c:scatterChart>
      <c:valAx>
        <c:axId val="185131881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306335"/>
        <c:crosses val="autoZero"/>
        <c:crossBetween val="midCat"/>
      </c:valAx>
      <c:valAx>
        <c:axId val="18513063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3188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Amount vs. Country</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A4667D34-FD7D-40EF-9AC0-9EA0BBFC62D3}">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4"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editAs="oneCell">
    <xdr:from>
      <xdr:col>7</xdr:col>
      <xdr:colOff>658535</xdr:colOff>
      <xdr:row>0</xdr:row>
      <xdr:rowOff>0</xdr:rowOff>
    </xdr:from>
    <xdr:to>
      <xdr:col>10</xdr:col>
      <xdr:colOff>236220</xdr:colOff>
      <xdr:row>0</xdr:row>
      <xdr:rowOff>1204555</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6602135" y="0"/>
          <a:ext cx="1261705" cy="120455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198120</xdr:colOff>
      <xdr:row>4</xdr:row>
      <xdr:rowOff>152400</xdr:rowOff>
    </xdr:from>
    <xdr:to>
      <xdr:col>16</xdr:col>
      <xdr:colOff>403860</xdr:colOff>
      <xdr:row>18</xdr:row>
      <xdr:rowOff>59055</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7E596167-F0F3-D755-F1C7-C1E6AC80BE19}"/>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7955280" y="1196340"/>
              <a:ext cx="264414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15</xdr:col>
      <xdr:colOff>419100</xdr:colOff>
      <xdr:row>3</xdr:row>
      <xdr:rowOff>38100</xdr:rowOff>
    </xdr:from>
    <xdr:to>
      <xdr:col>23</xdr:col>
      <xdr:colOff>114300</xdr:colOff>
      <xdr:row>18</xdr:row>
      <xdr:rowOff>38100</xdr:rowOff>
    </xdr:to>
    <xdr:graphicFrame macro="">
      <xdr:nvGraphicFramePr>
        <xdr:cNvPr id="2" name="Chart 1">
          <a:extLst>
            <a:ext uri="{FF2B5EF4-FFF2-40B4-BE49-F238E27FC236}">
              <a16:creationId xmlns:a16="http://schemas.microsoft.com/office/drawing/2014/main" id="{9170B3CB-9C15-53AA-E537-C4826EB664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365760</xdr:colOff>
      <xdr:row>3</xdr:row>
      <xdr:rowOff>7620</xdr:rowOff>
    </xdr:from>
    <xdr:to>
      <xdr:col>15</xdr:col>
      <xdr:colOff>60960</xdr:colOff>
      <xdr:row>18</xdr:row>
      <xdr:rowOff>7620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9E23AE2-34DF-25DD-1550-5EDC3C8CD6F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715000" y="73914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160020</xdr:colOff>
      <xdr:row>6</xdr:row>
      <xdr:rowOff>76200</xdr:rowOff>
    </xdr:from>
    <xdr:to>
      <xdr:col>11</xdr:col>
      <xdr:colOff>160020</xdr:colOff>
      <xdr:row>19</xdr:row>
      <xdr:rowOff>165735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4AEA8394-B2A1-0405-7E5F-7A3FFA21B4FC}"/>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6362700" y="1356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289560</xdr:colOff>
      <xdr:row>8</xdr:row>
      <xdr:rowOff>175260</xdr:rowOff>
    </xdr:from>
    <xdr:to>
      <xdr:col>11</xdr:col>
      <xdr:colOff>510540</xdr:colOff>
      <xdr:row>10</xdr:row>
      <xdr:rowOff>30480</xdr:rowOff>
    </xdr:to>
    <xdr:pic>
      <xdr:nvPicPr>
        <xdr:cNvPr id="8" name="Graphic 7" descr="Badge Cross with solid fill">
          <a:extLst>
            <a:ext uri="{FF2B5EF4-FFF2-40B4-BE49-F238E27FC236}">
              <a16:creationId xmlns:a16="http://schemas.microsoft.com/office/drawing/2014/main" id="{18D8CE53-3F2D-C3B2-DCFF-8D706C4741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886700" y="1821180"/>
          <a:ext cx="220980" cy="220980"/>
        </a:xfrm>
        <a:prstGeom prst="rect">
          <a:avLst/>
        </a:prstGeom>
      </xdr:spPr>
    </xdr:pic>
    <xdr:clientData/>
  </xdr:twoCellAnchor>
  <xdr:twoCellAnchor editAs="oneCell">
    <xdr:from>
      <xdr:col>11</xdr:col>
      <xdr:colOff>83820</xdr:colOff>
      <xdr:row>8</xdr:row>
      <xdr:rowOff>160020</xdr:rowOff>
    </xdr:from>
    <xdr:to>
      <xdr:col>11</xdr:col>
      <xdr:colOff>335280</xdr:colOff>
      <xdr:row>10</xdr:row>
      <xdr:rowOff>45720</xdr:rowOff>
    </xdr:to>
    <xdr:pic>
      <xdr:nvPicPr>
        <xdr:cNvPr id="10" name="Graphic 9" descr="Badge Tick1 with solid fill">
          <a:extLst>
            <a:ext uri="{FF2B5EF4-FFF2-40B4-BE49-F238E27FC236}">
              <a16:creationId xmlns:a16="http://schemas.microsoft.com/office/drawing/2014/main" id="{2B982A4A-B7B0-C670-2172-115BE0BC79F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80960" y="1805940"/>
          <a:ext cx="251460" cy="2514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106680</xdr:colOff>
      <xdr:row>4</xdr:row>
      <xdr:rowOff>121920</xdr:rowOff>
    </xdr:from>
    <xdr:to>
      <xdr:col>13</xdr:col>
      <xdr:colOff>106680</xdr:colOff>
      <xdr:row>18</xdr:row>
      <xdr:rowOff>28575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9D21B483-25D4-13E0-5B72-9FA39F632172}"/>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7978140" y="1036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aj surendran" refreshedDate="44814.871018518519" createdVersion="8" refreshedVersion="8" minRefreshableVersion="3" recordCount="300" xr:uid="{C3421050-B04E-44B1-8E26-2480D30E9597}">
  <cacheSource type="worksheet">
    <worksheetSource name="data"/>
  </cacheSource>
  <cacheFields count="5">
    <cacheField name="Sales Person" numFmtId="0">
      <sharedItems count="10">
        <s v="Gigi Bohling"/>
        <s v="Husein Augar"/>
        <s v="Oby Sorrel"/>
        <s v="Ram Mahesh"/>
        <s v="Barr Faughny"/>
        <s v="Carla Molina"/>
        <s v="Ches Bonnell"/>
        <s v="Curtice Advani"/>
        <s v="Brien Boise"/>
        <s v="Gunar Cockshoot"/>
      </sharedItems>
    </cacheField>
    <cacheField name="Geography" numFmtId="0">
      <sharedItems count="6">
        <s v="Canada"/>
        <s v="India"/>
        <s v="USA"/>
        <s v="UK"/>
        <s v="New Zealand"/>
        <s v="Australia"/>
      </sharedItems>
    </cacheField>
    <cacheField name="Product" numFmtId="0">
      <sharedItems count="22">
        <s v="Mint Chip Choco"/>
        <s v="Orange Choco"/>
        <s v="Caramel Stuffed Bars"/>
        <s v="Raspberry Choco"/>
        <s v="Peanut Butter Cubes"/>
        <s v="Choco Coated Almonds"/>
        <s v="Drinking Coco"/>
        <s v="Organic Choco Syrup"/>
        <s v="Milk Bars"/>
        <s v="70% Dark Bites"/>
        <s v="Almond Choco"/>
        <s v="Eclairs"/>
        <s v="After Nines"/>
        <s v="Manuka Honey Choco"/>
        <s v="Smooth Sliky Salty"/>
        <s v="85% Dark Bars"/>
        <s v="Baker's Choco Chips"/>
        <s v="White Choc"/>
        <s v="Fruit &amp; Nut Bars"/>
        <s v="99% Dark &amp; Pure"/>
        <s v="Spicy Special Slims"/>
        <s v="50% Dark Bites"/>
      </sharedItems>
    </cacheField>
    <cacheField name="Amount" numFmtId="164">
      <sharedItems containsSemiMixedTypes="0" containsString="0" containsNumber="1" containsInteger="1" minValue="0" maxValue="16184" count="268">
        <n v="16184"/>
        <n v="15610"/>
        <n v="14329"/>
        <n v="13391"/>
        <n v="12950"/>
        <n v="12348"/>
        <n v="11571"/>
        <n v="11522"/>
        <n v="11417"/>
        <n v="10311"/>
        <n v="10304"/>
        <n v="10129"/>
        <n v="10073"/>
        <n v="9926"/>
        <n v="9835"/>
        <n v="9772"/>
        <n v="9709"/>
        <n v="9660"/>
        <n v="9632"/>
        <n v="9506"/>
        <n v="9443"/>
        <n v="9198"/>
        <n v="9051"/>
        <n v="9002"/>
        <n v="8890"/>
        <n v="8869"/>
        <n v="8862"/>
        <n v="8841"/>
        <n v="8813"/>
        <n v="8463"/>
        <n v="8435"/>
        <n v="8211"/>
        <n v="8155"/>
        <n v="8008"/>
        <n v="7847"/>
        <n v="7833"/>
        <n v="7812"/>
        <n v="7777"/>
        <n v="7693"/>
        <n v="7651"/>
        <n v="7511"/>
        <n v="7483"/>
        <n v="7455"/>
        <n v="7322"/>
        <n v="7308"/>
        <n v="7280"/>
        <n v="7273"/>
        <n v="7259"/>
        <n v="7189"/>
        <n v="7021"/>
        <n v="6986"/>
        <n v="6909"/>
        <n v="6860"/>
        <n v="6853"/>
        <n v="6832"/>
        <n v="6818"/>
        <n v="6755"/>
        <n v="6748"/>
        <n v="6734"/>
        <n v="6706"/>
        <n v="6657"/>
        <n v="6608"/>
        <n v="6580"/>
        <n v="6454"/>
        <n v="6433"/>
        <n v="6398"/>
        <n v="6391"/>
        <n v="6370"/>
        <n v="6314"/>
        <n v="6300"/>
        <n v="6279"/>
        <n v="6146"/>
        <n v="6132"/>
        <n v="6125"/>
        <n v="6118"/>
        <n v="6111"/>
        <n v="6048"/>
        <n v="6027"/>
        <n v="5915"/>
        <n v="5817"/>
        <n v="5775"/>
        <n v="5677"/>
        <n v="5670"/>
        <n v="5586"/>
        <n v="5551"/>
        <n v="5474"/>
        <n v="5439"/>
        <n v="5355"/>
        <n v="5306"/>
        <n v="5236"/>
        <n v="5194"/>
        <n v="5075"/>
        <n v="5019"/>
        <n v="5012"/>
        <n v="4991"/>
        <n v="4970"/>
        <n v="4956"/>
        <n v="4949"/>
        <n v="4935"/>
        <n v="4858"/>
        <n v="4802"/>
        <n v="4781"/>
        <n v="4760"/>
        <n v="4753"/>
        <n v="4725"/>
        <n v="4683"/>
        <n v="4606"/>
        <n v="4592"/>
        <n v="4585"/>
        <n v="4487"/>
        <n v="4480"/>
        <n v="4438"/>
        <n v="4424"/>
        <n v="4417"/>
        <n v="4326"/>
        <n v="4319"/>
        <n v="4305"/>
        <n v="4242"/>
        <n v="4137"/>
        <n v="4053"/>
        <n v="4018"/>
        <n v="3983"/>
        <n v="3976"/>
        <n v="3920"/>
        <n v="3864"/>
        <n v="3850"/>
        <n v="3829"/>
        <n v="3808"/>
        <n v="3794"/>
        <n v="3773"/>
        <n v="3759"/>
        <n v="3752"/>
        <n v="3689"/>
        <n v="3640"/>
        <n v="3598"/>
        <n v="3556"/>
        <n v="3549"/>
        <n v="3507"/>
        <n v="3472"/>
        <n v="3402"/>
        <n v="3388"/>
        <n v="3339"/>
        <n v="3262"/>
        <n v="3192"/>
        <n v="3164"/>
        <n v="3108"/>
        <n v="3101"/>
        <n v="3094"/>
        <n v="3059"/>
        <n v="3052"/>
        <n v="2989"/>
        <n v="2954"/>
        <n v="2933"/>
        <n v="2919"/>
        <n v="2891"/>
        <n v="2870"/>
        <n v="2863"/>
        <n v="2856"/>
        <n v="2793"/>
        <n v="2779"/>
        <n v="2744"/>
        <n v="2737"/>
        <n v="2702"/>
        <n v="2681"/>
        <n v="2646"/>
        <n v="2639"/>
        <n v="2583"/>
        <n v="2562"/>
        <n v="2541"/>
        <n v="2478"/>
        <n v="2471"/>
        <n v="2464"/>
        <n v="2436"/>
        <n v="2429"/>
        <n v="2415"/>
        <n v="2408"/>
        <n v="2324"/>
        <n v="2317"/>
        <n v="2289"/>
        <n v="2275"/>
        <n v="2268"/>
        <n v="2226"/>
        <n v="2219"/>
        <n v="2212"/>
        <n v="2205"/>
        <n v="2149"/>
        <n v="2142"/>
        <n v="2135"/>
        <n v="2114"/>
        <n v="2100"/>
        <n v="2023"/>
        <n v="2016"/>
        <n v="2009"/>
        <n v="1988"/>
        <n v="1974"/>
        <n v="1932"/>
        <n v="1925"/>
        <n v="1904"/>
        <n v="1890"/>
        <n v="1785"/>
        <n v="1778"/>
        <n v="1771"/>
        <n v="1701"/>
        <n v="1652"/>
        <n v="1638"/>
        <n v="1624"/>
        <n v="1617"/>
        <n v="1589"/>
        <n v="1568"/>
        <n v="1561"/>
        <n v="1526"/>
        <n v="1505"/>
        <n v="1463"/>
        <n v="1442"/>
        <n v="1428"/>
        <n v="1407"/>
        <n v="1400"/>
        <n v="1302"/>
        <n v="1281"/>
        <n v="1274"/>
        <n v="1134"/>
        <n v="1085"/>
        <n v="1071"/>
        <n v="1057"/>
        <n v="973"/>
        <n v="966"/>
        <n v="959"/>
        <n v="945"/>
        <n v="938"/>
        <n v="861"/>
        <n v="854"/>
        <n v="847"/>
        <n v="819"/>
        <n v="798"/>
        <n v="714"/>
        <n v="707"/>
        <n v="700"/>
        <n v="630"/>
        <n v="623"/>
        <n v="609"/>
        <n v="567"/>
        <n v="560"/>
        <n v="553"/>
        <n v="525"/>
        <n v="518"/>
        <n v="497"/>
        <n v="490"/>
        <n v="469"/>
        <n v="434"/>
        <n v="385"/>
        <n v="357"/>
        <n v="336"/>
        <n v="280"/>
        <n v="259"/>
        <n v="252"/>
        <n v="245"/>
        <n v="238"/>
        <n v="217"/>
        <n v="189"/>
        <n v="182"/>
        <n v="168"/>
        <n v="154"/>
        <n v="98"/>
        <n v="63"/>
        <n v="56"/>
        <n v="42"/>
        <n v="21"/>
        <n v="0"/>
      </sharedItems>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200361340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surendran" refreshedDate="44815.520472337965" backgroundQuery="1" createdVersion="8" refreshedVersion="8" minRefreshableVersion="3" recordCount="0" supportSubquery="1" supportAdvancedDrill="1" xr:uid="{B35FCF8B-CC92-4CFE-8351-7DBC4C726AD9}">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profit]" caption="profit" measure="1" displayFolder="" measureGroup="data" count="0"/>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surendran" refreshedDate="44815.98878900463" backgroundQuery="1" createdVersion="8" refreshedVersion="8" minRefreshableVersion="3" recordCount="0" supportSubquery="1" supportAdvancedDrill="1" xr:uid="{4345F5B9-F887-4545-A213-8ED562A75580}">
  <cacheSource type="external" connectionId="1"/>
  <cacheFields count="5">
    <cacheField name="[data].[Product].[Product]" caption="Product" numFmtId="0" hierarchy="2" level="1">
      <sharedItems count="21">
        <s v="50% Dark Bites"/>
        <s v="70% Dark Bites"/>
        <s v="85% Dark Bars"/>
        <s v="99% Dark &amp; Pure"/>
        <s v="After Nines"/>
        <s v="Almond Choco"/>
        <s v="Baker's Choco Chips"/>
        <s v="Caramel Stuffed Bars"/>
        <s v="Choco Coated Almonds"/>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Cost]" caption="Sum of Cost" numFmtId="0" hierarchy="9" level="32767"/>
    <cacheField name="[Measures].[profit]" caption="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oneField="1">
      <fieldsUsage count="1">
        <fieldUsage x="3"/>
      </fieldsUsage>
    </cacheHierarchy>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surendran" refreshedDate="44816.711460763887" backgroundQuery="1" createdVersion="8" refreshedVersion="8" minRefreshableVersion="3" recordCount="0" supportSubquery="1" supportAdvancedDrill="1" xr:uid="{FD07ECD5-EE88-4F22-BCE6-0D37CFD4F4FA}">
  <cacheSource type="external" connectionId="1"/>
  <cacheFields count="7">
    <cacheField name="[data].[Product].[Product]" caption="Product" numFmtId="0" hierarchy="2" level="1">
      <sharedItems count="22">
        <s v="50% Dark Bites"/>
        <s v="70% Dark Bites"/>
        <s v="85% Dark Bars"/>
        <s v="99% Dark &amp; Pure"/>
        <s v="After Nines"/>
        <s v="Almond Choco"/>
        <s v="Baker's Choco Chips"/>
        <s v="Caramel Stuffed Bars"/>
        <s v="Choco Coated Almonds"/>
        <s v="Eclairs"/>
        <s v="Fruit &amp; Nut Bars"/>
        <s v="Manuka Honey Choco"/>
        <s v="Milk Bars"/>
        <s v="Mint Chip Choco"/>
        <s v="Orange Choco"/>
        <s v="Organic Choco Syrup"/>
        <s v="Peanut Butter Cubes"/>
        <s v="Raspberry Choco"/>
        <s v="Smooth Sliky Salty"/>
        <s v="Spicy Special Slims"/>
        <s v="White Choc"/>
        <s v="Drinking Coco" u="1"/>
      </sharedItems>
    </cacheField>
    <cacheField name="[Measures].[Sum of Amount]" caption="Sum of Amount" numFmtId="0" hierarchy="7" level="32767"/>
    <cacheField name="[Measures].[Sum of Units]" caption="Sum of Units" numFmtId="0" hierarchy="8" level="32767"/>
    <cacheField name="[Measures].[Sum of Cost]" caption="Sum of Cost" numFmtId="0" hierarchy="9" level="32767"/>
    <cacheField name="[Measures].[profit]" caption="profit" numFmtId="0" hierarchy="11" level="32767"/>
    <cacheField name="[Measures].[profit percent]" caption="profit percent"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6"/>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oneField="1">
      <fieldsUsage count="1">
        <fieldUsage x="3"/>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oneField="1">
      <fieldsUsage count="1">
        <fieldUsage x="4"/>
      </fieldsUsage>
    </cacheHierarchy>
    <cacheHierarchy uniqueName="[Measures].[profit percent]" caption="profit percent" measure="1" displayFolder="" measureGroup="data" count="0" oneField="1">
      <fieldsUsage count="1">
        <fieldUsage x="5"/>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surendran" refreshedDate="44815.521877546293" backgroundQuery="1" createdVersion="3" refreshedVersion="8" minRefreshableVersion="3" recordCount="0" supportSubquery="1" supportAdvancedDrill="1" xr:uid="{9D21695F-5FC8-4EF7-B30A-ADAAD36CA629}">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316532338"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surendran" refreshedDate="44815.994334143521" backgroundQuery="1" createdVersion="3" refreshedVersion="8" minRefreshableVersion="3" recordCount="0" supportSubquery="1" supportAdvancedDrill="1" xr:uid="{8B7C1B6F-B453-4386-9562-9F253E7694A0}">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350053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x v="0"/>
    <n v="39"/>
  </r>
  <r>
    <x v="0"/>
    <x v="1"/>
    <x v="1"/>
    <x v="1"/>
    <n v="339"/>
  </r>
  <r>
    <x v="1"/>
    <x v="1"/>
    <x v="2"/>
    <x v="2"/>
    <n v="150"/>
  </r>
  <r>
    <x v="0"/>
    <x v="2"/>
    <x v="3"/>
    <x v="3"/>
    <n v="201"/>
  </r>
  <r>
    <x v="2"/>
    <x v="3"/>
    <x v="4"/>
    <x v="4"/>
    <n v="30"/>
  </r>
  <r>
    <x v="3"/>
    <x v="2"/>
    <x v="5"/>
    <x v="5"/>
    <n v="234"/>
  </r>
  <r>
    <x v="4"/>
    <x v="4"/>
    <x v="6"/>
    <x v="6"/>
    <n v="138"/>
  </r>
  <r>
    <x v="1"/>
    <x v="0"/>
    <x v="7"/>
    <x v="7"/>
    <n v="204"/>
  </r>
  <r>
    <x v="4"/>
    <x v="0"/>
    <x v="0"/>
    <x v="8"/>
    <n v="21"/>
  </r>
  <r>
    <x v="5"/>
    <x v="0"/>
    <x v="8"/>
    <x v="9"/>
    <n v="231"/>
  </r>
  <r>
    <x v="5"/>
    <x v="0"/>
    <x v="5"/>
    <x v="10"/>
    <n v="84"/>
  </r>
  <r>
    <x v="6"/>
    <x v="5"/>
    <x v="9"/>
    <x v="11"/>
    <n v="312"/>
  </r>
  <r>
    <x v="7"/>
    <x v="0"/>
    <x v="10"/>
    <x v="12"/>
    <n v="120"/>
  </r>
  <r>
    <x v="4"/>
    <x v="4"/>
    <x v="11"/>
    <x v="13"/>
    <n v="201"/>
  </r>
  <r>
    <x v="6"/>
    <x v="4"/>
    <x v="12"/>
    <x v="14"/>
    <n v="207"/>
  </r>
  <r>
    <x v="3"/>
    <x v="0"/>
    <x v="4"/>
    <x v="15"/>
    <n v="90"/>
  </r>
  <r>
    <x v="8"/>
    <x v="4"/>
    <x v="3"/>
    <x v="16"/>
    <n v="30"/>
  </r>
  <r>
    <x v="8"/>
    <x v="3"/>
    <x v="6"/>
    <x v="17"/>
    <n v="27"/>
  </r>
  <r>
    <x v="5"/>
    <x v="0"/>
    <x v="6"/>
    <x v="18"/>
    <n v="288"/>
  </r>
  <r>
    <x v="1"/>
    <x v="5"/>
    <x v="4"/>
    <x v="19"/>
    <n v="87"/>
  </r>
  <r>
    <x v="4"/>
    <x v="3"/>
    <x v="1"/>
    <x v="20"/>
    <n v="162"/>
  </r>
  <r>
    <x v="9"/>
    <x v="0"/>
    <x v="0"/>
    <x v="21"/>
    <n v="36"/>
  </r>
  <r>
    <x v="1"/>
    <x v="0"/>
    <x v="9"/>
    <x v="22"/>
    <n v="57"/>
  </r>
  <r>
    <x v="3"/>
    <x v="4"/>
    <x v="13"/>
    <x v="23"/>
    <n v="72"/>
  </r>
  <r>
    <x v="8"/>
    <x v="3"/>
    <x v="14"/>
    <x v="24"/>
    <n v="210"/>
  </r>
  <r>
    <x v="3"/>
    <x v="2"/>
    <x v="4"/>
    <x v="25"/>
    <n v="432"/>
  </r>
  <r>
    <x v="6"/>
    <x v="1"/>
    <x v="15"/>
    <x v="26"/>
    <n v="189"/>
  </r>
  <r>
    <x v="9"/>
    <x v="5"/>
    <x v="16"/>
    <x v="27"/>
    <n v="303"/>
  </r>
  <r>
    <x v="0"/>
    <x v="4"/>
    <x v="17"/>
    <x v="28"/>
    <n v="21"/>
  </r>
  <r>
    <x v="1"/>
    <x v="1"/>
    <x v="1"/>
    <x v="29"/>
    <n v="492"/>
  </r>
  <r>
    <x v="6"/>
    <x v="0"/>
    <x v="12"/>
    <x v="30"/>
    <n v="42"/>
  </r>
  <r>
    <x v="4"/>
    <x v="0"/>
    <x v="13"/>
    <x v="31"/>
    <n v="75"/>
  </r>
  <r>
    <x v="1"/>
    <x v="1"/>
    <x v="18"/>
    <x v="32"/>
    <n v="90"/>
  </r>
  <r>
    <x v="7"/>
    <x v="1"/>
    <x v="16"/>
    <x v="33"/>
    <n v="456"/>
  </r>
  <r>
    <x v="5"/>
    <x v="1"/>
    <x v="4"/>
    <x v="34"/>
    <n v="174"/>
  </r>
  <r>
    <x v="1"/>
    <x v="2"/>
    <x v="3"/>
    <x v="35"/>
    <n v="243"/>
  </r>
  <r>
    <x v="4"/>
    <x v="3"/>
    <x v="7"/>
    <x v="36"/>
    <n v="81"/>
  </r>
  <r>
    <x v="9"/>
    <x v="1"/>
    <x v="5"/>
    <x v="37"/>
    <n v="504"/>
  </r>
  <r>
    <x v="6"/>
    <x v="1"/>
    <x v="11"/>
    <x v="37"/>
    <n v="39"/>
  </r>
  <r>
    <x v="7"/>
    <x v="4"/>
    <x v="14"/>
    <x v="38"/>
    <n v="87"/>
  </r>
  <r>
    <x v="3"/>
    <x v="4"/>
    <x v="19"/>
    <x v="38"/>
    <n v="21"/>
  </r>
  <r>
    <x v="4"/>
    <x v="3"/>
    <x v="20"/>
    <x v="39"/>
    <n v="213"/>
  </r>
  <r>
    <x v="4"/>
    <x v="1"/>
    <x v="19"/>
    <x v="40"/>
    <n v="120"/>
  </r>
  <r>
    <x v="0"/>
    <x v="5"/>
    <x v="17"/>
    <x v="41"/>
    <n v="45"/>
  </r>
  <r>
    <x v="5"/>
    <x v="2"/>
    <x v="2"/>
    <x v="42"/>
    <n v="216"/>
  </r>
  <r>
    <x v="7"/>
    <x v="5"/>
    <x v="20"/>
    <x v="43"/>
    <n v="36"/>
  </r>
  <r>
    <x v="9"/>
    <x v="4"/>
    <x v="2"/>
    <x v="44"/>
    <n v="327"/>
  </r>
  <r>
    <x v="0"/>
    <x v="1"/>
    <x v="3"/>
    <x v="45"/>
    <n v="201"/>
  </r>
  <r>
    <x v="1"/>
    <x v="4"/>
    <x v="1"/>
    <x v="46"/>
    <n v="96"/>
  </r>
  <r>
    <x v="9"/>
    <x v="1"/>
    <x v="21"/>
    <x v="47"/>
    <n v="276"/>
  </r>
  <r>
    <x v="0"/>
    <x v="5"/>
    <x v="8"/>
    <x v="48"/>
    <n v="54"/>
  </r>
  <r>
    <x v="8"/>
    <x v="3"/>
    <x v="9"/>
    <x v="49"/>
    <n v="183"/>
  </r>
  <r>
    <x v="0"/>
    <x v="1"/>
    <x v="7"/>
    <x v="50"/>
    <n v="21"/>
  </r>
  <r>
    <x v="0"/>
    <x v="3"/>
    <x v="12"/>
    <x v="51"/>
    <n v="81"/>
  </r>
  <r>
    <x v="2"/>
    <x v="5"/>
    <x v="10"/>
    <x v="52"/>
    <n v="126"/>
  </r>
  <r>
    <x v="3"/>
    <x v="2"/>
    <x v="12"/>
    <x v="53"/>
    <n v="372"/>
  </r>
  <r>
    <x v="1"/>
    <x v="1"/>
    <x v="20"/>
    <x v="54"/>
    <n v="27"/>
  </r>
  <r>
    <x v="7"/>
    <x v="4"/>
    <x v="16"/>
    <x v="55"/>
    <n v="6"/>
  </r>
  <r>
    <x v="6"/>
    <x v="2"/>
    <x v="9"/>
    <x v="56"/>
    <n v="252"/>
  </r>
  <r>
    <x v="3"/>
    <x v="1"/>
    <x v="16"/>
    <x v="57"/>
    <n v="48"/>
  </r>
  <r>
    <x v="7"/>
    <x v="1"/>
    <x v="5"/>
    <x v="58"/>
    <n v="123"/>
  </r>
  <r>
    <x v="8"/>
    <x v="2"/>
    <x v="5"/>
    <x v="59"/>
    <n v="459"/>
  </r>
  <r>
    <x v="2"/>
    <x v="0"/>
    <x v="5"/>
    <x v="60"/>
    <n v="303"/>
  </r>
  <r>
    <x v="9"/>
    <x v="2"/>
    <x v="3"/>
    <x v="60"/>
    <n v="276"/>
  </r>
  <r>
    <x v="6"/>
    <x v="4"/>
    <x v="21"/>
    <x v="61"/>
    <n v="225"/>
  </r>
  <r>
    <x v="4"/>
    <x v="5"/>
    <x v="2"/>
    <x v="62"/>
    <n v="183"/>
  </r>
  <r>
    <x v="6"/>
    <x v="4"/>
    <x v="9"/>
    <x v="63"/>
    <n v="54"/>
  </r>
  <r>
    <x v="8"/>
    <x v="5"/>
    <x v="20"/>
    <x v="64"/>
    <n v="78"/>
  </r>
  <r>
    <x v="5"/>
    <x v="4"/>
    <x v="15"/>
    <x v="65"/>
    <n v="102"/>
  </r>
  <r>
    <x v="6"/>
    <x v="4"/>
    <x v="4"/>
    <x v="66"/>
    <n v="48"/>
  </r>
  <r>
    <x v="3"/>
    <x v="3"/>
    <x v="7"/>
    <x v="67"/>
    <n v="30"/>
  </r>
  <r>
    <x v="0"/>
    <x v="0"/>
    <x v="18"/>
    <x v="68"/>
    <n v="15"/>
  </r>
  <r>
    <x v="9"/>
    <x v="1"/>
    <x v="17"/>
    <x v="69"/>
    <n v="42"/>
  </r>
  <r>
    <x v="0"/>
    <x v="1"/>
    <x v="12"/>
    <x v="70"/>
    <n v="237"/>
  </r>
  <r>
    <x v="8"/>
    <x v="4"/>
    <x v="16"/>
    <x v="70"/>
    <n v="45"/>
  </r>
  <r>
    <x v="0"/>
    <x v="0"/>
    <x v="8"/>
    <x v="71"/>
    <n v="63"/>
  </r>
  <r>
    <x v="3"/>
    <x v="4"/>
    <x v="7"/>
    <x v="72"/>
    <n v="93"/>
  </r>
  <r>
    <x v="3"/>
    <x v="5"/>
    <x v="10"/>
    <x v="73"/>
    <n v="102"/>
  </r>
  <r>
    <x v="5"/>
    <x v="0"/>
    <x v="9"/>
    <x v="74"/>
    <n v="174"/>
  </r>
  <r>
    <x v="7"/>
    <x v="0"/>
    <x v="5"/>
    <x v="74"/>
    <n v="9"/>
  </r>
  <r>
    <x v="0"/>
    <x v="0"/>
    <x v="6"/>
    <x v="75"/>
    <n v="3"/>
  </r>
  <r>
    <x v="7"/>
    <x v="3"/>
    <x v="11"/>
    <x v="76"/>
    <n v="27"/>
  </r>
  <r>
    <x v="4"/>
    <x v="3"/>
    <x v="2"/>
    <x v="77"/>
    <n v="144"/>
  </r>
  <r>
    <x v="5"/>
    <x v="5"/>
    <x v="12"/>
    <x v="78"/>
    <n v="3"/>
  </r>
  <r>
    <x v="3"/>
    <x v="3"/>
    <x v="12"/>
    <x v="79"/>
    <n v="12"/>
  </r>
  <r>
    <x v="3"/>
    <x v="3"/>
    <x v="3"/>
    <x v="80"/>
    <n v="42"/>
  </r>
  <r>
    <x v="6"/>
    <x v="5"/>
    <x v="2"/>
    <x v="81"/>
    <n v="258"/>
  </r>
  <r>
    <x v="3"/>
    <x v="5"/>
    <x v="8"/>
    <x v="82"/>
    <n v="297"/>
  </r>
  <r>
    <x v="2"/>
    <x v="5"/>
    <x v="21"/>
    <x v="83"/>
    <n v="525"/>
  </r>
  <r>
    <x v="6"/>
    <x v="0"/>
    <x v="13"/>
    <x v="84"/>
    <n v="252"/>
  </r>
  <r>
    <x v="0"/>
    <x v="5"/>
    <x v="19"/>
    <x v="85"/>
    <n v="168"/>
  </r>
  <r>
    <x v="3"/>
    <x v="0"/>
    <x v="17"/>
    <x v="86"/>
    <n v="30"/>
  </r>
  <r>
    <x v="2"/>
    <x v="1"/>
    <x v="19"/>
    <x v="87"/>
    <n v="204"/>
  </r>
  <r>
    <x v="6"/>
    <x v="4"/>
    <x v="16"/>
    <x v="88"/>
    <n v="0"/>
  </r>
  <r>
    <x v="0"/>
    <x v="3"/>
    <x v="16"/>
    <x v="89"/>
    <n v="51"/>
  </r>
  <r>
    <x v="6"/>
    <x v="2"/>
    <x v="2"/>
    <x v="90"/>
    <n v="288"/>
  </r>
  <r>
    <x v="0"/>
    <x v="5"/>
    <x v="5"/>
    <x v="91"/>
    <n v="21"/>
  </r>
  <r>
    <x v="3"/>
    <x v="1"/>
    <x v="11"/>
    <x v="92"/>
    <n v="156"/>
  </r>
  <r>
    <x v="8"/>
    <x v="0"/>
    <x v="18"/>
    <x v="92"/>
    <n v="150"/>
  </r>
  <r>
    <x v="8"/>
    <x v="2"/>
    <x v="12"/>
    <x v="93"/>
    <n v="210"/>
  </r>
  <r>
    <x v="0"/>
    <x v="4"/>
    <x v="21"/>
    <x v="94"/>
    <n v="12"/>
  </r>
  <r>
    <x v="2"/>
    <x v="1"/>
    <x v="16"/>
    <x v="94"/>
    <n v="9"/>
  </r>
  <r>
    <x v="7"/>
    <x v="0"/>
    <x v="11"/>
    <x v="95"/>
    <n v="156"/>
  </r>
  <r>
    <x v="9"/>
    <x v="3"/>
    <x v="16"/>
    <x v="96"/>
    <n v="171"/>
  </r>
  <r>
    <x v="7"/>
    <x v="4"/>
    <x v="18"/>
    <x v="97"/>
    <n v="189"/>
  </r>
  <r>
    <x v="5"/>
    <x v="1"/>
    <x v="18"/>
    <x v="98"/>
    <n v="126"/>
  </r>
  <r>
    <x v="2"/>
    <x v="3"/>
    <x v="20"/>
    <x v="99"/>
    <n v="279"/>
  </r>
  <r>
    <x v="4"/>
    <x v="3"/>
    <x v="3"/>
    <x v="100"/>
    <n v="36"/>
  </r>
  <r>
    <x v="7"/>
    <x v="2"/>
    <x v="9"/>
    <x v="101"/>
    <n v="123"/>
  </r>
  <r>
    <x v="5"/>
    <x v="2"/>
    <x v="8"/>
    <x v="102"/>
    <n v="69"/>
  </r>
  <r>
    <x v="8"/>
    <x v="2"/>
    <x v="7"/>
    <x v="103"/>
    <n v="300"/>
  </r>
  <r>
    <x v="0"/>
    <x v="2"/>
    <x v="14"/>
    <x v="103"/>
    <n v="246"/>
  </r>
  <r>
    <x v="3"/>
    <x v="2"/>
    <x v="0"/>
    <x v="104"/>
    <n v="174"/>
  </r>
  <r>
    <x v="2"/>
    <x v="4"/>
    <x v="18"/>
    <x v="105"/>
    <n v="30"/>
  </r>
  <r>
    <x v="6"/>
    <x v="2"/>
    <x v="21"/>
    <x v="106"/>
    <n v="63"/>
  </r>
  <r>
    <x v="9"/>
    <x v="4"/>
    <x v="13"/>
    <x v="107"/>
    <n v="324"/>
  </r>
  <r>
    <x v="6"/>
    <x v="2"/>
    <x v="19"/>
    <x v="108"/>
    <n v="240"/>
  </r>
  <r>
    <x v="6"/>
    <x v="4"/>
    <x v="0"/>
    <x v="109"/>
    <n v="333"/>
  </r>
  <r>
    <x v="6"/>
    <x v="4"/>
    <x v="11"/>
    <x v="109"/>
    <n v="111"/>
  </r>
  <r>
    <x v="0"/>
    <x v="2"/>
    <x v="13"/>
    <x v="110"/>
    <n v="357"/>
  </r>
  <r>
    <x v="6"/>
    <x v="3"/>
    <x v="11"/>
    <x v="111"/>
    <n v="246"/>
  </r>
  <r>
    <x v="3"/>
    <x v="0"/>
    <x v="8"/>
    <x v="112"/>
    <n v="201"/>
  </r>
  <r>
    <x v="4"/>
    <x v="5"/>
    <x v="18"/>
    <x v="113"/>
    <n v="153"/>
  </r>
  <r>
    <x v="4"/>
    <x v="5"/>
    <x v="14"/>
    <x v="114"/>
    <n v="348"/>
  </r>
  <r>
    <x v="7"/>
    <x v="0"/>
    <x v="8"/>
    <x v="115"/>
    <n v="30"/>
  </r>
  <r>
    <x v="1"/>
    <x v="4"/>
    <x v="17"/>
    <x v="116"/>
    <n v="156"/>
  </r>
  <r>
    <x v="7"/>
    <x v="1"/>
    <x v="7"/>
    <x v="117"/>
    <n v="207"/>
  </r>
  <r>
    <x v="1"/>
    <x v="5"/>
    <x v="15"/>
    <x v="118"/>
    <n v="60"/>
  </r>
  <r>
    <x v="2"/>
    <x v="1"/>
    <x v="12"/>
    <x v="119"/>
    <n v="24"/>
  </r>
  <r>
    <x v="0"/>
    <x v="3"/>
    <x v="15"/>
    <x v="120"/>
    <n v="171"/>
  </r>
  <r>
    <x v="3"/>
    <x v="1"/>
    <x v="19"/>
    <x v="120"/>
    <n v="162"/>
  </r>
  <r>
    <x v="4"/>
    <x v="3"/>
    <x v="4"/>
    <x v="120"/>
    <n v="126"/>
  </r>
  <r>
    <x v="9"/>
    <x v="4"/>
    <x v="11"/>
    <x v="121"/>
    <n v="144"/>
  </r>
  <r>
    <x v="5"/>
    <x v="3"/>
    <x v="21"/>
    <x v="122"/>
    <n v="72"/>
  </r>
  <r>
    <x v="1"/>
    <x v="3"/>
    <x v="15"/>
    <x v="123"/>
    <n v="306"/>
  </r>
  <r>
    <x v="7"/>
    <x v="2"/>
    <x v="7"/>
    <x v="124"/>
    <n v="177"/>
  </r>
  <r>
    <x v="1"/>
    <x v="5"/>
    <x v="17"/>
    <x v="125"/>
    <n v="102"/>
  </r>
  <r>
    <x v="6"/>
    <x v="1"/>
    <x v="3"/>
    <x v="126"/>
    <n v="24"/>
  </r>
  <r>
    <x v="2"/>
    <x v="2"/>
    <x v="6"/>
    <x v="127"/>
    <n v="279"/>
  </r>
  <r>
    <x v="3"/>
    <x v="1"/>
    <x v="4"/>
    <x v="128"/>
    <n v="159"/>
  </r>
  <r>
    <x v="9"/>
    <x v="0"/>
    <x v="18"/>
    <x v="129"/>
    <n v="165"/>
  </r>
  <r>
    <x v="7"/>
    <x v="1"/>
    <x v="11"/>
    <x v="130"/>
    <n v="150"/>
  </r>
  <r>
    <x v="8"/>
    <x v="5"/>
    <x v="5"/>
    <x v="131"/>
    <n v="213"/>
  </r>
  <r>
    <x v="9"/>
    <x v="1"/>
    <x v="2"/>
    <x v="132"/>
    <n v="312"/>
  </r>
  <r>
    <x v="9"/>
    <x v="3"/>
    <x v="13"/>
    <x v="133"/>
    <n v="51"/>
  </r>
  <r>
    <x v="8"/>
    <x v="2"/>
    <x v="9"/>
    <x v="134"/>
    <n v="81"/>
  </r>
  <r>
    <x v="7"/>
    <x v="4"/>
    <x v="2"/>
    <x v="135"/>
    <n v="459"/>
  </r>
  <r>
    <x v="4"/>
    <x v="5"/>
    <x v="10"/>
    <x v="136"/>
    <n v="3"/>
  </r>
  <r>
    <x v="8"/>
    <x v="1"/>
    <x v="14"/>
    <x v="137"/>
    <n v="288"/>
  </r>
  <r>
    <x v="2"/>
    <x v="2"/>
    <x v="21"/>
    <x v="138"/>
    <n v="96"/>
  </r>
  <r>
    <x v="7"/>
    <x v="1"/>
    <x v="9"/>
    <x v="139"/>
    <n v="366"/>
  </r>
  <r>
    <x v="5"/>
    <x v="4"/>
    <x v="1"/>
    <x v="140"/>
    <n v="123"/>
  </r>
  <r>
    <x v="0"/>
    <x v="0"/>
    <x v="11"/>
    <x v="141"/>
    <n v="348"/>
  </r>
  <r>
    <x v="7"/>
    <x v="1"/>
    <x v="13"/>
    <x v="141"/>
    <n v="75"/>
  </r>
  <r>
    <x v="9"/>
    <x v="0"/>
    <x v="17"/>
    <x v="141"/>
    <n v="39"/>
  </r>
  <r>
    <x v="6"/>
    <x v="1"/>
    <x v="5"/>
    <x v="142"/>
    <n v="75"/>
  </r>
  <r>
    <x v="1"/>
    <x v="3"/>
    <x v="17"/>
    <x v="143"/>
    <n v="72"/>
  </r>
  <r>
    <x v="3"/>
    <x v="0"/>
    <x v="7"/>
    <x v="144"/>
    <n v="306"/>
  </r>
  <r>
    <x v="9"/>
    <x v="1"/>
    <x v="16"/>
    <x v="145"/>
    <n v="54"/>
  </r>
  <r>
    <x v="3"/>
    <x v="3"/>
    <x v="2"/>
    <x v="146"/>
    <n v="225"/>
  </r>
  <r>
    <x v="4"/>
    <x v="0"/>
    <x v="14"/>
    <x v="147"/>
    <n v="246"/>
  </r>
  <r>
    <x v="2"/>
    <x v="4"/>
    <x v="2"/>
    <x v="148"/>
    <n v="27"/>
  </r>
  <r>
    <x v="7"/>
    <x v="3"/>
    <x v="13"/>
    <x v="149"/>
    <n v="378"/>
  </r>
  <r>
    <x v="7"/>
    <x v="3"/>
    <x v="15"/>
    <x v="150"/>
    <n v="3"/>
  </r>
  <r>
    <x v="1"/>
    <x v="0"/>
    <x v="5"/>
    <x v="151"/>
    <n v="189"/>
  </r>
  <r>
    <x v="5"/>
    <x v="4"/>
    <x v="20"/>
    <x v="152"/>
    <n v="9"/>
  </r>
  <r>
    <x v="9"/>
    <x v="1"/>
    <x v="11"/>
    <x v="153"/>
    <n v="93"/>
  </r>
  <r>
    <x v="1"/>
    <x v="4"/>
    <x v="2"/>
    <x v="153"/>
    <n v="45"/>
  </r>
  <r>
    <x v="0"/>
    <x v="1"/>
    <x v="13"/>
    <x v="154"/>
    <n v="102"/>
  </r>
  <r>
    <x v="6"/>
    <x v="0"/>
    <x v="19"/>
    <x v="155"/>
    <n v="300"/>
  </r>
  <r>
    <x v="4"/>
    <x v="4"/>
    <x v="3"/>
    <x v="156"/>
    <n v="42"/>
  </r>
  <r>
    <x v="1"/>
    <x v="4"/>
    <x v="16"/>
    <x v="157"/>
    <n v="246"/>
  </r>
  <r>
    <x v="6"/>
    <x v="2"/>
    <x v="15"/>
    <x v="158"/>
    <n v="114"/>
  </r>
  <r>
    <x v="3"/>
    <x v="1"/>
    <x v="18"/>
    <x v="159"/>
    <n v="75"/>
  </r>
  <r>
    <x v="0"/>
    <x v="2"/>
    <x v="10"/>
    <x v="160"/>
    <n v="9"/>
  </r>
  <r>
    <x v="1"/>
    <x v="4"/>
    <x v="18"/>
    <x v="161"/>
    <n v="93"/>
  </r>
  <r>
    <x v="8"/>
    <x v="2"/>
    <x v="1"/>
    <x v="162"/>
    <n v="363"/>
  </r>
  <r>
    <x v="7"/>
    <x v="5"/>
    <x v="14"/>
    <x v="163"/>
    <n v="54"/>
  </r>
  <r>
    <x v="6"/>
    <x v="0"/>
    <x v="6"/>
    <x v="164"/>
    <n v="177"/>
  </r>
  <r>
    <x v="1"/>
    <x v="5"/>
    <x v="0"/>
    <x v="164"/>
    <n v="120"/>
  </r>
  <r>
    <x v="1"/>
    <x v="3"/>
    <x v="6"/>
    <x v="165"/>
    <n v="204"/>
  </r>
  <r>
    <x v="9"/>
    <x v="1"/>
    <x v="1"/>
    <x v="166"/>
    <n v="18"/>
  </r>
  <r>
    <x v="2"/>
    <x v="2"/>
    <x v="3"/>
    <x v="167"/>
    <n v="6"/>
  </r>
  <r>
    <x v="3"/>
    <x v="5"/>
    <x v="17"/>
    <x v="168"/>
    <n v="90"/>
  </r>
  <r>
    <x v="3"/>
    <x v="5"/>
    <x v="13"/>
    <x v="168"/>
    <n v="45"/>
  </r>
  <r>
    <x v="6"/>
    <x v="2"/>
    <x v="7"/>
    <x v="169"/>
    <n v="21"/>
  </r>
  <r>
    <x v="2"/>
    <x v="0"/>
    <x v="13"/>
    <x v="170"/>
    <n v="342"/>
  </r>
  <r>
    <x v="9"/>
    <x v="2"/>
    <x v="17"/>
    <x v="171"/>
    <n v="234"/>
  </r>
  <r>
    <x v="1"/>
    <x v="5"/>
    <x v="16"/>
    <x v="172"/>
    <n v="99"/>
  </r>
  <r>
    <x v="1"/>
    <x v="2"/>
    <x v="7"/>
    <x v="173"/>
    <n v="144"/>
  </r>
  <r>
    <x v="9"/>
    <x v="2"/>
    <x v="21"/>
    <x v="174"/>
    <n v="255"/>
  </r>
  <r>
    <x v="0"/>
    <x v="2"/>
    <x v="6"/>
    <x v="174"/>
    <n v="15"/>
  </r>
  <r>
    <x v="1"/>
    <x v="5"/>
    <x v="11"/>
    <x v="175"/>
    <n v="9"/>
  </r>
  <r>
    <x v="5"/>
    <x v="4"/>
    <x v="16"/>
    <x v="176"/>
    <n v="177"/>
  </r>
  <r>
    <x v="2"/>
    <x v="0"/>
    <x v="18"/>
    <x v="177"/>
    <n v="261"/>
  </r>
  <r>
    <x v="7"/>
    <x v="5"/>
    <x v="8"/>
    <x v="177"/>
    <n v="123"/>
  </r>
  <r>
    <x v="3"/>
    <x v="1"/>
    <x v="7"/>
    <x v="178"/>
    <n v="135"/>
  </r>
  <r>
    <x v="3"/>
    <x v="2"/>
    <x v="9"/>
    <x v="179"/>
    <n v="447"/>
  </r>
  <r>
    <x v="8"/>
    <x v="5"/>
    <x v="7"/>
    <x v="180"/>
    <n v="63"/>
  </r>
  <r>
    <x v="6"/>
    <x v="1"/>
    <x v="4"/>
    <x v="181"/>
    <n v="48"/>
  </r>
  <r>
    <x v="7"/>
    <x v="1"/>
    <x v="0"/>
    <x v="182"/>
    <n v="75"/>
  </r>
  <r>
    <x v="9"/>
    <x v="1"/>
    <x v="18"/>
    <x v="183"/>
    <n v="117"/>
  </r>
  <r>
    <x v="2"/>
    <x v="5"/>
    <x v="12"/>
    <x v="184"/>
    <n v="141"/>
  </r>
  <r>
    <x v="6"/>
    <x v="1"/>
    <x v="1"/>
    <x v="184"/>
    <n v="138"/>
  </r>
  <r>
    <x v="6"/>
    <x v="0"/>
    <x v="14"/>
    <x v="185"/>
    <n v="117"/>
  </r>
  <r>
    <x v="1"/>
    <x v="0"/>
    <x v="17"/>
    <x v="186"/>
    <n v="114"/>
  </r>
  <r>
    <x v="6"/>
    <x v="2"/>
    <x v="0"/>
    <x v="187"/>
    <n v="27"/>
  </r>
  <r>
    <x v="5"/>
    <x v="2"/>
    <x v="3"/>
    <x v="188"/>
    <n v="186"/>
  </r>
  <r>
    <x v="9"/>
    <x v="2"/>
    <x v="13"/>
    <x v="188"/>
    <n v="66"/>
  </r>
  <r>
    <x v="7"/>
    <x v="3"/>
    <x v="17"/>
    <x v="189"/>
    <n v="414"/>
  </r>
  <r>
    <x v="8"/>
    <x v="2"/>
    <x v="13"/>
    <x v="190"/>
    <n v="168"/>
  </r>
  <r>
    <x v="9"/>
    <x v="2"/>
    <x v="18"/>
    <x v="190"/>
    <n v="78"/>
  </r>
  <r>
    <x v="4"/>
    <x v="3"/>
    <x v="0"/>
    <x v="191"/>
    <n v="117"/>
  </r>
  <r>
    <x v="8"/>
    <x v="1"/>
    <x v="0"/>
    <x v="192"/>
    <n v="219"/>
  </r>
  <r>
    <x v="3"/>
    <x v="5"/>
    <x v="14"/>
    <x v="193"/>
    <n v="39"/>
  </r>
  <r>
    <x v="2"/>
    <x v="2"/>
    <x v="1"/>
    <x v="194"/>
    <n v="195"/>
  </r>
  <r>
    <x v="6"/>
    <x v="1"/>
    <x v="21"/>
    <x v="195"/>
    <n v="369"/>
  </r>
  <r>
    <x v="5"/>
    <x v="0"/>
    <x v="19"/>
    <x v="196"/>
    <n v="192"/>
  </r>
  <r>
    <x v="7"/>
    <x v="4"/>
    <x v="0"/>
    <x v="197"/>
    <n v="405"/>
  </r>
  <r>
    <x v="8"/>
    <x v="4"/>
    <x v="12"/>
    <x v="198"/>
    <n v="195"/>
  </r>
  <r>
    <x v="4"/>
    <x v="3"/>
    <x v="17"/>
    <x v="199"/>
    <n v="462"/>
  </r>
  <r>
    <x v="6"/>
    <x v="5"/>
    <x v="6"/>
    <x v="200"/>
    <n v="270"/>
  </r>
  <r>
    <x v="8"/>
    <x v="4"/>
    <x v="19"/>
    <x v="201"/>
    <n v="204"/>
  </r>
  <r>
    <x v="8"/>
    <x v="5"/>
    <x v="18"/>
    <x v="202"/>
    <n v="234"/>
  </r>
  <r>
    <x v="9"/>
    <x v="3"/>
    <x v="2"/>
    <x v="203"/>
    <n v="102"/>
  </r>
  <r>
    <x v="0"/>
    <x v="1"/>
    <x v="4"/>
    <x v="203"/>
    <n v="93"/>
  </r>
  <r>
    <x v="7"/>
    <x v="3"/>
    <x v="9"/>
    <x v="204"/>
    <n v="63"/>
  </r>
  <r>
    <x v="3"/>
    <x v="2"/>
    <x v="15"/>
    <x v="204"/>
    <n v="48"/>
  </r>
  <r>
    <x v="3"/>
    <x v="4"/>
    <x v="9"/>
    <x v="205"/>
    <n v="114"/>
  </r>
  <r>
    <x v="3"/>
    <x v="2"/>
    <x v="13"/>
    <x v="206"/>
    <n v="126"/>
  </r>
  <r>
    <x v="4"/>
    <x v="2"/>
    <x v="11"/>
    <x v="207"/>
    <n v="303"/>
  </r>
  <r>
    <x v="4"/>
    <x v="3"/>
    <x v="12"/>
    <x v="208"/>
    <n v="141"/>
  </r>
  <r>
    <x v="6"/>
    <x v="1"/>
    <x v="17"/>
    <x v="208"/>
    <n v="96"/>
  </r>
  <r>
    <x v="8"/>
    <x v="3"/>
    <x v="16"/>
    <x v="209"/>
    <n v="27"/>
  </r>
  <r>
    <x v="5"/>
    <x v="4"/>
    <x v="9"/>
    <x v="210"/>
    <n v="240"/>
  </r>
  <r>
    <x v="0"/>
    <x v="0"/>
    <x v="9"/>
    <x v="210"/>
    <n v="105"/>
  </r>
  <r>
    <x v="7"/>
    <x v="4"/>
    <x v="6"/>
    <x v="211"/>
    <n v="102"/>
  </r>
  <r>
    <x v="5"/>
    <x v="1"/>
    <x v="11"/>
    <x v="212"/>
    <n v="39"/>
  </r>
  <r>
    <x v="7"/>
    <x v="1"/>
    <x v="3"/>
    <x v="213"/>
    <n v="15"/>
  </r>
  <r>
    <x v="2"/>
    <x v="1"/>
    <x v="17"/>
    <x v="214"/>
    <n v="93"/>
  </r>
  <r>
    <x v="2"/>
    <x v="0"/>
    <x v="7"/>
    <x v="215"/>
    <n v="72"/>
  </r>
  <r>
    <x v="7"/>
    <x v="0"/>
    <x v="13"/>
    <x v="216"/>
    <n v="135"/>
  </r>
  <r>
    <x v="7"/>
    <x v="2"/>
    <x v="10"/>
    <x v="217"/>
    <n v="402"/>
  </r>
  <r>
    <x v="6"/>
    <x v="5"/>
    <x v="21"/>
    <x v="218"/>
    <n v="75"/>
  </r>
  <r>
    <x v="9"/>
    <x v="0"/>
    <x v="19"/>
    <x v="218"/>
    <n v="18"/>
  </r>
  <r>
    <x v="5"/>
    <x v="1"/>
    <x v="0"/>
    <x v="219"/>
    <n v="225"/>
  </r>
  <r>
    <x v="7"/>
    <x v="5"/>
    <x v="7"/>
    <x v="220"/>
    <n v="282"/>
  </r>
  <r>
    <x v="1"/>
    <x v="4"/>
    <x v="13"/>
    <x v="221"/>
    <n v="273"/>
  </r>
  <r>
    <x v="7"/>
    <x v="2"/>
    <x v="1"/>
    <x v="222"/>
    <n v="270"/>
  </r>
  <r>
    <x v="4"/>
    <x v="4"/>
    <x v="21"/>
    <x v="223"/>
    <n v="54"/>
  </r>
  <r>
    <x v="9"/>
    <x v="0"/>
    <x v="2"/>
    <x v="224"/>
    <n v="162"/>
  </r>
  <r>
    <x v="6"/>
    <x v="3"/>
    <x v="7"/>
    <x v="225"/>
    <n v="198"/>
  </r>
  <r>
    <x v="1"/>
    <x v="2"/>
    <x v="10"/>
    <x v="226"/>
    <n v="147"/>
  </r>
  <r>
    <x v="7"/>
    <x v="5"/>
    <x v="4"/>
    <x v="226"/>
    <n v="135"/>
  </r>
  <r>
    <x v="2"/>
    <x v="0"/>
    <x v="8"/>
    <x v="227"/>
    <n v="75"/>
  </r>
  <r>
    <x v="9"/>
    <x v="4"/>
    <x v="10"/>
    <x v="228"/>
    <n v="366"/>
  </r>
  <r>
    <x v="1"/>
    <x v="1"/>
    <x v="0"/>
    <x v="228"/>
    <n v="189"/>
  </r>
  <r>
    <x v="7"/>
    <x v="5"/>
    <x v="0"/>
    <x v="228"/>
    <n v="6"/>
  </r>
  <r>
    <x v="0"/>
    <x v="1"/>
    <x v="19"/>
    <x v="229"/>
    <n v="195"/>
  </r>
  <r>
    <x v="5"/>
    <x v="0"/>
    <x v="2"/>
    <x v="230"/>
    <n v="309"/>
  </r>
  <r>
    <x v="5"/>
    <x v="2"/>
    <x v="7"/>
    <x v="231"/>
    <n v="129"/>
  </r>
  <r>
    <x v="8"/>
    <x v="5"/>
    <x v="8"/>
    <x v="232"/>
    <n v="510"/>
  </r>
  <r>
    <x v="9"/>
    <x v="2"/>
    <x v="4"/>
    <x v="232"/>
    <n v="306"/>
  </r>
  <r>
    <x v="4"/>
    <x v="0"/>
    <x v="7"/>
    <x v="233"/>
    <n v="519"/>
  </r>
  <r>
    <x v="5"/>
    <x v="4"/>
    <x v="3"/>
    <x v="234"/>
    <n v="231"/>
  </r>
  <r>
    <x v="1"/>
    <x v="1"/>
    <x v="11"/>
    <x v="235"/>
    <n v="174"/>
  </r>
  <r>
    <x v="2"/>
    <x v="1"/>
    <x v="11"/>
    <x v="236"/>
    <n v="87"/>
  </r>
  <r>
    <x v="4"/>
    <x v="3"/>
    <x v="18"/>
    <x v="237"/>
    <n v="36"/>
  </r>
  <r>
    <x v="3"/>
    <x v="5"/>
    <x v="15"/>
    <x v="238"/>
    <n v="51"/>
  </r>
  <r>
    <x v="5"/>
    <x v="2"/>
    <x v="19"/>
    <x v="239"/>
    <n v="99"/>
  </r>
  <r>
    <x v="3"/>
    <x v="5"/>
    <x v="16"/>
    <x v="239"/>
    <n v="87"/>
  </r>
  <r>
    <x v="2"/>
    <x v="2"/>
    <x v="20"/>
    <x v="240"/>
    <n v="228"/>
  </r>
  <r>
    <x v="7"/>
    <x v="4"/>
    <x v="9"/>
    <x v="241"/>
    <n v="81"/>
  </r>
  <r>
    <x v="4"/>
    <x v="2"/>
    <x v="19"/>
    <x v="242"/>
    <n v="15"/>
  </r>
  <r>
    <x v="7"/>
    <x v="1"/>
    <x v="10"/>
    <x v="243"/>
    <n v="48"/>
  </r>
  <r>
    <x v="0"/>
    <x v="4"/>
    <x v="12"/>
    <x v="244"/>
    <n v="75"/>
  </r>
  <r>
    <x v="7"/>
    <x v="0"/>
    <x v="20"/>
    <x v="245"/>
    <n v="63"/>
  </r>
  <r>
    <x v="0"/>
    <x v="2"/>
    <x v="12"/>
    <x v="246"/>
    <n v="84"/>
  </r>
  <r>
    <x v="7"/>
    <x v="5"/>
    <x v="17"/>
    <x v="247"/>
    <n v="75"/>
  </r>
  <r>
    <x v="8"/>
    <x v="4"/>
    <x v="20"/>
    <x v="248"/>
    <n v="87"/>
  </r>
  <r>
    <x v="0"/>
    <x v="3"/>
    <x v="6"/>
    <x v="249"/>
    <n v="249"/>
  </r>
  <r>
    <x v="8"/>
    <x v="2"/>
    <x v="4"/>
    <x v="250"/>
    <n v="126"/>
  </r>
  <r>
    <x v="5"/>
    <x v="1"/>
    <x v="12"/>
    <x v="251"/>
    <n v="144"/>
  </r>
  <r>
    <x v="6"/>
    <x v="0"/>
    <x v="5"/>
    <x v="252"/>
    <n v="87"/>
  </r>
  <r>
    <x v="1"/>
    <x v="4"/>
    <x v="10"/>
    <x v="253"/>
    <n v="207"/>
  </r>
  <r>
    <x v="4"/>
    <x v="1"/>
    <x v="8"/>
    <x v="254"/>
    <n v="54"/>
  </r>
  <r>
    <x v="2"/>
    <x v="4"/>
    <x v="20"/>
    <x v="255"/>
    <n v="288"/>
  </r>
  <r>
    <x v="4"/>
    <x v="4"/>
    <x v="19"/>
    <x v="256"/>
    <n v="18"/>
  </r>
  <r>
    <x v="3"/>
    <x v="0"/>
    <x v="10"/>
    <x v="257"/>
    <n v="36"/>
  </r>
  <r>
    <x v="4"/>
    <x v="0"/>
    <x v="11"/>
    <x v="258"/>
    <n v="48"/>
  </r>
  <r>
    <x v="0"/>
    <x v="4"/>
    <x v="14"/>
    <x v="259"/>
    <n v="48"/>
  </r>
  <r>
    <x v="8"/>
    <x v="5"/>
    <x v="12"/>
    <x v="260"/>
    <n v="84"/>
  </r>
  <r>
    <x v="5"/>
    <x v="5"/>
    <x v="17"/>
    <x v="261"/>
    <n v="21"/>
  </r>
  <r>
    <x v="5"/>
    <x v="0"/>
    <x v="16"/>
    <x v="262"/>
    <n v="204"/>
  </r>
  <r>
    <x v="1"/>
    <x v="2"/>
    <x v="16"/>
    <x v="262"/>
    <n v="159"/>
  </r>
  <r>
    <x v="2"/>
    <x v="5"/>
    <x v="8"/>
    <x v="263"/>
    <n v="123"/>
  </r>
  <r>
    <x v="4"/>
    <x v="5"/>
    <x v="8"/>
    <x v="264"/>
    <n v="51"/>
  </r>
  <r>
    <x v="8"/>
    <x v="4"/>
    <x v="9"/>
    <x v="265"/>
    <n v="150"/>
  </r>
  <r>
    <x v="9"/>
    <x v="3"/>
    <x v="0"/>
    <x v="266"/>
    <n v="168"/>
  </r>
  <r>
    <x v="3"/>
    <x v="3"/>
    <x v="13"/>
    <x v="267"/>
    <n v="1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6CB14D-6011-4825-9EC6-CB2ABF1FE912}" name="PivotTable4" cacheId="1" applyNumberFormats="0" applyBorderFormats="0" applyFontFormats="0" applyPatternFormats="0" applyAlignmentFormats="0" applyWidthHeightFormats="1" dataCaption="Values" tag="33a0d15b-c7fb-42d3-b4c7-4c8e94a3abcf" updatedVersion="8" minRefreshableVersion="3" useAutoFormatting="1" itemPrintTitles="1" createdVersion="8" indent="0" outline="1" outlineData="1" multipleFieldFilters="0">
  <location ref="C5:D11"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2"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89BAE2-C265-4B85-B818-E7D61F78355D}"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G9:J15" firstHeaderRow="0" firstDataRow="1" firstDataCol="1"/>
  <pivotFields count="5">
    <pivotField showAll="0">
      <items count="11">
        <item x="4"/>
        <item x="8"/>
        <item x="5"/>
        <item x="6"/>
        <item x="7"/>
        <item x="0"/>
        <item x="9"/>
        <item x="1"/>
        <item x="2"/>
        <item x="3"/>
        <item t="default"/>
      </items>
    </pivotField>
    <pivotField axis="axisRow" showAll="0" sortType="descending">
      <items count="7">
        <item x="2"/>
        <item x="3"/>
        <item x="4"/>
        <item x="1"/>
        <item x="0"/>
        <item x="5"/>
        <item t="default"/>
      </items>
      <autoSortScope>
        <pivotArea dataOnly="0" outline="0" fieldPosition="0">
          <references count="1">
            <reference field="4294967294" count="1" selected="0">
              <x v="0"/>
            </reference>
          </references>
        </pivotArea>
      </autoSortScope>
    </pivotField>
    <pivotField showAll="0"/>
    <pivotField dataField="1" numFmtId="164" showAll="0">
      <items count="269">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3" showAll="0"/>
  </pivotFields>
  <rowFields count="1">
    <field x="1"/>
  </rowFields>
  <rowItems count="6">
    <i>
      <x v="3"/>
    </i>
    <i>
      <x v="4"/>
    </i>
    <i>
      <x v="2"/>
    </i>
    <i>
      <x/>
    </i>
    <i>
      <x v="1"/>
    </i>
    <i>
      <x v="5"/>
    </i>
  </rowItems>
  <colFields count="1">
    <field x="-2"/>
  </colFields>
  <colItems count="3">
    <i>
      <x/>
    </i>
    <i i="1">
      <x v="1"/>
    </i>
    <i i="2">
      <x v="2"/>
    </i>
  </colItems>
  <dataFields count="3">
    <dataField name="Sum of Amount" fld="3" baseField="0" baseItem="0" numFmtId="166"/>
    <dataField name=" " fld="3" baseField="0" baseItem="0"/>
    <dataField name="Sum of Units" fld="4" baseField="0" baseItem="0" numFmtId="3"/>
  </dataFields>
  <formats count="2">
    <format dxfId="8">
      <pivotArea outline="0" collapsedLevelsAreSubtotals="1" fieldPosition="0">
        <references count="1">
          <reference field="4294967294" count="1" selected="0">
            <x v="2"/>
          </reference>
        </references>
      </pivotArea>
    </format>
    <format dxfId="7">
      <pivotArea outline="0" collapsedLevelsAreSubtotals="1" fieldPosition="0">
        <references count="1">
          <reference field="4294967294" count="1" selected="0">
            <x v="0"/>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Medium1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408069-1EF7-4509-B954-6C54D61DE5C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C18" firstHeaderRow="1" firstDataRow="1" firstDataCol="1"/>
  <pivotFields count="5">
    <pivotField axis="axisRow" showAll="0" measureFilter="1" sortType="descending">
      <items count="11">
        <item x="4"/>
        <item x="8"/>
        <item x="5"/>
        <item x="6"/>
        <item x="7"/>
        <item x="0"/>
        <item x="9"/>
        <item x="1"/>
        <item x="2"/>
        <item x="3"/>
        <item t="default"/>
      </items>
      <autoSortScope>
        <pivotArea dataOnly="0" outline="0" fieldPosition="0">
          <references count="1">
            <reference field="4294967294" count="1" selected="0">
              <x v="0"/>
            </reference>
          </references>
        </pivotArea>
      </autoSortScope>
    </pivotField>
    <pivotField axis="axisRow" showAll="0">
      <items count="7">
        <item x="5"/>
        <item x="0"/>
        <item x="1"/>
        <item x="4"/>
        <item x="3"/>
        <item x="2"/>
        <item t="default"/>
      </items>
    </pivotField>
    <pivotField showAll="0"/>
    <pivotField dataField="1" numFmtId="164"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7AFFFC-6389-4950-82EF-B6E9F60C7C6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F18" firstHeaderRow="1" firstDataRow="1" firstDataCol="1"/>
  <pivotFields count="5">
    <pivotField axis="axisRow" showAll="0" measureFilter="1" sortType="descending">
      <items count="11">
        <item x="4"/>
        <item x="8"/>
        <item x="5"/>
        <item x="6"/>
        <item x="7"/>
        <item x="0"/>
        <item x="9"/>
        <item x="1"/>
        <item x="2"/>
        <item x="3"/>
        <item t="default"/>
      </items>
      <autoSortScope>
        <pivotArea dataOnly="0" outline="0" fieldPosition="0">
          <references count="1">
            <reference field="4294967294" count="1" selected="0">
              <x v="0"/>
            </reference>
          </references>
        </pivotArea>
      </autoSortScope>
    </pivotField>
    <pivotField axis="axisRow" showAll="0">
      <items count="7">
        <item x="5"/>
        <item x="0"/>
        <item x="1"/>
        <item x="4"/>
        <item x="3"/>
        <item x="2"/>
        <item t="default"/>
      </items>
    </pivotField>
    <pivotField showAll="0"/>
    <pivotField dataField="1" numFmtId="164"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4"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6F27D6-AE39-4A1B-A238-A8E5BD19D35C}"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F28" firstHeaderRow="0" firstDataRow="1" firstDataCol="1"/>
  <pivotFields count="5">
    <pivotField axis="axisRow" allDrilled="1" subtotalTop="0" showAll="0" sortType="descending" defaultSubtotal="0" defaultAttributeDrillState="1">
      <items count="21">
        <item x="0"/>
        <item x="1"/>
        <item x="2"/>
        <item x="3"/>
        <item x="4"/>
        <item x="5"/>
        <item x="6"/>
        <item x="7"/>
        <item x="8"/>
        <item x="9"/>
        <item x="10"/>
        <item x="11"/>
        <item x="12"/>
        <item x="13"/>
        <item x="14"/>
        <item x="15"/>
        <item x="16"/>
        <item x="17"/>
        <item x="18"/>
        <item x="19"/>
        <item x="20"/>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2">
    <i>
      <x v="9"/>
    </i>
    <i>
      <x v="6"/>
    </i>
    <i>
      <x v="14"/>
    </i>
    <i>
      <x v="10"/>
    </i>
    <i>
      <x v="7"/>
    </i>
    <i>
      <x v="3"/>
    </i>
    <i>
      <x v="8"/>
    </i>
    <i>
      <x v="17"/>
    </i>
    <i>
      <x v="16"/>
    </i>
    <i>
      <x v="2"/>
    </i>
    <i>
      <x v="15"/>
    </i>
    <i>
      <x v="4"/>
    </i>
    <i>
      <x v="19"/>
    </i>
    <i>
      <x v="20"/>
    </i>
    <i>
      <x v="11"/>
    </i>
    <i>
      <x v="18"/>
    </i>
    <i>
      <x/>
    </i>
    <i>
      <x v="13"/>
    </i>
    <i>
      <x v="5"/>
    </i>
    <i>
      <x v="12"/>
    </i>
    <i>
      <x v="1"/>
    </i>
    <i t="grand">
      <x/>
    </i>
  </rowItems>
  <colFields count="1">
    <field x="-2"/>
  </colFields>
  <colItems count="3">
    <i>
      <x/>
    </i>
    <i i="1">
      <x v="1"/>
    </i>
    <i i="2">
      <x v="2"/>
    </i>
  </colItems>
  <dataFields count="3">
    <dataField name="Sum of Amount" fld="1" baseField="0" baseItem="0"/>
    <dataField name="Sum of Cost" fld="2" baseField="0" baseItem="0"/>
    <dataField fld="3" subtotal="count" baseField="0" baseItem="0"/>
  </dataFields>
  <pivotHierarchies count="15">
    <pivotHierarchy dragToData="1"/>
    <pivotHierarchy multipleItemSelectionAllowed="1" dragToData="1">
      <members count="1" level="1">
        <member name="[data].[Geography].&amp;[Ind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2"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901421-C8B7-4D42-BEAA-CAA821F58DC0}"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G26" firstHeaderRow="0" firstDataRow="1" firstDataCol="1"/>
  <pivotFields count="7">
    <pivotField axis="axisRow" allDrilled="1" subtotalTop="0" showAll="0" defaultSubtotal="0" defaultAttributeDrillState="1">
      <items count="22">
        <item x="6"/>
        <item x="7"/>
        <item x="15"/>
        <item x="19"/>
        <item x="0"/>
        <item x="1"/>
        <item x="5"/>
        <item x="12"/>
        <item x="13"/>
        <item x="21"/>
        <item x="2"/>
        <item x="3"/>
        <item x="4"/>
        <item x="8"/>
        <item x="9"/>
        <item x="10"/>
        <item x="11"/>
        <item x="16"/>
        <item x="18"/>
        <item x="20"/>
        <item x="14"/>
        <item x="17"/>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2">
    <i>
      <x/>
    </i>
    <i>
      <x v="1"/>
    </i>
    <i>
      <x v="2"/>
    </i>
    <i>
      <x v="3"/>
    </i>
    <i>
      <x v="4"/>
    </i>
    <i>
      <x v="5"/>
    </i>
    <i>
      <x v="6"/>
    </i>
    <i>
      <x v="7"/>
    </i>
    <i>
      <x v="8"/>
    </i>
    <i>
      <x v="10"/>
    </i>
    <i>
      <x v="11"/>
    </i>
    <i>
      <x v="12"/>
    </i>
    <i>
      <x v="13"/>
    </i>
    <i>
      <x v="14"/>
    </i>
    <i>
      <x v="15"/>
    </i>
    <i>
      <x v="16"/>
    </i>
    <i>
      <x v="17"/>
    </i>
    <i>
      <x v="18"/>
    </i>
    <i>
      <x v="19"/>
    </i>
    <i>
      <x v="20"/>
    </i>
    <i>
      <x v="21"/>
    </i>
    <i t="grand">
      <x/>
    </i>
  </rowItems>
  <colFields count="1">
    <field x="-2"/>
  </colFields>
  <colItems count="5">
    <i>
      <x/>
    </i>
    <i i="1">
      <x v="1"/>
    </i>
    <i i="2">
      <x v="2"/>
    </i>
    <i i="3">
      <x v="3"/>
    </i>
    <i i="4">
      <x v="4"/>
    </i>
  </colItems>
  <dataFields count="5">
    <dataField name="Sum of Amount" fld="1" baseField="0" baseItem="0"/>
    <dataField name="Sum of Units" fld="2" baseField="0" baseItem="0"/>
    <dataField name="Sum of Cost" fld="3" baseField="0" baseItem="0"/>
    <dataField fld="5" subtotal="count" baseField="0" baseItem="0"/>
    <dataField fld="4" subtotal="count" baseField="0" baseItem="0"/>
  </dataFields>
  <formats count="3">
    <format dxfId="3">
      <pivotArea collapsedLevelsAreSubtotals="1" fieldPosition="0">
        <references count="2">
          <reference field="4294967294" count="1" selected="0">
            <x v="2"/>
          </reference>
          <reference field="0" count="0"/>
        </references>
      </pivotArea>
    </format>
    <format dxfId="2">
      <pivotArea collapsedLevelsAreSubtotals="1" fieldPosition="0">
        <references count="2">
          <reference field="4294967294" count="1" selected="0">
            <x v="1"/>
          </reference>
          <reference field="0" count="0"/>
        </references>
      </pivotArea>
    </format>
    <format dxfId="1">
      <pivotArea collapsedLevelsAreSubtotals="1" fieldPosition="0">
        <references count="2">
          <reference field="4294967294" count="1" selected="0">
            <x v="0"/>
          </reference>
          <reference field="0" count="0"/>
        </references>
      </pivotArea>
    </format>
  </formats>
  <conditionalFormats count="1">
    <conditionalFormat priority="1">
      <pivotAreas count="1">
        <pivotArea type="data" collapsedLevelsAreSubtotals="1" fieldPosition="0">
          <references count="2">
            <reference field="4294967294" count="1" selected="0">
              <x v="3"/>
            </reference>
            <reference field="0" count="20">
              <x v="0"/>
              <x v="1"/>
              <x v="2"/>
              <x v="3"/>
              <x v="4"/>
              <x v="5"/>
              <x v="6"/>
              <x v="7"/>
              <x v="8"/>
              <x v="9"/>
              <x v="10"/>
              <x v="11"/>
              <x v="12"/>
              <x v="13"/>
              <x v="14"/>
              <x v="15"/>
              <x v="16"/>
              <x v="17"/>
              <x v="18"/>
              <x v="19"/>
            </reference>
          </references>
        </pivotArea>
      </pivotAreas>
    </conditionalFormat>
  </conditionalFormats>
  <pivotHierarchies count="15">
    <pivotHierarchy dragToData="1"/>
    <pivotHierarchy multipleItemSelectionAllowed="1" dragToData="1">
      <members count="1" level="1">
        <member name="[data].[Geography].&amp;[Ind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9"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BE12EDE1-BF70-4D5A-B6A9-C21392995C43}" sourceName="Sales Person">
  <pivotTables>
    <pivotTable tabId="5" name="PivotTable1"/>
  </pivotTables>
  <data>
    <tabular pivotCacheId="2003613402">
      <items count="10">
        <i x="4" s="1"/>
        <i x="8" s="1"/>
        <i x="5" s="1"/>
        <i x="6" s="1"/>
        <i x="7" s="1"/>
        <i x="0" s="1"/>
        <i x="9"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DA424057-7C51-4DA6-997A-97A452E59AD8}" sourceName="[data].[Geography]">
  <pivotTables>
    <pivotTable tabId="12" name="PivotTable3"/>
  </pivotTables>
  <data>
    <olap pivotCacheId="1316532338">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Indi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AAA76984-93B3-4345-947A-A75D59CEC5D4}" sourceName="[data].[Geography]">
  <pivotTables>
    <pivotTable tabId="14" name="PivotTable4"/>
  </pivotTables>
  <data>
    <olap pivotCacheId="7350053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Ind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9D28A848-3AB9-4C6F-98A8-33E4BEB601B3}" cache="Slicer_Sales_Person" caption="Sales Person" columnCount="2" style="SlicerStyleLight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C4349698-8C0D-4D47-AC9A-369BC69089A0}" cache="Slicer_Geography" caption="Geography" level="1" style="SlicerStyleLight4"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B6B7EDE1-EBD7-4DFE-B599-A155407CCA6C}" cache="Slicer_Geography1" caption="Geography" level="1"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K11:L33" totalsRowShown="0">
  <autoFilter ref="K11:L33" xr:uid="{6DAC1E92-D947-4232-891E-65555AD7A47E}"/>
  <sortState xmlns:xlrd2="http://schemas.microsoft.com/office/spreadsheetml/2017/richdata2" ref="K12:L33">
    <sortCondition descending="1" ref="L11:L33"/>
  </sortState>
  <tableColumns count="2">
    <tableColumn id="1" xr3:uid="{1B8963D1-E60F-4400-A175-651A513B826F}" name="Product"/>
    <tableColumn id="2" xr3:uid="{1798A7DA-FB9F-46D3-AA0A-B6BCA4A81AC3}" name="Cost per unit" dataDxfId="16"/>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ECC565-EFF4-43BB-BE1E-D76BF3F9DFD4}" name="data" displayName="data" ref="C11:I311" totalsRowShown="0" headerRowDxfId="15">
  <autoFilter ref="C11:I311" xr:uid="{F2ECC565-EFF4-43BB-BE1E-D76BF3F9DFD4}"/>
  <sortState xmlns:xlrd2="http://schemas.microsoft.com/office/spreadsheetml/2017/richdata2" ref="C12:H311">
    <sortCondition descending="1" ref="F11:F311"/>
  </sortState>
  <tableColumns count="7">
    <tableColumn id="1" xr3:uid="{0BC2AA1E-3BE1-4328-BFE3-50DCA34C9666}" name="Sales Person"/>
    <tableColumn id="2" xr3:uid="{8DCA6FB0-A336-4290-990B-DDC21A096228}" name="Geography"/>
    <tableColumn id="3" xr3:uid="{6DA25569-197E-4F95-B7D4-2FF5682DA796}" name="Product"/>
    <tableColumn id="4" xr3:uid="{9FCE030F-E615-4FC8-8FB8-6C6A0B758B83}" name="Amount" dataDxfId="14"/>
    <tableColumn id="5" xr3:uid="{03B1F0B5-FF30-4223-8ED4-250963F76981}" name="Units" dataDxfId="13"/>
    <tableColumn id="6" xr3:uid="{500805C9-5A10-4D19-968E-1F2E1EF9393A}" name="Cost per unit" dataDxfId="12">
      <calculatedColumnFormula>_xlfn.XLOOKUP(data[[#This Row],[Product]],products[Product],products[Cost per unit])</calculatedColumnFormula>
    </tableColumn>
    <tableColumn id="7" xr3:uid="{FA72F8A8-DB79-42D1-9A11-7311A49D8DC2}" name="Cost" dataDxfId="11">
      <calculatedColumnFormula>data[[#This Row],[Cost per unit]]*data[[#This Row],[Units]]</calculatedColumnFormula>
    </tableColumn>
  </tableColumns>
  <tableStyleInfo name="TableStyleMedium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D67D99-CBF9-4082-AB0E-423EBD1117E8}" name="data4" displayName="data4" ref="B5:F305" totalsRowShown="0" headerRowDxfId="10">
  <autoFilter ref="B5:F305" xr:uid="{C9D67D99-CBF9-4082-AB0E-423EBD1117E8}"/>
  <sortState xmlns:xlrd2="http://schemas.microsoft.com/office/spreadsheetml/2017/richdata2" ref="B6:F305">
    <sortCondition descending="1" ref="F5:F305"/>
  </sortState>
  <tableColumns count="5">
    <tableColumn id="1" xr3:uid="{6B3BA802-6E52-4819-A385-367B45E691E4}" name="Sales Person"/>
    <tableColumn id="2" xr3:uid="{E439373A-129D-451F-B0FF-7E979CA31255}" name="Geography"/>
    <tableColumn id="3" xr3:uid="{FEFAB0AC-BDFD-4FC5-A68C-3733D7C50262}" name="Product"/>
    <tableColumn id="4" xr3:uid="{01664CD4-C628-4521-92B7-671FE34A77BA}" name="Amount"/>
    <tableColumn id="5" xr3:uid="{20886E71-E7DC-4C70-805B-B3893EEF3F81}" name="Units" dataDxfId="9"/>
  </tableColumns>
  <tableStyleInfo name="TableStyleMedium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87DC0B7-9D18-4474-A3F2-2FDC4C4FFF37}" name="data5" displayName="data5" ref="C4:G304" totalsRowShown="0" headerRowDxfId="6">
  <tableColumns count="5">
    <tableColumn id="1" xr3:uid="{03F3E232-B7C5-4DC4-8AFD-E78ECDA873F9}" name="Sales Person"/>
    <tableColumn id="2" xr3:uid="{2BF5F246-EA27-4CFB-8502-FAFA7F89231B}" name="Geography"/>
    <tableColumn id="3" xr3:uid="{936EECDC-3A24-4B03-8210-A86B4178E5F8}" name="Product"/>
    <tableColumn id="4" xr3:uid="{11DEC0F5-EA44-4503-A481-B07DDB3EA726}" name="Amount" dataDxfId="5"/>
    <tableColumn id="5" xr3:uid="{0AA42C71-32EE-4A1C-9139-331EB88B2B66}" name="Units" dataDxfId="4"/>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2.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pivotTable" Target="../pivotTables/pivotTable6.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1:S658"/>
  <sheetViews>
    <sheetView showGridLines="0" topLeftCell="A96" zoomScaleNormal="100" workbookViewId="0">
      <selection activeCell="F5" sqref="F5"/>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8" max="8" width="11.77734375" customWidth="1"/>
    <col min="10" max="10" width="3.88671875" customWidth="1"/>
    <col min="11" max="11" width="20.21875" bestFit="1" customWidth="1"/>
    <col min="15" max="15" width="8.88671875" style="44" customWidth="1"/>
    <col min="16" max="16" width="8.88671875" customWidth="1"/>
    <col min="17" max="17" width="1.6640625" customWidth="1"/>
    <col min="18" max="18" width="4.5546875" hidden="1" customWidth="1"/>
    <col min="19" max="19" width="8.88671875" hidden="1" customWidth="1"/>
    <col min="20" max="20" width="20.21875" bestFit="1" customWidth="1"/>
    <col min="21" max="21" width="12.109375" customWidth="1"/>
    <col min="25" max="25" width="21.88671875" bestFit="1" customWidth="1"/>
    <col min="26" max="26" width="14.44140625" customWidth="1"/>
    <col min="31" max="31" width="21.88671875" customWidth="1"/>
  </cols>
  <sheetData>
    <row r="1" spans="3:15" s="43" customFormat="1" ht="96.6" customHeight="1" x14ac:dyDescent="0.45">
      <c r="O1" s="45" t="s">
        <v>93</v>
      </c>
    </row>
    <row r="9" spans="3:15" ht="25.8" x14ac:dyDescent="0.5">
      <c r="D9" s="42" t="s">
        <v>91</v>
      </c>
      <c r="K9" s="42" t="s">
        <v>92</v>
      </c>
    </row>
    <row r="11" spans="3:15" x14ac:dyDescent="0.3">
      <c r="C11" s="3" t="s">
        <v>11</v>
      </c>
      <c r="D11" s="3" t="s">
        <v>12</v>
      </c>
      <c r="E11" s="3" t="s">
        <v>0</v>
      </c>
      <c r="F11" s="4" t="s">
        <v>1</v>
      </c>
      <c r="G11" s="4" t="s">
        <v>44</v>
      </c>
      <c r="H11" s="3" t="s">
        <v>45</v>
      </c>
      <c r="I11" s="3" t="s">
        <v>79</v>
      </c>
      <c r="K11" t="s">
        <v>0</v>
      </c>
      <c r="L11" t="s">
        <v>45</v>
      </c>
    </row>
    <row r="12" spans="3:15" x14ac:dyDescent="0.3">
      <c r="C12" t="s">
        <v>5</v>
      </c>
      <c r="D12" t="s">
        <v>36</v>
      </c>
      <c r="E12" t="s">
        <v>16</v>
      </c>
      <c r="F12" s="1">
        <v>16184</v>
      </c>
      <c r="G12" s="2">
        <v>39</v>
      </c>
      <c r="H12">
        <f>_xlfn.XLOOKUP(data[[#This Row],[Product]],products[Product],products[Cost per unit])</f>
        <v>8.7899999999999991</v>
      </c>
      <c r="I12" s="14">
        <f>data[[#This Row],[Cost per unit]]*data[[#This Row],[Units]]</f>
        <v>342.80999999999995</v>
      </c>
      <c r="K12" t="s">
        <v>27</v>
      </c>
      <c r="L12" s="5">
        <v>16.73</v>
      </c>
    </row>
    <row r="13" spans="3:15" x14ac:dyDescent="0.3">
      <c r="C13" t="s">
        <v>5</v>
      </c>
      <c r="D13" t="s">
        <v>34</v>
      </c>
      <c r="E13" t="s">
        <v>20</v>
      </c>
      <c r="F13" s="1">
        <v>15610</v>
      </c>
      <c r="G13" s="2">
        <v>339</v>
      </c>
      <c r="H13">
        <f>_xlfn.XLOOKUP(data[[#This Row],[Product]],products[Product],products[Cost per unit])</f>
        <v>10.62</v>
      </c>
      <c r="I13" s="14">
        <f>data[[#This Row],[Cost per unit]]*data[[#This Row],[Units]]</f>
        <v>3600.18</v>
      </c>
      <c r="K13" t="s">
        <v>30</v>
      </c>
      <c r="L13" s="5">
        <v>14.49</v>
      </c>
    </row>
    <row r="14" spans="3:15" x14ac:dyDescent="0.3">
      <c r="C14" t="s">
        <v>9</v>
      </c>
      <c r="D14" t="s">
        <v>34</v>
      </c>
      <c r="E14" t="s">
        <v>28</v>
      </c>
      <c r="F14" s="1">
        <v>14329</v>
      </c>
      <c r="G14" s="2">
        <v>150</v>
      </c>
      <c r="H14">
        <f>_xlfn.XLOOKUP(data[[#This Row],[Product]],products[Product],products[Cost per unit])</f>
        <v>10.38</v>
      </c>
      <c r="I14" s="14">
        <f>data[[#This Row],[Cost per unit]]*data[[#This Row],[Units]]</f>
        <v>1557.0000000000002</v>
      </c>
      <c r="K14" t="s">
        <v>25</v>
      </c>
      <c r="L14" s="5">
        <v>13.15</v>
      </c>
    </row>
    <row r="15" spans="3:15" x14ac:dyDescent="0.3">
      <c r="C15" t="s">
        <v>5</v>
      </c>
      <c r="D15" t="s">
        <v>35</v>
      </c>
      <c r="E15" t="s">
        <v>15</v>
      </c>
      <c r="F15" s="1">
        <v>13391</v>
      </c>
      <c r="G15" s="2">
        <v>201</v>
      </c>
      <c r="H15">
        <f>_xlfn.XLOOKUP(data[[#This Row],[Product]],products[Product],products[Cost per unit])</f>
        <v>11.73</v>
      </c>
      <c r="I15" s="14">
        <f>data[[#This Row],[Cost per unit]]*data[[#This Row],[Units]]</f>
        <v>2357.73</v>
      </c>
      <c r="K15" t="s">
        <v>33</v>
      </c>
      <c r="L15" s="5">
        <v>12.37</v>
      </c>
    </row>
    <row r="16" spans="3:15" x14ac:dyDescent="0.3">
      <c r="C16" t="s">
        <v>10</v>
      </c>
      <c r="D16" t="s">
        <v>39</v>
      </c>
      <c r="E16" t="s">
        <v>33</v>
      </c>
      <c r="F16" s="1">
        <v>12950</v>
      </c>
      <c r="G16" s="2">
        <v>30</v>
      </c>
      <c r="H16">
        <f>_xlfn.XLOOKUP(data[[#This Row],[Product]],products[Product],products[Cost per unit])</f>
        <v>12.37</v>
      </c>
      <c r="I16" s="14">
        <f>data[[#This Row],[Cost per unit]]*data[[#This Row],[Units]]</f>
        <v>371.09999999999997</v>
      </c>
      <c r="K16" t="s">
        <v>4</v>
      </c>
      <c r="L16" s="5">
        <v>11.88</v>
      </c>
    </row>
    <row r="17" spans="3:12" x14ac:dyDescent="0.3">
      <c r="C17" t="s">
        <v>40</v>
      </c>
      <c r="D17" t="s">
        <v>35</v>
      </c>
      <c r="E17" t="s">
        <v>32</v>
      </c>
      <c r="F17" s="1">
        <v>12348</v>
      </c>
      <c r="G17" s="2">
        <v>234</v>
      </c>
      <c r="H17">
        <f>_xlfn.XLOOKUP(data[[#This Row],[Product]],products[Product],products[Cost per unit])</f>
        <v>8.65</v>
      </c>
      <c r="I17" s="14">
        <f>data[[#This Row],[Cost per unit]]*data[[#This Row],[Units]]</f>
        <v>2024.1000000000001</v>
      </c>
      <c r="K17" t="s">
        <v>15</v>
      </c>
      <c r="L17" s="5">
        <v>11.73</v>
      </c>
    </row>
    <row r="18" spans="3:12" x14ac:dyDescent="0.3">
      <c r="C18" t="s">
        <v>2</v>
      </c>
      <c r="D18" t="s">
        <v>37</v>
      </c>
      <c r="E18" t="s">
        <v>18</v>
      </c>
      <c r="F18" s="1">
        <v>11571</v>
      </c>
      <c r="G18" s="2">
        <v>138</v>
      </c>
      <c r="H18">
        <f>_xlfn.XLOOKUP(data[[#This Row],[Product]],products[Product],products[Cost per unit])</f>
        <v>6.47</v>
      </c>
      <c r="I18" s="14">
        <f>data[[#This Row],[Cost per unit]]*data[[#This Row],[Units]]</f>
        <v>892.86</v>
      </c>
      <c r="K18" t="s">
        <v>14</v>
      </c>
      <c r="L18" s="5">
        <v>11.7</v>
      </c>
    </row>
    <row r="19" spans="3:12" x14ac:dyDescent="0.3">
      <c r="C19" t="s">
        <v>9</v>
      </c>
      <c r="D19" t="s">
        <v>36</v>
      </c>
      <c r="E19" t="s">
        <v>27</v>
      </c>
      <c r="F19" s="1">
        <v>11522</v>
      </c>
      <c r="G19" s="2">
        <v>204</v>
      </c>
      <c r="H19">
        <f>_xlfn.XLOOKUP(data[[#This Row],[Product]],products[Product],products[Cost per unit])</f>
        <v>16.73</v>
      </c>
      <c r="I19" s="14">
        <f>data[[#This Row],[Cost per unit]]*data[[#This Row],[Units]]</f>
        <v>3412.92</v>
      </c>
      <c r="K19" t="s">
        <v>20</v>
      </c>
      <c r="L19" s="5">
        <v>10.62</v>
      </c>
    </row>
    <row r="20" spans="3:12" x14ac:dyDescent="0.3">
      <c r="C20" t="s">
        <v>2</v>
      </c>
      <c r="D20" t="s">
        <v>36</v>
      </c>
      <c r="E20" t="s">
        <v>16</v>
      </c>
      <c r="F20" s="1">
        <v>11417</v>
      </c>
      <c r="G20" s="2">
        <v>21</v>
      </c>
      <c r="H20">
        <f>_xlfn.XLOOKUP(data[[#This Row],[Product]],products[Product],products[Cost per unit])</f>
        <v>8.7899999999999991</v>
      </c>
      <c r="I20" s="14">
        <f>data[[#This Row],[Cost per unit]]*data[[#This Row],[Units]]</f>
        <v>184.58999999999997</v>
      </c>
      <c r="K20" t="s">
        <v>28</v>
      </c>
      <c r="L20" s="5">
        <v>10.38</v>
      </c>
    </row>
    <row r="21" spans="3:12" x14ac:dyDescent="0.3">
      <c r="C21" t="s">
        <v>41</v>
      </c>
      <c r="D21" t="s">
        <v>36</v>
      </c>
      <c r="E21" t="s">
        <v>13</v>
      </c>
      <c r="F21" s="1">
        <v>10311</v>
      </c>
      <c r="G21" s="2">
        <v>231</v>
      </c>
      <c r="H21">
        <f>_xlfn.XLOOKUP(data[[#This Row],[Product]],products[Product],products[Cost per unit])</f>
        <v>9.33</v>
      </c>
      <c r="I21" s="14">
        <f>data[[#This Row],[Cost per unit]]*data[[#This Row],[Units]]</f>
        <v>2155.23</v>
      </c>
      <c r="K21" t="s">
        <v>22</v>
      </c>
      <c r="L21" s="5">
        <v>9.77</v>
      </c>
    </row>
    <row r="22" spans="3:12" x14ac:dyDescent="0.3">
      <c r="C22" t="s">
        <v>41</v>
      </c>
      <c r="D22" t="s">
        <v>36</v>
      </c>
      <c r="E22" t="s">
        <v>32</v>
      </c>
      <c r="F22" s="1">
        <v>10304</v>
      </c>
      <c r="G22" s="2">
        <v>84</v>
      </c>
      <c r="H22">
        <f>_xlfn.XLOOKUP(data[[#This Row],[Product]],products[Product],products[Cost per unit])</f>
        <v>8.65</v>
      </c>
      <c r="I22" s="14">
        <f>data[[#This Row],[Cost per unit]]*data[[#This Row],[Units]]</f>
        <v>726.6</v>
      </c>
      <c r="K22" t="s">
        <v>13</v>
      </c>
      <c r="L22" s="5">
        <v>9.33</v>
      </c>
    </row>
    <row r="23" spans="3:12" x14ac:dyDescent="0.3">
      <c r="C23" t="s">
        <v>7</v>
      </c>
      <c r="D23" t="s">
        <v>38</v>
      </c>
      <c r="E23" t="s">
        <v>30</v>
      </c>
      <c r="F23" s="1">
        <v>10129</v>
      </c>
      <c r="G23" s="2">
        <v>312</v>
      </c>
      <c r="H23">
        <f>_xlfn.XLOOKUP(data[[#This Row],[Product]],products[Product],products[Cost per unit])</f>
        <v>14.49</v>
      </c>
      <c r="I23" s="14">
        <f>data[[#This Row],[Cost per unit]]*data[[#This Row],[Units]]</f>
        <v>4520.88</v>
      </c>
      <c r="K23" t="s">
        <v>21</v>
      </c>
      <c r="L23" s="5">
        <v>9</v>
      </c>
    </row>
    <row r="24" spans="3:12" x14ac:dyDescent="0.3">
      <c r="C24" t="s">
        <v>6</v>
      </c>
      <c r="D24" t="s">
        <v>36</v>
      </c>
      <c r="E24" t="s">
        <v>4</v>
      </c>
      <c r="F24" s="1">
        <v>10073</v>
      </c>
      <c r="G24" s="2">
        <v>120</v>
      </c>
      <c r="H24">
        <f>_xlfn.XLOOKUP(data[[#This Row],[Product]],products[Product],products[Cost per unit])</f>
        <v>11.88</v>
      </c>
      <c r="I24" s="14">
        <f>data[[#This Row],[Cost per unit]]*data[[#This Row],[Units]]</f>
        <v>1425.6000000000001</v>
      </c>
      <c r="K24" t="s">
        <v>16</v>
      </c>
      <c r="L24" s="5">
        <v>8.7899999999999991</v>
      </c>
    </row>
    <row r="25" spans="3:12" x14ac:dyDescent="0.3">
      <c r="C25" t="s">
        <v>2</v>
      </c>
      <c r="D25" t="s">
        <v>37</v>
      </c>
      <c r="E25" t="s">
        <v>17</v>
      </c>
      <c r="F25" s="1">
        <v>9926</v>
      </c>
      <c r="G25" s="2">
        <v>201</v>
      </c>
      <c r="H25">
        <f>_xlfn.XLOOKUP(data[[#This Row],[Product]],products[Product],products[Cost per unit])</f>
        <v>3.11</v>
      </c>
      <c r="I25" s="14">
        <f>data[[#This Row],[Cost per unit]]*data[[#This Row],[Units]]</f>
        <v>625.11</v>
      </c>
      <c r="K25" t="s">
        <v>32</v>
      </c>
      <c r="L25" s="5">
        <v>8.65</v>
      </c>
    </row>
    <row r="26" spans="3:12" x14ac:dyDescent="0.3">
      <c r="C26" t="s">
        <v>7</v>
      </c>
      <c r="D26" t="s">
        <v>37</v>
      </c>
      <c r="E26" t="s">
        <v>22</v>
      </c>
      <c r="F26" s="1">
        <v>9835</v>
      </c>
      <c r="G26" s="2">
        <v>207</v>
      </c>
      <c r="H26">
        <f>_xlfn.XLOOKUP(data[[#This Row],[Product]],products[Product],products[Cost per unit])</f>
        <v>9.77</v>
      </c>
      <c r="I26" s="14">
        <f>data[[#This Row],[Cost per unit]]*data[[#This Row],[Units]]</f>
        <v>2022.3899999999999</v>
      </c>
      <c r="K26" t="s">
        <v>19</v>
      </c>
      <c r="L26" s="5">
        <v>7.64</v>
      </c>
    </row>
    <row r="27" spans="3:12" x14ac:dyDescent="0.3">
      <c r="C27" t="s">
        <v>40</v>
      </c>
      <c r="D27" t="s">
        <v>36</v>
      </c>
      <c r="E27" t="s">
        <v>33</v>
      </c>
      <c r="F27" s="1">
        <v>9772</v>
      </c>
      <c r="G27" s="2">
        <v>90</v>
      </c>
      <c r="H27">
        <f>_xlfn.XLOOKUP(data[[#This Row],[Product]],products[Product],products[Cost per unit])</f>
        <v>12.37</v>
      </c>
      <c r="I27" s="14">
        <f>data[[#This Row],[Cost per unit]]*data[[#This Row],[Units]]</f>
        <v>1113.3</v>
      </c>
      <c r="K27" t="s">
        <v>29</v>
      </c>
      <c r="L27" s="5">
        <v>7.16</v>
      </c>
    </row>
    <row r="28" spans="3:12" x14ac:dyDescent="0.3">
      <c r="C28" t="s">
        <v>8</v>
      </c>
      <c r="D28" t="s">
        <v>37</v>
      </c>
      <c r="E28" t="s">
        <v>15</v>
      </c>
      <c r="F28" s="1">
        <v>9709</v>
      </c>
      <c r="G28" s="2">
        <v>30</v>
      </c>
      <c r="H28">
        <f>_xlfn.XLOOKUP(data[[#This Row],[Product]],products[Product],products[Cost per unit])</f>
        <v>11.73</v>
      </c>
      <c r="I28" s="14">
        <f>data[[#This Row],[Cost per unit]]*data[[#This Row],[Units]]</f>
        <v>351.90000000000003</v>
      </c>
      <c r="K28" t="s">
        <v>23</v>
      </c>
      <c r="L28" s="5">
        <v>6.49</v>
      </c>
    </row>
    <row r="29" spans="3:12" x14ac:dyDescent="0.3">
      <c r="C29" t="s">
        <v>8</v>
      </c>
      <c r="D29" t="s">
        <v>39</v>
      </c>
      <c r="E29" t="s">
        <v>18</v>
      </c>
      <c r="F29" s="1">
        <v>9660</v>
      </c>
      <c r="G29" s="2">
        <v>27</v>
      </c>
      <c r="H29">
        <f>_xlfn.XLOOKUP(data[[#This Row],[Product]],products[Product],products[Cost per unit])</f>
        <v>6.47</v>
      </c>
      <c r="I29" s="14">
        <f>data[[#This Row],[Cost per unit]]*data[[#This Row],[Units]]</f>
        <v>174.69</v>
      </c>
      <c r="K29" t="s">
        <v>18</v>
      </c>
      <c r="L29" s="5">
        <v>6.47</v>
      </c>
    </row>
    <row r="30" spans="3:12" x14ac:dyDescent="0.3">
      <c r="C30" t="s">
        <v>41</v>
      </c>
      <c r="D30" t="s">
        <v>36</v>
      </c>
      <c r="E30" t="s">
        <v>18</v>
      </c>
      <c r="F30" s="1">
        <v>9632</v>
      </c>
      <c r="G30" s="2">
        <v>288</v>
      </c>
      <c r="H30">
        <f>_xlfn.XLOOKUP(data[[#This Row],[Product]],products[Product],products[Cost per unit])</f>
        <v>6.47</v>
      </c>
      <c r="I30" s="14">
        <f>data[[#This Row],[Cost per unit]]*data[[#This Row],[Units]]</f>
        <v>1863.36</v>
      </c>
      <c r="K30" t="s">
        <v>31</v>
      </c>
      <c r="L30" s="5">
        <v>5.79</v>
      </c>
    </row>
    <row r="31" spans="3:12" x14ac:dyDescent="0.3">
      <c r="C31" t="s">
        <v>9</v>
      </c>
      <c r="D31" t="s">
        <v>38</v>
      </c>
      <c r="E31" t="s">
        <v>33</v>
      </c>
      <c r="F31" s="1">
        <v>9506</v>
      </c>
      <c r="G31" s="2">
        <v>87</v>
      </c>
      <c r="H31">
        <f>_xlfn.XLOOKUP(data[[#This Row],[Product]],products[Product],products[Cost per unit])</f>
        <v>12.37</v>
      </c>
      <c r="I31" s="14">
        <f>data[[#This Row],[Cost per unit]]*data[[#This Row],[Units]]</f>
        <v>1076.1899999999998</v>
      </c>
      <c r="K31" t="s">
        <v>26</v>
      </c>
      <c r="L31" s="5">
        <v>5.6</v>
      </c>
    </row>
    <row r="32" spans="3:12" x14ac:dyDescent="0.3">
      <c r="C32" t="s">
        <v>2</v>
      </c>
      <c r="D32" t="s">
        <v>39</v>
      </c>
      <c r="E32" t="s">
        <v>20</v>
      </c>
      <c r="F32" s="1">
        <v>9443</v>
      </c>
      <c r="G32" s="2">
        <v>162</v>
      </c>
      <c r="H32">
        <f>_xlfn.XLOOKUP(data[[#This Row],[Product]],products[Product],products[Cost per unit])</f>
        <v>10.62</v>
      </c>
      <c r="I32" s="14">
        <f>data[[#This Row],[Cost per unit]]*data[[#This Row],[Units]]</f>
        <v>1720.4399999999998</v>
      </c>
      <c r="K32" t="s">
        <v>24</v>
      </c>
      <c r="L32" s="5">
        <v>4.97</v>
      </c>
    </row>
    <row r="33" spans="3:12" x14ac:dyDescent="0.3">
      <c r="C33" t="s">
        <v>3</v>
      </c>
      <c r="D33" t="s">
        <v>36</v>
      </c>
      <c r="E33" t="s">
        <v>16</v>
      </c>
      <c r="F33" s="1">
        <v>9198</v>
      </c>
      <c r="G33" s="2">
        <v>36</v>
      </c>
      <c r="H33">
        <f>_xlfn.XLOOKUP(data[[#This Row],[Product]],products[Product],products[Cost per unit])</f>
        <v>8.7899999999999991</v>
      </c>
      <c r="I33" s="14">
        <f>data[[#This Row],[Cost per unit]]*data[[#This Row],[Units]]</f>
        <v>316.43999999999994</v>
      </c>
      <c r="K33" t="s">
        <v>17</v>
      </c>
      <c r="L33" s="5">
        <v>3.11</v>
      </c>
    </row>
    <row r="34" spans="3:12" x14ac:dyDescent="0.3">
      <c r="C34" t="s">
        <v>9</v>
      </c>
      <c r="D34" t="s">
        <v>36</v>
      </c>
      <c r="E34" t="s">
        <v>30</v>
      </c>
      <c r="F34" s="1">
        <v>9051</v>
      </c>
      <c r="G34" s="2">
        <v>57</v>
      </c>
      <c r="H34">
        <f>_xlfn.XLOOKUP(data[[#This Row],[Product]],products[Product],products[Cost per unit])</f>
        <v>14.49</v>
      </c>
      <c r="I34" s="14">
        <f>data[[#This Row],[Cost per unit]]*data[[#This Row],[Units]]</f>
        <v>825.93000000000006</v>
      </c>
    </row>
    <row r="35" spans="3:12" x14ac:dyDescent="0.3">
      <c r="C35" t="s">
        <v>40</v>
      </c>
      <c r="D35" t="s">
        <v>37</v>
      </c>
      <c r="E35" t="s">
        <v>29</v>
      </c>
      <c r="F35" s="1">
        <v>9002</v>
      </c>
      <c r="G35" s="2">
        <v>72</v>
      </c>
      <c r="H35">
        <f>_xlfn.XLOOKUP(data[[#This Row],[Product]],products[Product],products[Cost per unit])</f>
        <v>7.16</v>
      </c>
      <c r="I35" s="14">
        <f>data[[#This Row],[Cost per unit]]*data[[#This Row],[Units]]</f>
        <v>515.52</v>
      </c>
    </row>
    <row r="36" spans="3:12" x14ac:dyDescent="0.3">
      <c r="C36" t="s">
        <v>8</v>
      </c>
      <c r="D36" t="s">
        <v>39</v>
      </c>
      <c r="E36" t="s">
        <v>31</v>
      </c>
      <c r="F36" s="1">
        <v>8890</v>
      </c>
      <c r="G36" s="2">
        <v>210</v>
      </c>
      <c r="H36">
        <f>_xlfn.XLOOKUP(data[[#This Row],[Product]],products[Product],products[Cost per unit])</f>
        <v>5.79</v>
      </c>
      <c r="I36" s="14">
        <f>data[[#This Row],[Cost per unit]]*data[[#This Row],[Units]]</f>
        <v>1215.9000000000001</v>
      </c>
    </row>
    <row r="37" spans="3:12" x14ac:dyDescent="0.3">
      <c r="C37" t="s">
        <v>40</v>
      </c>
      <c r="D37" t="s">
        <v>35</v>
      </c>
      <c r="E37" t="s">
        <v>33</v>
      </c>
      <c r="F37" s="1">
        <v>8869</v>
      </c>
      <c r="G37" s="2">
        <v>432</v>
      </c>
      <c r="H37">
        <f>_xlfn.XLOOKUP(data[[#This Row],[Product]],products[Product],products[Cost per unit])</f>
        <v>12.37</v>
      </c>
      <c r="I37" s="14">
        <f>data[[#This Row],[Cost per unit]]*data[[#This Row],[Units]]</f>
        <v>5343.8399999999992</v>
      </c>
    </row>
    <row r="38" spans="3:12" x14ac:dyDescent="0.3">
      <c r="C38" t="s">
        <v>7</v>
      </c>
      <c r="D38" t="s">
        <v>34</v>
      </c>
      <c r="E38" t="s">
        <v>24</v>
      </c>
      <c r="F38" s="1">
        <v>8862</v>
      </c>
      <c r="G38" s="2">
        <v>189</v>
      </c>
      <c r="H38">
        <f>_xlfn.XLOOKUP(data[[#This Row],[Product]],products[Product],products[Cost per unit])</f>
        <v>4.97</v>
      </c>
      <c r="I38" s="14">
        <f>data[[#This Row],[Cost per unit]]*data[[#This Row],[Units]]</f>
        <v>939.32999999999993</v>
      </c>
    </row>
    <row r="39" spans="3:12" x14ac:dyDescent="0.3">
      <c r="C39" t="s">
        <v>3</v>
      </c>
      <c r="D39" t="s">
        <v>38</v>
      </c>
      <c r="E39" t="s">
        <v>26</v>
      </c>
      <c r="F39" s="1">
        <v>8841</v>
      </c>
      <c r="G39" s="2">
        <v>303</v>
      </c>
      <c r="H39">
        <f>_xlfn.XLOOKUP(data[[#This Row],[Product]],products[Product],products[Cost per unit])</f>
        <v>5.6</v>
      </c>
      <c r="I39" s="14">
        <f>data[[#This Row],[Cost per unit]]*data[[#This Row],[Units]]</f>
        <v>1696.8</v>
      </c>
    </row>
    <row r="40" spans="3:12" x14ac:dyDescent="0.3">
      <c r="C40" t="s">
        <v>5</v>
      </c>
      <c r="D40" t="s">
        <v>37</v>
      </c>
      <c r="E40" t="s">
        <v>25</v>
      </c>
      <c r="F40" s="1">
        <v>8813</v>
      </c>
      <c r="G40" s="2">
        <v>21</v>
      </c>
      <c r="H40">
        <f>_xlfn.XLOOKUP(data[[#This Row],[Product]],products[Product],products[Cost per unit])</f>
        <v>13.15</v>
      </c>
      <c r="I40" s="14">
        <f>data[[#This Row],[Cost per unit]]*data[[#This Row],[Units]]</f>
        <v>276.15000000000003</v>
      </c>
    </row>
    <row r="41" spans="3:12" x14ac:dyDescent="0.3">
      <c r="C41" t="s">
        <v>9</v>
      </c>
      <c r="D41" t="s">
        <v>34</v>
      </c>
      <c r="E41" t="s">
        <v>20</v>
      </c>
      <c r="F41" s="1">
        <v>8463</v>
      </c>
      <c r="G41" s="2">
        <v>492</v>
      </c>
      <c r="H41">
        <f>_xlfn.XLOOKUP(data[[#This Row],[Product]],products[Product],products[Cost per unit])</f>
        <v>10.62</v>
      </c>
      <c r="I41" s="14">
        <f>data[[#This Row],[Cost per unit]]*data[[#This Row],[Units]]</f>
        <v>5225.04</v>
      </c>
    </row>
    <row r="42" spans="3:12" x14ac:dyDescent="0.3">
      <c r="C42" t="s">
        <v>7</v>
      </c>
      <c r="D42" t="s">
        <v>36</v>
      </c>
      <c r="E42" t="s">
        <v>22</v>
      </c>
      <c r="F42" s="1">
        <v>8435</v>
      </c>
      <c r="G42" s="2">
        <v>42</v>
      </c>
      <c r="H42">
        <f>_xlfn.XLOOKUP(data[[#This Row],[Product]],products[Product],products[Cost per unit])</f>
        <v>9.77</v>
      </c>
      <c r="I42" s="14">
        <f>data[[#This Row],[Cost per unit]]*data[[#This Row],[Units]]</f>
        <v>410.34</v>
      </c>
    </row>
    <row r="43" spans="3:12" x14ac:dyDescent="0.3">
      <c r="C43" t="s">
        <v>2</v>
      </c>
      <c r="D43" t="s">
        <v>36</v>
      </c>
      <c r="E43" t="s">
        <v>29</v>
      </c>
      <c r="F43" s="1">
        <v>8211</v>
      </c>
      <c r="G43" s="2">
        <v>75</v>
      </c>
      <c r="H43">
        <f>_xlfn.XLOOKUP(data[[#This Row],[Product]],products[Product],products[Cost per unit])</f>
        <v>7.16</v>
      </c>
      <c r="I43" s="14">
        <f>data[[#This Row],[Cost per unit]]*data[[#This Row],[Units]]</f>
        <v>537</v>
      </c>
    </row>
    <row r="44" spans="3:12" x14ac:dyDescent="0.3">
      <c r="C44" t="s">
        <v>9</v>
      </c>
      <c r="D44" t="s">
        <v>34</v>
      </c>
      <c r="E44" t="s">
        <v>23</v>
      </c>
      <c r="F44" s="1">
        <v>8155</v>
      </c>
      <c r="G44" s="2">
        <v>90</v>
      </c>
      <c r="H44">
        <f>_xlfn.XLOOKUP(data[[#This Row],[Product]],products[Product],products[Cost per unit])</f>
        <v>6.49</v>
      </c>
      <c r="I44" s="14">
        <f>data[[#This Row],[Cost per unit]]*data[[#This Row],[Units]]</f>
        <v>584.1</v>
      </c>
    </row>
    <row r="45" spans="3:12" x14ac:dyDescent="0.3">
      <c r="C45" t="s">
        <v>6</v>
      </c>
      <c r="D45" t="s">
        <v>34</v>
      </c>
      <c r="E45" t="s">
        <v>26</v>
      </c>
      <c r="F45" s="1">
        <v>8008</v>
      </c>
      <c r="G45" s="2">
        <v>456</v>
      </c>
      <c r="H45">
        <f>_xlfn.XLOOKUP(data[[#This Row],[Product]],products[Product],products[Cost per unit])</f>
        <v>5.6</v>
      </c>
      <c r="I45" s="14">
        <f>data[[#This Row],[Cost per unit]]*data[[#This Row],[Units]]</f>
        <v>2553.6</v>
      </c>
    </row>
    <row r="46" spans="3:12" x14ac:dyDescent="0.3">
      <c r="C46" t="s">
        <v>41</v>
      </c>
      <c r="D46" t="s">
        <v>34</v>
      </c>
      <c r="E46" t="s">
        <v>33</v>
      </c>
      <c r="F46" s="1">
        <v>7847</v>
      </c>
      <c r="G46" s="2">
        <v>174</v>
      </c>
      <c r="H46">
        <f>_xlfn.XLOOKUP(data[[#This Row],[Product]],products[Product],products[Cost per unit])</f>
        <v>12.37</v>
      </c>
      <c r="I46" s="14">
        <f>data[[#This Row],[Cost per unit]]*data[[#This Row],[Units]]</f>
        <v>2152.3799999999997</v>
      </c>
    </row>
    <row r="47" spans="3:12" x14ac:dyDescent="0.3">
      <c r="C47" t="s">
        <v>9</v>
      </c>
      <c r="D47" t="s">
        <v>35</v>
      </c>
      <c r="E47" t="s">
        <v>15</v>
      </c>
      <c r="F47" s="1">
        <v>7833</v>
      </c>
      <c r="G47" s="2">
        <v>243</v>
      </c>
      <c r="H47">
        <f>_xlfn.XLOOKUP(data[[#This Row],[Product]],products[Product],products[Cost per unit])</f>
        <v>11.73</v>
      </c>
      <c r="I47" s="14">
        <f>data[[#This Row],[Cost per unit]]*data[[#This Row],[Units]]</f>
        <v>2850.3900000000003</v>
      </c>
    </row>
    <row r="48" spans="3:12" x14ac:dyDescent="0.3">
      <c r="C48" t="s">
        <v>2</v>
      </c>
      <c r="D48" t="s">
        <v>39</v>
      </c>
      <c r="E48" t="s">
        <v>27</v>
      </c>
      <c r="F48" s="1">
        <v>7812</v>
      </c>
      <c r="G48" s="2">
        <v>81</v>
      </c>
      <c r="H48">
        <f>_xlfn.XLOOKUP(data[[#This Row],[Product]],products[Product],products[Cost per unit])</f>
        <v>16.73</v>
      </c>
      <c r="I48" s="14">
        <f>data[[#This Row],[Cost per unit]]*data[[#This Row],[Units]]</f>
        <v>1355.13</v>
      </c>
    </row>
    <row r="49" spans="3:9" x14ac:dyDescent="0.3">
      <c r="C49" t="s">
        <v>7</v>
      </c>
      <c r="D49" t="s">
        <v>34</v>
      </c>
      <c r="E49" t="s">
        <v>17</v>
      </c>
      <c r="F49" s="1">
        <v>7777</v>
      </c>
      <c r="G49" s="2">
        <v>39</v>
      </c>
      <c r="H49">
        <f>_xlfn.XLOOKUP(data[[#This Row],[Product]],products[Product],products[Cost per unit])</f>
        <v>3.11</v>
      </c>
      <c r="I49" s="14">
        <f>data[[#This Row],[Cost per unit]]*data[[#This Row],[Units]]</f>
        <v>121.28999999999999</v>
      </c>
    </row>
    <row r="50" spans="3:9" x14ac:dyDescent="0.3">
      <c r="C50" t="s">
        <v>3</v>
      </c>
      <c r="D50" t="s">
        <v>34</v>
      </c>
      <c r="E50" t="s">
        <v>32</v>
      </c>
      <c r="F50" s="1">
        <v>7777</v>
      </c>
      <c r="G50" s="2">
        <v>504</v>
      </c>
      <c r="H50">
        <f>_xlfn.XLOOKUP(data[[#This Row],[Product]],products[Product],products[Cost per unit])</f>
        <v>8.65</v>
      </c>
      <c r="I50" s="14">
        <f>data[[#This Row],[Cost per unit]]*data[[#This Row],[Units]]</f>
        <v>4359.6000000000004</v>
      </c>
    </row>
    <row r="51" spans="3:9" x14ac:dyDescent="0.3">
      <c r="C51" t="s">
        <v>6</v>
      </c>
      <c r="D51" t="s">
        <v>37</v>
      </c>
      <c r="E51" t="s">
        <v>31</v>
      </c>
      <c r="F51" s="1">
        <v>7693</v>
      </c>
      <c r="G51" s="2">
        <v>87</v>
      </c>
      <c r="H51">
        <f>_xlfn.XLOOKUP(data[[#This Row],[Product]],products[Product],products[Cost per unit])</f>
        <v>5.79</v>
      </c>
      <c r="I51" s="14">
        <f>data[[#This Row],[Cost per unit]]*data[[#This Row],[Units]]</f>
        <v>503.73</v>
      </c>
    </row>
    <row r="52" spans="3:9" x14ac:dyDescent="0.3">
      <c r="C52" t="s">
        <v>40</v>
      </c>
      <c r="D52" t="s">
        <v>37</v>
      </c>
      <c r="E52" t="s">
        <v>19</v>
      </c>
      <c r="F52" s="1">
        <v>7693</v>
      </c>
      <c r="G52" s="2">
        <v>21</v>
      </c>
      <c r="H52">
        <f>_xlfn.XLOOKUP(data[[#This Row],[Product]],products[Product],products[Cost per unit])</f>
        <v>7.64</v>
      </c>
      <c r="I52" s="14">
        <f>data[[#This Row],[Cost per unit]]*data[[#This Row],[Units]]</f>
        <v>160.44</v>
      </c>
    </row>
    <row r="53" spans="3:9" x14ac:dyDescent="0.3">
      <c r="C53" t="s">
        <v>2</v>
      </c>
      <c r="D53" t="s">
        <v>39</v>
      </c>
      <c r="E53" t="s">
        <v>21</v>
      </c>
      <c r="F53" s="1">
        <v>7651</v>
      </c>
      <c r="G53" s="2">
        <v>213</v>
      </c>
      <c r="H53">
        <f>_xlfn.XLOOKUP(data[[#This Row],[Product]],products[Product],products[Cost per unit])</f>
        <v>9</v>
      </c>
      <c r="I53" s="14">
        <f>data[[#This Row],[Cost per unit]]*data[[#This Row],[Units]]</f>
        <v>1917</v>
      </c>
    </row>
    <row r="54" spans="3:9" x14ac:dyDescent="0.3">
      <c r="C54" t="s">
        <v>2</v>
      </c>
      <c r="D54" t="s">
        <v>34</v>
      </c>
      <c r="E54" t="s">
        <v>19</v>
      </c>
      <c r="F54" s="1">
        <v>7511</v>
      </c>
      <c r="G54" s="2">
        <v>120</v>
      </c>
      <c r="H54">
        <f>_xlfn.XLOOKUP(data[[#This Row],[Product]],products[Product],products[Cost per unit])</f>
        <v>7.64</v>
      </c>
      <c r="I54" s="14">
        <f>data[[#This Row],[Cost per unit]]*data[[#This Row],[Units]]</f>
        <v>916.8</v>
      </c>
    </row>
    <row r="55" spans="3:9" x14ac:dyDescent="0.3">
      <c r="C55" t="s">
        <v>5</v>
      </c>
      <c r="D55" t="s">
        <v>38</v>
      </c>
      <c r="E55" t="s">
        <v>25</v>
      </c>
      <c r="F55" s="1">
        <v>7483</v>
      </c>
      <c r="G55" s="2">
        <v>45</v>
      </c>
      <c r="H55">
        <f>_xlfn.XLOOKUP(data[[#This Row],[Product]],products[Product],products[Cost per unit])</f>
        <v>13.15</v>
      </c>
      <c r="I55" s="14">
        <f>data[[#This Row],[Cost per unit]]*data[[#This Row],[Units]]</f>
        <v>591.75</v>
      </c>
    </row>
    <row r="56" spans="3:9" x14ac:dyDescent="0.3">
      <c r="C56" t="s">
        <v>41</v>
      </c>
      <c r="D56" t="s">
        <v>35</v>
      </c>
      <c r="E56" t="s">
        <v>28</v>
      </c>
      <c r="F56" s="1">
        <v>7455</v>
      </c>
      <c r="G56" s="2">
        <v>216</v>
      </c>
      <c r="H56">
        <f>_xlfn.XLOOKUP(data[[#This Row],[Product]],products[Product],products[Cost per unit])</f>
        <v>10.38</v>
      </c>
      <c r="I56" s="14">
        <f>data[[#This Row],[Cost per unit]]*data[[#This Row],[Units]]</f>
        <v>2242.0800000000004</v>
      </c>
    </row>
    <row r="57" spans="3:9" x14ac:dyDescent="0.3">
      <c r="C57" t="s">
        <v>6</v>
      </c>
      <c r="D57" t="s">
        <v>38</v>
      </c>
      <c r="E57" t="s">
        <v>21</v>
      </c>
      <c r="F57" s="1">
        <v>7322</v>
      </c>
      <c r="G57" s="2">
        <v>36</v>
      </c>
      <c r="H57">
        <f>_xlfn.XLOOKUP(data[[#This Row],[Product]],products[Product],products[Cost per unit])</f>
        <v>9</v>
      </c>
      <c r="I57" s="14">
        <f>data[[#This Row],[Cost per unit]]*data[[#This Row],[Units]]</f>
        <v>324</v>
      </c>
    </row>
    <row r="58" spans="3:9" x14ac:dyDescent="0.3">
      <c r="C58" t="s">
        <v>3</v>
      </c>
      <c r="D58" t="s">
        <v>37</v>
      </c>
      <c r="E58" t="s">
        <v>28</v>
      </c>
      <c r="F58" s="1">
        <v>7308</v>
      </c>
      <c r="G58" s="2">
        <v>327</v>
      </c>
      <c r="H58">
        <f>_xlfn.XLOOKUP(data[[#This Row],[Product]],products[Product],products[Cost per unit])</f>
        <v>10.38</v>
      </c>
      <c r="I58" s="14">
        <f>data[[#This Row],[Cost per unit]]*data[[#This Row],[Units]]</f>
        <v>3394.26</v>
      </c>
    </row>
    <row r="59" spans="3:9" x14ac:dyDescent="0.3">
      <c r="C59" t="s">
        <v>5</v>
      </c>
      <c r="D59" t="s">
        <v>34</v>
      </c>
      <c r="E59" t="s">
        <v>15</v>
      </c>
      <c r="F59" s="1">
        <v>7280</v>
      </c>
      <c r="G59" s="2">
        <v>201</v>
      </c>
      <c r="H59">
        <f>_xlfn.XLOOKUP(data[[#This Row],[Product]],products[Product],products[Cost per unit])</f>
        <v>11.73</v>
      </c>
      <c r="I59" s="14">
        <f>data[[#This Row],[Cost per unit]]*data[[#This Row],[Units]]</f>
        <v>2357.73</v>
      </c>
    </row>
    <row r="60" spans="3:9" x14ac:dyDescent="0.3">
      <c r="C60" t="s">
        <v>9</v>
      </c>
      <c r="D60" t="s">
        <v>37</v>
      </c>
      <c r="E60" t="s">
        <v>20</v>
      </c>
      <c r="F60" s="1">
        <v>7273</v>
      </c>
      <c r="G60" s="2">
        <v>96</v>
      </c>
      <c r="H60">
        <f>_xlfn.XLOOKUP(data[[#This Row],[Product]],products[Product],products[Cost per unit])</f>
        <v>10.62</v>
      </c>
      <c r="I60" s="14">
        <f>data[[#This Row],[Cost per unit]]*data[[#This Row],[Units]]</f>
        <v>1019.52</v>
      </c>
    </row>
    <row r="61" spans="3:9" x14ac:dyDescent="0.3">
      <c r="C61" t="s">
        <v>3</v>
      </c>
      <c r="D61" t="s">
        <v>34</v>
      </c>
      <c r="E61" t="s">
        <v>14</v>
      </c>
      <c r="F61" s="1">
        <v>7259</v>
      </c>
      <c r="G61" s="2">
        <v>276</v>
      </c>
      <c r="H61">
        <f>_xlfn.XLOOKUP(data[[#This Row],[Product]],products[Product],products[Cost per unit])</f>
        <v>11.7</v>
      </c>
      <c r="I61" s="14">
        <f>data[[#This Row],[Cost per unit]]*data[[#This Row],[Units]]</f>
        <v>3229.2</v>
      </c>
    </row>
    <row r="62" spans="3:9" x14ac:dyDescent="0.3">
      <c r="C62" t="s">
        <v>5</v>
      </c>
      <c r="D62" t="s">
        <v>38</v>
      </c>
      <c r="E62" t="s">
        <v>13</v>
      </c>
      <c r="F62" s="1">
        <v>7189</v>
      </c>
      <c r="G62" s="2">
        <v>54</v>
      </c>
      <c r="H62">
        <f>_xlfn.XLOOKUP(data[[#This Row],[Product]],products[Product],products[Cost per unit])</f>
        <v>9.33</v>
      </c>
      <c r="I62" s="14">
        <f>data[[#This Row],[Cost per unit]]*data[[#This Row],[Units]]</f>
        <v>503.82</v>
      </c>
    </row>
    <row r="63" spans="3:9" x14ac:dyDescent="0.3">
      <c r="C63" t="s">
        <v>8</v>
      </c>
      <c r="D63" t="s">
        <v>39</v>
      </c>
      <c r="E63" t="s">
        <v>30</v>
      </c>
      <c r="F63" s="1">
        <v>7021</v>
      </c>
      <c r="G63" s="2">
        <v>183</v>
      </c>
      <c r="H63">
        <f>_xlfn.XLOOKUP(data[[#This Row],[Product]],products[Product],products[Cost per unit])</f>
        <v>14.49</v>
      </c>
      <c r="I63" s="14">
        <f>data[[#This Row],[Cost per unit]]*data[[#This Row],[Units]]</f>
        <v>2651.67</v>
      </c>
    </row>
    <row r="64" spans="3:9" x14ac:dyDescent="0.3">
      <c r="C64" t="s">
        <v>5</v>
      </c>
      <c r="D64" t="s">
        <v>34</v>
      </c>
      <c r="E64" t="s">
        <v>27</v>
      </c>
      <c r="F64" s="1">
        <v>6986</v>
      </c>
      <c r="G64" s="2">
        <v>21</v>
      </c>
      <c r="H64">
        <f>_xlfn.XLOOKUP(data[[#This Row],[Product]],products[Product],products[Cost per unit])</f>
        <v>16.73</v>
      </c>
      <c r="I64" s="14">
        <f>data[[#This Row],[Cost per unit]]*data[[#This Row],[Units]]</f>
        <v>351.33</v>
      </c>
    </row>
    <row r="65" spans="3:9" x14ac:dyDescent="0.3">
      <c r="C65" t="s">
        <v>5</v>
      </c>
      <c r="D65" t="s">
        <v>39</v>
      </c>
      <c r="E65" t="s">
        <v>22</v>
      </c>
      <c r="F65" s="1">
        <v>6909</v>
      </c>
      <c r="G65" s="2">
        <v>81</v>
      </c>
      <c r="H65">
        <f>_xlfn.XLOOKUP(data[[#This Row],[Product]],products[Product],products[Cost per unit])</f>
        <v>9.77</v>
      </c>
      <c r="I65" s="14">
        <f>data[[#This Row],[Cost per unit]]*data[[#This Row],[Units]]</f>
        <v>791.37</v>
      </c>
    </row>
    <row r="66" spans="3:9" x14ac:dyDescent="0.3">
      <c r="C66" t="s">
        <v>10</v>
      </c>
      <c r="D66" t="s">
        <v>38</v>
      </c>
      <c r="E66" t="s">
        <v>4</v>
      </c>
      <c r="F66" s="1">
        <v>6860</v>
      </c>
      <c r="G66" s="2">
        <v>126</v>
      </c>
      <c r="H66">
        <f>_xlfn.XLOOKUP(data[[#This Row],[Product]],products[Product],products[Cost per unit])</f>
        <v>11.88</v>
      </c>
      <c r="I66" s="14">
        <f>data[[#This Row],[Cost per unit]]*data[[#This Row],[Units]]</f>
        <v>1496.88</v>
      </c>
    </row>
    <row r="67" spans="3:9" x14ac:dyDescent="0.3">
      <c r="C67" t="s">
        <v>40</v>
      </c>
      <c r="D67" t="s">
        <v>35</v>
      </c>
      <c r="E67" t="s">
        <v>22</v>
      </c>
      <c r="F67" s="1">
        <v>6853</v>
      </c>
      <c r="G67" s="2">
        <v>372</v>
      </c>
      <c r="H67">
        <f>_xlfn.XLOOKUP(data[[#This Row],[Product]],products[Product],products[Cost per unit])</f>
        <v>9.77</v>
      </c>
      <c r="I67" s="14">
        <f>data[[#This Row],[Cost per unit]]*data[[#This Row],[Units]]</f>
        <v>3634.44</v>
      </c>
    </row>
    <row r="68" spans="3:9" x14ac:dyDescent="0.3">
      <c r="C68" t="s">
        <v>9</v>
      </c>
      <c r="D68" t="s">
        <v>34</v>
      </c>
      <c r="E68" t="s">
        <v>21</v>
      </c>
      <c r="F68" s="1">
        <v>6832</v>
      </c>
      <c r="G68" s="2">
        <v>27</v>
      </c>
      <c r="H68">
        <f>_xlfn.XLOOKUP(data[[#This Row],[Product]],products[Product],products[Cost per unit])</f>
        <v>9</v>
      </c>
      <c r="I68" s="14">
        <f>data[[#This Row],[Cost per unit]]*data[[#This Row],[Units]]</f>
        <v>243</v>
      </c>
    </row>
    <row r="69" spans="3:9" x14ac:dyDescent="0.3">
      <c r="C69" t="s">
        <v>6</v>
      </c>
      <c r="D69" t="s">
        <v>37</v>
      </c>
      <c r="E69" t="s">
        <v>26</v>
      </c>
      <c r="F69" s="1">
        <v>6818</v>
      </c>
      <c r="G69" s="2">
        <v>6</v>
      </c>
      <c r="H69">
        <f>_xlfn.XLOOKUP(data[[#This Row],[Product]],products[Product],products[Cost per unit])</f>
        <v>5.6</v>
      </c>
      <c r="I69" s="14">
        <f>data[[#This Row],[Cost per unit]]*data[[#This Row],[Units]]</f>
        <v>33.599999999999994</v>
      </c>
    </row>
    <row r="70" spans="3:9" x14ac:dyDescent="0.3">
      <c r="C70" t="s">
        <v>7</v>
      </c>
      <c r="D70" t="s">
        <v>35</v>
      </c>
      <c r="E70" t="s">
        <v>30</v>
      </c>
      <c r="F70" s="1">
        <v>6755</v>
      </c>
      <c r="G70" s="2">
        <v>252</v>
      </c>
      <c r="H70">
        <f>_xlfn.XLOOKUP(data[[#This Row],[Product]],products[Product],products[Cost per unit])</f>
        <v>14.49</v>
      </c>
      <c r="I70" s="14">
        <f>data[[#This Row],[Cost per unit]]*data[[#This Row],[Units]]</f>
        <v>3651.48</v>
      </c>
    </row>
    <row r="71" spans="3:9" x14ac:dyDescent="0.3">
      <c r="C71" t="s">
        <v>40</v>
      </c>
      <c r="D71" t="s">
        <v>34</v>
      </c>
      <c r="E71" t="s">
        <v>26</v>
      </c>
      <c r="F71" s="1">
        <v>6748</v>
      </c>
      <c r="G71" s="2">
        <v>48</v>
      </c>
      <c r="H71">
        <f>_xlfn.XLOOKUP(data[[#This Row],[Product]],products[Product],products[Cost per unit])</f>
        <v>5.6</v>
      </c>
      <c r="I71" s="14">
        <f>data[[#This Row],[Cost per unit]]*data[[#This Row],[Units]]</f>
        <v>268.79999999999995</v>
      </c>
    </row>
    <row r="72" spans="3:9" x14ac:dyDescent="0.3">
      <c r="C72" t="s">
        <v>6</v>
      </c>
      <c r="D72" t="s">
        <v>34</v>
      </c>
      <c r="E72" t="s">
        <v>32</v>
      </c>
      <c r="F72" s="1">
        <v>6734</v>
      </c>
      <c r="G72" s="2">
        <v>123</v>
      </c>
      <c r="H72">
        <f>_xlfn.XLOOKUP(data[[#This Row],[Product]],products[Product],products[Cost per unit])</f>
        <v>8.65</v>
      </c>
      <c r="I72" s="14">
        <f>data[[#This Row],[Cost per unit]]*data[[#This Row],[Units]]</f>
        <v>1063.95</v>
      </c>
    </row>
    <row r="73" spans="3:9" x14ac:dyDescent="0.3">
      <c r="C73" t="s">
        <v>8</v>
      </c>
      <c r="D73" t="s">
        <v>35</v>
      </c>
      <c r="E73" t="s">
        <v>32</v>
      </c>
      <c r="F73" s="1">
        <v>6706</v>
      </c>
      <c r="G73" s="2">
        <v>459</v>
      </c>
      <c r="H73">
        <f>_xlfn.XLOOKUP(data[[#This Row],[Product]],products[Product],products[Cost per unit])</f>
        <v>8.65</v>
      </c>
      <c r="I73" s="14">
        <f>data[[#This Row],[Cost per unit]]*data[[#This Row],[Units]]</f>
        <v>3970.3500000000004</v>
      </c>
    </row>
    <row r="74" spans="3:9" x14ac:dyDescent="0.3">
      <c r="C74" t="s">
        <v>3</v>
      </c>
      <c r="D74" t="s">
        <v>35</v>
      </c>
      <c r="E74" t="s">
        <v>15</v>
      </c>
      <c r="F74" s="1">
        <v>6657</v>
      </c>
      <c r="G74" s="2">
        <v>276</v>
      </c>
      <c r="H74">
        <f>_xlfn.XLOOKUP(data[[#This Row],[Product]],products[Product],products[Cost per unit])</f>
        <v>11.73</v>
      </c>
      <c r="I74" s="14">
        <f>data[[#This Row],[Cost per unit]]*data[[#This Row],[Units]]</f>
        <v>3237.48</v>
      </c>
    </row>
    <row r="75" spans="3:9" x14ac:dyDescent="0.3">
      <c r="C75" t="s">
        <v>10</v>
      </c>
      <c r="D75" t="s">
        <v>36</v>
      </c>
      <c r="E75" t="s">
        <v>32</v>
      </c>
      <c r="F75" s="1">
        <v>6657</v>
      </c>
      <c r="G75" s="2">
        <v>303</v>
      </c>
      <c r="H75">
        <f>_xlfn.XLOOKUP(data[[#This Row],[Product]],products[Product],products[Cost per unit])</f>
        <v>8.65</v>
      </c>
      <c r="I75" s="14">
        <f>data[[#This Row],[Cost per unit]]*data[[#This Row],[Units]]</f>
        <v>2620.9500000000003</v>
      </c>
    </row>
    <row r="76" spans="3:9" x14ac:dyDescent="0.3">
      <c r="C76" t="s">
        <v>7</v>
      </c>
      <c r="D76" t="s">
        <v>37</v>
      </c>
      <c r="E76" t="s">
        <v>14</v>
      </c>
      <c r="F76" s="1">
        <v>6608</v>
      </c>
      <c r="G76" s="2">
        <v>225</v>
      </c>
      <c r="H76">
        <f>_xlfn.XLOOKUP(data[[#This Row],[Product]],products[Product],products[Cost per unit])</f>
        <v>11.7</v>
      </c>
      <c r="I76" s="14">
        <f>data[[#This Row],[Cost per unit]]*data[[#This Row],[Units]]</f>
        <v>2632.5</v>
      </c>
    </row>
    <row r="77" spans="3:9" x14ac:dyDescent="0.3">
      <c r="C77" t="s">
        <v>2</v>
      </c>
      <c r="D77" t="s">
        <v>38</v>
      </c>
      <c r="E77" t="s">
        <v>28</v>
      </c>
      <c r="F77" s="1">
        <v>6580</v>
      </c>
      <c r="G77" s="2">
        <v>183</v>
      </c>
      <c r="H77">
        <f>_xlfn.XLOOKUP(data[[#This Row],[Product]],products[Product],products[Cost per unit])</f>
        <v>10.38</v>
      </c>
      <c r="I77" s="14">
        <f>data[[#This Row],[Cost per unit]]*data[[#This Row],[Units]]</f>
        <v>1899.5400000000002</v>
      </c>
    </row>
    <row r="78" spans="3:9" x14ac:dyDescent="0.3">
      <c r="C78" t="s">
        <v>7</v>
      </c>
      <c r="D78" t="s">
        <v>37</v>
      </c>
      <c r="E78" t="s">
        <v>30</v>
      </c>
      <c r="F78" s="1">
        <v>6454</v>
      </c>
      <c r="G78" s="2">
        <v>54</v>
      </c>
      <c r="H78">
        <f>_xlfn.XLOOKUP(data[[#This Row],[Product]],products[Product],products[Cost per unit])</f>
        <v>14.49</v>
      </c>
      <c r="I78" s="14">
        <f>data[[#This Row],[Cost per unit]]*data[[#This Row],[Units]]</f>
        <v>782.46</v>
      </c>
    </row>
    <row r="79" spans="3:9" x14ac:dyDescent="0.3">
      <c r="C79" t="s">
        <v>8</v>
      </c>
      <c r="D79" t="s">
        <v>38</v>
      </c>
      <c r="E79" t="s">
        <v>21</v>
      </c>
      <c r="F79" s="1">
        <v>6433</v>
      </c>
      <c r="G79" s="2">
        <v>78</v>
      </c>
      <c r="H79">
        <f>_xlfn.XLOOKUP(data[[#This Row],[Product]],products[Product],products[Cost per unit])</f>
        <v>9</v>
      </c>
      <c r="I79" s="14">
        <f>data[[#This Row],[Cost per unit]]*data[[#This Row],[Units]]</f>
        <v>702</v>
      </c>
    </row>
    <row r="80" spans="3:9" x14ac:dyDescent="0.3">
      <c r="C80" t="s">
        <v>41</v>
      </c>
      <c r="D80" t="s">
        <v>37</v>
      </c>
      <c r="E80" t="s">
        <v>24</v>
      </c>
      <c r="F80" s="1">
        <v>6398</v>
      </c>
      <c r="G80" s="2">
        <v>102</v>
      </c>
      <c r="H80">
        <f>_xlfn.XLOOKUP(data[[#This Row],[Product]],products[Product],products[Cost per unit])</f>
        <v>4.97</v>
      </c>
      <c r="I80" s="14">
        <f>data[[#This Row],[Cost per unit]]*data[[#This Row],[Units]]</f>
        <v>506.94</v>
      </c>
    </row>
    <row r="81" spans="3:9" x14ac:dyDescent="0.3">
      <c r="C81" t="s">
        <v>7</v>
      </c>
      <c r="D81" t="s">
        <v>37</v>
      </c>
      <c r="E81" t="s">
        <v>33</v>
      </c>
      <c r="F81" s="1">
        <v>6391</v>
      </c>
      <c r="G81" s="2">
        <v>48</v>
      </c>
      <c r="H81">
        <f>_xlfn.XLOOKUP(data[[#This Row],[Product]],products[Product],products[Cost per unit])</f>
        <v>12.37</v>
      </c>
      <c r="I81" s="14">
        <f>data[[#This Row],[Cost per unit]]*data[[#This Row],[Units]]</f>
        <v>593.76</v>
      </c>
    </row>
    <row r="82" spans="3:9" x14ac:dyDescent="0.3">
      <c r="C82" t="s">
        <v>40</v>
      </c>
      <c r="D82" t="s">
        <v>39</v>
      </c>
      <c r="E82" t="s">
        <v>27</v>
      </c>
      <c r="F82" s="1">
        <v>6370</v>
      </c>
      <c r="G82" s="2">
        <v>30</v>
      </c>
      <c r="H82">
        <f>_xlfn.XLOOKUP(data[[#This Row],[Product]],products[Product],products[Cost per unit])</f>
        <v>16.73</v>
      </c>
      <c r="I82" s="14">
        <f>data[[#This Row],[Cost per unit]]*data[[#This Row],[Units]]</f>
        <v>501.90000000000003</v>
      </c>
    </row>
    <row r="83" spans="3:9" x14ac:dyDescent="0.3">
      <c r="C83" t="s">
        <v>5</v>
      </c>
      <c r="D83" t="s">
        <v>36</v>
      </c>
      <c r="E83" t="s">
        <v>23</v>
      </c>
      <c r="F83" s="1">
        <v>6314</v>
      </c>
      <c r="G83" s="2">
        <v>15</v>
      </c>
      <c r="H83">
        <f>_xlfn.XLOOKUP(data[[#This Row],[Product]],products[Product],products[Cost per unit])</f>
        <v>6.49</v>
      </c>
      <c r="I83" s="14">
        <f>data[[#This Row],[Cost per unit]]*data[[#This Row],[Units]]</f>
        <v>97.350000000000009</v>
      </c>
    </row>
    <row r="84" spans="3:9" x14ac:dyDescent="0.3">
      <c r="C84" t="s">
        <v>3</v>
      </c>
      <c r="D84" t="s">
        <v>34</v>
      </c>
      <c r="E84" t="s">
        <v>25</v>
      </c>
      <c r="F84" s="1">
        <v>6300</v>
      </c>
      <c r="G84" s="2">
        <v>42</v>
      </c>
      <c r="H84">
        <f>_xlfn.XLOOKUP(data[[#This Row],[Product]],products[Product],products[Cost per unit])</f>
        <v>13.15</v>
      </c>
      <c r="I84" s="14">
        <f>data[[#This Row],[Cost per unit]]*data[[#This Row],[Units]]</f>
        <v>552.30000000000007</v>
      </c>
    </row>
    <row r="85" spans="3:9" x14ac:dyDescent="0.3">
      <c r="C85" t="s">
        <v>8</v>
      </c>
      <c r="D85" t="s">
        <v>37</v>
      </c>
      <c r="E85" t="s">
        <v>26</v>
      </c>
      <c r="F85" s="1">
        <v>6279</v>
      </c>
      <c r="G85" s="2">
        <v>45</v>
      </c>
      <c r="H85">
        <f>_xlfn.XLOOKUP(data[[#This Row],[Product]],products[Product],products[Cost per unit])</f>
        <v>5.6</v>
      </c>
      <c r="I85" s="14">
        <f>data[[#This Row],[Cost per unit]]*data[[#This Row],[Units]]</f>
        <v>251.99999999999997</v>
      </c>
    </row>
    <row r="86" spans="3:9" x14ac:dyDescent="0.3">
      <c r="C86" t="s">
        <v>5</v>
      </c>
      <c r="D86" t="s">
        <v>34</v>
      </c>
      <c r="E86" t="s">
        <v>22</v>
      </c>
      <c r="F86" s="1">
        <v>6279</v>
      </c>
      <c r="G86" s="2">
        <v>237</v>
      </c>
      <c r="H86">
        <f>_xlfn.XLOOKUP(data[[#This Row],[Product]],products[Product],products[Cost per unit])</f>
        <v>9.77</v>
      </c>
      <c r="I86" s="14">
        <f>data[[#This Row],[Cost per unit]]*data[[#This Row],[Units]]</f>
        <v>2315.4899999999998</v>
      </c>
    </row>
    <row r="87" spans="3:9" x14ac:dyDescent="0.3">
      <c r="C87" t="s">
        <v>5</v>
      </c>
      <c r="D87" t="s">
        <v>36</v>
      </c>
      <c r="E87" t="s">
        <v>13</v>
      </c>
      <c r="F87" s="1">
        <v>6146</v>
      </c>
      <c r="G87" s="2">
        <v>63</v>
      </c>
      <c r="H87">
        <f>_xlfn.XLOOKUP(data[[#This Row],[Product]],products[Product],products[Cost per unit])</f>
        <v>9.33</v>
      </c>
      <c r="I87" s="14">
        <f>data[[#This Row],[Cost per unit]]*data[[#This Row],[Units]]</f>
        <v>587.79</v>
      </c>
    </row>
    <row r="88" spans="3:9" x14ac:dyDescent="0.3">
      <c r="C88" t="s">
        <v>40</v>
      </c>
      <c r="D88" t="s">
        <v>37</v>
      </c>
      <c r="E88" t="s">
        <v>27</v>
      </c>
      <c r="F88" s="1">
        <v>6132</v>
      </c>
      <c r="G88" s="2">
        <v>93</v>
      </c>
      <c r="H88">
        <f>_xlfn.XLOOKUP(data[[#This Row],[Product]],products[Product],products[Cost per unit])</f>
        <v>16.73</v>
      </c>
      <c r="I88" s="14">
        <f>data[[#This Row],[Cost per unit]]*data[[#This Row],[Units]]</f>
        <v>1555.89</v>
      </c>
    </row>
    <row r="89" spans="3:9" x14ac:dyDescent="0.3">
      <c r="C89" t="s">
        <v>40</v>
      </c>
      <c r="D89" t="s">
        <v>38</v>
      </c>
      <c r="E89" t="s">
        <v>4</v>
      </c>
      <c r="F89" s="1">
        <v>6125</v>
      </c>
      <c r="G89" s="2">
        <v>102</v>
      </c>
      <c r="H89">
        <f>_xlfn.XLOOKUP(data[[#This Row],[Product]],products[Product],products[Cost per unit])</f>
        <v>11.88</v>
      </c>
      <c r="I89" s="14">
        <f>data[[#This Row],[Cost per unit]]*data[[#This Row],[Units]]</f>
        <v>1211.76</v>
      </c>
    </row>
    <row r="90" spans="3:9" x14ac:dyDescent="0.3">
      <c r="C90" t="s">
        <v>6</v>
      </c>
      <c r="D90" t="s">
        <v>36</v>
      </c>
      <c r="E90" t="s">
        <v>32</v>
      </c>
      <c r="F90" s="1">
        <v>6118</v>
      </c>
      <c r="G90" s="2">
        <v>9</v>
      </c>
      <c r="H90">
        <f>_xlfn.XLOOKUP(data[[#This Row],[Product]],products[Product],products[Cost per unit])</f>
        <v>8.65</v>
      </c>
      <c r="I90" s="14">
        <f>data[[#This Row],[Cost per unit]]*data[[#This Row],[Units]]</f>
        <v>77.850000000000009</v>
      </c>
    </row>
    <row r="91" spans="3:9" x14ac:dyDescent="0.3">
      <c r="C91" t="s">
        <v>41</v>
      </c>
      <c r="D91" t="s">
        <v>36</v>
      </c>
      <c r="E91" t="s">
        <v>30</v>
      </c>
      <c r="F91" s="1">
        <v>6118</v>
      </c>
      <c r="G91" s="2">
        <v>174</v>
      </c>
      <c r="H91">
        <f>_xlfn.XLOOKUP(data[[#This Row],[Product]],products[Product],products[Cost per unit])</f>
        <v>14.49</v>
      </c>
      <c r="I91" s="14">
        <f>data[[#This Row],[Cost per unit]]*data[[#This Row],[Units]]</f>
        <v>2521.2600000000002</v>
      </c>
    </row>
    <row r="92" spans="3:9" x14ac:dyDescent="0.3">
      <c r="C92" t="s">
        <v>5</v>
      </c>
      <c r="D92" t="s">
        <v>36</v>
      </c>
      <c r="E92" t="s">
        <v>18</v>
      </c>
      <c r="F92" s="1">
        <v>6111</v>
      </c>
      <c r="G92" s="2">
        <v>3</v>
      </c>
      <c r="H92">
        <f>_xlfn.XLOOKUP(data[[#This Row],[Product]],products[Product],products[Cost per unit])</f>
        <v>6.47</v>
      </c>
      <c r="I92" s="14">
        <f>data[[#This Row],[Cost per unit]]*data[[#This Row],[Units]]</f>
        <v>19.41</v>
      </c>
    </row>
    <row r="93" spans="3:9" x14ac:dyDescent="0.3">
      <c r="C93" t="s">
        <v>6</v>
      </c>
      <c r="D93" t="s">
        <v>39</v>
      </c>
      <c r="E93" t="s">
        <v>17</v>
      </c>
      <c r="F93" s="1">
        <v>6048</v>
      </c>
      <c r="G93" s="2">
        <v>27</v>
      </c>
      <c r="H93">
        <f>_xlfn.XLOOKUP(data[[#This Row],[Product]],products[Product],products[Cost per unit])</f>
        <v>3.11</v>
      </c>
      <c r="I93" s="14">
        <f>data[[#This Row],[Cost per unit]]*data[[#This Row],[Units]]</f>
        <v>83.97</v>
      </c>
    </row>
    <row r="94" spans="3:9" x14ac:dyDescent="0.3">
      <c r="C94" t="s">
        <v>2</v>
      </c>
      <c r="D94" t="s">
        <v>39</v>
      </c>
      <c r="E94" t="s">
        <v>28</v>
      </c>
      <c r="F94" s="1">
        <v>6027</v>
      </c>
      <c r="G94" s="2">
        <v>144</v>
      </c>
      <c r="H94">
        <f>_xlfn.XLOOKUP(data[[#This Row],[Product]],products[Product],products[Cost per unit])</f>
        <v>10.38</v>
      </c>
      <c r="I94" s="14">
        <f>data[[#This Row],[Cost per unit]]*data[[#This Row],[Units]]</f>
        <v>1494.72</v>
      </c>
    </row>
    <row r="95" spans="3:9" x14ac:dyDescent="0.3">
      <c r="C95" t="s">
        <v>41</v>
      </c>
      <c r="D95" t="s">
        <v>38</v>
      </c>
      <c r="E95" t="s">
        <v>22</v>
      </c>
      <c r="F95" s="1">
        <v>5915</v>
      </c>
      <c r="G95" s="2">
        <v>3</v>
      </c>
      <c r="H95">
        <f>_xlfn.XLOOKUP(data[[#This Row],[Product]],products[Product],products[Cost per unit])</f>
        <v>9.77</v>
      </c>
      <c r="I95" s="14">
        <f>data[[#This Row],[Cost per unit]]*data[[#This Row],[Units]]</f>
        <v>29.31</v>
      </c>
    </row>
    <row r="96" spans="3:9" x14ac:dyDescent="0.3">
      <c r="C96" t="s">
        <v>40</v>
      </c>
      <c r="D96" t="s">
        <v>39</v>
      </c>
      <c r="E96" t="s">
        <v>22</v>
      </c>
      <c r="F96" s="1">
        <v>5817</v>
      </c>
      <c r="G96" s="2">
        <v>12</v>
      </c>
      <c r="H96">
        <f>_xlfn.XLOOKUP(data[[#This Row],[Product]],products[Product],products[Cost per unit])</f>
        <v>9.77</v>
      </c>
      <c r="I96" s="14">
        <f>data[[#This Row],[Cost per unit]]*data[[#This Row],[Units]]</f>
        <v>117.24</v>
      </c>
    </row>
    <row r="97" spans="3:9" x14ac:dyDescent="0.3">
      <c r="C97" t="s">
        <v>40</v>
      </c>
      <c r="D97" t="s">
        <v>39</v>
      </c>
      <c r="E97" t="s">
        <v>15</v>
      </c>
      <c r="F97" s="1">
        <v>5775</v>
      </c>
      <c r="G97" s="2">
        <v>42</v>
      </c>
      <c r="H97">
        <f>_xlfn.XLOOKUP(data[[#This Row],[Product]],products[Product],products[Cost per unit])</f>
        <v>11.73</v>
      </c>
      <c r="I97" s="14">
        <f>data[[#This Row],[Cost per unit]]*data[[#This Row],[Units]]</f>
        <v>492.66</v>
      </c>
    </row>
    <row r="98" spans="3:9" x14ac:dyDescent="0.3">
      <c r="C98" t="s">
        <v>7</v>
      </c>
      <c r="D98" t="s">
        <v>38</v>
      </c>
      <c r="E98" t="s">
        <v>28</v>
      </c>
      <c r="F98" s="1">
        <v>5677</v>
      </c>
      <c r="G98" s="2">
        <v>258</v>
      </c>
      <c r="H98">
        <f>_xlfn.XLOOKUP(data[[#This Row],[Product]],products[Product],products[Cost per unit])</f>
        <v>10.38</v>
      </c>
      <c r="I98" s="14">
        <f>data[[#This Row],[Cost per unit]]*data[[#This Row],[Units]]</f>
        <v>2678.0400000000004</v>
      </c>
    </row>
    <row r="99" spans="3:9" x14ac:dyDescent="0.3">
      <c r="C99" t="s">
        <v>40</v>
      </c>
      <c r="D99" t="s">
        <v>38</v>
      </c>
      <c r="E99" t="s">
        <v>13</v>
      </c>
      <c r="F99" s="1">
        <v>5670</v>
      </c>
      <c r="G99" s="2">
        <v>297</v>
      </c>
      <c r="H99">
        <f>_xlfn.XLOOKUP(data[[#This Row],[Product]],products[Product],products[Cost per unit])</f>
        <v>9.33</v>
      </c>
      <c r="I99" s="14">
        <f>data[[#This Row],[Cost per unit]]*data[[#This Row],[Units]]</f>
        <v>2771.01</v>
      </c>
    </row>
    <row r="100" spans="3:9" x14ac:dyDescent="0.3">
      <c r="C100" t="s">
        <v>10</v>
      </c>
      <c r="D100" t="s">
        <v>38</v>
      </c>
      <c r="E100" t="s">
        <v>14</v>
      </c>
      <c r="F100" s="1">
        <v>5586</v>
      </c>
      <c r="G100" s="2">
        <v>525</v>
      </c>
      <c r="H100">
        <f>_xlfn.XLOOKUP(data[[#This Row],[Product]],products[Product],products[Cost per unit])</f>
        <v>11.7</v>
      </c>
      <c r="I100" s="14">
        <f>data[[#This Row],[Cost per unit]]*data[[#This Row],[Units]]</f>
        <v>6142.5</v>
      </c>
    </row>
    <row r="101" spans="3:9" x14ac:dyDescent="0.3">
      <c r="C101" t="s">
        <v>7</v>
      </c>
      <c r="D101" t="s">
        <v>36</v>
      </c>
      <c r="E101" t="s">
        <v>29</v>
      </c>
      <c r="F101" s="1">
        <v>5551</v>
      </c>
      <c r="G101" s="2">
        <v>252</v>
      </c>
      <c r="H101">
        <f>_xlfn.XLOOKUP(data[[#This Row],[Product]],products[Product],products[Cost per unit])</f>
        <v>7.16</v>
      </c>
      <c r="I101" s="14">
        <f>data[[#This Row],[Cost per unit]]*data[[#This Row],[Units]]</f>
        <v>1804.32</v>
      </c>
    </row>
    <row r="102" spans="3:9" x14ac:dyDescent="0.3">
      <c r="C102" t="s">
        <v>5</v>
      </c>
      <c r="D102" t="s">
        <v>38</v>
      </c>
      <c r="E102" t="s">
        <v>19</v>
      </c>
      <c r="F102" s="1">
        <v>5474</v>
      </c>
      <c r="G102" s="2">
        <v>168</v>
      </c>
      <c r="H102">
        <f>_xlfn.XLOOKUP(data[[#This Row],[Product]],products[Product],products[Cost per unit])</f>
        <v>7.64</v>
      </c>
      <c r="I102" s="14">
        <f>data[[#This Row],[Cost per unit]]*data[[#This Row],[Units]]</f>
        <v>1283.52</v>
      </c>
    </row>
    <row r="103" spans="3:9" x14ac:dyDescent="0.3">
      <c r="C103" t="s">
        <v>40</v>
      </c>
      <c r="D103" t="s">
        <v>36</v>
      </c>
      <c r="E103" t="s">
        <v>25</v>
      </c>
      <c r="F103" s="1">
        <v>5439</v>
      </c>
      <c r="G103" s="2">
        <v>30</v>
      </c>
      <c r="H103">
        <f>_xlfn.XLOOKUP(data[[#This Row],[Product]],products[Product],products[Cost per unit])</f>
        <v>13.15</v>
      </c>
      <c r="I103" s="14">
        <f>data[[#This Row],[Cost per unit]]*data[[#This Row],[Units]]</f>
        <v>394.5</v>
      </c>
    </row>
    <row r="104" spans="3:9" x14ac:dyDescent="0.3">
      <c r="C104" t="s">
        <v>10</v>
      </c>
      <c r="D104" t="s">
        <v>34</v>
      </c>
      <c r="E104" t="s">
        <v>19</v>
      </c>
      <c r="F104" s="1">
        <v>5355</v>
      </c>
      <c r="G104" s="2">
        <v>204</v>
      </c>
      <c r="H104">
        <f>_xlfn.XLOOKUP(data[[#This Row],[Product]],products[Product],products[Cost per unit])</f>
        <v>7.64</v>
      </c>
      <c r="I104" s="14">
        <f>data[[#This Row],[Cost per unit]]*data[[#This Row],[Units]]</f>
        <v>1558.56</v>
      </c>
    </row>
    <row r="105" spans="3:9" x14ac:dyDescent="0.3">
      <c r="C105" t="s">
        <v>7</v>
      </c>
      <c r="D105" t="s">
        <v>37</v>
      </c>
      <c r="E105" t="s">
        <v>26</v>
      </c>
      <c r="F105" s="1">
        <v>5306</v>
      </c>
      <c r="G105" s="2">
        <v>0</v>
      </c>
      <c r="H105">
        <f>_xlfn.XLOOKUP(data[[#This Row],[Product]],products[Product],products[Cost per unit])</f>
        <v>5.6</v>
      </c>
      <c r="I105" s="14">
        <f>data[[#This Row],[Cost per unit]]*data[[#This Row],[Units]]</f>
        <v>0</v>
      </c>
    </row>
    <row r="106" spans="3:9" x14ac:dyDescent="0.3">
      <c r="C106" t="s">
        <v>5</v>
      </c>
      <c r="D106" t="s">
        <v>39</v>
      </c>
      <c r="E106" t="s">
        <v>26</v>
      </c>
      <c r="F106" s="1">
        <v>5236</v>
      </c>
      <c r="G106" s="2">
        <v>51</v>
      </c>
      <c r="H106">
        <f>_xlfn.XLOOKUP(data[[#This Row],[Product]],products[Product],products[Cost per unit])</f>
        <v>5.6</v>
      </c>
      <c r="I106" s="14">
        <f>data[[#This Row],[Cost per unit]]*data[[#This Row],[Units]]</f>
        <v>285.59999999999997</v>
      </c>
    </row>
    <row r="107" spans="3:9" x14ac:dyDescent="0.3">
      <c r="C107" t="s">
        <v>7</v>
      </c>
      <c r="D107" t="s">
        <v>35</v>
      </c>
      <c r="E107" t="s">
        <v>28</v>
      </c>
      <c r="F107" s="1">
        <v>5194</v>
      </c>
      <c r="G107" s="2">
        <v>288</v>
      </c>
      <c r="H107">
        <f>_xlfn.XLOOKUP(data[[#This Row],[Product]],products[Product],products[Cost per unit])</f>
        <v>10.38</v>
      </c>
      <c r="I107" s="14">
        <f>data[[#This Row],[Cost per unit]]*data[[#This Row],[Units]]</f>
        <v>2989.44</v>
      </c>
    </row>
    <row r="108" spans="3:9" x14ac:dyDescent="0.3">
      <c r="C108" t="s">
        <v>5</v>
      </c>
      <c r="D108" t="s">
        <v>38</v>
      </c>
      <c r="E108" t="s">
        <v>32</v>
      </c>
      <c r="F108" s="1">
        <v>5075</v>
      </c>
      <c r="G108" s="2">
        <v>21</v>
      </c>
      <c r="H108">
        <f>_xlfn.XLOOKUP(data[[#This Row],[Product]],products[Product],products[Cost per unit])</f>
        <v>8.65</v>
      </c>
      <c r="I108" s="14">
        <f>data[[#This Row],[Cost per unit]]*data[[#This Row],[Units]]</f>
        <v>181.65</v>
      </c>
    </row>
    <row r="109" spans="3:9" x14ac:dyDescent="0.3">
      <c r="C109" t="s">
        <v>8</v>
      </c>
      <c r="D109" t="s">
        <v>36</v>
      </c>
      <c r="E109" t="s">
        <v>23</v>
      </c>
      <c r="F109" s="1">
        <v>5019</v>
      </c>
      <c r="G109" s="2">
        <v>150</v>
      </c>
      <c r="H109">
        <f>_xlfn.XLOOKUP(data[[#This Row],[Product]],products[Product],products[Cost per unit])</f>
        <v>6.49</v>
      </c>
      <c r="I109" s="14">
        <f>data[[#This Row],[Cost per unit]]*data[[#This Row],[Units]]</f>
        <v>973.5</v>
      </c>
    </row>
    <row r="110" spans="3:9" x14ac:dyDescent="0.3">
      <c r="C110" t="s">
        <v>40</v>
      </c>
      <c r="D110" t="s">
        <v>34</v>
      </c>
      <c r="E110" t="s">
        <v>17</v>
      </c>
      <c r="F110" s="1">
        <v>5019</v>
      </c>
      <c r="G110" s="2">
        <v>156</v>
      </c>
      <c r="H110">
        <f>_xlfn.XLOOKUP(data[[#This Row],[Product]],products[Product],products[Cost per unit])</f>
        <v>3.11</v>
      </c>
      <c r="I110" s="14">
        <f>data[[#This Row],[Cost per unit]]*data[[#This Row],[Units]]</f>
        <v>485.15999999999997</v>
      </c>
    </row>
    <row r="111" spans="3:9" x14ac:dyDescent="0.3">
      <c r="C111" t="s">
        <v>8</v>
      </c>
      <c r="D111" t="s">
        <v>35</v>
      </c>
      <c r="E111" t="s">
        <v>22</v>
      </c>
      <c r="F111" s="1">
        <v>5012</v>
      </c>
      <c r="G111" s="2">
        <v>210</v>
      </c>
      <c r="H111">
        <f>_xlfn.XLOOKUP(data[[#This Row],[Product]],products[Product],products[Cost per unit])</f>
        <v>9.77</v>
      </c>
      <c r="I111" s="14">
        <f>data[[#This Row],[Cost per unit]]*data[[#This Row],[Units]]</f>
        <v>2051.6999999999998</v>
      </c>
    </row>
    <row r="112" spans="3:9" x14ac:dyDescent="0.3">
      <c r="C112" t="s">
        <v>10</v>
      </c>
      <c r="D112" t="s">
        <v>34</v>
      </c>
      <c r="E112" t="s">
        <v>26</v>
      </c>
      <c r="F112" s="1">
        <v>4991</v>
      </c>
      <c r="G112" s="2">
        <v>9</v>
      </c>
      <c r="H112">
        <f>_xlfn.XLOOKUP(data[[#This Row],[Product]],products[Product],products[Cost per unit])</f>
        <v>5.6</v>
      </c>
      <c r="I112" s="14">
        <f>data[[#This Row],[Cost per unit]]*data[[#This Row],[Units]]</f>
        <v>50.4</v>
      </c>
    </row>
    <row r="113" spans="3:9" x14ac:dyDescent="0.3">
      <c r="C113" t="s">
        <v>5</v>
      </c>
      <c r="D113" t="s">
        <v>37</v>
      </c>
      <c r="E113" t="s">
        <v>14</v>
      </c>
      <c r="F113" s="1">
        <v>4991</v>
      </c>
      <c r="G113" s="2">
        <v>12</v>
      </c>
      <c r="H113">
        <f>_xlfn.XLOOKUP(data[[#This Row],[Product]],products[Product],products[Cost per unit])</f>
        <v>11.7</v>
      </c>
      <c r="I113" s="14">
        <f>data[[#This Row],[Cost per unit]]*data[[#This Row],[Units]]</f>
        <v>140.39999999999998</v>
      </c>
    </row>
    <row r="114" spans="3:9" x14ac:dyDescent="0.3">
      <c r="C114" t="s">
        <v>6</v>
      </c>
      <c r="D114" t="s">
        <v>36</v>
      </c>
      <c r="E114" t="s">
        <v>17</v>
      </c>
      <c r="F114" s="1">
        <v>4970</v>
      </c>
      <c r="G114" s="2">
        <v>156</v>
      </c>
      <c r="H114">
        <f>_xlfn.XLOOKUP(data[[#This Row],[Product]],products[Product],products[Cost per unit])</f>
        <v>3.11</v>
      </c>
      <c r="I114" s="14">
        <f>data[[#This Row],[Cost per unit]]*data[[#This Row],[Units]]</f>
        <v>485.15999999999997</v>
      </c>
    </row>
    <row r="115" spans="3:9" x14ac:dyDescent="0.3">
      <c r="C115" t="s">
        <v>3</v>
      </c>
      <c r="D115" t="s">
        <v>39</v>
      </c>
      <c r="E115" t="s">
        <v>26</v>
      </c>
      <c r="F115" s="1">
        <v>4956</v>
      </c>
      <c r="G115" s="2">
        <v>171</v>
      </c>
      <c r="H115">
        <f>_xlfn.XLOOKUP(data[[#This Row],[Product]],products[Product],products[Cost per unit])</f>
        <v>5.6</v>
      </c>
      <c r="I115" s="14">
        <f>data[[#This Row],[Cost per unit]]*data[[#This Row],[Units]]</f>
        <v>957.59999999999991</v>
      </c>
    </row>
    <row r="116" spans="3:9" x14ac:dyDescent="0.3">
      <c r="C116" t="s">
        <v>6</v>
      </c>
      <c r="D116" t="s">
        <v>37</v>
      </c>
      <c r="E116" t="s">
        <v>23</v>
      </c>
      <c r="F116" s="1">
        <v>4949</v>
      </c>
      <c r="G116" s="2">
        <v>189</v>
      </c>
      <c r="H116">
        <f>_xlfn.XLOOKUP(data[[#This Row],[Product]],products[Product],products[Cost per unit])</f>
        <v>6.49</v>
      </c>
      <c r="I116" s="14">
        <f>data[[#This Row],[Cost per unit]]*data[[#This Row],[Units]]</f>
        <v>1226.6100000000001</v>
      </c>
    </row>
    <row r="117" spans="3:9" x14ac:dyDescent="0.3">
      <c r="C117" t="s">
        <v>41</v>
      </c>
      <c r="D117" t="s">
        <v>34</v>
      </c>
      <c r="E117" t="s">
        <v>23</v>
      </c>
      <c r="F117" s="1">
        <v>4935</v>
      </c>
      <c r="G117" s="2">
        <v>126</v>
      </c>
      <c r="H117">
        <f>_xlfn.XLOOKUP(data[[#This Row],[Product]],products[Product],products[Cost per unit])</f>
        <v>6.49</v>
      </c>
      <c r="I117" s="14">
        <f>data[[#This Row],[Cost per unit]]*data[[#This Row],[Units]]</f>
        <v>817.74</v>
      </c>
    </row>
    <row r="118" spans="3:9" x14ac:dyDescent="0.3">
      <c r="C118" t="s">
        <v>10</v>
      </c>
      <c r="D118" t="s">
        <v>39</v>
      </c>
      <c r="E118" t="s">
        <v>21</v>
      </c>
      <c r="F118" s="1">
        <v>4858</v>
      </c>
      <c r="G118" s="2">
        <v>279</v>
      </c>
      <c r="H118">
        <f>_xlfn.XLOOKUP(data[[#This Row],[Product]],products[Product],products[Cost per unit])</f>
        <v>9</v>
      </c>
      <c r="I118" s="14">
        <f>data[[#This Row],[Cost per unit]]*data[[#This Row],[Units]]</f>
        <v>2511</v>
      </c>
    </row>
    <row r="119" spans="3:9" x14ac:dyDescent="0.3">
      <c r="C119" t="s">
        <v>2</v>
      </c>
      <c r="D119" t="s">
        <v>39</v>
      </c>
      <c r="E119" t="s">
        <v>15</v>
      </c>
      <c r="F119" s="1">
        <v>4802</v>
      </c>
      <c r="G119" s="2">
        <v>36</v>
      </c>
      <c r="H119">
        <f>_xlfn.XLOOKUP(data[[#This Row],[Product]],products[Product],products[Cost per unit])</f>
        <v>11.73</v>
      </c>
      <c r="I119" s="14">
        <f>data[[#This Row],[Cost per unit]]*data[[#This Row],[Units]]</f>
        <v>422.28000000000003</v>
      </c>
    </row>
    <row r="120" spans="3:9" x14ac:dyDescent="0.3">
      <c r="C120" t="s">
        <v>6</v>
      </c>
      <c r="D120" t="s">
        <v>35</v>
      </c>
      <c r="E120" t="s">
        <v>30</v>
      </c>
      <c r="F120" s="1">
        <v>4781</v>
      </c>
      <c r="G120" s="2">
        <v>123</v>
      </c>
      <c r="H120">
        <f>_xlfn.XLOOKUP(data[[#This Row],[Product]],products[Product],products[Cost per unit])</f>
        <v>14.49</v>
      </c>
      <c r="I120" s="14">
        <f>data[[#This Row],[Cost per unit]]*data[[#This Row],[Units]]</f>
        <v>1782.27</v>
      </c>
    </row>
    <row r="121" spans="3:9" x14ac:dyDescent="0.3">
      <c r="C121" t="s">
        <v>41</v>
      </c>
      <c r="D121" t="s">
        <v>35</v>
      </c>
      <c r="E121" t="s">
        <v>13</v>
      </c>
      <c r="F121" s="1">
        <v>4760</v>
      </c>
      <c r="G121" s="2">
        <v>69</v>
      </c>
      <c r="H121">
        <f>_xlfn.XLOOKUP(data[[#This Row],[Product]],products[Product],products[Cost per unit])</f>
        <v>9.33</v>
      </c>
      <c r="I121" s="14">
        <f>data[[#This Row],[Cost per unit]]*data[[#This Row],[Units]]</f>
        <v>643.77</v>
      </c>
    </row>
    <row r="122" spans="3:9" x14ac:dyDescent="0.3">
      <c r="C122" t="s">
        <v>5</v>
      </c>
      <c r="D122" t="s">
        <v>35</v>
      </c>
      <c r="E122" t="s">
        <v>31</v>
      </c>
      <c r="F122" s="1">
        <v>4753</v>
      </c>
      <c r="G122" s="2">
        <v>246</v>
      </c>
      <c r="H122">
        <f>_xlfn.XLOOKUP(data[[#This Row],[Product]],products[Product],products[Cost per unit])</f>
        <v>5.79</v>
      </c>
      <c r="I122" s="14">
        <f>data[[#This Row],[Cost per unit]]*data[[#This Row],[Units]]</f>
        <v>1424.34</v>
      </c>
    </row>
    <row r="123" spans="3:9" x14ac:dyDescent="0.3">
      <c r="C123" t="s">
        <v>8</v>
      </c>
      <c r="D123" t="s">
        <v>35</v>
      </c>
      <c r="E123" t="s">
        <v>27</v>
      </c>
      <c r="F123" s="1">
        <v>4753</v>
      </c>
      <c r="G123" s="2">
        <v>300</v>
      </c>
      <c r="H123">
        <f>_xlfn.XLOOKUP(data[[#This Row],[Product]],products[Product],products[Cost per unit])</f>
        <v>16.73</v>
      </c>
      <c r="I123" s="14">
        <f>data[[#This Row],[Cost per unit]]*data[[#This Row],[Units]]</f>
        <v>5019</v>
      </c>
    </row>
    <row r="124" spans="3:9" x14ac:dyDescent="0.3">
      <c r="C124" t="s">
        <v>40</v>
      </c>
      <c r="D124" t="s">
        <v>35</v>
      </c>
      <c r="E124" t="s">
        <v>16</v>
      </c>
      <c r="F124" s="1">
        <v>4725</v>
      </c>
      <c r="G124" s="2">
        <v>174</v>
      </c>
      <c r="H124">
        <f>_xlfn.XLOOKUP(data[[#This Row],[Product]],products[Product],products[Cost per unit])</f>
        <v>8.7899999999999991</v>
      </c>
      <c r="I124" s="14">
        <f>data[[#This Row],[Cost per unit]]*data[[#This Row],[Units]]</f>
        <v>1529.4599999999998</v>
      </c>
    </row>
    <row r="125" spans="3:9" x14ac:dyDescent="0.3">
      <c r="C125" t="s">
        <v>10</v>
      </c>
      <c r="D125" t="s">
        <v>37</v>
      </c>
      <c r="E125" t="s">
        <v>23</v>
      </c>
      <c r="F125" s="1">
        <v>4683</v>
      </c>
      <c r="G125" s="2">
        <v>30</v>
      </c>
      <c r="H125">
        <f>_xlfn.XLOOKUP(data[[#This Row],[Product]],products[Product],products[Cost per unit])</f>
        <v>6.49</v>
      </c>
      <c r="I125" s="14">
        <f>data[[#This Row],[Cost per unit]]*data[[#This Row],[Units]]</f>
        <v>194.70000000000002</v>
      </c>
    </row>
    <row r="126" spans="3:9" x14ac:dyDescent="0.3">
      <c r="C126" t="s">
        <v>7</v>
      </c>
      <c r="D126" t="s">
        <v>35</v>
      </c>
      <c r="E126" t="s">
        <v>14</v>
      </c>
      <c r="F126" s="1">
        <v>4606</v>
      </c>
      <c r="G126" s="2">
        <v>63</v>
      </c>
      <c r="H126">
        <f>_xlfn.XLOOKUP(data[[#This Row],[Product]],products[Product],products[Cost per unit])</f>
        <v>11.7</v>
      </c>
      <c r="I126" s="14">
        <f>data[[#This Row],[Cost per unit]]*data[[#This Row],[Units]]</f>
        <v>737.09999999999991</v>
      </c>
    </row>
    <row r="127" spans="3:9" x14ac:dyDescent="0.3">
      <c r="C127" t="s">
        <v>3</v>
      </c>
      <c r="D127" t="s">
        <v>37</v>
      </c>
      <c r="E127" t="s">
        <v>29</v>
      </c>
      <c r="F127" s="1">
        <v>4592</v>
      </c>
      <c r="G127" s="2">
        <v>324</v>
      </c>
      <c r="H127">
        <f>_xlfn.XLOOKUP(data[[#This Row],[Product]],products[Product],products[Cost per unit])</f>
        <v>7.16</v>
      </c>
      <c r="I127" s="14">
        <f>data[[#This Row],[Cost per unit]]*data[[#This Row],[Units]]</f>
        <v>2319.84</v>
      </c>
    </row>
    <row r="128" spans="3:9" x14ac:dyDescent="0.3">
      <c r="C128" t="s">
        <v>7</v>
      </c>
      <c r="D128" t="s">
        <v>35</v>
      </c>
      <c r="E128" t="s">
        <v>19</v>
      </c>
      <c r="F128" s="1">
        <v>4585</v>
      </c>
      <c r="G128" s="2">
        <v>240</v>
      </c>
      <c r="H128">
        <f>_xlfn.XLOOKUP(data[[#This Row],[Product]],products[Product],products[Cost per unit])</f>
        <v>7.64</v>
      </c>
      <c r="I128" s="14">
        <f>data[[#This Row],[Cost per unit]]*data[[#This Row],[Units]]</f>
        <v>1833.6</v>
      </c>
    </row>
    <row r="129" spans="3:9" x14ac:dyDescent="0.3">
      <c r="C129" t="s">
        <v>7</v>
      </c>
      <c r="D129" t="s">
        <v>37</v>
      </c>
      <c r="E129" t="s">
        <v>16</v>
      </c>
      <c r="F129" s="1">
        <v>4487</v>
      </c>
      <c r="G129" s="2">
        <v>333</v>
      </c>
      <c r="H129">
        <f>_xlfn.XLOOKUP(data[[#This Row],[Product]],products[Product],products[Cost per unit])</f>
        <v>8.7899999999999991</v>
      </c>
      <c r="I129" s="14">
        <f>data[[#This Row],[Cost per unit]]*data[[#This Row],[Units]]</f>
        <v>2927.0699999999997</v>
      </c>
    </row>
    <row r="130" spans="3:9" x14ac:dyDescent="0.3">
      <c r="C130" t="s">
        <v>7</v>
      </c>
      <c r="D130" t="s">
        <v>37</v>
      </c>
      <c r="E130" t="s">
        <v>17</v>
      </c>
      <c r="F130" s="1">
        <v>4487</v>
      </c>
      <c r="G130" s="2">
        <v>111</v>
      </c>
      <c r="H130">
        <f>_xlfn.XLOOKUP(data[[#This Row],[Product]],products[Product],products[Cost per unit])</f>
        <v>3.11</v>
      </c>
      <c r="I130" s="14">
        <f>data[[#This Row],[Cost per unit]]*data[[#This Row],[Units]]</f>
        <v>345.21</v>
      </c>
    </row>
    <row r="131" spans="3:9" x14ac:dyDescent="0.3">
      <c r="C131" t="s">
        <v>5</v>
      </c>
      <c r="D131" t="s">
        <v>35</v>
      </c>
      <c r="E131" t="s">
        <v>29</v>
      </c>
      <c r="F131" s="1">
        <v>4480</v>
      </c>
      <c r="G131" s="2">
        <v>357</v>
      </c>
      <c r="H131">
        <f>_xlfn.XLOOKUP(data[[#This Row],[Product]],products[Product],products[Cost per unit])</f>
        <v>7.16</v>
      </c>
      <c r="I131" s="14">
        <f>data[[#This Row],[Cost per unit]]*data[[#This Row],[Units]]</f>
        <v>2556.12</v>
      </c>
    </row>
    <row r="132" spans="3:9" x14ac:dyDescent="0.3">
      <c r="C132" t="s">
        <v>7</v>
      </c>
      <c r="D132" t="s">
        <v>39</v>
      </c>
      <c r="E132" t="s">
        <v>17</v>
      </c>
      <c r="F132" s="1">
        <v>4438</v>
      </c>
      <c r="G132" s="2">
        <v>246</v>
      </c>
      <c r="H132">
        <f>_xlfn.XLOOKUP(data[[#This Row],[Product]],products[Product],products[Cost per unit])</f>
        <v>3.11</v>
      </c>
      <c r="I132" s="14">
        <f>data[[#This Row],[Cost per unit]]*data[[#This Row],[Units]]</f>
        <v>765.06</v>
      </c>
    </row>
    <row r="133" spans="3:9" x14ac:dyDescent="0.3">
      <c r="C133" t="s">
        <v>40</v>
      </c>
      <c r="D133" t="s">
        <v>36</v>
      </c>
      <c r="E133" t="s">
        <v>13</v>
      </c>
      <c r="F133" s="1">
        <v>4424</v>
      </c>
      <c r="G133" s="2">
        <v>201</v>
      </c>
      <c r="H133">
        <f>_xlfn.XLOOKUP(data[[#This Row],[Product]],products[Product],products[Cost per unit])</f>
        <v>9.33</v>
      </c>
      <c r="I133" s="14">
        <f>data[[#This Row],[Cost per unit]]*data[[#This Row],[Units]]</f>
        <v>1875.33</v>
      </c>
    </row>
    <row r="134" spans="3:9" x14ac:dyDescent="0.3">
      <c r="C134" t="s">
        <v>2</v>
      </c>
      <c r="D134" t="s">
        <v>38</v>
      </c>
      <c r="E134" t="s">
        <v>23</v>
      </c>
      <c r="F134" s="1">
        <v>4417</v>
      </c>
      <c r="G134" s="2">
        <v>153</v>
      </c>
      <c r="H134">
        <f>_xlfn.XLOOKUP(data[[#This Row],[Product]],products[Product],products[Cost per unit])</f>
        <v>6.49</v>
      </c>
      <c r="I134" s="14">
        <f>data[[#This Row],[Cost per unit]]*data[[#This Row],[Units]]</f>
        <v>992.97</v>
      </c>
    </row>
    <row r="135" spans="3:9" x14ac:dyDescent="0.3">
      <c r="C135" t="s">
        <v>2</v>
      </c>
      <c r="D135" t="s">
        <v>38</v>
      </c>
      <c r="E135" t="s">
        <v>31</v>
      </c>
      <c r="F135" s="1">
        <v>4326</v>
      </c>
      <c r="G135" s="2">
        <v>348</v>
      </c>
      <c r="H135">
        <f>_xlfn.XLOOKUP(data[[#This Row],[Product]],products[Product],products[Cost per unit])</f>
        <v>5.79</v>
      </c>
      <c r="I135" s="14">
        <f>data[[#This Row],[Cost per unit]]*data[[#This Row],[Units]]</f>
        <v>2014.92</v>
      </c>
    </row>
    <row r="136" spans="3:9" x14ac:dyDescent="0.3">
      <c r="C136" t="s">
        <v>6</v>
      </c>
      <c r="D136" t="s">
        <v>36</v>
      </c>
      <c r="E136" t="s">
        <v>13</v>
      </c>
      <c r="F136" s="1">
        <v>4319</v>
      </c>
      <c r="G136" s="2">
        <v>30</v>
      </c>
      <c r="H136">
        <f>_xlfn.XLOOKUP(data[[#This Row],[Product]],products[Product],products[Cost per unit])</f>
        <v>9.33</v>
      </c>
      <c r="I136" s="14">
        <f>data[[#This Row],[Cost per unit]]*data[[#This Row],[Units]]</f>
        <v>279.89999999999998</v>
      </c>
    </row>
    <row r="137" spans="3:9" x14ac:dyDescent="0.3">
      <c r="C137" t="s">
        <v>9</v>
      </c>
      <c r="D137" t="s">
        <v>37</v>
      </c>
      <c r="E137" t="s">
        <v>25</v>
      </c>
      <c r="F137" s="1">
        <v>4305</v>
      </c>
      <c r="G137" s="2">
        <v>156</v>
      </c>
      <c r="H137">
        <f>_xlfn.XLOOKUP(data[[#This Row],[Product]],products[Product],products[Cost per unit])</f>
        <v>13.15</v>
      </c>
      <c r="I137" s="14">
        <f>data[[#This Row],[Cost per unit]]*data[[#This Row],[Units]]</f>
        <v>2051.4</v>
      </c>
    </row>
    <row r="138" spans="3:9" x14ac:dyDescent="0.3">
      <c r="C138" t="s">
        <v>6</v>
      </c>
      <c r="D138" t="s">
        <v>34</v>
      </c>
      <c r="E138" t="s">
        <v>27</v>
      </c>
      <c r="F138" s="1">
        <v>4242</v>
      </c>
      <c r="G138" s="2">
        <v>207</v>
      </c>
      <c r="H138">
        <f>_xlfn.XLOOKUP(data[[#This Row],[Product]],products[Product],products[Cost per unit])</f>
        <v>16.73</v>
      </c>
      <c r="I138" s="14">
        <f>data[[#This Row],[Cost per unit]]*data[[#This Row],[Units]]</f>
        <v>3463.11</v>
      </c>
    </row>
    <row r="139" spans="3:9" x14ac:dyDescent="0.3">
      <c r="C139" t="s">
        <v>9</v>
      </c>
      <c r="D139" t="s">
        <v>38</v>
      </c>
      <c r="E139" t="s">
        <v>24</v>
      </c>
      <c r="F139" s="1">
        <v>4137</v>
      </c>
      <c r="G139" s="2">
        <v>60</v>
      </c>
      <c r="H139">
        <f>_xlfn.XLOOKUP(data[[#This Row],[Product]],products[Product],products[Cost per unit])</f>
        <v>4.97</v>
      </c>
      <c r="I139" s="14">
        <f>data[[#This Row],[Cost per unit]]*data[[#This Row],[Units]]</f>
        <v>298.2</v>
      </c>
    </row>
    <row r="140" spans="3:9" x14ac:dyDescent="0.3">
      <c r="C140" t="s">
        <v>10</v>
      </c>
      <c r="D140" t="s">
        <v>34</v>
      </c>
      <c r="E140" t="s">
        <v>22</v>
      </c>
      <c r="F140" s="1">
        <v>4053</v>
      </c>
      <c r="G140" s="2">
        <v>24</v>
      </c>
      <c r="H140">
        <f>_xlfn.XLOOKUP(data[[#This Row],[Product]],products[Product],products[Cost per unit])</f>
        <v>9.77</v>
      </c>
      <c r="I140" s="14">
        <f>data[[#This Row],[Cost per unit]]*data[[#This Row],[Units]]</f>
        <v>234.48</v>
      </c>
    </row>
    <row r="141" spans="3:9" x14ac:dyDescent="0.3">
      <c r="C141" t="s">
        <v>2</v>
      </c>
      <c r="D141" t="s">
        <v>39</v>
      </c>
      <c r="E141" t="s">
        <v>33</v>
      </c>
      <c r="F141" s="1">
        <v>4018</v>
      </c>
      <c r="G141" s="2">
        <v>126</v>
      </c>
      <c r="H141">
        <f>_xlfn.XLOOKUP(data[[#This Row],[Product]],products[Product],products[Cost per unit])</f>
        <v>12.37</v>
      </c>
      <c r="I141" s="14">
        <f>data[[#This Row],[Cost per unit]]*data[[#This Row],[Units]]</f>
        <v>1558.62</v>
      </c>
    </row>
    <row r="142" spans="3:9" x14ac:dyDescent="0.3">
      <c r="C142" t="s">
        <v>40</v>
      </c>
      <c r="D142" t="s">
        <v>34</v>
      </c>
      <c r="E142" t="s">
        <v>19</v>
      </c>
      <c r="F142" s="1">
        <v>4018</v>
      </c>
      <c r="G142" s="2">
        <v>162</v>
      </c>
      <c r="H142">
        <f>_xlfn.XLOOKUP(data[[#This Row],[Product]],products[Product],products[Cost per unit])</f>
        <v>7.64</v>
      </c>
      <c r="I142" s="14">
        <f>data[[#This Row],[Cost per unit]]*data[[#This Row],[Units]]</f>
        <v>1237.6799999999998</v>
      </c>
    </row>
    <row r="143" spans="3:9" x14ac:dyDescent="0.3">
      <c r="C143" t="s">
        <v>5</v>
      </c>
      <c r="D143" t="s">
        <v>39</v>
      </c>
      <c r="E143" t="s">
        <v>24</v>
      </c>
      <c r="F143" s="1">
        <v>4018</v>
      </c>
      <c r="G143" s="2">
        <v>171</v>
      </c>
      <c r="H143">
        <f>_xlfn.XLOOKUP(data[[#This Row],[Product]],products[Product],products[Cost per unit])</f>
        <v>4.97</v>
      </c>
      <c r="I143" s="14">
        <f>data[[#This Row],[Cost per unit]]*data[[#This Row],[Units]]</f>
        <v>849.87</v>
      </c>
    </row>
    <row r="144" spans="3:9" x14ac:dyDescent="0.3">
      <c r="C144" t="s">
        <v>3</v>
      </c>
      <c r="D144" t="s">
        <v>37</v>
      </c>
      <c r="E144" t="s">
        <v>17</v>
      </c>
      <c r="F144" s="1">
        <v>3983</v>
      </c>
      <c r="G144" s="2">
        <v>144</v>
      </c>
      <c r="H144">
        <f>_xlfn.XLOOKUP(data[[#This Row],[Product]],products[Product],products[Cost per unit])</f>
        <v>3.11</v>
      </c>
      <c r="I144" s="14">
        <f>data[[#This Row],[Cost per unit]]*data[[#This Row],[Units]]</f>
        <v>447.84</v>
      </c>
    </row>
    <row r="145" spans="3:9" x14ac:dyDescent="0.3">
      <c r="C145" t="s">
        <v>41</v>
      </c>
      <c r="D145" t="s">
        <v>39</v>
      </c>
      <c r="E145" t="s">
        <v>14</v>
      </c>
      <c r="F145" s="1">
        <v>3976</v>
      </c>
      <c r="G145" s="2">
        <v>72</v>
      </c>
      <c r="H145">
        <f>_xlfn.XLOOKUP(data[[#This Row],[Product]],products[Product],products[Cost per unit])</f>
        <v>11.7</v>
      </c>
      <c r="I145" s="14">
        <f>data[[#This Row],[Cost per unit]]*data[[#This Row],[Units]]</f>
        <v>842.4</v>
      </c>
    </row>
    <row r="146" spans="3:9" x14ac:dyDescent="0.3">
      <c r="C146" t="s">
        <v>9</v>
      </c>
      <c r="D146" t="s">
        <v>39</v>
      </c>
      <c r="E146" t="s">
        <v>24</v>
      </c>
      <c r="F146" s="1">
        <v>3920</v>
      </c>
      <c r="G146" s="2">
        <v>306</v>
      </c>
      <c r="H146">
        <f>_xlfn.XLOOKUP(data[[#This Row],[Product]],products[Product],products[Cost per unit])</f>
        <v>4.97</v>
      </c>
      <c r="I146" s="14">
        <f>data[[#This Row],[Cost per unit]]*data[[#This Row],[Units]]</f>
        <v>1520.82</v>
      </c>
    </row>
    <row r="147" spans="3:9" x14ac:dyDescent="0.3">
      <c r="C147" t="s">
        <v>6</v>
      </c>
      <c r="D147" t="s">
        <v>35</v>
      </c>
      <c r="E147" t="s">
        <v>27</v>
      </c>
      <c r="F147" s="1">
        <v>3864</v>
      </c>
      <c r="G147" s="2">
        <v>177</v>
      </c>
      <c r="H147">
        <f>_xlfn.XLOOKUP(data[[#This Row],[Product]],products[Product],products[Cost per unit])</f>
        <v>16.73</v>
      </c>
      <c r="I147" s="14">
        <f>data[[#This Row],[Cost per unit]]*data[[#This Row],[Units]]</f>
        <v>2961.21</v>
      </c>
    </row>
    <row r="148" spans="3:9" x14ac:dyDescent="0.3">
      <c r="C148" t="s">
        <v>9</v>
      </c>
      <c r="D148" t="s">
        <v>38</v>
      </c>
      <c r="E148" t="s">
        <v>25</v>
      </c>
      <c r="F148" s="1">
        <v>3850</v>
      </c>
      <c r="G148" s="2">
        <v>102</v>
      </c>
      <c r="H148">
        <f>_xlfn.XLOOKUP(data[[#This Row],[Product]],products[Product],products[Cost per unit])</f>
        <v>13.15</v>
      </c>
      <c r="I148" s="14">
        <f>data[[#This Row],[Cost per unit]]*data[[#This Row],[Units]]</f>
        <v>1341.3</v>
      </c>
    </row>
    <row r="149" spans="3:9" x14ac:dyDescent="0.3">
      <c r="C149" t="s">
        <v>7</v>
      </c>
      <c r="D149" t="s">
        <v>34</v>
      </c>
      <c r="E149" t="s">
        <v>15</v>
      </c>
      <c r="F149" s="1">
        <v>3829</v>
      </c>
      <c r="G149" s="2">
        <v>24</v>
      </c>
      <c r="H149">
        <f>_xlfn.XLOOKUP(data[[#This Row],[Product]],products[Product],products[Cost per unit])</f>
        <v>11.73</v>
      </c>
      <c r="I149" s="14">
        <f>data[[#This Row],[Cost per unit]]*data[[#This Row],[Units]]</f>
        <v>281.52</v>
      </c>
    </row>
    <row r="150" spans="3:9" x14ac:dyDescent="0.3">
      <c r="C150" t="s">
        <v>10</v>
      </c>
      <c r="D150" t="s">
        <v>35</v>
      </c>
      <c r="E150" t="s">
        <v>18</v>
      </c>
      <c r="F150" s="1">
        <v>3808</v>
      </c>
      <c r="G150" s="2">
        <v>279</v>
      </c>
      <c r="H150">
        <f>_xlfn.XLOOKUP(data[[#This Row],[Product]],products[Product],products[Cost per unit])</f>
        <v>6.47</v>
      </c>
      <c r="I150" s="14">
        <f>data[[#This Row],[Cost per unit]]*data[[#This Row],[Units]]</f>
        <v>1805.1299999999999</v>
      </c>
    </row>
    <row r="151" spans="3:9" x14ac:dyDescent="0.3">
      <c r="C151" t="s">
        <v>40</v>
      </c>
      <c r="D151" t="s">
        <v>34</v>
      </c>
      <c r="E151" t="s">
        <v>33</v>
      </c>
      <c r="F151" s="1">
        <v>3794</v>
      </c>
      <c r="G151" s="2">
        <v>159</v>
      </c>
      <c r="H151">
        <f>_xlfn.XLOOKUP(data[[#This Row],[Product]],products[Product],products[Cost per unit])</f>
        <v>12.37</v>
      </c>
      <c r="I151" s="14">
        <f>data[[#This Row],[Cost per unit]]*data[[#This Row],[Units]]</f>
        <v>1966.83</v>
      </c>
    </row>
    <row r="152" spans="3:9" x14ac:dyDescent="0.3">
      <c r="C152" t="s">
        <v>3</v>
      </c>
      <c r="D152" t="s">
        <v>36</v>
      </c>
      <c r="E152" t="s">
        <v>23</v>
      </c>
      <c r="F152" s="1">
        <v>3773</v>
      </c>
      <c r="G152" s="2">
        <v>165</v>
      </c>
      <c r="H152">
        <f>_xlfn.XLOOKUP(data[[#This Row],[Product]],products[Product],products[Cost per unit])</f>
        <v>6.49</v>
      </c>
      <c r="I152" s="14">
        <f>data[[#This Row],[Cost per unit]]*data[[#This Row],[Units]]</f>
        <v>1070.8500000000001</v>
      </c>
    </row>
    <row r="153" spans="3:9" x14ac:dyDescent="0.3">
      <c r="C153" t="s">
        <v>6</v>
      </c>
      <c r="D153" t="s">
        <v>34</v>
      </c>
      <c r="E153" t="s">
        <v>17</v>
      </c>
      <c r="F153" s="1">
        <v>3759</v>
      </c>
      <c r="G153" s="2">
        <v>150</v>
      </c>
      <c r="H153">
        <f>_xlfn.XLOOKUP(data[[#This Row],[Product]],products[Product],products[Cost per unit])</f>
        <v>3.11</v>
      </c>
      <c r="I153" s="14">
        <f>data[[#This Row],[Cost per unit]]*data[[#This Row],[Units]]</f>
        <v>466.5</v>
      </c>
    </row>
    <row r="154" spans="3:9" x14ac:dyDescent="0.3">
      <c r="C154" t="s">
        <v>8</v>
      </c>
      <c r="D154" t="s">
        <v>38</v>
      </c>
      <c r="E154" t="s">
        <v>32</v>
      </c>
      <c r="F154" s="1">
        <v>3752</v>
      </c>
      <c r="G154" s="2">
        <v>213</v>
      </c>
      <c r="H154">
        <f>_xlfn.XLOOKUP(data[[#This Row],[Product]],products[Product],products[Cost per unit])</f>
        <v>8.65</v>
      </c>
      <c r="I154" s="14">
        <f>data[[#This Row],[Cost per unit]]*data[[#This Row],[Units]]</f>
        <v>1842.45</v>
      </c>
    </row>
    <row r="155" spans="3:9" x14ac:dyDescent="0.3">
      <c r="C155" t="s">
        <v>3</v>
      </c>
      <c r="D155" t="s">
        <v>34</v>
      </c>
      <c r="E155" t="s">
        <v>28</v>
      </c>
      <c r="F155" s="1">
        <v>3689</v>
      </c>
      <c r="G155" s="2">
        <v>312</v>
      </c>
      <c r="H155">
        <f>_xlfn.XLOOKUP(data[[#This Row],[Product]],products[Product],products[Cost per unit])</f>
        <v>10.38</v>
      </c>
      <c r="I155" s="14">
        <f>data[[#This Row],[Cost per unit]]*data[[#This Row],[Units]]</f>
        <v>3238.5600000000004</v>
      </c>
    </row>
    <row r="156" spans="3:9" x14ac:dyDescent="0.3">
      <c r="C156" t="s">
        <v>3</v>
      </c>
      <c r="D156" t="s">
        <v>39</v>
      </c>
      <c r="E156" t="s">
        <v>29</v>
      </c>
      <c r="F156" s="1">
        <v>3640</v>
      </c>
      <c r="G156" s="2">
        <v>51</v>
      </c>
      <c r="H156">
        <f>_xlfn.XLOOKUP(data[[#This Row],[Product]],products[Product],products[Cost per unit])</f>
        <v>7.16</v>
      </c>
      <c r="I156" s="14">
        <f>data[[#This Row],[Cost per unit]]*data[[#This Row],[Units]]</f>
        <v>365.16</v>
      </c>
    </row>
    <row r="157" spans="3:9" x14ac:dyDescent="0.3">
      <c r="C157" t="s">
        <v>8</v>
      </c>
      <c r="D157" t="s">
        <v>35</v>
      </c>
      <c r="E157" t="s">
        <v>30</v>
      </c>
      <c r="F157" s="1">
        <v>3598</v>
      </c>
      <c r="G157" s="2">
        <v>81</v>
      </c>
      <c r="H157">
        <f>_xlfn.XLOOKUP(data[[#This Row],[Product]],products[Product],products[Cost per unit])</f>
        <v>14.49</v>
      </c>
      <c r="I157" s="14">
        <f>data[[#This Row],[Cost per unit]]*data[[#This Row],[Units]]</f>
        <v>1173.69</v>
      </c>
    </row>
    <row r="158" spans="3:9" x14ac:dyDescent="0.3">
      <c r="C158" t="s">
        <v>6</v>
      </c>
      <c r="D158" t="s">
        <v>37</v>
      </c>
      <c r="E158" t="s">
        <v>28</v>
      </c>
      <c r="F158" s="1">
        <v>3556</v>
      </c>
      <c r="G158" s="2">
        <v>459</v>
      </c>
      <c r="H158">
        <f>_xlfn.XLOOKUP(data[[#This Row],[Product]],products[Product],products[Cost per unit])</f>
        <v>10.38</v>
      </c>
      <c r="I158" s="14">
        <f>data[[#This Row],[Cost per unit]]*data[[#This Row],[Units]]</f>
        <v>4764.42</v>
      </c>
    </row>
    <row r="159" spans="3:9" x14ac:dyDescent="0.3">
      <c r="C159" t="s">
        <v>2</v>
      </c>
      <c r="D159" t="s">
        <v>38</v>
      </c>
      <c r="E159" t="s">
        <v>4</v>
      </c>
      <c r="F159" s="1">
        <v>3549</v>
      </c>
      <c r="G159" s="2">
        <v>3</v>
      </c>
      <c r="H159">
        <f>_xlfn.XLOOKUP(data[[#This Row],[Product]],products[Product],products[Cost per unit])</f>
        <v>11.88</v>
      </c>
      <c r="I159" s="14">
        <f>data[[#This Row],[Cost per unit]]*data[[#This Row],[Units]]</f>
        <v>35.64</v>
      </c>
    </row>
    <row r="160" spans="3:9" x14ac:dyDescent="0.3">
      <c r="C160" t="s">
        <v>8</v>
      </c>
      <c r="D160" t="s">
        <v>34</v>
      </c>
      <c r="E160" t="s">
        <v>31</v>
      </c>
      <c r="F160" s="1">
        <v>3507</v>
      </c>
      <c r="G160" s="2">
        <v>288</v>
      </c>
      <c r="H160">
        <f>_xlfn.XLOOKUP(data[[#This Row],[Product]],products[Product],products[Cost per unit])</f>
        <v>5.79</v>
      </c>
      <c r="I160" s="14">
        <f>data[[#This Row],[Cost per unit]]*data[[#This Row],[Units]]</f>
        <v>1667.52</v>
      </c>
    </row>
    <row r="161" spans="3:9" x14ac:dyDescent="0.3">
      <c r="C161" t="s">
        <v>10</v>
      </c>
      <c r="D161" t="s">
        <v>35</v>
      </c>
      <c r="E161" t="s">
        <v>14</v>
      </c>
      <c r="F161" s="1">
        <v>3472</v>
      </c>
      <c r="G161" s="2">
        <v>96</v>
      </c>
      <c r="H161">
        <f>_xlfn.XLOOKUP(data[[#This Row],[Product]],products[Product],products[Cost per unit])</f>
        <v>11.7</v>
      </c>
      <c r="I161" s="14">
        <f>data[[#This Row],[Cost per unit]]*data[[#This Row],[Units]]</f>
        <v>1123.1999999999998</v>
      </c>
    </row>
    <row r="162" spans="3:9" x14ac:dyDescent="0.3">
      <c r="C162" t="s">
        <v>6</v>
      </c>
      <c r="D162" t="s">
        <v>34</v>
      </c>
      <c r="E162" t="s">
        <v>30</v>
      </c>
      <c r="F162" s="1">
        <v>3402</v>
      </c>
      <c r="G162" s="2">
        <v>366</v>
      </c>
      <c r="H162">
        <f>_xlfn.XLOOKUP(data[[#This Row],[Product]],products[Product],products[Cost per unit])</f>
        <v>14.49</v>
      </c>
      <c r="I162" s="14">
        <f>data[[#This Row],[Cost per unit]]*data[[#This Row],[Units]]</f>
        <v>5303.34</v>
      </c>
    </row>
    <row r="163" spans="3:9" x14ac:dyDescent="0.3">
      <c r="C163" t="s">
        <v>41</v>
      </c>
      <c r="D163" t="s">
        <v>37</v>
      </c>
      <c r="E163" t="s">
        <v>20</v>
      </c>
      <c r="F163" s="1">
        <v>3388</v>
      </c>
      <c r="G163" s="2">
        <v>123</v>
      </c>
      <c r="H163">
        <f>_xlfn.XLOOKUP(data[[#This Row],[Product]],products[Product],products[Cost per unit])</f>
        <v>10.62</v>
      </c>
      <c r="I163" s="14">
        <f>data[[#This Row],[Cost per unit]]*data[[#This Row],[Units]]</f>
        <v>1306.26</v>
      </c>
    </row>
    <row r="164" spans="3:9" x14ac:dyDescent="0.3">
      <c r="C164" t="s">
        <v>3</v>
      </c>
      <c r="D164" t="s">
        <v>36</v>
      </c>
      <c r="E164" t="s">
        <v>25</v>
      </c>
      <c r="F164" s="1">
        <v>3339</v>
      </c>
      <c r="G164" s="2">
        <v>39</v>
      </c>
      <c r="H164">
        <f>_xlfn.XLOOKUP(data[[#This Row],[Product]],products[Product],products[Cost per unit])</f>
        <v>13.15</v>
      </c>
      <c r="I164" s="14">
        <f>data[[#This Row],[Cost per unit]]*data[[#This Row],[Units]]</f>
        <v>512.85</v>
      </c>
    </row>
    <row r="165" spans="3:9" x14ac:dyDescent="0.3">
      <c r="C165" t="s">
        <v>6</v>
      </c>
      <c r="D165" t="s">
        <v>34</v>
      </c>
      <c r="E165" t="s">
        <v>29</v>
      </c>
      <c r="F165" s="1">
        <v>3339</v>
      </c>
      <c r="G165" s="2">
        <v>75</v>
      </c>
      <c r="H165">
        <f>_xlfn.XLOOKUP(data[[#This Row],[Product]],products[Product],products[Cost per unit])</f>
        <v>7.16</v>
      </c>
      <c r="I165" s="14">
        <f>data[[#This Row],[Cost per unit]]*data[[#This Row],[Units]]</f>
        <v>537</v>
      </c>
    </row>
    <row r="166" spans="3:9" x14ac:dyDescent="0.3">
      <c r="C166" t="s">
        <v>5</v>
      </c>
      <c r="D166" t="s">
        <v>36</v>
      </c>
      <c r="E166" t="s">
        <v>17</v>
      </c>
      <c r="F166" s="1">
        <v>3339</v>
      </c>
      <c r="G166" s="2">
        <v>348</v>
      </c>
      <c r="H166">
        <f>_xlfn.XLOOKUP(data[[#This Row],[Product]],products[Product],products[Cost per unit])</f>
        <v>3.11</v>
      </c>
      <c r="I166" s="14">
        <f>data[[#This Row],[Cost per unit]]*data[[#This Row],[Units]]</f>
        <v>1082.28</v>
      </c>
    </row>
    <row r="167" spans="3:9" x14ac:dyDescent="0.3">
      <c r="C167" t="s">
        <v>7</v>
      </c>
      <c r="D167" t="s">
        <v>34</v>
      </c>
      <c r="E167" t="s">
        <v>32</v>
      </c>
      <c r="F167" s="1">
        <v>3262</v>
      </c>
      <c r="G167" s="2">
        <v>75</v>
      </c>
      <c r="H167">
        <f>_xlfn.XLOOKUP(data[[#This Row],[Product]],products[Product],products[Cost per unit])</f>
        <v>8.65</v>
      </c>
      <c r="I167" s="14">
        <f>data[[#This Row],[Cost per unit]]*data[[#This Row],[Units]]</f>
        <v>648.75</v>
      </c>
    </row>
    <row r="168" spans="3:9" x14ac:dyDescent="0.3">
      <c r="C168" t="s">
        <v>9</v>
      </c>
      <c r="D168" t="s">
        <v>39</v>
      </c>
      <c r="E168" t="s">
        <v>25</v>
      </c>
      <c r="F168" s="1">
        <v>3192</v>
      </c>
      <c r="G168" s="2">
        <v>72</v>
      </c>
      <c r="H168">
        <f>_xlfn.XLOOKUP(data[[#This Row],[Product]],products[Product],products[Cost per unit])</f>
        <v>13.15</v>
      </c>
      <c r="I168" s="14">
        <f>data[[#This Row],[Cost per unit]]*data[[#This Row],[Units]]</f>
        <v>946.80000000000007</v>
      </c>
    </row>
    <row r="169" spans="3:9" x14ac:dyDescent="0.3">
      <c r="C169" t="s">
        <v>40</v>
      </c>
      <c r="D169" t="s">
        <v>36</v>
      </c>
      <c r="E169" t="s">
        <v>27</v>
      </c>
      <c r="F169" s="1">
        <v>3164</v>
      </c>
      <c r="G169" s="2">
        <v>306</v>
      </c>
      <c r="H169">
        <f>_xlfn.XLOOKUP(data[[#This Row],[Product]],products[Product],products[Cost per unit])</f>
        <v>16.73</v>
      </c>
      <c r="I169" s="14">
        <f>data[[#This Row],[Cost per unit]]*data[[#This Row],[Units]]</f>
        <v>5119.38</v>
      </c>
    </row>
    <row r="170" spans="3:9" x14ac:dyDescent="0.3">
      <c r="C170" t="s">
        <v>3</v>
      </c>
      <c r="D170" t="s">
        <v>34</v>
      </c>
      <c r="E170" t="s">
        <v>26</v>
      </c>
      <c r="F170" s="1">
        <v>3108</v>
      </c>
      <c r="G170" s="2">
        <v>54</v>
      </c>
      <c r="H170">
        <f>_xlfn.XLOOKUP(data[[#This Row],[Product]],products[Product],products[Cost per unit])</f>
        <v>5.6</v>
      </c>
      <c r="I170" s="14">
        <f>data[[#This Row],[Cost per unit]]*data[[#This Row],[Units]]</f>
        <v>302.39999999999998</v>
      </c>
    </row>
    <row r="171" spans="3:9" x14ac:dyDescent="0.3">
      <c r="C171" t="s">
        <v>40</v>
      </c>
      <c r="D171" t="s">
        <v>39</v>
      </c>
      <c r="E171" t="s">
        <v>28</v>
      </c>
      <c r="F171" s="1">
        <v>3101</v>
      </c>
      <c r="G171" s="2">
        <v>225</v>
      </c>
      <c r="H171">
        <f>_xlfn.XLOOKUP(data[[#This Row],[Product]],products[Product],products[Cost per unit])</f>
        <v>10.38</v>
      </c>
      <c r="I171" s="14">
        <f>data[[#This Row],[Cost per unit]]*data[[#This Row],[Units]]</f>
        <v>2335.5</v>
      </c>
    </row>
    <row r="172" spans="3:9" x14ac:dyDescent="0.3">
      <c r="C172" t="s">
        <v>2</v>
      </c>
      <c r="D172" t="s">
        <v>36</v>
      </c>
      <c r="E172" t="s">
        <v>31</v>
      </c>
      <c r="F172" s="1">
        <v>3094</v>
      </c>
      <c r="G172" s="2">
        <v>246</v>
      </c>
      <c r="H172">
        <f>_xlfn.XLOOKUP(data[[#This Row],[Product]],products[Product],products[Cost per unit])</f>
        <v>5.79</v>
      </c>
      <c r="I172" s="14">
        <f>data[[#This Row],[Cost per unit]]*data[[#This Row],[Units]]</f>
        <v>1424.34</v>
      </c>
    </row>
    <row r="173" spans="3:9" x14ac:dyDescent="0.3">
      <c r="C173" t="s">
        <v>10</v>
      </c>
      <c r="D173" t="s">
        <v>37</v>
      </c>
      <c r="E173" t="s">
        <v>28</v>
      </c>
      <c r="F173" s="1">
        <v>3059</v>
      </c>
      <c r="G173" s="2">
        <v>27</v>
      </c>
      <c r="H173">
        <f>_xlfn.XLOOKUP(data[[#This Row],[Product]],products[Product],products[Cost per unit])</f>
        <v>10.38</v>
      </c>
      <c r="I173" s="14">
        <f>data[[#This Row],[Cost per unit]]*data[[#This Row],[Units]]</f>
        <v>280.26000000000005</v>
      </c>
    </row>
    <row r="174" spans="3:9" x14ac:dyDescent="0.3">
      <c r="C174" t="s">
        <v>6</v>
      </c>
      <c r="D174" t="s">
        <v>39</v>
      </c>
      <c r="E174" t="s">
        <v>29</v>
      </c>
      <c r="F174" s="1">
        <v>3052</v>
      </c>
      <c r="G174" s="2">
        <v>378</v>
      </c>
      <c r="H174">
        <f>_xlfn.XLOOKUP(data[[#This Row],[Product]],products[Product],products[Cost per unit])</f>
        <v>7.16</v>
      </c>
      <c r="I174" s="14">
        <f>data[[#This Row],[Cost per unit]]*data[[#This Row],[Units]]</f>
        <v>2706.48</v>
      </c>
    </row>
    <row r="175" spans="3:9" x14ac:dyDescent="0.3">
      <c r="C175" t="s">
        <v>6</v>
      </c>
      <c r="D175" t="s">
        <v>39</v>
      </c>
      <c r="E175" t="s">
        <v>24</v>
      </c>
      <c r="F175" s="1">
        <v>2989</v>
      </c>
      <c r="G175" s="2">
        <v>3</v>
      </c>
      <c r="H175">
        <f>_xlfn.XLOOKUP(data[[#This Row],[Product]],products[Product],products[Cost per unit])</f>
        <v>4.97</v>
      </c>
      <c r="I175" s="14">
        <f>data[[#This Row],[Cost per unit]]*data[[#This Row],[Units]]</f>
        <v>14.91</v>
      </c>
    </row>
    <row r="176" spans="3:9" x14ac:dyDescent="0.3">
      <c r="C176" t="s">
        <v>9</v>
      </c>
      <c r="D176" t="s">
        <v>36</v>
      </c>
      <c r="E176" t="s">
        <v>32</v>
      </c>
      <c r="F176" s="1">
        <v>2954</v>
      </c>
      <c r="G176" s="2">
        <v>189</v>
      </c>
      <c r="H176">
        <f>_xlfn.XLOOKUP(data[[#This Row],[Product]],products[Product],products[Cost per unit])</f>
        <v>8.65</v>
      </c>
      <c r="I176" s="14">
        <f>data[[#This Row],[Cost per unit]]*data[[#This Row],[Units]]</f>
        <v>1634.8500000000001</v>
      </c>
    </row>
    <row r="177" spans="3:9" x14ac:dyDescent="0.3">
      <c r="C177" t="s">
        <v>41</v>
      </c>
      <c r="D177" t="s">
        <v>37</v>
      </c>
      <c r="E177" t="s">
        <v>21</v>
      </c>
      <c r="F177" s="1">
        <v>2933</v>
      </c>
      <c r="G177" s="2">
        <v>9</v>
      </c>
      <c r="H177">
        <f>_xlfn.XLOOKUP(data[[#This Row],[Product]],products[Product],products[Cost per unit])</f>
        <v>9</v>
      </c>
      <c r="I177" s="14">
        <f>data[[#This Row],[Cost per unit]]*data[[#This Row],[Units]]</f>
        <v>81</v>
      </c>
    </row>
    <row r="178" spans="3:9" x14ac:dyDescent="0.3">
      <c r="C178" t="s">
        <v>3</v>
      </c>
      <c r="D178" t="s">
        <v>34</v>
      </c>
      <c r="E178" t="s">
        <v>17</v>
      </c>
      <c r="F178" s="1">
        <v>2919</v>
      </c>
      <c r="G178" s="2">
        <v>93</v>
      </c>
      <c r="H178">
        <f>_xlfn.XLOOKUP(data[[#This Row],[Product]],products[Product],products[Cost per unit])</f>
        <v>3.11</v>
      </c>
      <c r="I178" s="14">
        <f>data[[#This Row],[Cost per unit]]*data[[#This Row],[Units]]</f>
        <v>289.22999999999996</v>
      </c>
    </row>
    <row r="179" spans="3:9" x14ac:dyDescent="0.3">
      <c r="C179" t="s">
        <v>9</v>
      </c>
      <c r="D179" t="s">
        <v>37</v>
      </c>
      <c r="E179" t="s">
        <v>28</v>
      </c>
      <c r="F179" s="1">
        <v>2919</v>
      </c>
      <c r="G179" s="2">
        <v>45</v>
      </c>
      <c r="H179">
        <f>_xlfn.XLOOKUP(data[[#This Row],[Product]],products[Product],products[Cost per unit])</f>
        <v>10.38</v>
      </c>
      <c r="I179" s="14">
        <f>data[[#This Row],[Cost per unit]]*data[[#This Row],[Units]]</f>
        <v>467.1</v>
      </c>
    </row>
    <row r="180" spans="3:9" x14ac:dyDescent="0.3">
      <c r="C180" t="s">
        <v>5</v>
      </c>
      <c r="D180" t="s">
        <v>34</v>
      </c>
      <c r="E180" t="s">
        <v>29</v>
      </c>
      <c r="F180" s="1">
        <v>2891</v>
      </c>
      <c r="G180" s="2">
        <v>102</v>
      </c>
      <c r="H180">
        <f>_xlfn.XLOOKUP(data[[#This Row],[Product]],products[Product],products[Cost per unit])</f>
        <v>7.16</v>
      </c>
      <c r="I180" s="14">
        <f>data[[#This Row],[Cost per unit]]*data[[#This Row],[Units]]</f>
        <v>730.32</v>
      </c>
    </row>
    <row r="181" spans="3:9" x14ac:dyDescent="0.3">
      <c r="C181" t="s">
        <v>7</v>
      </c>
      <c r="D181" t="s">
        <v>36</v>
      </c>
      <c r="E181" t="s">
        <v>19</v>
      </c>
      <c r="F181" s="1">
        <v>2870</v>
      </c>
      <c r="G181" s="2">
        <v>300</v>
      </c>
      <c r="H181">
        <f>_xlfn.XLOOKUP(data[[#This Row],[Product]],products[Product],products[Cost per unit])</f>
        <v>7.64</v>
      </c>
      <c r="I181" s="14">
        <f>data[[#This Row],[Cost per unit]]*data[[#This Row],[Units]]</f>
        <v>2292</v>
      </c>
    </row>
    <row r="182" spans="3:9" x14ac:dyDescent="0.3">
      <c r="C182" t="s">
        <v>2</v>
      </c>
      <c r="D182" t="s">
        <v>37</v>
      </c>
      <c r="E182" t="s">
        <v>15</v>
      </c>
      <c r="F182" s="1">
        <v>2863</v>
      </c>
      <c r="G182" s="2">
        <v>42</v>
      </c>
      <c r="H182">
        <f>_xlfn.XLOOKUP(data[[#This Row],[Product]],products[Product],products[Cost per unit])</f>
        <v>11.73</v>
      </c>
      <c r="I182" s="14">
        <f>data[[#This Row],[Cost per unit]]*data[[#This Row],[Units]]</f>
        <v>492.66</v>
      </c>
    </row>
    <row r="183" spans="3:9" x14ac:dyDescent="0.3">
      <c r="C183" t="s">
        <v>9</v>
      </c>
      <c r="D183" t="s">
        <v>37</v>
      </c>
      <c r="E183" t="s">
        <v>26</v>
      </c>
      <c r="F183" s="1">
        <v>2856</v>
      </c>
      <c r="G183" s="2">
        <v>246</v>
      </c>
      <c r="H183">
        <f>_xlfn.XLOOKUP(data[[#This Row],[Product]],products[Product],products[Cost per unit])</f>
        <v>5.6</v>
      </c>
      <c r="I183" s="14">
        <f>data[[#This Row],[Cost per unit]]*data[[#This Row],[Units]]</f>
        <v>1377.6</v>
      </c>
    </row>
    <row r="184" spans="3:9" x14ac:dyDescent="0.3">
      <c r="C184" t="s">
        <v>7</v>
      </c>
      <c r="D184" t="s">
        <v>35</v>
      </c>
      <c r="E184" t="s">
        <v>24</v>
      </c>
      <c r="F184" s="1">
        <v>2793</v>
      </c>
      <c r="G184" s="2">
        <v>114</v>
      </c>
      <c r="H184">
        <f>_xlfn.XLOOKUP(data[[#This Row],[Product]],products[Product],products[Cost per unit])</f>
        <v>4.97</v>
      </c>
      <c r="I184" s="14">
        <f>data[[#This Row],[Cost per unit]]*data[[#This Row],[Units]]</f>
        <v>566.57999999999993</v>
      </c>
    </row>
    <row r="185" spans="3:9" x14ac:dyDescent="0.3">
      <c r="C185" t="s">
        <v>40</v>
      </c>
      <c r="D185" t="s">
        <v>34</v>
      </c>
      <c r="E185" t="s">
        <v>23</v>
      </c>
      <c r="F185" s="1">
        <v>2779</v>
      </c>
      <c r="G185" s="2">
        <v>75</v>
      </c>
      <c r="H185">
        <f>_xlfn.XLOOKUP(data[[#This Row],[Product]],products[Product],products[Cost per unit])</f>
        <v>6.49</v>
      </c>
      <c r="I185" s="14">
        <f>data[[#This Row],[Cost per unit]]*data[[#This Row],[Units]]</f>
        <v>486.75</v>
      </c>
    </row>
    <row r="186" spans="3:9" x14ac:dyDescent="0.3">
      <c r="C186" t="s">
        <v>5</v>
      </c>
      <c r="D186" t="s">
        <v>35</v>
      </c>
      <c r="E186" t="s">
        <v>4</v>
      </c>
      <c r="F186" s="1">
        <v>2744</v>
      </c>
      <c r="G186" s="2">
        <v>9</v>
      </c>
      <c r="H186">
        <f>_xlfn.XLOOKUP(data[[#This Row],[Product]],products[Product],products[Cost per unit])</f>
        <v>11.88</v>
      </c>
      <c r="I186" s="14">
        <f>data[[#This Row],[Cost per unit]]*data[[#This Row],[Units]]</f>
        <v>106.92</v>
      </c>
    </row>
    <row r="187" spans="3:9" x14ac:dyDescent="0.3">
      <c r="C187" t="s">
        <v>9</v>
      </c>
      <c r="D187" t="s">
        <v>37</v>
      </c>
      <c r="E187" t="s">
        <v>23</v>
      </c>
      <c r="F187" s="1">
        <v>2737</v>
      </c>
      <c r="G187" s="2">
        <v>93</v>
      </c>
      <c r="H187">
        <f>_xlfn.XLOOKUP(data[[#This Row],[Product]],products[Product],products[Cost per unit])</f>
        <v>6.49</v>
      </c>
      <c r="I187" s="14">
        <f>data[[#This Row],[Cost per unit]]*data[[#This Row],[Units]]</f>
        <v>603.57000000000005</v>
      </c>
    </row>
    <row r="188" spans="3:9" x14ac:dyDescent="0.3">
      <c r="C188" t="s">
        <v>8</v>
      </c>
      <c r="D188" t="s">
        <v>35</v>
      </c>
      <c r="E188" t="s">
        <v>20</v>
      </c>
      <c r="F188" s="1">
        <v>2702</v>
      </c>
      <c r="G188" s="2">
        <v>363</v>
      </c>
      <c r="H188">
        <f>_xlfn.XLOOKUP(data[[#This Row],[Product]],products[Product],products[Cost per unit])</f>
        <v>10.62</v>
      </c>
      <c r="I188" s="14">
        <f>data[[#This Row],[Cost per unit]]*data[[#This Row],[Units]]</f>
        <v>3855.0599999999995</v>
      </c>
    </row>
    <row r="189" spans="3:9" x14ac:dyDescent="0.3">
      <c r="C189" t="s">
        <v>6</v>
      </c>
      <c r="D189" t="s">
        <v>38</v>
      </c>
      <c r="E189" t="s">
        <v>31</v>
      </c>
      <c r="F189" s="1">
        <v>2681</v>
      </c>
      <c r="G189" s="2">
        <v>54</v>
      </c>
      <c r="H189">
        <f>_xlfn.XLOOKUP(data[[#This Row],[Product]],products[Product],products[Cost per unit])</f>
        <v>5.79</v>
      </c>
      <c r="I189" s="14">
        <f>data[[#This Row],[Cost per unit]]*data[[#This Row],[Units]]</f>
        <v>312.66000000000003</v>
      </c>
    </row>
    <row r="190" spans="3:9" x14ac:dyDescent="0.3">
      <c r="C190" t="s">
        <v>9</v>
      </c>
      <c r="D190" t="s">
        <v>38</v>
      </c>
      <c r="E190" t="s">
        <v>16</v>
      </c>
      <c r="F190" s="1">
        <v>2646</v>
      </c>
      <c r="G190" s="2">
        <v>120</v>
      </c>
      <c r="H190">
        <f>_xlfn.XLOOKUP(data[[#This Row],[Product]],products[Product],products[Cost per unit])</f>
        <v>8.7899999999999991</v>
      </c>
      <c r="I190" s="14">
        <f>data[[#This Row],[Cost per unit]]*data[[#This Row],[Units]]</f>
        <v>1054.8</v>
      </c>
    </row>
    <row r="191" spans="3:9" x14ac:dyDescent="0.3">
      <c r="C191" t="s">
        <v>7</v>
      </c>
      <c r="D191" t="s">
        <v>36</v>
      </c>
      <c r="E191" t="s">
        <v>18</v>
      </c>
      <c r="F191" s="1">
        <v>2646</v>
      </c>
      <c r="G191" s="2">
        <v>177</v>
      </c>
      <c r="H191">
        <f>_xlfn.XLOOKUP(data[[#This Row],[Product]],products[Product],products[Cost per unit])</f>
        <v>6.47</v>
      </c>
      <c r="I191" s="14">
        <f>data[[#This Row],[Cost per unit]]*data[[#This Row],[Units]]</f>
        <v>1145.19</v>
      </c>
    </row>
    <row r="192" spans="3:9" x14ac:dyDescent="0.3">
      <c r="C192" t="s">
        <v>9</v>
      </c>
      <c r="D192" t="s">
        <v>39</v>
      </c>
      <c r="E192" t="s">
        <v>18</v>
      </c>
      <c r="F192" s="1">
        <v>2639</v>
      </c>
      <c r="G192" s="2">
        <v>204</v>
      </c>
      <c r="H192">
        <f>_xlfn.XLOOKUP(data[[#This Row],[Product]],products[Product],products[Cost per unit])</f>
        <v>6.47</v>
      </c>
      <c r="I192" s="14">
        <f>data[[#This Row],[Cost per unit]]*data[[#This Row],[Units]]</f>
        <v>1319.8799999999999</v>
      </c>
    </row>
    <row r="193" spans="3:9" x14ac:dyDescent="0.3">
      <c r="C193" t="s">
        <v>3</v>
      </c>
      <c r="D193" t="s">
        <v>34</v>
      </c>
      <c r="E193" t="s">
        <v>20</v>
      </c>
      <c r="F193" s="1">
        <v>2583</v>
      </c>
      <c r="G193" s="2">
        <v>18</v>
      </c>
      <c r="H193">
        <f>_xlfn.XLOOKUP(data[[#This Row],[Product]],products[Product],products[Cost per unit])</f>
        <v>10.62</v>
      </c>
      <c r="I193" s="14">
        <f>data[[#This Row],[Cost per unit]]*data[[#This Row],[Units]]</f>
        <v>191.16</v>
      </c>
    </row>
    <row r="194" spans="3:9" x14ac:dyDescent="0.3">
      <c r="C194" t="s">
        <v>10</v>
      </c>
      <c r="D194" t="s">
        <v>35</v>
      </c>
      <c r="E194" t="s">
        <v>15</v>
      </c>
      <c r="F194" s="1">
        <v>2562</v>
      </c>
      <c r="G194" s="2">
        <v>6</v>
      </c>
      <c r="H194">
        <f>_xlfn.XLOOKUP(data[[#This Row],[Product]],products[Product],products[Cost per unit])</f>
        <v>11.73</v>
      </c>
      <c r="I194" s="14">
        <f>data[[#This Row],[Cost per unit]]*data[[#This Row],[Units]]</f>
        <v>70.38</v>
      </c>
    </row>
    <row r="195" spans="3:9" x14ac:dyDescent="0.3">
      <c r="C195" t="s">
        <v>40</v>
      </c>
      <c r="D195" t="s">
        <v>38</v>
      </c>
      <c r="E195" t="s">
        <v>25</v>
      </c>
      <c r="F195" s="1">
        <v>2541</v>
      </c>
      <c r="G195" s="2">
        <v>90</v>
      </c>
      <c r="H195">
        <f>_xlfn.XLOOKUP(data[[#This Row],[Product]],products[Product],products[Cost per unit])</f>
        <v>13.15</v>
      </c>
      <c r="I195" s="14">
        <f>data[[#This Row],[Cost per unit]]*data[[#This Row],[Units]]</f>
        <v>1183.5</v>
      </c>
    </row>
    <row r="196" spans="3:9" x14ac:dyDescent="0.3">
      <c r="C196" t="s">
        <v>40</v>
      </c>
      <c r="D196" t="s">
        <v>38</v>
      </c>
      <c r="E196" t="s">
        <v>29</v>
      </c>
      <c r="F196" s="1">
        <v>2541</v>
      </c>
      <c r="G196" s="2">
        <v>45</v>
      </c>
      <c r="H196">
        <f>_xlfn.XLOOKUP(data[[#This Row],[Product]],products[Product],products[Cost per unit])</f>
        <v>7.16</v>
      </c>
      <c r="I196" s="14">
        <f>data[[#This Row],[Cost per unit]]*data[[#This Row],[Units]]</f>
        <v>322.2</v>
      </c>
    </row>
    <row r="197" spans="3:9" x14ac:dyDescent="0.3">
      <c r="C197" t="s">
        <v>7</v>
      </c>
      <c r="D197" t="s">
        <v>35</v>
      </c>
      <c r="E197" t="s">
        <v>27</v>
      </c>
      <c r="F197" s="1">
        <v>2478</v>
      </c>
      <c r="G197" s="2">
        <v>21</v>
      </c>
      <c r="H197">
        <f>_xlfn.XLOOKUP(data[[#This Row],[Product]],products[Product],products[Cost per unit])</f>
        <v>16.73</v>
      </c>
      <c r="I197" s="14">
        <f>data[[#This Row],[Cost per unit]]*data[[#This Row],[Units]]</f>
        <v>351.33</v>
      </c>
    </row>
    <row r="198" spans="3:9" x14ac:dyDescent="0.3">
      <c r="C198" t="s">
        <v>10</v>
      </c>
      <c r="D198" t="s">
        <v>36</v>
      </c>
      <c r="E198" t="s">
        <v>29</v>
      </c>
      <c r="F198" s="1">
        <v>2471</v>
      </c>
      <c r="G198" s="2">
        <v>342</v>
      </c>
      <c r="H198">
        <f>_xlfn.XLOOKUP(data[[#This Row],[Product]],products[Product],products[Cost per unit])</f>
        <v>7.16</v>
      </c>
      <c r="I198" s="14">
        <f>data[[#This Row],[Cost per unit]]*data[[#This Row],[Units]]</f>
        <v>2448.7200000000003</v>
      </c>
    </row>
    <row r="199" spans="3:9" x14ac:dyDescent="0.3">
      <c r="C199" t="s">
        <v>3</v>
      </c>
      <c r="D199" t="s">
        <v>35</v>
      </c>
      <c r="E199" t="s">
        <v>25</v>
      </c>
      <c r="F199" s="1">
        <v>2464</v>
      </c>
      <c r="G199" s="2">
        <v>234</v>
      </c>
      <c r="H199">
        <f>_xlfn.XLOOKUP(data[[#This Row],[Product]],products[Product],products[Cost per unit])</f>
        <v>13.15</v>
      </c>
      <c r="I199" s="14">
        <f>data[[#This Row],[Cost per unit]]*data[[#This Row],[Units]]</f>
        <v>3077.1</v>
      </c>
    </row>
    <row r="200" spans="3:9" x14ac:dyDescent="0.3">
      <c r="C200" t="s">
        <v>9</v>
      </c>
      <c r="D200" t="s">
        <v>38</v>
      </c>
      <c r="E200" t="s">
        <v>26</v>
      </c>
      <c r="F200" s="1">
        <v>2436</v>
      </c>
      <c r="G200" s="2">
        <v>99</v>
      </c>
      <c r="H200">
        <f>_xlfn.XLOOKUP(data[[#This Row],[Product]],products[Product],products[Cost per unit])</f>
        <v>5.6</v>
      </c>
      <c r="I200" s="14">
        <f>data[[#This Row],[Cost per unit]]*data[[#This Row],[Units]]</f>
        <v>554.4</v>
      </c>
    </row>
    <row r="201" spans="3:9" x14ac:dyDescent="0.3">
      <c r="C201" t="s">
        <v>9</v>
      </c>
      <c r="D201" t="s">
        <v>35</v>
      </c>
      <c r="E201" t="s">
        <v>27</v>
      </c>
      <c r="F201" s="1">
        <v>2429</v>
      </c>
      <c r="G201" s="2">
        <v>144</v>
      </c>
      <c r="H201">
        <f>_xlfn.XLOOKUP(data[[#This Row],[Product]],products[Product],products[Cost per unit])</f>
        <v>16.73</v>
      </c>
      <c r="I201" s="14">
        <f>data[[#This Row],[Cost per unit]]*data[[#This Row],[Units]]</f>
        <v>2409.12</v>
      </c>
    </row>
    <row r="202" spans="3:9" x14ac:dyDescent="0.3">
      <c r="C202" t="s">
        <v>5</v>
      </c>
      <c r="D202" t="s">
        <v>35</v>
      </c>
      <c r="E202" t="s">
        <v>18</v>
      </c>
      <c r="F202" s="1">
        <v>2415</v>
      </c>
      <c r="G202" s="2">
        <v>15</v>
      </c>
      <c r="H202">
        <f>_xlfn.XLOOKUP(data[[#This Row],[Product]],products[Product],products[Cost per unit])</f>
        <v>6.47</v>
      </c>
      <c r="I202" s="14">
        <f>data[[#This Row],[Cost per unit]]*data[[#This Row],[Units]]</f>
        <v>97.05</v>
      </c>
    </row>
    <row r="203" spans="3:9" x14ac:dyDescent="0.3">
      <c r="C203" t="s">
        <v>3</v>
      </c>
      <c r="D203" t="s">
        <v>35</v>
      </c>
      <c r="E203" t="s">
        <v>14</v>
      </c>
      <c r="F203" s="1">
        <v>2415</v>
      </c>
      <c r="G203" s="2">
        <v>255</v>
      </c>
      <c r="H203">
        <f>_xlfn.XLOOKUP(data[[#This Row],[Product]],products[Product],products[Cost per unit])</f>
        <v>11.7</v>
      </c>
      <c r="I203" s="14">
        <f>data[[#This Row],[Cost per unit]]*data[[#This Row],[Units]]</f>
        <v>2983.5</v>
      </c>
    </row>
    <row r="204" spans="3:9" x14ac:dyDescent="0.3">
      <c r="C204" t="s">
        <v>9</v>
      </c>
      <c r="D204" t="s">
        <v>38</v>
      </c>
      <c r="E204" t="s">
        <v>17</v>
      </c>
      <c r="F204" s="1">
        <v>2408</v>
      </c>
      <c r="G204" s="2">
        <v>9</v>
      </c>
      <c r="H204">
        <f>_xlfn.XLOOKUP(data[[#This Row],[Product]],products[Product],products[Cost per unit])</f>
        <v>3.11</v>
      </c>
      <c r="I204" s="14">
        <f>data[[#This Row],[Cost per unit]]*data[[#This Row],[Units]]</f>
        <v>27.99</v>
      </c>
    </row>
    <row r="205" spans="3:9" x14ac:dyDescent="0.3">
      <c r="C205" t="s">
        <v>41</v>
      </c>
      <c r="D205" t="s">
        <v>37</v>
      </c>
      <c r="E205" t="s">
        <v>26</v>
      </c>
      <c r="F205" s="1">
        <v>2324</v>
      </c>
      <c r="G205" s="2">
        <v>177</v>
      </c>
      <c r="H205">
        <f>_xlfn.XLOOKUP(data[[#This Row],[Product]],products[Product],products[Cost per unit])</f>
        <v>5.6</v>
      </c>
      <c r="I205" s="14">
        <f>data[[#This Row],[Cost per unit]]*data[[#This Row],[Units]]</f>
        <v>991.19999999999993</v>
      </c>
    </row>
    <row r="206" spans="3:9" x14ac:dyDescent="0.3">
      <c r="C206" t="s">
        <v>6</v>
      </c>
      <c r="D206" t="s">
        <v>38</v>
      </c>
      <c r="E206" t="s">
        <v>13</v>
      </c>
      <c r="F206" s="1">
        <v>2317</v>
      </c>
      <c r="G206" s="2">
        <v>123</v>
      </c>
      <c r="H206">
        <f>_xlfn.XLOOKUP(data[[#This Row],[Product]],products[Product],products[Cost per unit])</f>
        <v>9.33</v>
      </c>
      <c r="I206" s="14">
        <f>data[[#This Row],[Cost per unit]]*data[[#This Row],[Units]]</f>
        <v>1147.5899999999999</v>
      </c>
    </row>
    <row r="207" spans="3:9" x14ac:dyDescent="0.3">
      <c r="C207" t="s">
        <v>10</v>
      </c>
      <c r="D207" t="s">
        <v>36</v>
      </c>
      <c r="E207" t="s">
        <v>23</v>
      </c>
      <c r="F207" s="1">
        <v>2317</v>
      </c>
      <c r="G207" s="2">
        <v>261</v>
      </c>
      <c r="H207">
        <f>_xlfn.XLOOKUP(data[[#This Row],[Product]],products[Product],products[Cost per unit])</f>
        <v>6.49</v>
      </c>
      <c r="I207" s="14">
        <f>data[[#This Row],[Cost per unit]]*data[[#This Row],[Units]]</f>
        <v>1693.89</v>
      </c>
    </row>
    <row r="208" spans="3:9" x14ac:dyDescent="0.3">
      <c r="C208" t="s">
        <v>40</v>
      </c>
      <c r="D208" t="s">
        <v>34</v>
      </c>
      <c r="E208" t="s">
        <v>27</v>
      </c>
      <c r="F208" s="1">
        <v>2289</v>
      </c>
      <c r="G208" s="2">
        <v>135</v>
      </c>
      <c r="H208">
        <f>_xlfn.XLOOKUP(data[[#This Row],[Product]],products[Product],products[Cost per unit])</f>
        <v>16.73</v>
      </c>
      <c r="I208" s="14">
        <f>data[[#This Row],[Cost per unit]]*data[[#This Row],[Units]]</f>
        <v>2258.5500000000002</v>
      </c>
    </row>
    <row r="209" spans="3:9" x14ac:dyDescent="0.3">
      <c r="C209" t="s">
        <v>40</v>
      </c>
      <c r="D209" t="s">
        <v>35</v>
      </c>
      <c r="E209" t="s">
        <v>30</v>
      </c>
      <c r="F209" s="1">
        <v>2275</v>
      </c>
      <c r="G209" s="2">
        <v>447</v>
      </c>
      <c r="H209">
        <f>_xlfn.XLOOKUP(data[[#This Row],[Product]],products[Product],products[Cost per unit])</f>
        <v>14.49</v>
      </c>
      <c r="I209" s="14">
        <f>data[[#This Row],[Cost per unit]]*data[[#This Row],[Units]]</f>
        <v>6477.03</v>
      </c>
    </row>
    <row r="210" spans="3:9" x14ac:dyDescent="0.3">
      <c r="C210" t="s">
        <v>8</v>
      </c>
      <c r="D210" t="s">
        <v>38</v>
      </c>
      <c r="E210" t="s">
        <v>27</v>
      </c>
      <c r="F210" s="1">
        <v>2268</v>
      </c>
      <c r="G210" s="2">
        <v>63</v>
      </c>
      <c r="H210">
        <f>_xlfn.XLOOKUP(data[[#This Row],[Product]],products[Product],products[Cost per unit])</f>
        <v>16.73</v>
      </c>
      <c r="I210" s="14">
        <f>data[[#This Row],[Cost per unit]]*data[[#This Row],[Units]]</f>
        <v>1053.99</v>
      </c>
    </row>
    <row r="211" spans="3:9" x14ac:dyDescent="0.3">
      <c r="C211" t="s">
        <v>7</v>
      </c>
      <c r="D211" t="s">
        <v>34</v>
      </c>
      <c r="E211" t="s">
        <v>33</v>
      </c>
      <c r="F211" s="1">
        <v>2226</v>
      </c>
      <c r="G211" s="2">
        <v>48</v>
      </c>
      <c r="H211">
        <f>_xlfn.XLOOKUP(data[[#This Row],[Product]],products[Product],products[Cost per unit])</f>
        <v>12.37</v>
      </c>
      <c r="I211" s="14">
        <f>data[[#This Row],[Cost per unit]]*data[[#This Row],[Units]]</f>
        <v>593.76</v>
      </c>
    </row>
    <row r="212" spans="3:9" x14ac:dyDescent="0.3">
      <c r="C212" t="s">
        <v>6</v>
      </c>
      <c r="D212" t="s">
        <v>34</v>
      </c>
      <c r="E212" t="s">
        <v>16</v>
      </c>
      <c r="F212" s="1">
        <v>2219</v>
      </c>
      <c r="G212" s="2">
        <v>75</v>
      </c>
      <c r="H212">
        <f>_xlfn.XLOOKUP(data[[#This Row],[Product]],products[Product],products[Cost per unit])</f>
        <v>8.7899999999999991</v>
      </c>
      <c r="I212" s="14">
        <f>data[[#This Row],[Cost per unit]]*data[[#This Row],[Units]]</f>
        <v>659.24999999999989</v>
      </c>
    </row>
    <row r="213" spans="3:9" x14ac:dyDescent="0.3">
      <c r="C213" t="s">
        <v>3</v>
      </c>
      <c r="D213" t="s">
        <v>34</v>
      </c>
      <c r="E213" t="s">
        <v>23</v>
      </c>
      <c r="F213" s="1">
        <v>2212</v>
      </c>
      <c r="G213" s="2">
        <v>117</v>
      </c>
      <c r="H213">
        <f>_xlfn.XLOOKUP(data[[#This Row],[Product]],products[Product],products[Cost per unit])</f>
        <v>6.49</v>
      </c>
      <c r="I213" s="14">
        <f>data[[#This Row],[Cost per unit]]*data[[#This Row],[Units]]</f>
        <v>759.33</v>
      </c>
    </row>
    <row r="214" spans="3:9" x14ac:dyDescent="0.3">
      <c r="C214" t="s">
        <v>7</v>
      </c>
      <c r="D214" t="s">
        <v>34</v>
      </c>
      <c r="E214" t="s">
        <v>20</v>
      </c>
      <c r="F214" s="1">
        <v>2205</v>
      </c>
      <c r="G214" s="2">
        <v>138</v>
      </c>
      <c r="H214">
        <f>_xlfn.XLOOKUP(data[[#This Row],[Product]],products[Product],products[Cost per unit])</f>
        <v>10.62</v>
      </c>
      <c r="I214" s="14">
        <f>data[[#This Row],[Cost per unit]]*data[[#This Row],[Units]]</f>
        <v>1465.56</v>
      </c>
    </row>
    <row r="215" spans="3:9" x14ac:dyDescent="0.3">
      <c r="C215" t="s">
        <v>10</v>
      </c>
      <c r="D215" t="s">
        <v>38</v>
      </c>
      <c r="E215" t="s">
        <v>22</v>
      </c>
      <c r="F215" s="1">
        <v>2205</v>
      </c>
      <c r="G215" s="2">
        <v>141</v>
      </c>
      <c r="H215">
        <f>_xlfn.XLOOKUP(data[[#This Row],[Product]],products[Product],products[Cost per unit])</f>
        <v>9.77</v>
      </c>
      <c r="I215" s="14">
        <f>data[[#This Row],[Cost per unit]]*data[[#This Row],[Units]]</f>
        <v>1377.57</v>
      </c>
    </row>
    <row r="216" spans="3:9" x14ac:dyDescent="0.3">
      <c r="C216" t="s">
        <v>7</v>
      </c>
      <c r="D216" t="s">
        <v>36</v>
      </c>
      <c r="E216" t="s">
        <v>31</v>
      </c>
      <c r="F216" s="1">
        <v>2149</v>
      </c>
      <c r="G216" s="2">
        <v>117</v>
      </c>
      <c r="H216">
        <f>_xlfn.XLOOKUP(data[[#This Row],[Product]],products[Product],products[Cost per unit])</f>
        <v>5.79</v>
      </c>
      <c r="I216" s="14">
        <f>data[[#This Row],[Cost per unit]]*data[[#This Row],[Units]]</f>
        <v>677.43</v>
      </c>
    </row>
    <row r="217" spans="3:9" x14ac:dyDescent="0.3">
      <c r="C217" t="s">
        <v>9</v>
      </c>
      <c r="D217" t="s">
        <v>36</v>
      </c>
      <c r="E217" t="s">
        <v>25</v>
      </c>
      <c r="F217" s="1">
        <v>2142</v>
      </c>
      <c r="G217" s="2">
        <v>114</v>
      </c>
      <c r="H217">
        <f>_xlfn.XLOOKUP(data[[#This Row],[Product]],products[Product],products[Cost per unit])</f>
        <v>13.15</v>
      </c>
      <c r="I217" s="14">
        <f>data[[#This Row],[Cost per unit]]*data[[#This Row],[Units]]</f>
        <v>1499.1000000000001</v>
      </c>
    </row>
    <row r="218" spans="3:9" x14ac:dyDescent="0.3">
      <c r="C218" t="s">
        <v>7</v>
      </c>
      <c r="D218" t="s">
        <v>35</v>
      </c>
      <c r="E218" t="s">
        <v>16</v>
      </c>
      <c r="F218" s="1">
        <v>2135</v>
      </c>
      <c r="G218" s="2">
        <v>27</v>
      </c>
      <c r="H218">
        <f>_xlfn.XLOOKUP(data[[#This Row],[Product]],products[Product],products[Cost per unit])</f>
        <v>8.7899999999999991</v>
      </c>
      <c r="I218" s="14">
        <f>data[[#This Row],[Cost per unit]]*data[[#This Row],[Units]]</f>
        <v>237.32999999999998</v>
      </c>
    </row>
    <row r="219" spans="3:9" x14ac:dyDescent="0.3">
      <c r="C219" t="s">
        <v>41</v>
      </c>
      <c r="D219" t="s">
        <v>35</v>
      </c>
      <c r="E219" t="s">
        <v>15</v>
      </c>
      <c r="F219" s="1">
        <v>2114</v>
      </c>
      <c r="G219" s="2">
        <v>186</v>
      </c>
      <c r="H219">
        <f>_xlfn.XLOOKUP(data[[#This Row],[Product]],products[Product],products[Cost per unit])</f>
        <v>11.73</v>
      </c>
      <c r="I219" s="14">
        <f>data[[#This Row],[Cost per unit]]*data[[#This Row],[Units]]</f>
        <v>2181.7800000000002</v>
      </c>
    </row>
    <row r="220" spans="3:9" x14ac:dyDescent="0.3">
      <c r="C220" t="s">
        <v>3</v>
      </c>
      <c r="D220" t="s">
        <v>35</v>
      </c>
      <c r="E220" t="s">
        <v>29</v>
      </c>
      <c r="F220" s="1">
        <v>2114</v>
      </c>
      <c r="G220" s="2">
        <v>66</v>
      </c>
      <c r="H220">
        <f>_xlfn.XLOOKUP(data[[#This Row],[Product]],products[Product],products[Cost per unit])</f>
        <v>7.16</v>
      </c>
      <c r="I220" s="14">
        <f>data[[#This Row],[Cost per unit]]*data[[#This Row],[Units]]</f>
        <v>472.56</v>
      </c>
    </row>
    <row r="221" spans="3:9" x14ac:dyDescent="0.3">
      <c r="C221" t="s">
        <v>6</v>
      </c>
      <c r="D221" t="s">
        <v>39</v>
      </c>
      <c r="E221" t="s">
        <v>25</v>
      </c>
      <c r="F221" s="1">
        <v>2100</v>
      </c>
      <c r="G221" s="2">
        <v>414</v>
      </c>
      <c r="H221">
        <f>_xlfn.XLOOKUP(data[[#This Row],[Product]],products[Product],products[Cost per unit])</f>
        <v>13.15</v>
      </c>
      <c r="I221" s="14">
        <f>data[[#This Row],[Cost per unit]]*data[[#This Row],[Units]]</f>
        <v>5444.1</v>
      </c>
    </row>
    <row r="222" spans="3:9" x14ac:dyDescent="0.3">
      <c r="C222" t="s">
        <v>8</v>
      </c>
      <c r="D222" t="s">
        <v>35</v>
      </c>
      <c r="E222" t="s">
        <v>29</v>
      </c>
      <c r="F222" s="1">
        <v>2023</v>
      </c>
      <c r="G222" s="2">
        <v>168</v>
      </c>
      <c r="H222">
        <f>_xlfn.XLOOKUP(data[[#This Row],[Product]],products[Product],products[Cost per unit])</f>
        <v>7.16</v>
      </c>
      <c r="I222" s="14">
        <f>data[[#This Row],[Cost per unit]]*data[[#This Row],[Units]]</f>
        <v>1202.8800000000001</v>
      </c>
    </row>
    <row r="223" spans="3:9" x14ac:dyDescent="0.3">
      <c r="C223" t="s">
        <v>3</v>
      </c>
      <c r="D223" t="s">
        <v>35</v>
      </c>
      <c r="E223" t="s">
        <v>23</v>
      </c>
      <c r="F223" s="1">
        <v>2023</v>
      </c>
      <c r="G223" s="2">
        <v>78</v>
      </c>
      <c r="H223">
        <f>_xlfn.XLOOKUP(data[[#This Row],[Product]],products[Product],products[Cost per unit])</f>
        <v>6.49</v>
      </c>
      <c r="I223" s="14">
        <f>data[[#This Row],[Cost per unit]]*data[[#This Row],[Units]]</f>
        <v>506.22</v>
      </c>
    </row>
    <row r="224" spans="3:9" x14ac:dyDescent="0.3">
      <c r="C224" t="s">
        <v>2</v>
      </c>
      <c r="D224" t="s">
        <v>39</v>
      </c>
      <c r="E224" t="s">
        <v>16</v>
      </c>
      <c r="F224" s="1">
        <v>2016</v>
      </c>
      <c r="G224" s="2">
        <v>117</v>
      </c>
      <c r="H224">
        <f>_xlfn.XLOOKUP(data[[#This Row],[Product]],products[Product],products[Cost per unit])</f>
        <v>8.7899999999999991</v>
      </c>
      <c r="I224" s="14">
        <f>data[[#This Row],[Cost per unit]]*data[[#This Row],[Units]]</f>
        <v>1028.4299999999998</v>
      </c>
    </row>
    <row r="225" spans="3:9" x14ac:dyDescent="0.3">
      <c r="C225" t="s">
        <v>8</v>
      </c>
      <c r="D225" t="s">
        <v>34</v>
      </c>
      <c r="E225" t="s">
        <v>16</v>
      </c>
      <c r="F225" s="1">
        <v>2009</v>
      </c>
      <c r="G225" s="2">
        <v>219</v>
      </c>
      <c r="H225">
        <f>_xlfn.XLOOKUP(data[[#This Row],[Product]],products[Product],products[Cost per unit])</f>
        <v>8.7899999999999991</v>
      </c>
      <c r="I225" s="14">
        <f>data[[#This Row],[Cost per unit]]*data[[#This Row],[Units]]</f>
        <v>1925.0099999999998</v>
      </c>
    </row>
    <row r="226" spans="3:9" x14ac:dyDescent="0.3">
      <c r="C226" t="s">
        <v>40</v>
      </c>
      <c r="D226" t="s">
        <v>38</v>
      </c>
      <c r="E226" t="s">
        <v>31</v>
      </c>
      <c r="F226" s="1">
        <v>1988</v>
      </c>
      <c r="G226" s="2">
        <v>39</v>
      </c>
      <c r="H226">
        <f>_xlfn.XLOOKUP(data[[#This Row],[Product]],products[Product],products[Cost per unit])</f>
        <v>5.79</v>
      </c>
      <c r="I226" s="14">
        <f>data[[#This Row],[Cost per unit]]*data[[#This Row],[Units]]</f>
        <v>225.81</v>
      </c>
    </row>
    <row r="227" spans="3:9" x14ac:dyDescent="0.3">
      <c r="C227" t="s">
        <v>10</v>
      </c>
      <c r="D227" t="s">
        <v>35</v>
      </c>
      <c r="E227" t="s">
        <v>20</v>
      </c>
      <c r="F227" s="1">
        <v>1974</v>
      </c>
      <c r="G227" s="2">
        <v>195</v>
      </c>
      <c r="H227">
        <f>_xlfn.XLOOKUP(data[[#This Row],[Product]],products[Product],products[Cost per unit])</f>
        <v>10.62</v>
      </c>
      <c r="I227" s="14">
        <f>data[[#This Row],[Cost per unit]]*data[[#This Row],[Units]]</f>
        <v>2070.8999999999996</v>
      </c>
    </row>
    <row r="228" spans="3:9" x14ac:dyDescent="0.3">
      <c r="C228" t="s">
        <v>7</v>
      </c>
      <c r="D228" t="s">
        <v>34</v>
      </c>
      <c r="E228" t="s">
        <v>14</v>
      </c>
      <c r="F228" s="1">
        <v>1932</v>
      </c>
      <c r="G228" s="2">
        <v>369</v>
      </c>
      <c r="H228">
        <f>_xlfn.XLOOKUP(data[[#This Row],[Product]],products[Product],products[Cost per unit])</f>
        <v>11.7</v>
      </c>
      <c r="I228" s="14">
        <f>data[[#This Row],[Cost per unit]]*data[[#This Row],[Units]]</f>
        <v>4317.3</v>
      </c>
    </row>
    <row r="229" spans="3:9" x14ac:dyDescent="0.3">
      <c r="C229" t="s">
        <v>41</v>
      </c>
      <c r="D229" t="s">
        <v>36</v>
      </c>
      <c r="E229" t="s">
        <v>19</v>
      </c>
      <c r="F229" s="1">
        <v>1925</v>
      </c>
      <c r="G229" s="2">
        <v>192</v>
      </c>
      <c r="H229">
        <f>_xlfn.XLOOKUP(data[[#This Row],[Product]],products[Product],products[Cost per unit])</f>
        <v>7.64</v>
      </c>
      <c r="I229" s="14">
        <f>data[[#This Row],[Cost per unit]]*data[[#This Row],[Units]]</f>
        <v>1466.8799999999999</v>
      </c>
    </row>
    <row r="230" spans="3:9" x14ac:dyDescent="0.3">
      <c r="C230" t="s">
        <v>6</v>
      </c>
      <c r="D230" t="s">
        <v>37</v>
      </c>
      <c r="E230" t="s">
        <v>16</v>
      </c>
      <c r="F230" s="1">
        <v>1904</v>
      </c>
      <c r="G230" s="2">
        <v>405</v>
      </c>
      <c r="H230">
        <f>_xlfn.XLOOKUP(data[[#This Row],[Product]],products[Product],products[Cost per unit])</f>
        <v>8.7899999999999991</v>
      </c>
      <c r="I230" s="14">
        <f>data[[#This Row],[Cost per unit]]*data[[#This Row],[Units]]</f>
        <v>3559.95</v>
      </c>
    </row>
    <row r="231" spans="3:9" x14ac:dyDescent="0.3">
      <c r="C231" t="s">
        <v>8</v>
      </c>
      <c r="D231" t="s">
        <v>37</v>
      </c>
      <c r="E231" t="s">
        <v>22</v>
      </c>
      <c r="F231" s="1">
        <v>1890</v>
      </c>
      <c r="G231" s="2">
        <v>195</v>
      </c>
      <c r="H231">
        <f>_xlfn.XLOOKUP(data[[#This Row],[Product]],products[Product],products[Cost per unit])</f>
        <v>9.77</v>
      </c>
      <c r="I231" s="14">
        <f>data[[#This Row],[Cost per unit]]*data[[#This Row],[Units]]</f>
        <v>1905.1499999999999</v>
      </c>
    </row>
    <row r="232" spans="3:9" x14ac:dyDescent="0.3">
      <c r="C232" t="s">
        <v>2</v>
      </c>
      <c r="D232" t="s">
        <v>39</v>
      </c>
      <c r="E232" t="s">
        <v>25</v>
      </c>
      <c r="F232" s="1">
        <v>1785</v>
      </c>
      <c r="G232" s="2">
        <v>462</v>
      </c>
      <c r="H232">
        <f>_xlfn.XLOOKUP(data[[#This Row],[Product]],products[Product],products[Cost per unit])</f>
        <v>13.15</v>
      </c>
      <c r="I232" s="14">
        <f>data[[#This Row],[Cost per unit]]*data[[#This Row],[Units]]</f>
        <v>6075.3</v>
      </c>
    </row>
    <row r="233" spans="3:9" x14ac:dyDescent="0.3">
      <c r="C233" t="s">
        <v>7</v>
      </c>
      <c r="D233" t="s">
        <v>38</v>
      </c>
      <c r="E233" t="s">
        <v>18</v>
      </c>
      <c r="F233" s="1">
        <v>1778</v>
      </c>
      <c r="G233" s="2">
        <v>270</v>
      </c>
      <c r="H233">
        <f>_xlfn.XLOOKUP(data[[#This Row],[Product]],products[Product],products[Cost per unit])</f>
        <v>6.47</v>
      </c>
      <c r="I233" s="14">
        <f>data[[#This Row],[Cost per unit]]*data[[#This Row],[Units]]</f>
        <v>1746.8999999999999</v>
      </c>
    </row>
    <row r="234" spans="3:9" x14ac:dyDescent="0.3">
      <c r="C234" t="s">
        <v>8</v>
      </c>
      <c r="D234" t="s">
        <v>37</v>
      </c>
      <c r="E234" t="s">
        <v>19</v>
      </c>
      <c r="F234" s="1">
        <v>1771</v>
      </c>
      <c r="G234" s="2">
        <v>204</v>
      </c>
      <c r="H234">
        <f>_xlfn.XLOOKUP(data[[#This Row],[Product]],products[Product],products[Cost per unit])</f>
        <v>7.64</v>
      </c>
      <c r="I234" s="14">
        <f>data[[#This Row],[Cost per unit]]*data[[#This Row],[Units]]</f>
        <v>1558.56</v>
      </c>
    </row>
    <row r="235" spans="3:9" x14ac:dyDescent="0.3">
      <c r="C235" t="s">
        <v>8</v>
      </c>
      <c r="D235" t="s">
        <v>38</v>
      </c>
      <c r="E235" t="s">
        <v>23</v>
      </c>
      <c r="F235" s="1">
        <v>1701</v>
      </c>
      <c r="G235" s="2">
        <v>234</v>
      </c>
      <c r="H235">
        <f>_xlfn.XLOOKUP(data[[#This Row],[Product]],products[Product],products[Cost per unit])</f>
        <v>6.49</v>
      </c>
      <c r="I235" s="14">
        <f>data[[#This Row],[Cost per unit]]*data[[#This Row],[Units]]</f>
        <v>1518.66</v>
      </c>
    </row>
    <row r="236" spans="3:9" x14ac:dyDescent="0.3">
      <c r="C236" t="s">
        <v>5</v>
      </c>
      <c r="D236" t="s">
        <v>34</v>
      </c>
      <c r="E236" t="s">
        <v>33</v>
      </c>
      <c r="F236" s="1">
        <v>1652</v>
      </c>
      <c r="G236" s="2">
        <v>93</v>
      </c>
      <c r="H236">
        <f>_xlfn.XLOOKUP(data[[#This Row],[Product]],products[Product],products[Cost per unit])</f>
        <v>12.37</v>
      </c>
      <c r="I236" s="14">
        <f>data[[#This Row],[Cost per unit]]*data[[#This Row],[Units]]</f>
        <v>1150.4099999999999</v>
      </c>
    </row>
    <row r="237" spans="3:9" x14ac:dyDescent="0.3">
      <c r="C237" t="s">
        <v>3</v>
      </c>
      <c r="D237" t="s">
        <v>39</v>
      </c>
      <c r="E237" t="s">
        <v>28</v>
      </c>
      <c r="F237" s="1">
        <v>1652</v>
      </c>
      <c r="G237" s="2">
        <v>102</v>
      </c>
      <c r="H237">
        <f>_xlfn.XLOOKUP(data[[#This Row],[Product]],products[Product],products[Cost per unit])</f>
        <v>10.38</v>
      </c>
      <c r="I237" s="14">
        <f>data[[#This Row],[Cost per unit]]*data[[#This Row],[Units]]</f>
        <v>1058.76</v>
      </c>
    </row>
    <row r="238" spans="3:9" x14ac:dyDescent="0.3">
      <c r="C238" t="s">
        <v>40</v>
      </c>
      <c r="D238" t="s">
        <v>35</v>
      </c>
      <c r="E238" t="s">
        <v>24</v>
      </c>
      <c r="F238" s="1">
        <v>1638</v>
      </c>
      <c r="G238" s="2">
        <v>48</v>
      </c>
      <c r="H238">
        <f>_xlfn.XLOOKUP(data[[#This Row],[Product]],products[Product],products[Cost per unit])</f>
        <v>4.97</v>
      </c>
      <c r="I238" s="14">
        <f>data[[#This Row],[Cost per unit]]*data[[#This Row],[Units]]</f>
        <v>238.56</v>
      </c>
    </row>
    <row r="239" spans="3:9" x14ac:dyDescent="0.3">
      <c r="C239" t="s">
        <v>6</v>
      </c>
      <c r="D239" t="s">
        <v>39</v>
      </c>
      <c r="E239" t="s">
        <v>30</v>
      </c>
      <c r="F239" s="1">
        <v>1638</v>
      </c>
      <c r="G239" s="2">
        <v>63</v>
      </c>
      <c r="H239">
        <f>_xlfn.XLOOKUP(data[[#This Row],[Product]],products[Product],products[Cost per unit])</f>
        <v>14.49</v>
      </c>
      <c r="I239" s="14">
        <f>data[[#This Row],[Cost per unit]]*data[[#This Row],[Units]]</f>
        <v>912.87</v>
      </c>
    </row>
    <row r="240" spans="3:9" x14ac:dyDescent="0.3">
      <c r="C240" t="s">
        <v>40</v>
      </c>
      <c r="D240" t="s">
        <v>37</v>
      </c>
      <c r="E240" t="s">
        <v>30</v>
      </c>
      <c r="F240" s="1">
        <v>1624</v>
      </c>
      <c r="G240" s="2">
        <v>114</v>
      </c>
      <c r="H240">
        <f>_xlfn.XLOOKUP(data[[#This Row],[Product]],products[Product],products[Cost per unit])</f>
        <v>14.49</v>
      </c>
      <c r="I240" s="14">
        <f>data[[#This Row],[Cost per unit]]*data[[#This Row],[Units]]</f>
        <v>1651.8600000000001</v>
      </c>
    </row>
    <row r="241" spans="3:9" x14ac:dyDescent="0.3">
      <c r="C241" t="s">
        <v>40</v>
      </c>
      <c r="D241" t="s">
        <v>35</v>
      </c>
      <c r="E241" t="s">
        <v>29</v>
      </c>
      <c r="F241" s="1">
        <v>1617</v>
      </c>
      <c r="G241" s="2">
        <v>126</v>
      </c>
      <c r="H241">
        <f>_xlfn.XLOOKUP(data[[#This Row],[Product]],products[Product],products[Cost per unit])</f>
        <v>7.16</v>
      </c>
      <c r="I241" s="14">
        <f>data[[#This Row],[Cost per unit]]*data[[#This Row],[Units]]</f>
        <v>902.16</v>
      </c>
    </row>
    <row r="242" spans="3:9" x14ac:dyDescent="0.3">
      <c r="C242" t="s">
        <v>2</v>
      </c>
      <c r="D242" t="s">
        <v>35</v>
      </c>
      <c r="E242" t="s">
        <v>17</v>
      </c>
      <c r="F242" s="1">
        <v>1589</v>
      </c>
      <c r="G242" s="2">
        <v>303</v>
      </c>
      <c r="H242">
        <f>_xlfn.XLOOKUP(data[[#This Row],[Product]],products[Product],products[Cost per unit])</f>
        <v>3.11</v>
      </c>
      <c r="I242" s="14">
        <f>data[[#This Row],[Cost per unit]]*data[[#This Row],[Units]]</f>
        <v>942.32999999999993</v>
      </c>
    </row>
    <row r="243" spans="3:9" x14ac:dyDescent="0.3">
      <c r="C243" t="s">
        <v>7</v>
      </c>
      <c r="D243" t="s">
        <v>34</v>
      </c>
      <c r="E243" t="s">
        <v>25</v>
      </c>
      <c r="F243" s="1">
        <v>1568</v>
      </c>
      <c r="G243" s="2">
        <v>96</v>
      </c>
      <c r="H243">
        <f>_xlfn.XLOOKUP(data[[#This Row],[Product]],products[Product],products[Cost per unit])</f>
        <v>13.15</v>
      </c>
      <c r="I243" s="14">
        <f>data[[#This Row],[Cost per unit]]*data[[#This Row],[Units]]</f>
        <v>1262.4000000000001</v>
      </c>
    </row>
    <row r="244" spans="3:9" x14ac:dyDescent="0.3">
      <c r="C244" t="s">
        <v>2</v>
      </c>
      <c r="D244" t="s">
        <v>39</v>
      </c>
      <c r="E244" t="s">
        <v>22</v>
      </c>
      <c r="F244" s="1">
        <v>1568</v>
      </c>
      <c r="G244" s="2">
        <v>141</v>
      </c>
      <c r="H244">
        <f>_xlfn.XLOOKUP(data[[#This Row],[Product]],products[Product],products[Cost per unit])</f>
        <v>9.77</v>
      </c>
      <c r="I244" s="14">
        <f>data[[#This Row],[Cost per unit]]*data[[#This Row],[Units]]</f>
        <v>1377.57</v>
      </c>
    </row>
    <row r="245" spans="3:9" x14ac:dyDescent="0.3">
      <c r="C245" t="s">
        <v>8</v>
      </c>
      <c r="D245" t="s">
        <v>39</v>
      </c>
      <c r="E245" t="s">
        <v>26</v>
      </c>
      <c r="F245" s="1">
        <v>1561</v>
      </c>
      <c r="G245" s="2">
        <v>27</v>
      </c>
      <c r="H245">
        <f>_xlfn.XLOOKUP(data[[#This Row],[Product]],products[Product],products[Cost per unit])</f>
        <v>5.6</v>
      </c>
      <c r="I245" s="14">
        <f>data[[#This Row],[Cost per unit]]*data[[#This Row],[Units]]</f>
        <v>151.19999999999999</v>
      </c>
    </row>
    <row r="246" spans="3:9" x14ac:dyDescent="0.3">
      <c r="C246" t="s">
        <v>41</v>
      </c>
      <c r="D246" t="s">
        <v>37</v>
      </c>
      <c r="E246" t="s">
        <v>30</v>
      </c>
      <c r="F246" s="1">
        <v>1526</v>
      </c>
      <c r="G246" s="2">
        <v>240</v>
      </c>
      <c r="H246">
        <f>_xlfn.XLOOKUP(data[[#This Row],[Product]],products[Product],products[Cost per unit])</f>
        <v>14.49</v>
      </c>
      <c r="I246" s="14">
        <f>data[[#This Row],[Cost per unit]]*data[[#This Row],[Units]]</f>
        <v>3477.6</v>
      </c>
    </row>
    <row r="247" spans="3:9" x14ac:dyDescent="0.3">
      <c r="C247" t="s">
        <v>5</v>
      </c>
      <c r="D247" t="s">
        <v>36</v>
      </c>
      <c r="E247" t="s">
        <v>30</v>
      </c>
      <c r="F247" s="1">
        <v>1526</v>
      </c>
      <c r="G247" s="2">
        <v>105</v>
      </c>
      <c r="H247">
        <f>_xlfn.XLOOKUP(data[[#This Row],[Product]],products[Product],products[Cost per unit])</f>
        <v>14.49</v>
      </c>
      <c r="I247" s="14">
        <f>data[[#This Row],[Cost per unit]]*data[[#This Row],[Units]]</f>
        <v>1521.45</v>
      </c>
    </row>
    <row r="248" spans="3:9" x14ac:dyDescent="0.3">
      <c r="C248" t="s">
        <v>6</v>
      </c>
      <c r="D248" t="s">
        <v>37</v>
      </c>
      <c r="E248" t="s">
        <v>18</v>
      </c>
      <c r="F248" s="1">
        <v>1505</v>
      </c>
      <c r="G248" s="2">
        <v>102</v>
      </c>
      <c r="H248">
        <f>_xlfn.XLOOKUP(data[[#This Row],[Product]],products[Product],products[Cost per unit])</f>
        <v>6.47</v>
      </c>
      <c r="I248" s="14">
        <f>data[[#This Row],[Cost per unit]]*data[[#This Row],[Units]]</f>
        <v>659.93999999999994</v>
      </c>
    </row>
    <row r="249" spans="3:9" x14ac:dyDescent="0.3">
      <c r="C249" t="s">
        <v>41</v>
      </c>
      <c r="D249" t="s">
        <v>34</v>
      </c>
      <c r="E249" t="s">
        <v>17</v>
      </c>
      <c r="F249" s="1">
        <v>1463</v>
      </c>
      <c r="G249" s="2">
        <v>39</v>
      </c>
      <c r="H249">
        <f>_xlfn.XLOOKUP(data[[#This Row],[Product]],products[Product],products[Cost per unit])</f>
        <v>3.11</v>
      </c>
      <c r="I249" s="14">
        <f>data[[#This Row],[Cost per unit]]*data[[#This Row],[Units]]</f>
        <v>121.28999999999999</v>
      </c>
    </row>
    <row r="250" spans="3:9" x14ac:dyDescent="0.3">
      <c r="C250" t="s">
        <v>6</v>
      </c>
      <c r="D250" t="s">
        <v>34</v>
      </c>
      <c r="E250" t="s">
        <v>15</v>
      </c>
      <c r="F250" s="1">
        <v>1442</v>
      </c>
      <c r="G250" s="2">
        <v>15</v>
      </c>
      <c r="H250">
        <f>_xlfn.XLOOKUP(data[[#This Row],[Product]],products[Product],products[Cost per unit])</f>
        <v>11.73</v>
      </c>
      <c r="I250" s="14">
        <f>data[[#This Row],[Cost per unit]]*data[[#This Row],[Units]]</f>
        <v>175.95000000000002</v>
      </c>
    </row>
    <row r="251" spans="3:9" x14ac:dyDescent="0.3">
      <c r="C251" t="s">
        <v>10</v>
      </c>
      <c r="D251" t="s">
        <v>34</v>
      </c>
      <c r="E251" t="s">
        <v>25</v>
      </c>
      <c r="F251" s="1">
        <v>1428</v>
      </c>
      <c r="G251" s="2">
        <v>93</v>
      </c>
      <c r="H251">
        <f>_xlfn.XLOOKUP(data[[#This Row],[Product]],products[Product],products[Cost per unit])</f>
        <v>13.15</v>
      </c>
      <c r="I251" s="14">
        <f>data[[#This Row],[Cost per unit]]*data[[#This Row],[Units]]</f>
        <v>1222.95</v>
      </c>
    </row>
    <row r="252" spans="3:9" x14ac:dyDescent="0.3">
      <c r="C252" t="s">
        <v>10</v>
      </c>
      <c r="D252" t="s">
        <v>36</v>
      </c>
      <c r="E252" t="s">
        <v>27</v>
      </c>
      <c r="F252" s="1">
        <v>1407</v>
      </c>
      <c r="G252" s="2">
        <v>72</v>
      </c>
      <c r="H252">
        <f>_xlfn.XLOOKUP(data[[#This Row],[Product]],products[Product],products[Cost per unit])</f>
        <v>16.73</v>
      </c>
      <c r="I252" s="14">
        <f>data[[#This Row],[Cost per unit]]*data[[#This Row],[Units]]</f>
        <v>1204.56</v>
      </c>
    </row>
    <row r="253" spans="3:9" x14ac:dyDescent="0.3">
      <c r="C253" t="s">
        <v>6</v>
      </c>
      <c r="D253" t="s">
        <v>36</v>
      </c>
      <c r="E253" t="s">
        <v>29</v>
      </c>
      <c r="F253" s="1">
        <v>1400</v>
      </c>
      <c r="G253" s="2">
        <v>135</v>
      </c>
      <c r="H253">
        <f>_xlfn.XLOOKUP(data[[#This Row],[Product]],products[Product],products[Cost per unit])</f>
        <v>7.16</v>
      </c>
      <c r="I253" s="14">
        <f>data[[#This Row],[Cost per unit]]*data[[#This Row],[Units]]</f>
        <v>966.6</v>
      </c>
    </row>
    <row r="254" spans="3:9" x14ac:dyDescent="0.3">
      <c r="C254" t="s">
        <v>6</v>
      </c>
      <c r="D254" t="s">
        <v>35</v>
      </c>
      <c r="E254" t="s">
        <v>4</v>
      </c>
      <c r="F254" s="1">
        <v>1302</v>
      </c>
      <c r="G254" s="2">
        <v>402</v>
      </c>
      <c r="H254">
        <f>_xlfn.XLOOKUP(data[[#This Row],[Product]],products[Product],products[Cost per unit])</f>
        <v>11.88</v>
      </c>
      <c r="I254" s="14">
        <f>data[[#This Row],[Cost per unit]]*data[[#This Row],[Units]]</f>
        <v>4775.76</v>
      </c>
    </row>
    <row r="255" spans="3:9" x14ac:dyDescent="0.3">
      <c r="C255" t="s">
        <v>3</v>
      </c>
      <c r="D255" t="s">
        <v>36</v>
      </c>
      <c r="E255" t="s">
        <v>19</v>
      </c>
      <c r="F255" s="1">
        <v>1281</v>
      </c>
      <c r="G255" s="2">
        <v>18</v>
      </c>
      <c r="H255">
        <f>_xlfn.XLOOKUP(data[[#This Row],[Product]],products[Product],products[Cost per unit])</f>
        <v>7.64</v>
      </c>
      <c r="I255" s="14">
        <f>data[[#This Row],[Cost per unit]]*data[[#This Row],[Units]]</f>
        <v>137.51999999999998</v>
      </c>
    </row>
    <row r="256" spans="3:9" x14ac:dyDescent="0.3">
      <c r="C256" t="s">
        <v>7</v>
      </c>
      <c r="D256" t="s">
        <v>38</v>
      </c>
      <c r="E256" t="s">
        <v>14</v>
      </c>
      <c r="F256" s="1">
        <v>1281</v>
      </c>
      <c r="G256" s="2">
        <v>75</v>
      </c>
      <c r="H256">
        <f>_xlfn.XLOOKUP(data[[#This Row],[Product]],products[Product],products[Cost per unit])</f>
        <v>11.7</v>
      </c>
      <c r="I256" s="14">
        <f>data[[#This Row],[Cost per unit]]*data[[#This Row],[Units]]</f>
        <v>877.5</v>
      </c>
    </row>
    <row r="257" spans="3:9" x14ac:dyDescent="0.3">
      <c r="C257" t="s">
        <v>41</v>
      </c>
      <c r="D257" t="s">
        <v>34</v>
      </c>
      <c r="E257" t="s">
        <v>16</v>
      </c>
      <c r="F257" s="1">
        <v>1274</v>
      </c>
      <c r="G257" s="2">
        <v>225</v>
      </c>
      <c r="H257">
        <f>_xlfn.XLOOKUP(data[[#This Row],[Product]],products[Product],products[Cost per unit])</f>
        <v>8.7899999999999991</v>
      </c>
      <c r="I257" s="14">
        <f>data[[#This Row],[Cost per unit]]*data[[#This Row],[Units]]</f>
        <v>1977.7499999999998</v>
      </c>
    </row>
    <row r="258" spans="3:9" x14ac:dyDescent="0.3">
      <c r="C258" t="s">
        <v>6</v>
      </c>
      <c r="D258" t="s">
        <v>38</v>
      </c>
      <c r="E258" t="s">
        <v>27</v>
      </c>
      <c r="F258" s="1">
        <v>1134</v>
      </c>
      <c r="G258" s="2">
        <v>282</v>
      </c>
      <c r="H258">
        <f>_xlfn.XLOOKUP(data[[#This Row],[Product]],products[Product],products[Cost per unit])</f>
        <v>16.73</v>
      </c>
      <c r="I258" s="14">
        <f>data[[#This Row],[Cost per unit]]*data[[#This Row],[Units]]</f>
        <v>4717.8599999999997</v>
      </c>
    </row>
    <row r="259" spans="3:9" x14ac:dyDescent="0.3">
      <c r="C259" t="s">
        <v>9</v>
      </c>
      <c r="D259" t="s">
        <v>37</v>
      </c>
      <c r="E259" t="s">
        <v>29</v>
      </c>
      <c r="F259" s="1">
        <v>1085</v>
      </c>
      <c r="G259" s="2">
        <v>273</v>
      </c>
      <c r="H259">
        <f>_xlfn.XLOOKUP(data[[#This Row],[Product]],products[Product],products[Cost per unit])</f>
        <v>7.16</v>
      </c>
      <c r="I259" s="14">
        <f>data[[#This Row],[Cost per unit]]*data[[#This Row],[Units]]</f>
        <v>1954.68</v>
      </c>
    </row>
    <row r="260" spans="3:9" x14ac:dyDescent="0.3">
      <c r="C260" t="s">
        <v>6</v>
      </c>
      <c r="D260" t="s">
        <v>35</v>
      </c>
      <c r="E260" t="s">
        <v>20</v>
      </c>
      <c r="F260" s="1">
        <v>1071</v>
      </c>
      <c r="G260" s="2">
        <v>270</v>
      </c>
      <c r="H260">
        <f>_xlfn.XLOOKUP(data[[#This Row],[Product]],products[Product],products[Cost per unit])</f>
        <v>10.62</v>
      </c>
      <c r="I260" s="14">
        <f>data[[#This Row],[Cost per unit]]*data[[#This Row],[Units]]</f>
        <v>2867.3999999999996</v>
      </c>
    </row>
    <row r="261" spans="3:9" x14ac:dyDescent="0.3">
      <c r="C261" t="s">
        <v>2</v>
      </c>
      <c r="D261" t="s">
        <v>37</v>
      </c>
      <c r="E261" t="s">
        <v>14</v>
      </c>
      <c r="F261" s="1">
        <v>1057</v>
      </c>
      <c r="G261" s="2">
        <v>54</v>
      </c>
      <c r="H261">
        <f>_xlfn.XLOOKUP(data[[#This Row],[Product]],products[Product],products[Cost per unit])</f>
        <v>11.7</v>
      </c>
      <c r="I261" s="14">
        <f>data[[#This Row],[Cost per unit]]*data[[#This Row],[Units]]</f>
        <v>631.79999999999995</v>
      </c>
    </row>
    <row r="262" spans="3:9" x14ac:dyDescent="0.3">
      <c r="C262" t="s">
        <v>3</v>
      </c>
      <c r="D262" t="s">
        <v>36</v>
      </c>
      <c r="E262" t="s">
        <v>28</v>
      </c>
      <c r="F262" s="1">
        <v>973</v>
      </c>
      <c r="G262" s="2">
        <v>162</v>
      </c>
      <c r="H262">
        <f>_xlfn.XLOOKUP(data[[#This Row],[Product]],products[Product],products[Cost per unit])</f>
        <v>10.38</v>
      </c>
      <c r="I262" s="14">
        <f>data[[#This Row],[Cost per unit]]*data[[#This Row],[Units]]</f>
        <v>1681.5600000000002</v>
      </c>
    </row>
    <row r="263" spans="3:9" x14ac:dyDescent="0.3">
      <c r="C263" t="s">
        <v>7</v>
      </c>
      <c r="D263" t="s">
        <v>39</v>
      </c>
      <c r="E263" t="s">
        <v>27</v>
      </c>
      <c r="F263" s="1">
        <v>966</v>
      </c>
      <c r="G263" s="2">
        <v>198</v>
      </c>
      <c r="H263">
        <f>_xlfn.XLOOKUP(data[[#This Row],[Product]],products[Product],products[Cost per unit])</f>
        <v>16.73</v>
      </c>
      <c r="I263" s="14">
        <f>data[[#This Row],[Cost per unit]]*data[[#This Row],[Units]]</f>
        <v>3312.54</v>
      </c>
    </row>
    <row r="264" spans="3:9" x14ac:dyDescent="0.3">
      <c r="C264" t="s">
        <v>6</v>
      </c>
      <c r="D264" t="s">
        <v>38</v>
      </c>
      <c r="E264" t="s">
        <v>33</v>
      </c>
      <c r="F264" s="1">
        <v>959</v>
      </c>
      <c r="G264" s="2">
        <v>135</v>
      </c>
      <c r="H264">
        <f>_xlfn.XLOOKUP(data[[#This Row],[Product]],products[Product],products[Cost per unit])</f>
        <v>12.37</v>
      </c>
      <c r="I264" s="14">
        <f>data[[#This Row],[Cost per unit]]*data[[#This Row],[Units]]</f>
        <v>1669.9499999999998</v>
      </c>
    </row>
    <row r="265" spans="3:9" x14ac:dyDescent="0.3">
      <c r="C265" t="s">
        <v>9</v>
      </c>
      <c r="D265" t="s">
        <v>35</v>
      </c>
      <c r="E265" t="s">
        <v>4</v>
      </c>
      <c r="F265" s="1">
        <v>959</v>
      </c>
      <c r="G265" s="2">
        <v>147</v>
      </c>
      <c r="H265">
        <f>_xlfn.XLOOKUP(data[[#This Row],[Product]],products[Product],products[Cost per unit])</f>
        <v>11.88</v>
      </c>
      <c r="I265" s="14">
        <f>data[[#This Row],[Cost per unit]]*data[[#This Row],[Units]]</f>
        <v>1746.3600000000001</v>
      </c>
    </row>
    <row r="266" spans="3:9" x14ac:dyDescent="0.3">
      <c r="C266" t="s">
        <v>10</v>
      </c>
      <c r="D266" t="s">
        <v>36</v>
      </c>
      <c r="E266" t="s">
        <v>13</v>
      </c>
      <c r="F266" s="1">
        <v>945</v>
      </c>
      <c r="G266" s="2">
        <v>75</v>
      </c>
      <c r="H266">
        <f>_xlfn.XLOOKUP(data[[#This Row],[Product]],products[Product],products[Cost per unit])</f>
        <v>9.33</v>
      </c>
      <c r="I266" s="14">
        <f>data[[#This Row],[Cost per unit]]*data[[#This Row],[Units]]</f>
        <v>699.75</v>
      </c>
    </row>
    <row r="267" spans="3:9" x14ac:dyDescent="0.3">
      <c r="C267" t="s">
        <v>9</v>
      </c>
      <c r="D267" t="s">
        <v>34</v>
      </c>
      <c r="E267" t="s">
        <v>16</v>
      </c>
      <c r="F267" s="1">
        <v>938</v>
      </c>
      <c r="G267" s="2">
        <v>189</v>
      </c>
      <c r="H267">
        <f>_xlfn.XLOOKUP(data[[#This Row],[Product]],products[Product],products[Cost per unit])</f>
        <v>8.7899999999999991</v>
      </c>
      <c r="I267" s="14">
        <f>data[[#This Row],[Cost per unit]]*data[[#This Row],[Units]]</f>
        <v>1661.31</v>
      </c>
    </row>
    <row r="268" spans="3:9" x14ac:dyDescent="0.3">
      <c r="C268" t="s">
        <v>6</v>
      </c>
      <c r="D268" t="s">
        <v>38</v>
      </c>
      <c r="E268" t="s">
        <v>16</v>
      </c>
      <c r="F268" s="1">
        <v>938</v>
      </c>
      <c r="G268" s="2">
        <v>6</v>
      </c>
      <c r="H268">
        <f>_xlfn.XLOOKUP(data[[#This Row],[Product]],products[Product],products[Cost per unit])</f>
        <v>8.7899999999999991</v>
      </c>
      <c r="I268" s="14">
        <f>data[[#This Row],[Cost per unit]]*data[[#This Row],[Units]]</f>
        <v>52.739999999999995</v>
      </c>
    </row>
    <row r="269" spans="3:9" x14ac:dyDescent="0.3">
      <c r="C269" t="s">
        <v>3</v>
      </c>
      <c r="D269" t="s">
        <v>37</v>
      </c>
      <c r="E269" t="s">
        <v>4</v>
      </c>
      <c r="F269" s="1">
        <v>938</v>
      </c>
      <c r="G269" s="2">
        <v>366</v>
      </c>
      <c r="H269">
        <f>_xlfn.XLOOKUP(data[[#This Row],[Product]],products[Product],products[Cost per unit])</f>
        <v>11.88</v>
      </c>
      <c r="I269" s="14">
        <f>data[[#This Row],[Cost per unit]]*data[[#This Row],[Units]]</f>
        <v>4348.08</v>
      </c>
    </row>
    <row r="270" spans="3:9" x14ac:dyDescent="0.3">
      <c r="C270" t="s">
        <v>5</v>
      </c>
      <c r="D270" t="s">
        <v>34</v>
      </c>
      <c r="E270" t="s">
        <v>19</v>
      </c>
      <c r="F270" s="1">
        <v>861</v>
      </c>
      <c r="G270" s="2">
        <v>195</v>
      </c>
      <c r="H270">
        <f>_xlfn.XLOOKUP(data[[#This Row],[Product]],products[Product],products[Cost per unit])</f>
        <v>7.64</v>
      </c>
      <c r="I270" s="14">
        <f>data[[#This Row],[Cost per unit]]*data[[#This Row],[Units]]</f>
        <v>1489.8</v>
      </c>
    </row>
    <row r="271" spans="3:9" x14ac:dyDescent="0.3">
      <c r="C271" t="s">
        <v>41</v>
      </c>
      <c r="D271" t="s">
        <v>36</v>
      </c>
      <c r="E271" t="s">
        <v>28</v>
      </c>
      <c r="F271" s="1">
        <v>854</v>
      </c>
      <c r="G271" s="2">
        <v>309</v>
      </c>
      <c r="H271">
        <f>_xlfn.XLOOKUP(data[[#This Row],[Product]],products[Product],products[Cost per unit])</f>
        <v>10.38</v>
      </c>
      <c r="I271" s="14">
        <f>data[[#This Row],[Cost per unit]]*data[[#This Row],[Units]]</f>
        <v>3207.42</v>
      </c>
    </row>
    <row r="272" spans="3:9" x14ac:dyDescent="0.3">
      <c r="C272" t="s">
        <v>41</v>
      </c>
      <c r="D272" t="s">
        <v>35</v>
      </c>
      <c r="E272" t="s">
        <v>27</v>
      </c>
      <c r="F272" s="1">
        <v>847</v>
      </c>
      <c r="G272" s="2">
        <v>129</v>
      </c>
      <c r="H272">
        <f>_xlfn.XLOOKUP(data[[#This Row],[Product]],products[Product],products[Cost per unit])</f>
        <v>16.73</v>
      </c>
      <c r="I272" s="14">
        <f>data[[#This Row],[Cost per unit]]*data[[#This Row],[Units]]</f>
        <v>2158.17</v>
      </c>
    </row>
    <row r="273" spans="3:9" x14ac:dyDescent="0.3">
      <c r="C273" t="s">
        <v>3</v>
      </c>
      <c r="D273" t="s">
        <v>35</v>
      </c>
      <c r="E273" t="s">
        <v>33</v>
      </c>
      <c r="F273" s="1">
        <v>819</v>
      </c>
      <c r="G273" s="2">
        <v>306</v>
      </c>
      <c r="H273">
        <f>_xlfn.XLOOKUP(data[[#This Row],[Product]],products[Product],products[Cost per unit])</f>
        <v>12.37</v>
      </c>
      <c r="I273" s="14">
        <f>data[[#This Row],[Cost per unit]]*data[[#This Row],[Units]]</f>
        <v>3785.22</v>
      </c>
    </row>
    <row r="274" spans="3:9" x14ac:dyDescent="0.3">
      <c r="C274" t="s">
        <v>8</v>
      </c>
      <c r="D274" t="s">
        <v>38</v>
      </c>
      <c r="E274" t="s">
        <v>13</v>
      </c>
      <c r="F274" s="1">
        <v>819</v>
      </c>
      <c r="G274" s="2">
        <v>510</v>
      </c>
      <c r="H274">
        <f>_xlfn.XLOOKUP(data[[#This Row],[Product]],products[Product],products[Cost per unit])</f>
        <v>9.33</v>
      </c>
      <c r="I274" s="14">
        <f>data[[#This Row],[Cost per unit]]*data[[#This Row],[Units]]</f>
        <v>4758.3</v>
      </c>
    </row>
    <row r="275" spans="3:9" x14ac:dyDescent="0.3">
      <c r="C275" t="s">
        <v>2</v>
      </c>
      <c r="D275" t="s">
        <v>36</v>
      </c>
      <c r="E275" t="s">
        <v>27</v>
      </c>
      <c r="F275" s="1">
        <v>798</v>
      </c>
      <c r="G275" s="2">
        <v>519</v>
      </c>
      <c r="H275">
        <f>_xlfn.XLOOKUP(data[[#This Row],[Product]],products[Product],products[Cost per unit])</f>
        <v>16.73</v>
      </c>
      <c r="I275" s="14">
        <f>data[[#This Row],[Cost per unit]]*data[[#This Row],[Units]]</f>
        <v>8682.8700000000008</v>
      </c>
    </row>
    <row r="276" spans="3:9" x14ac:dyDescent="0.3">
      <c r="C276" t="s">
        <v>41</v>
      </c>
      <c r="D276" t="s">
        <v>37</v>
      </c>
      <c r="E276" t="s">
        <v>15</v>
      </c>
      <c r="F276" s="1">
        <v>714</v>
      </c>
      <c r="G276" s="2">
        <v>231</v>
      </c>
      <c r="H276">
        <f>_xlfn.XLOOKUP(data[[#This Row],[Product]],products[Product],products[Cost per unit])</f>
        <v>11.73</v>
      </c>
      <c r="I276" s="14">
        <f>data[[#This Row],[Cost per unit]]*data[[#This Row],[Units]]</f>
        <v>2709.63</v>
      </c>
    </row>
    <row r="277" spans="3:9" x14ac:dyDescent="0.3">
      <c r="C277" t="s">
        <v>9</v>
      </c>
      <c r="D277" t="s">
        <v>34</v>
      </c>
      <c r="E277" t="s">
        <v>17</v>
      </c>
      <c r="F277" s="1">
        <v>707</v>
      </c>
      <c r="G277" s="2">
        <v>174</v>
      </c>
      <c r="H277">
        <f>_xlfn.XLOOKUP(data[[#This Row],[Product]],products[Product],products[Cost per unit])</f>
        <v>3.11</v>
      </c>
      <c r="I277" s="14">
        <f>data[[#This Row],[Cost per unit]]*data[[#This Row],[Units]]</f>
        <v>541.14</v>
      </c>
    </row>
    <row r="278" spans="3:9" x14ac:dyDescent="0.3">
      <c r="C278" t="s">
        <v>10</v>
      </c>
      <c r="D278" t="s">
        <v>34</v>
      </c>
      <c r="E278" t="s">
        <v>17</v>
      </c>
      <c r="F278" s="1">
        <v>700</v>
      </c>
      <c r="G278" s="2">
        <v>87</v>
      </c>
      <c r="H278">
        <f>_xlfn.XLOOKUP(data[[#This Row],[Product]],products[Product],products[Cost per unit])</f>
        <v>3.11</v>
      </c>
      <c r="I278" s="14">
        <f>data[[#This Row],[Cost per unit]]*data[[#This Row],[Units]]</f>
        <v>270.57</v>
      </c>
    </row>
    <row r="279" spans="3:9" x14ac:dyDescent="0.3">
      <c r="C279" t="s">
        <v>2</v>
      </c>
      <c r="D279" t="s">
        <v>39</v>
      </c>
      <c r="E279" t="s">
        <v>23</v>
      </c>
      <c r="F279" s="1">
        <v>630</v>
      </c>
      <c r="G279" s="2">
        <v>36</v>
      </c>
      <c r="H279">
        <f>_xlfn.XLOOKUP(data[[#This Row],[Product]],products[Product],products[Cost per unit])</f>
        <v>6.49</v>
      </c>
      <c r="I279" s="14">
        <f>data[[#This Row],[Cost per unit]]*data[[#This Row],[Units]]</f>
        <v>233.64000000000001</v>
      </c>
    </row>
    <row r="280" spans="3:9" x14ac:dyDescent="0.3">
      <c r="C280" t="s">
        <v>40</v>
      </c>
      <c r="D280" t="s">
        <v>38</v>
      </c>
      <c r="E280" t="s">
        <v>24</v>
      </c>
      <c r="F280" s="1">
        <v>623</v>
      </c>
      <c r="G280" s="2">
        <v>51</v>
      </c>
      <c r="H280">
        <f>_xlfn.XLOOKUP(data[[#This Row],[Product]],products[Product],products[Cost per unit])</f>
        <v>4.97</v>
      </c>
      <c r="I280" s="14">
        <f>data[[#This Row],[Cost per unit]]*data[[#This Row],[Units]]</f>
        <v>253.47</v>
      </c>
    </row>
    <row r="281" spans="3:9" x14ac:dyDescent="0.3">
      <c r="C281" t="s">
        <v>40</v>
      </c>
      <c r="D281" t="s">
        <v>38</v>
      </c>
      <c r="E281" t="s">
        <v>26</v>
      </c>
      <c r="F281" s="1">
        <v>609</v>
      </c>
      <c r="G281" s="2">
        <v>87</v>
      </c>
      <c r="H281">
        <f>_xlfn.XLOOKUP(data[[#This Row],[Product]],products[Product],products[Cost per unit])</f>
        <v>5.6</v>
      </c>
      <c r="I281" s="14">
        <f>data[[#This Row],[Cost per unit]]*data[[#This Row],[Units]]</f>
        <v>487.2</v>
      </c>
    </row>
    <row r="282" spans="3:9" x14ac:dyDescent="0.3">
      <c r="C282" t="s">
        <v>41</v>
      </c>
      <c r="D282" t="s">
        <v>35</v>
      </c>
      <c r="E282" t="s">
        <v>19</v>
      </c>
      <c r="F282" s="1">
        <v>609</v>
      </c>
      <c r="G282" s="2">
        <v>99</v>
      </c>
      <c r="H282">
        <f>_xlfn.XLOOKUP(data[[#This Row],[Product]],products[Product],products[Cost per unit])</f>
        <v>7.64</v>
      </c>
      <c r="I282" s="14">
        <f>data[[#This Row],[Cost per unit]]*data[[#This Row],[Units]]</f>
        <v>756.36</v>
      </c>
    </row>
    <row r="283" spans="3:9" x14ac:dyDescent="0.3">
      <c r="C283" t="s">
        <v>10</v>
      </c>
      <c r="D283" t="s">
        <v>35</v>
      </c>
      <c r="E283" t="s">
        <v>21</v>
      </c>
      <c r="F283" s="1">
        <v>567</v>
      </c>
      <c r="G283" s="2">
        <v>228</v>
      </c>
      <c r="H283">
        <f>_xlfn.XLOOKUP(data[[#This Row],[Product]],products[Product],products[Cost per unit])</f>
        <v>9</v>
      </c>
      <c r="I283" s="14">
        <f>data[[#This Row],[Cost per unit]]*data[[#This Row],[Units]]</f>
        <v>2052</v>
      </c>
    </row>
    <row r="284" spans="3:9" x14ac:dyDescent="0.3">
      <c r="C284" t="s">
        <v>6</v>
      </c>
      <c r="D284" t="s">
        <v>37</v>
      </c>
      <c r="E284" t="s">
        <v>30</v>
      </c>
      <c r="F284" s="1">
        <v>560</v>
      </c>
      <c r="G284" s="2">
        <v>81</v>
      </c>
      <c r="H284">
        <f>_xlfn.XLOOKUP(data[[#This Row],[Product]],products[Product],products[Cost per unit])</f>
        <v>14.49</v>
      </c>
      <c r="I284" s="14">
        <f>data[[#This Row],[Cost per unit]]*data[[#This Row],[Units]]</f>
        <v>1173.69</v>
      </c>
    </row>
    <row r="285" spans="3:9" x14ac:dyDescent="0.3">
      <c r="C285" t="s">
        <v>2</v>
      </c>
      <c r="D285" t="s">
        <v>35</v>
      </c>
      <c r="E285" t="s">
        <v>19</v>
      </c>
      <c r="F285" s="1">
        <v>553</v>
      </c>
      <c r="G285" s="2">
        <v>15</v>
      </c>
      <c r="H285">
        <f>_xlfn.XLOOKUP(data[[#This Row],[Product]],products[Product],products[Cost per unit])</f>
        <v>7.64</v>
      </c>
      <c r="I285" s="14">
        <f>data[[#This Row],[Cost per unit]]*data[[#This Row],[Units]]</f>
        <v>114.6</v>
      </c>
    </row>
    <row r="286" spans="3:9" x14ac:dyDescent="0.3">
      <c r="C286" t="s">
        <v>6</v>
      </c>
      <c r="D286" t="s">
        <v>34</v>
      </c>
      <c r="E286" t="s">
        <v>4</v>
      </c>
      <c r="F286" s="1">
        <v>525</v>
      </c>
      <c r="G286" s="2">
        <v>48</v>
      </c>
      <c r="H286">
        <f>_xlfn.XLOOKUP(data[[#This Row],[Product]],products[Product],products[Cost per unit])</f>
        <v>11.88</v>
      </c>
      <c r="I286" s="14">
        <f>data[[#This Row],[Cost per unit]]*data[[#This Row],[Units]]</f>
        <v>570.24</v>
      </c>
    </row>
    <row r="287" spans="3:9" x14ac:dyDescent="0.3">
      <c r="C287" t="s">
        <v>5</v>
      </c>
      <c r="D287" t="s">
        <v>37</v>
      </c>
      <c r="E287" t="s">
        <v>22</v>
      </c>
      <c r="F287" s="1">
        <v>518</v>
      </c>
      <c r="G287" s="2">
        <v>75</v>
      </c>
      <c r="H287">
        <f>_xlfn.XLOOKUP(data[[#This Row],[Product]],products[Product],products[Cost per unit])</f>
        <v>9.77</v>
      </c>
      <c r="I287" s="14">
        <f>data[[#This Row],[Cost per unit]]*data[[#This Row],[Units]]</f>
        <v>732.75</v>
      </c>
    </row>
    <row r="288" spans="3:9" x14ac:dyDescent="0.3">
      <c r="C288" t="s">
        <v>6</v>
      </c>
      <c r="D288" t="s">
        <v>36</v>
      </c>
      <c r="E288" t="s">
        <v>21</v>
      </c>
      <c r="F288" s="1">
        <v>497</v>
      </c>
      <c r="G288" s="2">
        <v>63</v>
      </c>
      <c r="H288">
        <f>_xlfn.XLOOKUP(data[[#This Row],[Product]],products[Product],products[Cost per unit])</f>
        <v>9</v>
      </c>
      <c r="I288" s="14">
        <f>data[[#This Row],[Cost per unit]]*data[[#This Row],[Units]]</f>
        <v>567</v>
      </c>
    </row>
    <row r="289" spans="3:9" x14ac:dyDescent="0.3">
      <c r="C289" t="s">
        <v>5</v>
      </c>
      <c r="D289" t="s">
        <v>35</v>
      </c>
      <c r="E289" t="s">
        <v>22</v>
      </c>
      <c r="F289" s="1">
        <v>490</v>
      </c>
      <c r="G289" s="2">
        <v>84</v>
      </c>
      <c r="H289">
        <f>_xlfn.XLOOKUP(data[[#This Row],[Product]],products[Product],products[Cost per unit])</f>
        <v>9.77</v>
      </c>
      <c r="I289" s="14">
        <f>data[[#This Row],[Cost per unit]]*data[[#This Row],[Units]]</f>
        <v>820.68</v>
      </c>
    </row>
    <row r="290" spans="3:9" x14ac:dyDescent="0.3">
      <c r="C290" t="s">
        <v>6</v>
      </c>
      <c r="D290" t="s">
        <v>38</v>
      </c>
      <c r="E290" t="s">
        <v>25</v>
      </c>
      <c r="F290" s="1">
        <v>469</v>
      </c>
      <c r="G290" s="2">
        <v>75</v>
      </c>
      <c r="H290">
        <f>_xlfn.XLOOKUP(data[[#This Row],[Product]],products[Product],products[Cost per unit])</f>
        <v>13.15</v>
      </c>
      <c r="I290" s="14">
        <f>data[[#This Row],[Cost per unit]]*data[[#This Row],[Units]]</f>
        <v>986.25</v>
      </c>
    </row>
    <row r="291" spans="3:9" x14ac:dyDescent="0.3">
      <c r="C291" t="s">
        <v>8</v>
      </c>
      <c r="D291" t="s">
        <v>37</v>
      </c>
      <c r="E291" t="s">
        <v>21</v>
      </c>
      <c r="F291" s="1">
        <v>434</v>
      </c>
      <c r="G291" s="2">
        <v>87</v>
      </c>
      <c r="H291">
        <f>_xlfn.XLOOKUP(data[[#This Row],[Product]],products[Product],products[Cost per unit])</f>
        <v>9</v>
      </c>
      <c r="I291" s="14">
        <f>data[[#This Row],[Cost per unit]]*data[[#This Row],[Units]]</f>
        <v>783</v>
      </c>
    </row>
    <row r="292" spans="3:9" x14ac:dyDescent="0.3">
      <c r="C292" t="s">
        <v>5</v>
      </c>
      <c r="D292" t="s">
        <v>39</v>
      </c>
      <c r="E292" t="s">
        <v>18</v>
      </c>
      <c r="F292" s="1">
        <v>385</v>
      </c>
      <c r="G292" s="2">
        <v>249</v>
      </c>
      <c r="H292">
        <f>_xlfn.XLOOKUP(data[[#This Row],[Product]],products[Product],products[Cost per unit])</f>
        <v>6.47</v>
      </c>
      <c r="I292" s="14">
        <f>data[[#This Row],[Cost per unit]]*data[[#This Row],[Units]]</f>
        <v>1611.03</v>
      </c>
    </row>
    <row r="293" spans="3:9" x14ac:dyDescent="0.3">
      <c r="C293" t="s">
        <v>8</v>
      </c>
      <c r="D293" t="s">
        <v>35</v>
      </c>
      <c r="E293" t="s">
        <v>33</v>
      </c>
      <c r="F293" s="1">
        <v>357</v>
      </c>
      <c r="G293" s="2">
        <v>126</v>
      </c>
      <c r="H293">
        <f>_xlfn.XLOOKUP(data[[#This Row],[Product]],products[Product],products[Cost per unit])</f>
        <v>12.37</v>
      </c>
      <c r="I293" s="14">
        <f>data[[#This Row],[Cost per unit]]*data[[#This Row],[Units]]</f>
        <v>1558.62</v>
      </c>
    </row>
    <row r="294" spans="3:9" x14ac:dyDescent="0.3">
      <c r="C294" t="s">
        <v>41</v>
      </c>
      <c r="D294" t="s">
        <v>34</v>
      </c>
      <c r="E294" t="s">
        <v>22</v>
      </c>
      <c r="F294" s="1">
        <v>336</v>
      </c>
      <c r="G294" s="2">
        <v>144</v>
      </c>
      <c r="H294">
        <f>_xlfn.XLOOKUP(data[[#This Row],[Product]],products[Product],products[Cost per unit])</f>
        <v>9.77</v>
      </c>
      <c r="I294" s="14">
        <f>data[[#This Row],[Cost per unit]]*data[[#This Row],[Units]]</f>
        <v>1406.8799999999999</v>
      </c>
    </row>
    <row r="295" spans="3:9" x14ac:dyDescent="0.3">
      <c r="C295" t="s">
        <v>7</v>
      </c>
      <c r="D295" t="s">
        <v>36</v>
      </c>
      <c r="E295" t="s">
        <v>32</v>
      </c>
      <c r="F295" s="1">
        <v>280</v>
      </c>
      <c r="G295" s="2">
        <v>87</v>
      </c>
      <c r="H295">
        <f>_xlfn.XLOOKUP(data[[#This Row],[Product]],products[Product],products[Cost per unit])</f>
        <v>8.65</v>
      </c>
      <c r="I295" s="14">
        <f>data[[#This Row],[Cost per unit]]*data[[#This Row],[Units]]</f>
        <v>752.55000000000007</v>
      </c>
    </row>
    <row r="296" spans="3:9" x14ac:dyDescent="0.3">
      <c r="C296" t="s">
        <v>9</v>
      </c>
      <c r="D296" t="s">
        <v>37</v>
      </c>
      <c r="E296" t="s">
        <v>4</v>
      </c>
      <c r="F296" s="1">
        <v>259</v>
      </c>
      <c r="G296" s="2">
        <v>207</v>
      </c>
      <c r="H296">
        <f>_xlfn.XLOOKUP(data[[#This Row],[Product]],products[Product],products[Cost per unit])</f>
        <v>11.88</v>
      </c>
      <c r="I296" s="14">
        <f>data[[#This Row],[Cost per unit]]*data[[#This Row],[Units]]</f>
        <v>2459.1600000000003</v>
      </c>
    </row>
    <row r="297" spans="3:9" x14ac:dyDescent="0.3">
      <c r="C297" t="s">
        <v>2</v>
      </c>
      <c r="D297" t="s">
        <v>34</v>
      </c>
      <c r="E297" t="s">
        <v>13</v>
      </c>
      <c r="F297" s="1">
        <v>252</v>
      </c>
      <c r="G297" s="2">
        <v>54</v>
      </c>
      <c r="H297">
        <f>_xlfn.XLOOKUP(data[[#This Row],[Product]],products[Product],products[Cost per unit])</f>
        <v>9.33</v>
      </c>
      <c r="I297" s="14">
        <f>data[[#This Row],[Cost per unit]]*data[[#This Row],[Units]]</f>
        <v>503.82</v>
      </c>
    </row>
    <row r="298" spans="3:9" x14ac:dyDescent="0.3">
      <c r="C298" t="s">
        <v>10</v>
      </c>
      <c r="D298" t="s">
        <v>37</v>
      </c>
      <c r="E298" t="s">
        <v>21</v>
      </c>
      <c r="F298" s="1">
        <v>245</v>
      </c>
      <c r="G298" s="2">
        <v>288</v>
      </c>
      <c r="H298">
        <f>_xlfn.XLOOKUP(data[[#This Row],[Product]],products[Product],products[Cost per unit])</f>
        <v>9</v>
      </c>
      <c r="I298" s="14">
        <f>data[[#This Row],[Cost per unit]]*data[[#This Row],[Units]]</f>
        <v>2592</v>
      </c>
    </row>
    <row r="299" spans="3:9" x14ac:dyDescent="0.3">
      <c r="C299" t="s">
        <v>2</v>
      </c>
      <c r="D299" t="s">
        <v>37</v>
      </c>
      <c r="E299" t="s">
        <v>19</v>
      </c>
      <c r="F299" s="1">
        <v>238</v>
      </c>
      <c r="G299" s="2">
        <v>18</v>
      </c>
      <c r="H299">
        <f>_xlfn.XLOOKUP(data[[#This Row],[Product]],products[Product],products[Cost per unit])</f>
        <v>7.64</v>
      </c>
      <c r="I299" s="14">
        <f>data[[#This Row],[Cost per unit]]*data[[#This Row],[Units]]</f>
        <v>137.51999999999998</v>
      </c>
    </row>
    <row r="300" spans="3:9" x14ac:dyDescent="0.3">
      <c r="C300" t="s">
        <v>40</v>
      </c>
      <c r="D300" t="s">
        <v>36</v>
      </c>
      <c r="E300" t="s">
        <v>4</v>
      </c>
      <c r="F300" s="1">
        <v>217</v>
      </c>
      <c r="G300" s="2">
        <v>36</v>
      </c>
      <c r="H300">
        <f>_xlfn.XLOOKUP(data[[#This Row],[Product]],products[Product],products[Cost per unit])</f>
        <v>11.88</v>
      </c>
      <c r="I300" s="14">
        <f>data[[#This Row],[Cost per unit]]*data[[#This Row],[Units]]</f>
        <v>427.68</v>
      </c>
    </row>
    <row r="301" spans="3:9" x14ac:dyDescent="0.3">
      <c r="C301" t="s">
        <v>2</v>
      </c>
      <c r="D301" t="s">
        <v>36</v>
      </c>
      <c r="E301" t="s">
        <v>17</v>
      </c>
      <c r="F301" s="1">
        <v>189</v>
      </c>
      <c r="G301" s="2">
        <v>48</v>
      </c>
      <c r="H301">
        <f>_xlfn.XLOOKUP(data[[#This Row],[Product]],products[Product],products[Cost per unit])</f>
        <v>3.11</v>
      </c>
      <c r="I301" s="14">
        <f>data[[#This Row],[Cost per unit]]*data[[#This Row],[Units]]</f>
        <v>149.28</v>
      </c>
    </row>
    <row r="302" spans="3:9" x14ac:dyDescent="0.3">
      <c r="C302" t="s">
        <v>5</v>
      </c>
      <c r="D302" t="s">
        <v>37</v>
      </c>
      <c r="E302" t="s">
        <v>31</v>
      </c>
      <c r="F302" s="1">
        <v>182</v>
      </c>
      <c r="G302" s="2">
        <v>48</v>
      </c>
      <c r="H302">
        <f>_xlfn.XLOOKUP(data[[#This Row],[Product]],products[Product],products[Cost per unit])</f>
        <v>5.79</v>
      </c>
      <c r="I302" s="14">
        <f>data[[#This Row],[Cost per unit]]*data[[#This Row],[Units]]</f>
        <v>277.92</v>
      </c>
    </row>
    <row r="303" spans="3:9" x14ac:dyDescent="0.3">
      <c r="C303" t="s">
        <v>8</v>
      </c>
      <c r="D303" t="s">
        <v>38</v>
      </c>
      <c r="E303" t="s">
        <v>22</v>
      </c>
      <c r="F303" s="1">
        <v>168</v>
      </c>
      <c r="G303" s="2">
        <v>84</v>
      </c>
      <c r="H303">
        <f>_xlfn.XLOOKUP(data[[#This Row],[Product]],products[Product],products[Cost per unit])</f>
        <v>9.77</v>
      </c>
      <c r="I303" s="14">
        <f>data[[#This Row],[Cost per unit]]*data[[#This Row],[Units]]</f>
        <v>820.68</v>
      </c>
    </row>
    <row r="304" spans="3:9" x14ac:dyDescent="0.3">
      <c r="C304" t="s">
        <v>41</v>
      </c>
      <c r="D304" t="s">
        <v>38</v>
      </c>
      <c r="E304" t="s">
        <v>25</v>
      </c>
      <c r="F304" s="1">
        <v>154</v>
      </c>
      <c r="G304" s="2">
        <v>21</v>
      </c>
      <c r="H304">
        <f>_xlfn.XLOOKUP(data[[#This Row],[Product]],products[Product],products[Cost per unit])</f>
        <v>13.15</v>
      </c>
      <c r="I304" s="14">
        <f>data[[#This Row],[Cost per unit]]*data[[#This Row],[Units]]</f>
        <v>276.15000000000003</v>
      </c>
    </row>
    <row r="305" spans="3:9" x14ac:dyDescent="0.3">
      <c r="C305" t="s">
        <v>41</v>
      </c>
      <c r="D305" t="s">
        <v>36</v>
      </c>
      <c r="E305" t="s">
        <v>26</v>
      </c>
      <c r="F305" s="1">
        <v>98</v>
      </c>
      <c r="G305" s="2">
        <v>204</v>
      </c>
      <c r="H305">
        <f>_xlfn.XLOOKUP(data[[#This Row],[Product]],products[Product],products[Cost per unit])</f>
        <v>5.6</v>
      </c>
      <c r="I305" s="14">
        <f>data[[#This Row],[Cost per unit]]*data[[#This Row],[Units]]</f>
        <v>1142.3999999999999</v>
      </c>
    </row>
    <row r="306" spans="3:9" x14ac:dyDescent="0.3">
      <c r="C306" t="s">
        <v>9</v>
      </c>
      <c r="D306" t="s">
        <v>35</v>
      </c>
      <c r="E306" t="s">
        <v>26</v>
      </c>
      <c r="F306" s="1">
        <v>98</v>
      </c>
      <c r="G306" s="2">
        <v>159</v>
      </c>
      <c r="H306">
        <f>_xlfn.XLOOKUP(data[[#This Row],[Product]],products[Product],products[Cost per unit])</f>
        <v>5.6</v>
      </c>
      <c r="I306" s="14">
        <f>data[[#This Row],[Cost per unit]]*data[[#This Row],[Units]]</f>
        <v>890.4</v>
      </c>
    </row>
    <row r="307" spans="3:9" x14ac:dyDescent="0.3">
      <c r="C307" t="s">
        <v>10</v>
      </c>
      <c r="D307" t="s">
        <v>38</v>
      </c>
      <c r="E307" t="s">
        <v>13</v>
      </c>
      <c r="F307" s="1">
        <v>63</v>
      </c>
      <c r="G307" s="2">
        <v>123</v>
      </c>
      <c r="H307">
        <f>_xlfn.XLOOKUP(data[[#This Row],[Product]],products[Product],products[Cost per unit])</f>
        <v>9.33</v>
      </c>
      <c r="I307" s="14">
        <f>data[[#This Row],[Cost per unit]]*data[[#This Row],[Units]]</f>
        <v>1147.5899999999999</v>
      </c>
    </row>
    <row r="308" spans="3:9" x14ac:dyDescent="0.3">
      <c r="C308" t="s">
        <v>2</v>
      </c>
      <c r="D308" t="s">
        <v>38</v>
      </c>
      <c r="E308" t="s">
        <v>13</v>
      </c>
      <c r="F308" s="1">
        <v>56</v>
      </c>
      <c r="G308" s="2">
        <v>51</v>
      </c>
      <c r="H308">
        <f>_xlfn.XLOOKUP(data[[#This Row],[Product]],products[Product],products[Cost per unit])</f>
        <v>9.33</v>
      </c>
      <c r="I308" s="14">
        <f>data[[#This Row],[Cost per unit]]*data[[#This Row],[Units]]</f>
        <v>475.83</v>
      </c>
    </row>
    <row r="309" spans="3:9" x14ac:dyDescent="0.3">
      <c r="C309" t="s">
        <v>8</v>
      </c>
      <c r="D309" t="s">
        <v>37</v>
      </c>
      <c r="E309" t="s">
        <v>30</v>
      </c>
      <c r="F309" s="1">
        <v>42</v>
      </c>
      <c r="G309" s="2">
        <v>150</v>
      </c>
      <c r="H309">
        <f>_xlfn.XLOOKUP(data[[#This Row],[Product]],products[Product],products[Cost per unit])</f>
        <v>14.49</v>
      </c>
      <c r="I309" s="14">
        <f>data[[#This Row],[Cost per unit]]*data[[#This Row],[Units]]</f>
        <v>2173.5</v>
      </c>
    </row>
    <row r="310" spans="3:9" x14ac:dyDescent="0.3">
      <c r="C310" t="s">
        <v>3</v>
      </c>
      <c r="D310" t="s">
        <v>39</v>
      </c>
      <c r="E310" t="s">
        <v>16</v>
      </c>
      <c r="F310" s="1">
        <v>21</v>
      </c>
      <c r="G310" s="2">
        <v>168</v>
      </c>
      <c r="H310">
        <f>_xlfn.XLOOKUP(data[[#This Row],[Product]],products[Product],products[Cost per unit])</f>
        <v>8.7899999999999991</v>
      </c>
      <c r="I310" s="14">
        <f>data[[#This Row],[Cost per unit]]*data[[#This Row],[Units]]</f>
        <v>1476.7199999999998</v>
      </c>
    </row>
    <row r="311" spans="3:9" x14ac:dyDescent="0.3">
      <c r="C311" t="s">
        <v>40</v>
      </c>
      <c r="D311" t="s">
        <v>39</v>
      </c>
      <c r="E311" t="s">
        <v>29</v>
      </c>
      <c r="F311" s="1">
        <v>0</v>
      </c>
      <c r="G311" s="2">
        <v>135</v>
      </c>
      <c r="H311">
        <f>_xlfn.XLOOKUP(data[[#This Row],[Product]],products[Product],products[Cost per unit])</f>
        <v>7.16</v>
      </c>
      <c r="I311" s="14">
        <f>data[[#This Row],[Cost per unit]]*data[[#This Row],[Units]]</f>
        <v>966.6</v>
      </c>
    </row>
    <row r="312" spans="3:9" x14ac:dyDescent="0.3">
      <c r="F312" s="1"/>
      <c r="G312" s="2"/>
    </row>
    <row r="313" spans="3:9" x14ac:dyDescent="0.3">
      <c r="F313" s="1"/>
      <c r="G313" s="2"/>
    </row>
    <row r="314" spans="3:9" x14ac:dyDescent="0.3">
      <c r="F314" s="1"/>
      <c r="G314" s="2"/>
    </row>
    <row r="315" spans="3:9" x14ac:dyDescent="0.3">
      <c r="F315" s="1"/>
      <c r="G315" s="2"/>
    </row>
    <row r="316" spans="3:9" x14ac:dyDescent="0.3">
      <c r="F316" s="1"/>
      <c r="G316" s="2"/>
    </row>
    <row r="317" spans="3:9" x14ac:dyDescent="0.3">
      <c r="F317" s="1"/>
      <c r="G317" s="2"/>
    </row>
    <row r="318" spans="3:9" x14ac:dyDescent="0.3">
      <c r="F318" s="1"/>
      <c r="G318" s="2"/>
    </row>
    <row r="319" spans="3:9" x14ac:dyDescent="0.3">
      <c r="F319" s="1"/>
      <c r="G319" s="2"/>
    </row>
    <row r="320" spans="3:9" x14ac:dyDescent="0.3">
      <c r="F320" s="1"/>
      <c r="G320" s="2"/>
    </row>
    <row r="321" spans="6:7" x14ac:dyDescent="0.3">
      <c r="F321" s="1"/>
      <c r="G321" s="2"/>
    </row>
    <row r="322" spans="6:7" x14ac:dyDescent="0.3">
      <c r="F322" s="1"/>
      <c r="G322" s="2"/>
    </row>
    <row r="323" spans="6:7" x14ac:dyDescent="0.3">
      <c r="F323" s="1"/>
      <c r="G323" s="2"/>
    </row>
    <row r="324" spans="6:7" x14ac:dyDescent="0.3">
      <c r="F324" s="1"/>
      <c r="G324" s="2"/>
    </row>
    <row r="325" spans="6:7" x14ac:dyDescent="0.3">
      <c r="F325" s="1"/>
      <c r="G325" s="2"/>
    </row>
    <row r="326" spans="6:7" x14ac:dyDescent="0.3">
      <c r="F326" s="1"/>
      <c r="G326" s="2"/>
    </row>
    <row r="327" spans="6:7" x14ac:dyDescent="0.3">
      <c r="F327" s="1"/>
      <c r="G327" s="2"/>
    </row>
    <row r="328" spans="6:7" x14ac:dyDescent="0.3">
      <c r="F328" s="1"/>
      <c r="G328" s="2"/>
    </row>
    <row r="329" spans="6:7" x14ac:dyDescent="0.3">
      <c r="F329" s="1"/>
      <c r="G329" s="2"/>
    </row>
    <row r="330" spans="6:7" x14ac:dyDescent="0.3">
      <c r="F330" s="1"/>
      <c r="G330" s="2"/>
    </row>
    <row r="331" spans="6:7" x14ac:dyDescent="0.3">
      <c r="F331" s="1"/>
      <c r="G331" s="2"/>
    </row>
    <row r="332" spans="6:7" x14ac:dyDescent="0.3">
      <c r="F332" s="1"/>
      <c r="G332" s="2"/>
    </row>
    <row r="333" spans="6:7" x14ac:dyDescent="0.3">
      <c r="F333" s="1"/>
      <c r="G333" s="2"/>
    </row>
    <row r="334" spans="6:7" x14ac:dyDescent="0.3">
      <c r="F334" s="1"/>
      <c r="G334" s="2"/>
    </row>
    <row r="335" spans="6:7" x14ac:dyDescent="0.3">
      <c r="F335" s="1"/>
      <c r="G335" s="2"/>
    </row>
    <row r="336" spans="6:7" x14ac:dyDescent="0.3">
      <c r="F336" s="1"/>
      <c r="G336" s="2"/>
    </row>
    <row r="337" spans="6:7" x14ac:dyDescent="0.3">
      <c r="F337" s="1"/>
      <c r="G337" s="2"/>
    </row>
    <row r="338" spans="6:7" x14ac:dyDescent="0.3">
      <c r="F338" s="1"/>
      <c r="G338" s="2"/>
    </row>
    <row r="339" spans="6:7" x14ac:dyDescent="0.3">
      <c r="F339" s="1"/>
      <c r="G339" s="2"/>
    </row>
    <row r="340" spans="6:7" x14ac:dyDescent="0.3">
      <c r="F340" s="1"/>
      <c r="G340" s="2"/>
    </row>
    <row r="341" spans="6:7" x14ac:dyDescent="0.3">
      <c r="F341" s="1"/>
      <c r="G341" s="2"/>
    </row>
    <row r="342" spans="6:7" x14ac:dyDescent="0.3">
      <c r="F342" s="1"/>
      <c r="G342" s="2"/>
    </row>
    <row r="343" spans="6:7" x14ac:dyDescent="0.3">
      <c r="F343" s="1"/>
      <c r="G343" s="2"/>
    </row>
    <row r="344" spans="6:7" x14ac:dyDescent="0.3">
      <c r="F344" s="1"/>
      <c r="G344" s="2"/>
    </row>
    <row r="345" spans="6:7" x14ac:dyDescent="0.3">
      <c r="F345" s="1"/>
      <c r="G345" s="2"/>
    </row>
    <row r="346" spans="6:7" x14ac:dyDescent="0.3">
      <c r="F346" s="1"/>
      <c r="G346" s="2"/>
    </row>
    <row r="347" spans="6:7" x14ac:dyDescent="0.3">
      <c r="F347" s="1"/>
      <c r="G347" s="2"/>
    </row>
    <row r="348" spans="6:7" x14ac:dyDescent="0.3">
      <c r="F348" s="1"/>
      <c r="G348" s="2"/>
    </row>
    <row r="349" spans="6:7" x14ac:dyDescent="0.3">
      <c r="F349" s="1"/>
      <c r="G349" s="2"/>
    </row>
    <row r="350" spans="6:7" x14ac:dyDescent="0.3">
      <c r="F350" s="1"/>
      <c r="G350" s="2"/>
    </row>
    <row r="351" spans="6:7" x14ac:dyDescent="0.3">
      <c r="F351" s="1"/>
      <c r="G351" s="2"/>
    </row>
    <row r="352" spans="6:7" x14ac:dyDescent="0.3">
      <c r="F352" s="1"/>
      <c r="G352" s="2"/>
    </row>
    <row r="353" spans="6:7" x14ac:dyDescent="0.3">
      <c r="F353" s="1"/>
      <c r="G353" s="2"/>
    </row>
    <row r="354" spans="6:7" x14ac:dyDescent="0.3">
      <c r="F354" s="1"/>
      <c r="G354" s="2"/>
    </row>
    <row r="355" spans="6:7" x14ac:dyDescent="0.3">
      <c r="F355" s="1"/>
      <c r="G355" s="2"/>
    </row>
    <row r="356" spans="6:7" x14ac:dyDescent="0.3">
      <c r="F356" s="1"/>
      <c r="G356" s="2"/>
    </row>
    <row r="357" spans="6:7" x14ac:dyDescent="0.3">
      <c r="F357" s="1"/>
      <c r="G357" s="2"/>
    </row>
    <row r="358" spans="6:7" x14ac:dyDescent="0.3">
      <c r="F358" s="1"/>
      <c r="G358" s="2"/>
    </row>
    <row r="359" spans="6:7" x14ac:dyDescent="0.3">
      <c r="F359" s="1"/>
      <c r="G359" s="2"/>
    </row>
    <row r="360" spans="6:7" x14ac:dyDescent="0.3">
      <c r="F360" s="1"/>
      <c r="G360" s="2"/>
    </row>
    <row r="361" spans="6:7" x14ac:dyDescent="0.3">
      <c r="F361" s="1"/>
      <c r="G361" s="2"/>
    </row>
    <row r="362" spans="6:7" x14ac:dyDescent="0.3">
      <c r="F362" s="1"/>
      <c r="G362" s="2"/>
    </row>
    <row r="363" spans="6:7" x14ac:dyDescent="0.3">
      <c r="F363" s="1"/>
      <c r="G363" s="2"/>
    </row>
    <row r="364" spans="6:7" x14ac:dyDescent="0.3">
      <c r="F364" s="1"/>
      <c r="G364" s="2"/>
    </row>
    <row r="365" spans="6:7" x14ac:dyDescent="0.3">
      <c r="F365" s="1"/>
      <c r="G365" s="2"/>
    </row>
    <row r="366" spans="6:7" x14ac:dyDescent="0.3">
      <c r="F366" s="1"/>
      <c r="G366" s="2"/>
    </row>
    <row r="367" spans="6:7" x14ac:dyDescent="0.3">
      <c r="F367" s="1"/>
      <c r="G367" s="2"/>
    </row>
    <row r="368" spans="6:7" x14ac:dyDescent="0.3">
      <c r="F368" s="1"/>
      <c r="G368" s="2"/>
    </row>
    <row r="369" spans="6:7" x14ac:dyDescent="0.3">
      <c r="F369" s="1"/>
      <c r="G369" s="2"/>
    </row>
    <row r="370" spans="6:7" x14ac:dyDescent="0.3">
      <c r="F370" s="1"/>
      <c r="G370" s="2"/>
    </row>
    <row r="371" spans="6:7" x14ac:dyDescent="0.3">
      <c r="F371" s="1"/>
      <c r="G371" s="2"/>
    </row>
    <row r="372" spans="6:7" x14ac:dyDescent="0.3">
      <c r="F372" s="1"/>
      <c r="G372" s="2"/>
    </row>
    <row r="373" spans="6:7" x14ac:dyDescent="0.3">
      <c r="F373" s="1"/>
      <c r="G373" s="2"/>
    </row>
    <row r="374" spans="6:7" x14ac:dyDescent="0.3">
      <c r="F374" s="1"/>
      <c r="G374" s="2"/>
    </row>
    <row r="375" spans="6:7" x14ac:dyDescent="0.3">
      <c r="F375" s="1"/>
      <c r="G375" s="2"/>
    </row>
    <row r="376" spans="6:7" x14ac:dyDescent="0.3">
      <c r="F376" s="1"/>
      <c r="G376" s="2"/>
    </row>
    <row r="377" spans="6:7" x14ac:dyDescent="0.3">
      <c r="F377" s="1"/>
      <c r="G377" s="2"/>
    </row>
    <row r="378" spans="6:7" x14ac:dyDescent="0.3">
      <c r="F378" s="1"/>
      <c r="G378" s="2"/>
    </row>
    <row r="379" spans="6:7" x14ac:dyDescent="0.3">
      <c r="F379" s="1"/>
      <c r="G379" s="2"/>
    </row>
    <row r="380" spans="6:7" x14ac:dyDescent="0.3">
      <c r="F380" s="1"/>
      <c r="G380" s="2"/>
    </row>
    <row r="381" spans="6:7" x14ac:dyDescent="0.3">
      <c r="F381" s="1"/>
      <c r="G381" s="2"/>
    </row>
    <row r="382" spans="6:7" x14ac:dyDescent="0.3">
      <c r="F382" s="1"/>
      <c r="G382" s="2"/>
    </row>
    <row r="383" spans="6:7" x14ac:dyDescent="0.3">
      <c r="F383" s="1"/>
      <c r="G383" s="2"/>
    </row>
    <row r="384" spans="6:7" x14ac:dyDescent="0.3">
      <c r="F384" s="1"/>
      <c r="G384" s="2"/>
    </row>
    <row r="385" spans="6:7" x14ac:dyDescent="0.3">
      <c r="F385" s="1"/>
      <c r="G385" s="2"/>
    </row>
    <row r="386" spans="6:7" x14ac:dyDescent="0.3">
      <c r="F386" s="1"/>
      <c r="G386" s="2"/>
    </row>
    <row r="387" spans="6:7" x14ac:dyDescent="0.3">
      <c r="F387" s="1"/>
      <c r="G387" s="2"/>
    </row>
    <row r="388" spans="6:7" x14ac:dyDescent="0.3">
      <c r="F388" s="1"/>
      <c r="G388" s="2"/>
    </row>
    <row r="389" spans="6:7" x14ac:dyDescent="0.3">
      <c r="F389" s="1"/>
      <c r="G389" s="2"/>
    </row>
    <row r="390" spans="6:7" x14ac:dyDescent="0.3">
      <c r="F390" s="1"/>
      <c r="G390" s="2"/>
    </row>
    <row r="391" spans="6:7" x14ac:dyDescent="0.3">
      <c r="F391" s="1"/>
      <c r="G391" s="2"/>
    </row>
    <row r="392" spans="6:7" x14ac:dyDescent="0.3">
      <c r="F392" s="1"/>
      <c r="G392" s="2"/>
    </row>
    <row r="393" spans="6:7" x14ac:dyDescent="0.3">
      <c r="F393" s="1"/>
      <c r="G393" s="2"/>
    </row>
    <row r="394" spans="6:7" x14ac:dyDescent="0.3">
      <c r="F394" s="1"/>
      <c r="G394" s="2"/>
    </row>
    <row r="395" spans="6:7" x14ac:dyDescent="0.3">
      <c r="F395" s="1"/>
      <c r="G395" s="2"/>
    </row>
    <row r="396" spans="6:7" x14ac:dyDescent="0.3">
      <c r="F396" s="1"/>
      <c r="G396" s="2"/>
    </row>
    <row r="397" spans="6:7" x14ac:dyDescent="0.3">
      <c r="F397" s="1"/>
      <c r="G397" s="2"/>
    </row>
    <row r="398" spans="6:7" x14ac:dyDescent="0.3">
      <c r="F398" s="1"/>
      <c r="G398" s="2"/>
    </row>
    <row r="399" spans="6:7" x14ac:dyDescent="0.3">
      <c r="F399" s="1"/>
      <c r="G399" s="2"/>
    </row>
    <row r="400" spans="6:7" x14ac:dyDescent="0.3">
      <c r="F400" s="1"/>
      <c r="G400" s="2"/>
    </row>
    <row r="401" spans="6:7" x14ac:dyDescent="0.3">
      <c r="F401" s="1"/>
      <c r="G401" s="2"/>
    </row>
    <row r="402" spans="6:7" x14ac:dyDescent="0.3">
      <c r="F402" s="1"/>
      <c r="G402" s="2"/>
    </row>
    <row r="403" spans="6:7" x14ac:dyDescent="0.3">
      <c r="F403" s="1"/>
      <c r="G403" s="2"/>
    </row>
    <row r="404" spans="6:7" x14ac:dyDescent="0.3">
      <c r="F404" s="1"/>
      <c r="G404" s="2"/>
    </row>
    <row r="405" spans="6:7" x14ac:dyDescent="0.3">
      <c r="F405" s="1"/>
      <c r="G405" s="2"/>
    </row>
    <row r="406" spans="6:7" x14ac:dyDescent="0.3">
      <c r="F406" s="1"/>
      <c r="G406" s="2"/>
    </row>
    <row r="407" spans="6:7" x14ac:dyDescent="0.3">
      <c r="F407" s="1"/>
      <c r="G407" s="2"/>
    </row>
    <row r="408" spans="6:7" x14ac:dyDescent="0.3">
      <c r="F408" s="1"/>
      <c r="G408" s="2"/>
    </row>
    <row r="409" spans="6:7" x14ac:dyDescent="0.3">
      <c r="F409" s="1"/>
      <c r="G409" s="2"/>
    </row>
    <row r="410" spans="6:7" x14ac:dyDescent="0.3">
      <c r="F410" s="1"/>
      <c r="G410" s="2"/>
    </row>
    <row r="411" spans="6:7" x14ac:dyDescent="0.3">
      <c r="F411" s="1"/>
      <c r="G411" s="2"/>
    </row>
    <row r="412" spans="6:7" x14ac:dyDescent="0.3">
      <c r="F412" s="1"/>
      <c r="G412" s="2"/>
    </row>
    <row r="413" spans="6:7" x14ac:dyDescent="0.3">
      <c r="F413" s="1"/>
      <c r="G413" s="2"/>
    </row>
    <row r="414" spans="6:7" x14ac:dyDescent="0.3">
      <c r="F414" s="1"/>
      <c r="G414" s="2"/>
    </row>
    <row r="415" spans="6:7" x14ac:dyDescent="0.3">
      <c r="F415" s="1"/>
      <c r="G415" s="2"/>
    </row>
    <row r="416" spans="6:7" x14ac:dyDescent="0.3">
      <c r="F416" s="1"/>
      <c r="G416" s="2"/>
    </row>
    <row r="417" spans="6:7" x14ac:dyDescent="0.3">
      <c r="F417" s="1"/>
      <c r="G417" s="2"/>
    </row>
    <row r="418" spans="6:7" x14ac:dyDescent="0.3">
      <c r="F418" s="1"/>
      <c r="G418" s="2"/>
    </row>
    <row r="419" spans="6:7" x14ac:dyDescent="0.3">
      <c r="F419" s="1"/>
      <c r="G419" s="2"/>
    </row>
    <row r="420" spans="6:7" x14ac:dyDescent="0.3">
      <c r="F420" s="1"/>
      <c r="G420" s="2"/>
    </row>
    <row r="421" spans="6:7" x14ac:dyDescent="0.3">
      <c r="F421" s="1"/>
      <c r="G421" s="2"/>
    </row>
    <row r="422" spans="6:7" x14ac:dyDescent="0.3">
      <c r="F422" s="1"/>
      <c r="G422" s="2"/>
    </row>
    <row r="423" spans="6:7" x14ac:dyDescent="0.3">
      <c r="F423" s="1"/>
      <c r="G423" s="2"/>
    </row>
    <row r="424" spans="6:7" x14ac:dyDescent="0.3">
      <c r="F424" s="1"/>
      <c r="G424" s="2"/>
    </row>
    <row r="425" spans="6:7" x14ac:dyDescent="0.3">
      <c r="F425" s="1"/>
      <c r="G425" s="2"/>
    </row>
    <row r="426" spans="6:7" x14ac:dyDescent="0.3">
      <c r="F426" s="1"/>
      <c r="G426" s="2"/>
    </row>
    <row r="427" spans="6:7" x14ac:dyDescent="0.3">
      <c r="F427" s="1"/>
      <c r="G427" s="2"/>
    </row>
    <row r="428" spans="6:7" x14ac:dyDescent="0.3">
      <c r="F428" s="1"/>
      <c r="G428" s="2"/>
    </row>
    <row r="429" spans="6:7" x14ac:dyDescent="0.3">
      <c r="F429" s="1"/>
      <c r="G429" s="2"/>
    </row>
    <row r="430" spans="6:7" x14ac:dyDescent="0.3">
      <c r="F430" s="1"/>
      <c r="G430" s="2"/>
    </row>
    <row r="431" spans="6:7" x14ac:dyDescent="0.3">
      <c r="F431" s="1"/>
      <c r="G431" s="2"/>
    </row>
    <row r="432" spans="6:7" x14ac:dyDescent="0.3">
      <c r="F432" s="1"/>
      <c r="G432" s="2"/>
    </row>
    <row r="433" spans="6:7" x14ac:dyDescent="0.3">
      <c r="F433" s="1"/>
      <c r="G433" s="2"/>
    </row>
    <row r="434" spans="6:7" x14ac:dyDescent="0.3">
      <c r="F434" s="1"/>
      <c r="G434" s="2"/>
    </row>
    <row r="435" spans="6:7" x14ac:dyDescent="0.3">
      <c r="F435" s="1"/>
      <c r="G435" s="2"/>
    </row>
    <row r="436" spans="6:7" x14ac:dyDescent="0.3">
      <c r="F436" s="1"/>
      <c r="G436" s="2"/>
    </row>
    <row r="437" spans="6:7" x14ac:dyDescent="0.3">
      <c r="F437" s="1"/>
      <c r="G437" s="2"/>
    </row>
    <row r="438" spans="6:7" x14ac:dyDescent="0.3">
      <c r="F438" s="1"/>
      <c r="G438" s="2"/>
    </row>
    <row r="439" spans="6:7" x14ac:dyDescent="0.3">
      <c r="F439" s="1"/>
      <c r="G439" s="2"/>
    </row>
    <row r="440" spans="6:7" x14ac:dyDescent="0.3">
      <c r="F440" s="1"/>
      <c r="G440" s="2"/>
    </row>
    <row r="441" spans="6:7" x14ac:dyDescent="0.3">
      <c r="F441" s="1"/>
      <c r="G441" s="2"/>
    </row>
    <row r="442" spans="6:7" x14ac:dyDescent="0.3">
      <c r="F442" s="1"/>
      <c r="G442" s="2"/>
    </row>
    <row r="443" spans="6:7" x14ac:dyDescent="0.3">
      <c r="F443" s="1"/>
      <c r="G443" s="2"/>
    </row>
    <row r="444" spans="6:7" x14ac:dyDescent="0.3">
      <c r="F444" s="1"/>
      <c r="G444" s="2"/>
    </row>
    <row r="445" spans="6:7" x14ac:dyDescent="0.3">
      <c r="F445" s="1"/>
      <c r="G445" s="2"/>
    </row>
    <row r="446" spans="6:7" x14ac:dyDescent="0.3">
      <c r="F446" s="1"/>
      <c r="G446" s="2"/>
    </row>
    <row r="447" spans="6:7" x14ac:dyDescent="0.3">
      <c r="F447" s="1"/>
      <c r="G447" s="2"/>
    </row>
    <row r="448" spans="6:7" x14ac:dyDescent="0.3">
      <c r="F448" s="1"/>
      <c r="G448" s="2"/>
    </row>
    <row r="449" spans="6:7" x14ac:dyDescent="0.3">
      <c r="F449" s="1"/>
      <c r="G449" s="2"/>
    </row>
    <row r="450" spans="6:7" x14ac:dyDescent="0.3">
      <c r="F450" s="1"/>
      <c r="G450" s="2"/>
    </row>
    <row r="451" spans="6:7" x14ac:dyDescent="0.3">
      <c r="F451" s="1"/>
      <c r="G451" s="2"/>
    </row>
    <row r="452" spans="6:7" x14ac:dyDescent="0.3">
      <c r="F452" s="1"/>
      <c r="G452" s="2"/>
    </row>
    <row r="453" spans="6:7" x14ac:dyDescent="0.3">
      <c r="F453" s="1"/>
      <c r="G453" s="2"/>
    </row>
    <row r="454" spans="6:7" x14ac:dyDescent="0.3">
      <c r="F454" s="1"/>
      <c r="G454" s="2"/>
    </row>
    <row r="455" spans="6:7" x14ac:dyDescent="0.3">
      <c r="F455" s="1"/>
      <c r="G455" s="2"/>
    </row>
    <row r="456" spans="6:7" x14ac:dyDescent="0.3">
      <c r="F456" s="1"/>
      <c r="G456" s="2"/>
    </row>
    <row r="457" spans="6:7" x14ac:dyDescent="0.3">
      <c r="F457" s="1"/>
      <c r="G457" s="2"/>
    </row>
    <row r="458" spans="6:7" x14ac:dyDescent="0.3">
      <c r="F458" s="1"/>
      <c r="G458" s="2"/>
    </row>
    <row r="459" spans="6:7" x14ac:dyDescent="0.3">
      <c r="F459" s="1"/>
      <c r="G459" s="2"/>
    </row>
    <row r="460" spans="6:7" x14ac:dyDescent="0.3">
      <c r="F460" s="1"/>
      <c r="G460" s="2"/>
    </row>
    <row r="461" spans="6:7" x14ac:dyDescent="0.3">
      <c r="F461" s="1"/>
      <c r="G461" s="2"/>
    </row>
    <row r="462" spans="6:7" x14ac:dyDescent="0.3">
      <c r="F462" s="1"/>
      <c r="G462" s="2"/>
    </row>
    <row r="463" spans="6:7" x14ac:dyDescent="0.3">
      <c r="F463" s="1"/>
      <c r="G463" s="2"/>
    </row>
    <row r="464" spans="6:7" x14ac:dyDescent="0.3">
      <c r="F464" s="1"/>
      <c r="G464" s="2"/>
    </row>
    <row r="465" spans="6:7" x14ac:dyDescent="0.3">
      <c r="F465" s="1"/>
      <c r="G465" s="2"/>
    </row>
    <row r="466" spans="6:7" x14ac:dyDescent="0.3">
      <c r="F466" s="1"/>
      <c r="G466" s="2"/>
    </row>
    <row r="467" spans="6:7" x14ac:dyDescent="0.3">
      <c r="F467" s="1"/>
      <c r="G467" s="2"/>
    </row>
    <row r="468" spans="6:7" x14ac:dyDescent="0.3">
      <c r="F468" s="1"/>
      <c r="G468" s="2"/>
    </row>
    <row r="469" spans="6:7" x14ac:dyDescent="0.3">
      <c r="F469" s="1"/>
      <c r="G469" s="2"/>
    </row>
    <row r="470" spans="6:7" x14ac:dyDescent="0.3">
      <c r="F470" s="1"/>
      <c r="G470" s="2"/>
    </row>
    <row r="471" spans="6:7" x14ac:dyDescent="0.3">
      <c r="F471" s="1"/>
      <c r="G471" s="2"/>
    </row>
    <row r="472" spans="6:7" x14ac:dyDescent="0.3">
      <c r="F472" s="1"/>
      <c r="G472" s="2"/>
    </row>
    <row r="473" spans="6:7" x14ac:dyDescent="0.3">
      <c r="F473" s="1"/>
      <c r="G473" s="2"/>
    </row>
    <row r="474" spans="6:7" x14ac:dyDescent="0.3">
      <c r="F474" s="1"/>
      <c r="G474" s="2"/>
    </row>
    <row r="475" spans="6:7" x14ac:dyDescent="0.3">
      <c r="F475" s="1"/>
      <c r="G475" s="2"/>
    </row>
    <row r="476" spans="6:7" x14ac:dyDescent="0.3">
      <c r="F476" s="1"/>
      <c r="G476" s="2"/>
    </row>
    <row r="477" spans="6:7" x14ac:dyDescent="0.3">
      <c r="F477" s="1"/>
      <c r="G477" s="2"/>
    </row>
    <row r="478" spans="6:7" x14ac:dyDescent="0.3">
      <c r="F478" s="1"/>
      <c r="G478" s="2"/>
    </row>
    <row r="479" spans="6:7" x14ac:dyDescent="0.3">
      <c r="F479" s="1"/>
      <c r="G479" s="2"/>
    </row>
    <row r="480" spans="6:7" x14ac:dyDescent="0.3">
      <c r="F480" s="1"/>
      <c r="G480" s="2"/>
    </row>
    <row r="481" spans="6:7" x14ac:dyDescent="0.3">
      <c r="F481" s="1"/>
      <c r="G481" s="2"/>
    </row>
    <row r="482" spans="6:7" x14ac:dyDescent="0.3">
      <c r="F482" s="1"/>
      <c r="G482" s="2"/>
    </row>
    <row r="483" spans="6:7" x14ac:dyDescent="0.3">
      <c r="F483" s="1"/>
      <c r="G483" s="2"/>
    </row>
    <row r="484" spans="6:7" x14ac:dyDescent="0.3">
      <c r="F484" s="1"/>
      <c r="G484" s="2"/>
    </row>
    <row r="485" spans="6:7" x14ac:dyDescent="0.3">
      <c r="F485" s="1"/>
      <c r="G485" s="2"/>
    </row>
    <row r="486" spans="6:7" x14ac:dyDescent="0.3">
      <c r="F486" s="1"/>
      <c r="G486" s="2"/>
    </row>
    <row r="487" spans="6:7" x14ac:dyDescent="0.3">
      <c r="F487" s="1"/>
      <c r="G487" s="2"/>
    </row>
    <row r="488" spans="6:7" x14ac:dyDescent="0.3">
      <c r="F488" s="1"/>
      <c r="G488" s="2"/>
    </row>
    <row r="489" spans="6:7" x14ac:dyDescent="0.3">
      <c r="F489" s="1"/>
      <c r="G489" s="2"/>
    </row>
    <row r="490" spans="6:7" x14ac:dyDescent="0.3">
      <c r="F490" s="1"/>
      <c r="G490" s="2"/>
    </row>
    <row r="491" spans="6:7" x14ac:dyDescent="0.3">
      <c r="F491" s="1"/>
      <c r="G491" s="2"/>
    </row>
    <row r="492" spans="6:7" x14ac:dyDescent="0.3">
      <c r="F492" s="1"/>
      <c r="G492" s="2"/>
    </row>
    <row r="493" spans="6:7" x14ac:dyDescent="0.3">
      <c r="F493" s="1"/>
      <c r="G493" s="2"/>
    </row>
    <row r="494" spans="6:7" x14ac:dyDescent="0.3">
      <c r="F494" s="1"/>
      <c r="G494" s="2"/>
    </row>
    <row r="495" spans="6:7" x14ac:dyDescent="0.3">
      <c r="F495" s="1"/>
      <c r="G495" s="2"/>
    </row>
    <row r="496" spans="6:7" x14ac:dyDescent="0.3">
      <c r="F496" s="1"/>
      <c r="G496" s="2"/>
    </row>
    <row r="497" spans="6:7" x14ac:dyDescent="0.3">
      <c r="F497" s="1"/>
      <c r="G497" s="2"/>
    </row>
    <row r="498" spans="6:7" x14ac:dyDescent="0.3">
      <c r="F498" s="1"/>
      <c r="G498" s="2"/>
    </row>
    <row r="499" spans="6:7" x14ac:dyDescent="0.3">
      <c r="F499" s="1"/>
      <c r="G499" s="2"/>
    </row>
    <row r="500" spans="6:7" x14ac:dyDescent="0.3">
      <c r="F500" s="1"/>
      <c r="G500" s="2"/>
    </row>
    <row r="501" spans="6:7" x14ac:dyDescent="0.3">
      <c r="F501" s="1"/>
      <c r="G501" s="2"/>
    </row>
    <row r="502" spans="6:7" x14ac:dyDescent="0.3">
      <c r="F502" s="1"/>
      <c r="G502" s="2"/>
    </row>
    <row r="503" spans="6:7" x14ac:dyDescent="0.3">
      <c r="F503" s="1"/>
      <c r="G503" s="2"/>
    </row>
    <row r="504" spans="6:7" x14ac:dyDescent="0.3">
      <c r="F504" s="1"/>
      <c r="G504" s="2"/>
    </row>
    <row r="505" spans="6:7" x14ac:dyDescent="0.3">
      <c r="F505" s="1"/>
      <c r="G505" s="2"/>
    </row>
    <row r="506" spans="6:7" x14ac:dyDescent="0.3">
      <c r="F506" s="1"/>
      <c r="G506" s="2"/>
    </row>
    <row r="507" spans="6:7" x14ac:dyDescent="0.3">
      <c r="F507" s="1"/>
      <c r="G507" s="2"/>
    </row>
    <row r="508" spans="6:7" x14ac:dyDescent="0.3">
      <c r="F508" s="1"/>
      <c r="G508" s="2"/>
    </row>
    <row r="509" spans="6:7" x14ac:dyDescent="0.3">
      <c r="F509" s="1"/>
      <c r="G509" s="2"/>
    </row>
    <row r="510" spans="6:7" x14ac:dyDescent="0.3">
      <c r="F510" s="1"/>
      <c r="G510" s="2"/>
    </row>
    <row r="511" spans="6:7" x14ac:dyDescent="0.3">
      <c r="F511" s="1"/>
      <c r="G511" s="2"/>
    </row>
    <row r="512" spans="6:7" x14ac:dyDescent="0.3">
      <c r="F512" s="1"/>
      <c r="G512" s="2"/>
    </row>
    <row r="513" spans="6:7" x14ac:dyDescent="0.3">
      <c r="F513" s="1"/>
      <c r="G513" s="2"/>
    </row>
    <row r="514" spans="6:7" x14ac:dyDescent="0.3">
      <c r="F514" s="1"/>
      <c r="G514" s="2"/>
    </row>
    <row r="515" spans="6:7" x14ac:dyDescent="0.3">
      <c r="F515" s="1"/>
      <c r="G515" s="2"/>
    </row>
    <row r="516" spans="6:7" x14ac:dyDescent="0.3">
      <c r="F516" s="1"/>
      <c r="G516" s="2"/>
    </row>
    <row r="517" spans="6:7" x14ac:dyDescent="0.3">
      <c r="F517" s="1"/>
      <c r="G517" s="2"/>
    </row>
    <row r="518" spans="6:7" x14ac:dyDescent="0.3">
      <c r="F518" s="1"/>
      <c r="G518" s="2"/>
    </row>
    <row r="519" spans="6:7" x14ac:dyDescent="0.3">
      <c r="F519" s="1"/>
      <c r="G519" s="2"/>
    </row>
    <row r="520" spans="6:7" x14ac:dyDescent="0.3">
      <c r="F520" s="1"/>
      <c r="G520" s="2"/>
    </row>
    <row r="521" spans="6:7" x14ac:dyDescent="0.3">
      <c r="F521" s="1"/>
      <c r="G521" s="2"/>
    </row>
    <row r="522" spans="6:7" x14ac:dyDescent="0.3">
      <c r="F522" s="1"/>
      <c r="G522" s="2"/>
    </row>
    <row r="523" spans="6:7" x14ac:dyDescent="0.3">
      <c r="F523" s="1"/>
      <c r="G523" s="2"/>
    </row>
    <row r="524" spans="6:7" x14ac:dyDescent="0.3">
      <c r="F524" s="1"/>
      <c r="G524" s="2"/>
    </row>
    <row r="525" spans="6:7" x14ac:dyDescent="0.3">
      <c r="F525" s="1"/>
      <c r="G525" s="2"/>
    </row>
    <row r="526" spans="6:7" x14ac:dyDescent="0.3">
      <c r="F526" s="1"/>
      <c r="G526" s="2"/>
    </row>
    <row r="527" spans="6:7" x14ac:dyDescent="0.3">
      <c r="F527" s="1"/>
      <c r="G527" s="2"/>
    </row>
    <row r="528" spans="6:7" x14ac:dyDescent="0.3">
      <c r="F528" s="1"/>
      <c r="G528" s="2"/>
    </row>
    <row r="529" spans="6:7" x14ac:dyDescent="0.3">
      <c r="F529" s="1"/>
      <c r="G529" s="2"/>
    </row>
    <row r="530" spans="6:7" x14ac:dyDescent="0.3">
      <c r="F530" s="1"/>
      <c r="G530" s="2"/>
    </row>
    <row r="531" spans="6:7" x14ac:dyDescent="0.3">
      <c r="F531" s="1"/>
      <c r="G531" s="2"/>
    </row>
    <row r="532" spans="6:7" x14ac:dyDescent="0.3">
      <c r="F532" s="1"/>
      <c r="G532" s="2"/>
    </row>
    <row r="533" spans="6:7" x14ac:dyDescent="0.3">
      <c r="F533" s="1"/>
      <c r="G533" s="2"/>
    </row>
    <row r="534" spans="6:7" x14ac:dyDescent="0.3">
      <c r="F534" s="1"/>
      <c r="G534" s="2"/>
    </row>
    <row r="535" spans="6:7" x14ac:dyDescent="0.3">
      <c r="F535" s="1"/>
      <c r="G535" s="2"/>
    </row>
    <row r="536" spans="6:7" x14ac:dyDescent="0.3">
      <c r="F536" s="1"/>
      <c r="G536" s="2"/>
    </row>
    <row r="537" spans="6:7" x14ac:dyDescent="0.3">
      <c r="F537" s="1"/>
      <c r="G537" s="2"/>
    </row>
    <row r="538" spans="6:7" x14ac:dyDescent="0.3">
      <c r="F538" s="1"/>
      <c r="G538" s="2"/>
    </row>
    <row r="539" spans="6:7" x14ac:dyDescent="0.3">
      <c r="F539" s="1"/>
      <c r="G539" s="2"/>
    </row>
    <row r="540" spans="6:7" x14ac:dyDescent="0.3">
      <c r="F540" s="1"/>
      <c r="G540" s="2"/>
    </row>
    <row r="541" spans="6:7" x14ac:dyDescent="0.3">
      <c r="F541" s="1"/>
      <c r="G541" s="2"/>
    </row>
    <row r="542" spans="6:7" x14ac:dyDescent="0.3">
      <c r="F542" s="1"/>
      <c r="G542" s="2"/>
    </row>
    <row r="543" spans="6:7" x14ac:dyDescent="0.3">
      <c r="F543" s="1"/>
      <c r="G543" s="2"/>
    </row>
    <row r="544" spans="6:7" x14ac:dyDescent="0.3">
      <c r="F544" s="1"/>
      <c r="G544" s="2"/>
    </row>
    <row r="545" spans="6:7" x14ac:dyDescent="0.3">
      <c r="F545" s="1"/>
      <c r="G545" s="2"/>
    </row>
    <row r="546" spans="6:7" x14ac:dyDescent="0.3">
      <c r="F546" s="1"/>
      <c r="G546" s="2"/>
    </row>
    <row r="547" spans="6:7" x14ac:dyDescent="0.3">
      <c r="F547" s="1"/>
      <c r="G547" s="2"/>
    </row>
    <row r="548" spans="6:7" x14ac:dyDescent="0.3">
      <c r="F548" s="1"/>
      <c r="G548" s="2"/>
    </row>
    <row r="549" spans="6:7" x14ac:dyDescent="0.3">
      <c r="F549" s="1"/>
      <c r="G549" s="2"/>
    </row>
    <row r="550" spans="6:7" x14ac:dyDescent="0.3">
      <c r="F550" s="1"/>
      <c r="G550" s="2"/>
    </row>
    <row r="551" spans="6:7" x14ac:dyDescent="0.3">
      <c r="F551" s="1"/>
      <c r="G551" s="2"/>
    </row>
    <row r="552" spans="6:7" x14ac:dyDescent="0.3">
      <c r="F552" s="1"/>
      <c r="G552" s="2"/>
    </row>
    <row r="553" spans="6:7" x14ac:dyDescent="0.3">
      <c r="F553" s="1"/>
      <c r="G553" s="2"/>
    </row>
    <row r="554" spans="6:7" x14ac:dyDescent="0.3">
      <c r="F554" s="1"/>
      <c r="G554" s="2"/>
    </row>
    <row r="555" spans="6:7" x14ac:dyDescent="0.3">
      <c r="F555" s="1"/>
      <c r="G555" s="2"/>
    </row>
    <row r="556" spans="6:7" x14ac:dyDescent="0.3">
      <c r="F556" s="1"/>
      <c r="G556" s="2"/>
    </row>
    <row r="557" spans="6:7" x14ac:dyDescent="0.3">
      <c r="F557" s="1"/>
      <c r="G557" s="2"/>
    </row>
    <row r="558" spans="6:7" x14ac:dyDescent="0.3">
      <c r="F558" s="1"/>
      <c r="G558" s="2"/>
    </row>
    <row r="559" spans="6:7" x14ac:dyDescent="0.3">
      <c r="F559" s="1"/>
      <c r="G559" s="2"/>
    </row>
    <row r="560" spans="6:7" x14ac:dyDescent="0.3">
      <c r="F560" s="1"/>
      <c r="G560" s="2"/>
    </row>
    <row r="561" spans="6:7" x14ac:dyDescent="0.3">
      <c r="F561" s="1"/>
      <c r="G561" s="2"/>
    </row>
    <row r="562" spans="6:7" x14ac:dyDescent="0.3">
      <c r="F562" s="1"/>
      <c r="G562" s="2"/>
    </row>
    <row r="563" spans="6:7" x14ac:dyDescent="0.3">
      <c r="F563" s="1"/>
      <c r="G563" s="2"/>
    </row>
    <row r="564" spans="6:7" x14ac:dyDescent="0.3">
      <c r="F564" s="1"/>
      <c r="G564" s="2"/>
    </row>
    <row r="565" spans="6:7" x14ac:dyDescent="0.3">
      <c r="F565" s="1"/>
      <c r="G565" s="2"/>
    </row>
    <row r="566" spans="6:7" x14ac:dyDescent="0.3">
      <c r="F566" s="1"/>
      <c r="G566" s="2"/>
    </row>
    <row r="567" spans="6:7" x14ac:dyDescent="0.3">
      <c r="F567" s="1"/>
      <c r="G567" s="2"/>
    </row>
    <row r="568" spans="6:7" x14ac:dyDescent="0.3">
      <c r="F568" s="1"/>
      <c r="G568" s="2"/>
    </row>
    <row r="569" spans="6:7" x14ac:dyDescent="0.3">
      <c r="F569" s="1"/>
      <c r="G569" s="2"/>
    </row>
    <row r="570" spans="6:7" x14ac:dyDescent="0.3">
      <c r="F570" s="1"/>
      <c r="G570" s="2"/>
    </row>
    <row r="571" spans="6:7" x14ac:dyDescent="0.3">
      <c r="F571" s="1"/>
      <c r="G571" s="2"/>
    </row>
    <row r="572" spans="6:7" x14ac:dyDescent="0.3">
      <c r="F572" s="1"/>
      <c r="G572" s="2"/>
    </row>
    <row r="573" spans="6:7" x14ac:dyDescent="0.3">
      <c r="F573" s="1"/>
      <c r="G573" s="2"/>
    </row>
    <row r="574" spans="6:7" x14ac:dyDescent="0.3">
      <c r="F574" s="1"/>
      <c r="G574" s="2"/>
    </row>
    <row r="575" spans="6:7" x14ac:dyDescent="0.3">
      <c r="F575" s="1"/>
      <c r="G575" s="2"/>
    </row>
    <row r="576" spans="6:7" x14ac:dyDescent="0.3">
      <c r="F576" s="1"/>
      <c r="G576" s="2"/>
    </row>
    <row r="577" spans="6:7" x14ac:dyDescent="0.3">
      <c r="F577" s="1"/>
      <c r="G577" s="2"/>
    </row>
    <row r="578" spans="6:7" x14ac:dyDescent="0.3">
      <c r="F578" s="1"/>
      <c r="G578" s="2"/>
    </row>
    <row r="579" spans="6:7" x14ac:dyDescent="0.3">
      <c r="F579" s="1"/>
      <c r="G579" s="2"/>
    </row>
    <row r="580" spans="6:7" x14ac:dyDescent="0.3">
      <c r="F580" s="1"/>
      <c r="G580" s="2"/>
    </row>
    <row r="581" spans="6:7" x14ac:dyDescent="0.3">
      <c r="F581" s="1"/>
      <c r="G581" s="2"/>
    </row>
    <row r="582" spans="6:7" x14ac:dyDescent="0.3">
      <c r="F582" s="1"/>
      <c r="G582" s="2"/>
    </row>
    <row r="583" spans="6:7" x14ac:dyDescent="0.3">
      <c r="F583" s="1"/>
      <c r="G583" s="2"/>
    </row>
    <row r="584" spans="6:7" x14ac:dyDescent="0.3">
      <c r="F584" s="1"/>
      <c r="G584" s="2"/>
    </row>
    <row r="585" spans="6:7" x14ac:dyDescent="0.3">
      <c r="F585" s="1"/>
      <c r="G585" s="2"/>
    </row>
    <row r="586" spans="6:7" x14ac:dyDescent="0.3">
      <c r="F586" s="1"/>
      <c r="G586" s="2"/>
    </row>
    <row r="587" spans="6:7" x14ac:dyDescent="0.3">
      <c r="F587" s="1"/>
      <c r="G587" s="2"/>
    </row>
    <row r="588" spans="6:7" x14ac:dyDescent="0.3">
      <c r="F588" s="1"/>
      <c r="G588" s="2"/>
    </row>
    <row r="589" spans="6:7" x14ac:dyDescent="0.3">
      <c r="F589" s="1"/>
      <c r="G589" s="2"/>
    </row>
    <row r="590" spans="6:7" x14ac:dyDescent="0.3">
      <c r="F590" s="1"/>
      <c r="G590" s="2"/>
    </row>
    <row r="591" spans="6:7" x14ac:dyDescent="0.3">
      <c r="F591" s="1"/>
      <c r="G591" s="2"/>
    </row>
    <row r="592" spans="6:7" x14ac:dyDescent="0.3">
      <c r="F592" s="1"/>
      <c r="G592" s="2"/>
    </row>
    <row r="593" spans="6:7" x14ac:dyDescent="0.3">
      <c r="F593" s="1"/>
      <c r="G593" s="2"/>
    </row>
    <row r="594" spans="6:7" x14ac:dyDescent="0.3">
      <c r="F594" s="1"/>
      <c r="G594" s="2"/>
    </row>
    <row r="595" spans="6:7" x14ac:dyDescent="0.3">
      <c r="F595" s="1"/>
      <c r="G595" s="2"/>
    </row>
    <row r="596" spans="6:7" x14ac:dyDescent="0.3">
      <c r="F596" s="1"/>
      <c r="G596" s="2"/>
    </row>
    <row r="597" spans="6:7" x14ac:dyDescent="0.3">
      <c r="F597" s="1"/>
      <c r="G597" s="2"/>
    </row>
    <row r="598" spans="6:7" x14ac:dyDescent="0.3">
      <c r="F598" s="1"/>
      <c r="G598" s="2"/>
    </row>
    <row r="599" spans="6:7" x14ac:dyDescent="0.3">
      <c r="F599" s="1"/>
      <c r="G599" s="2"/>
    </row>
    <row r="600" spans="6:7" x14ac:dyDescent="0.3">
      <c r="F600" s="1"/>
      <c r="G600" s="2"/>
    </row>
    <row r="601" spans="6:7" x14ac:dyDescent="0.3">
      <c r="F601" s="1"/>
      <c r="G601" s="2"/>
    </row>
    <row r="602" spans="6:7" x14ac:dyDescent="0.3">
      <c r="F602" s="1"/>
      <c r="G602" s="2"/>
    </row>
    <row r="603" spans="6:7" x14ac:dyDescent="0.3">
      <c r="F603" s="1"/>
      <c r="G603" s="2"/>
    </row>
    <row r="604" spans="6:7" x14ac:dyDescent="0.3">
      <c r="F604" s="1"/>
      <c r="G604" s="2"/>
    </row>
    <row r="605" spans="6:7" x14ac:dyDescent="0.3">
      <c r="F605" s="1"/>
      <c r="G605" s="2"/>
    </row>
    <row r="606" spans="6:7" x14ac:dyDescent="0.3">
      <c r="F606" s="1"/>
      <c r="G606" s="2"/>
    </row>
    <row r="607" spans="6:7" x14ac:dyDescent="0.3">
      <c r="F607" s="1"/>
      <c r="G607" s="2"/>
    </row>
    <row r="608" spans="6:7" x14ac:dyDescent="0.3">
      <c r="F608" s="1"/>
      <c r="G608" s="2"/>
    </row>
    <row r="609" spans="6:7" x14ac:dyDescent="0.3">
      <c r="F609" s="1"/>
      <c r="G609" s="2"/>
    </row>
    <row r="610" spans="6:7" x14ac:dyDescent="0.3">
      <c r="F610" s="1"/>
      <c r="G610" s="2"/>
    </row>
    <row r="611" spans="6:7" x14ac:dyDescent="0.3">
      <c r="F611" s="1"/>
      <c r="G611" s="2"/>
    </row>
    <row r="612" spans="6:7" x14ac:dyDescent="0.3">
      <c r="F612" s="1"/>
      <c r="G612" s="2"/>
    </row>
    <row r="613" spans="6:7" x14ac:dyDescent="0.3">
      <c r="F613" s="1"/>
      <c r="G613" s="2"/>
    </row>
    <row r="614" spans="6:7" x14ac:dyDescent="0.3">
      <c r="F614" s="1"/>
      <c r="G614" s="2"/>
    </row>
    <row r="615" spans="6:7" x14ac:dyDescent="0.3">
      <c r="F615" s="1"/>
      <c r="G615" s="2"/>
    </row>
    <row r="616" spans="6:7" x14ac:dyDescent="0.3">
      <c r="F616" s="1"/>
      <c r="G616" s="2"/>
    </row>
    <row r="617" spans="6:7" x14ac:dyDescent="0.3">
      <c r="F617" s="1"/>
      <c r="G617" s="2"/>
    </row>
    <row r="618" spans="6:7" x14ac:dyDescent="0.3">
      <c r="F618" s="1"/>
      <c r="G618" s="2"/>
    </row>
    <row r="619" spans="6:7" x14ac:dyDescent="0.3">
      <c r="F619" s="1"/>
      <c r="G619" s="2"/>
    </row>
    <row r="620" spans="6:7" x14ac:dyDescent="0.3">
      <c r="F620" s="1"/>
      <c r="G620" s="2"/>
    </row>
    <row r="621" spans="6:7" x14ac:dyDescent="0.3">
      <c r="F621" s="1"/>
      <c r="G621" s="2"/>
    </row>
    <row r="622" spans="6:7" x14ac:dyDescent="0.3">
      <c r="F622" s="1"/>
      <c r="G622" s="2"/>
    </row>
    <row r="623" spans="6:7" x14ac:dyDescent="0.3">
      <c r="F623" s="1"/>
      <c r="G623" s="2"/>
    </row>
    <row r="624" spans="6:7" x14ac:dyDescent="0.3">
      <c r="F624" s="1"/>
      <c r="G624" s="2"/>
    </row>
    <row r="625" spans="6:7" x14ac:dyDescent="0.3">
      <c r="F625" s="1"/>
      <c r="G625" s="2"/>
    </row>
    <row r="626" spans="6:7" x14ac:dyDescent="0.3">
      <c r="F626" s="1"/>
      <c r="G626" s="2"/>
    </row>
    <row r="627" spans="6:7" x14ac:dyDescent="0.3">
      <c r="F627" s="1"/>
      <c r="G627" s="2"/>
    </row>
    <row r="628" spans="6:7" x14ac:dyDescent="0.3">
      <c r="F628" s="1"/>
      <c r="G628" s="2"/>
    </row>
    <row r="629" spans="6:7" x14ac:dyDescent="0.3">
      <c r="F629" s="1"/>
      <c r="G629" s="2"/>
    </row>
    <row r="630" spans="6:7" x14ac:dyDescent="0.3">
      <c r="F630" s="1"/>
      <c r="G630" s="2"/>
    </row>
    <row r="631" spans="6:7" x14ac:dyDescent="0.3">
      <c r="F631" s="1"/>
      <c r="G631" s="2"/>
    </row>
    <row r="632" spans="6:7" x14ac:dyDescent="0.3">
      <c r="F632" s="1"/>
      <c r="G632" s="2"/>
    </row>
    <row r="633" spans="6:7" x14ac:dyDescent="0.3">
      <c r="F633" s="1"/>
      <c r="G633" s="2"/>
    </row>
    <row r="634" spans="6:7" x14ac:dyDescent="0.3">
      <c r="F634" s="1"/>
      <c r="G634" s="2"/>
    </row>
    <row r="635" spans="6:7" x14ac:dyDescent="0.3">
      <c r="F635" s="1"/>
      <c r="G635" s="2"/>
    </row>
    <row r="636" spans="6:7" x14ac:dyDescent="0.3">
      <c r="F636" s="1"/>
      <c r="G636" s="2"/>
    </row>
    <row r="637" spans="6:7" x14ac:dyDescent="0.3">
      <c r="F637" s="1"/>
      <c r="G637" s="2"/>
    </row>
    <row r="638" spans="6:7" x14ac:dyDescent="0.3">
      <c r="F638" s="1"/>
      <c r="G638" s="2"/>
    </row>
    <row r="639" spans="6:7" x14ac:dyDescent="0.3">
      <c r="F639" s="1"/>
      <c r="G639" s="2"/>
    </row>
    <row r="640" spans="6:7" x14ac:dyDescent="0.3">
      <c r="F640" s="1"/>
      <c r="G640" s="2"/>
    </row>
    <row r="641" spans="6:7" x14ac:dyDescent="0.3">
      <c r="F641" s="1"/>
      <c r="G641" s="2"/>
    </row>
    <row r="642" spans="6:7" x14ac:dyDescent="0.3">
      <c r="F642" s="1"/>
      <c r="G642" s="2"/>
    </row>
    <row r="643" spans="6:7" x14ac:dyDescent="0.3">
      <c r="F643" s="1"/>
      <c r="G643" s="2"/>
    </row>
    <row r="644" spans="6:7" x14ac:dyDescent="0.3">
      <c r="F644" s="1"/>
      <c r="G644" s="2"/>
    </row>
    <row r="645" spans="6:7" x14ac:dyDescent="0.3">
      <c r="F645" s="1"/>
      <c r="G645" s="2"/>
    </row>
    <row r="646" spans="6:7" x14ac:dyDescent="0.3">
      <c r="F646" s="1"/>
      <c r="G646" s="2"/>
    </row>
    <row r="647" spans="6:7" x14ac:dyDescent="0.3">
      <c r="F647" s="1"/>
      <c r="G647" s="2"/>
    </row>
    <row r="648" spans="6:7" x14ac:dyDescent="0.3">
      <c r="F648" s="1"/>
      <c r="G648" s="2"/>
    </row>
    <row r="649" spans="6:7" x14ac:dyDescent="0.3">
      <c r="F649" s="1"/>
      <c r="G649" s="2"/>
    </row>
    <row r="650" spans="6:7" x14ac:dyDescent="0.3">
      <c r="F650" s="1"/>
      <c r="G650" s="2"/>
    </row>
    <row r="651" spans="6:7" x14ac:dyDescent="0.3">
      <c r="F651" s="1"/>
      <c r="G651" s="2"/>
    </row>
    <row r="652" spans="6:7" x14ac:dyDescent="0.3">
      <c r="F652" s="1"/>
      <c r="G652" s="2"/>
    </row>
    <row r="653" spans="6:7" x14ac:dyDescent="0.3">
      <c r="F653" s="1"/>
      <c r="G653" s="2"/>
    </row>
    <row r="654" spans="6:7" x14ac:dyDescent="0.3">
      <c r="F654" s="1"/>
      <c r="G654" s="2"/>
    </row>
    <row r="655" spans="6:7" x14ac:dyDescent="0.3">
      <c r="F655" s="1"/>
      <c r="G655" s="2"/>
    </row>
    <row r="656" spans="6:7" x14ac:dyDescent="0.3">
      <c r="F656" s="1"/>
      <c r="G656" s="2"/>
    </row>
    <row r="657" spans="6:7" x14ac:dyDescent="0.3">
      <c r="F657" s="1"/>
      <c r="G657" s="2"/>
    </row>
    <row r="658" spans="6:7" x14ac:dyDescent="0.3">
      <c r="F658" s="1"/>
      <c r="G658" s="2"/>
    </row>
  </sheetData>
  <pageMargins left="0.7" right="0.7" top="0.75" bottom="0.75" header="0.3" footer="0.3"/>
  <pageSetup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3FB9C-F506-4F30-8CEE-67C5E06664C4}">
  <dimension ref="B2:H19"/>
  <sheetViews>
    <sheetView showGridLines="0" workbookViewId="0">
      <selection activeCell="K6" sqref="K6"/>
    </sheetView>
  </sheetViews>
  <sheetFormatPr defaultRowHeight="14.4" x14ac:dyDescent="0.3"/>
  <sheetData>
    <row r="2" spans="2:6" s="6" customFormat="1" ht="25.8" x14ac:dyDescent="0.5">
      <c r="B2" s="6" t="s">
        <v>47</v>
      </c>
    </row>
    <row r="5" spans="2:6" x14ac:dyDescent="0.3">
      <c r="C5" s="8" t="s">
        <v>48</v>
      </c>
      <c r="D5" s="8">
        <f>AVERAGE(data[Amount])</f>
        <v>4136.2299999999996</v>
      </c>
    </row>
    <row r="6" spans="2:6" x14ac:dyDescent="0.3">
      <c r="C6" s="8" t="s">
        <v>49</v>
      </c>
      <c r="D6" s="8">
        <f>MEDIAN(data[Amount])</f>
        <v>3437</v>
      </c>
    </row>
    <row r="7" spans="2:6" x14ac:dyDescent="0.3">
      <c r="C7" s="8" t="s">
        <v>50</v>
      </c>
      <c r="D7" s="8">
        <f>MAX(data[Amount])</f>
        <v>16184</v>
      </c>
    </row>
    <row r="8" spans="2:6" x14ac:dyDescent="0.3">
      <c r="C8" s="8" t="s">
        <v>51</v>
      </c>
      <c r="D8" s="8">
        <f>MIN(data[Amount])</f>
        <v>0</v>
      </c>
    </row>
    <row r="9" spans="2:6" x14ac:dyDescent="0.3">
      <c r="C9" s="8" t="s">
        <v>52</v>
      </c>
      <c r="D9" s="8">
        <f>D7-D8</f>
        <v>16184</v>
      </c>
    </row>
    <row r="10" spans="2:6" x14ac:dyDescent="0.3">
      <c r="C10" s="8" t="s">
        <v>53</v>
      </c>
      <c r="D10" s="8">
        <f>_xlfn.PERCENTILE.EXC(data[Amount],0.25)</f>
        <v>1652</v>
      </c>
    </row>
    <row r="11" spans="2:6" x14ac:dyDescent="0.3">
      <c r="C11" s="8" t="s">
        <v>54</v>
      </c>
      <c r="D11" s="8">
        <f>_xlfn.PERCENTILE.EXC(data[Amount],0.75)</f>
        <v>6245.75</v>
      </c>
    </row>
    <row r="14" spans="2:6" x14ac:dyDescent="0.3">
      <c r="C14" t="s">
        <v>55</v>
      </c>
      <c r="F14">
        <f>COUNTA(_xlfn.UNIQUE(data[Product]))</f>
        <v>22</v>
      </c>
    </row>
    <row r="17" spans="2:8" s="7" customFormat="1" ht="25.8" x14ac:dyDescent="0.5">
      <c r="B17" s="6" t="s">
        <v>58</v>
      </c>
      <c r="C17" s="6"/>
      <c r="D17" s="6"/>
      <c r="E17" s="6"/>
      <c r="G17" s="6"/>
      <c r="H17" s="6"/>
    </row>
    <row r="18" spans="2:8" x14ac:dyDescent="0.3">
      <c r="C18" t="s">
        <v>56</v>
      </c>
    </row>
    <row r="19" spans="2:8" x14ac:dyDescent="0.3">
      <c r="C19" t="s">
        <v>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A340A-0BB0-42C1-9518-A1F017A7D28B}">
  <dimension ref="B1:F305"/>
  <sheetViews>
    <sheetView topLeftCell="A33" zoomScale="143" zoomScaleNormal="143" workbookViewId="0">
      <selection activeCell="J8" sqref="J8"/>
    </sheetView>
  </sheetViews>
  <sheetFormatPr defaultRowHeight="14.4" x14ac:dyDescent="0.3"/>
  <cols>
    <col min="2" max="2" width="16.77734375" customWidth="1"/>
    <col min="3" max="3" width="11.5546875" bestFit="1" customWidth="1"/>
    <col min="4" max="4" width="20.44140625" bestFit="1" customWidth="1"/>
    <col min="5" max="5" width="8" bestFit="1" customWidth="1"/>
    <col min="6" max="7" width="5.33203125" bestFit="1" customWidth="1"/>
  </cols>
  <sheetData>
    <row r="1" spans="2:6" ht="5.4" customHeight="1" x14ac:dyDescent="0.3"/>
    <row r="2" spans="2:6" s="9" customFormat="1" ht="48" customHeight="1" x14ac:dyDescent="0.3">
      <c r="B2" s="9" t="s">
        <v>59</v>
      </c>
    </row>
    <row r="5" spans="2:6" x14ac:dyDescent="0.3">
      <c r="B5" s="3" t="s">
        <v>11</v>
      </c>
      <c r="C5" s="3" t="s">
        <v>12</v>
      </c>
      <c r="D5" s="3" t="s">
        <v>0</v>
      </c>
      <c r="E5" s="4" t="s">
        <v>1</v>
      </c>
      <c r="F5" s="4" t="s">
        <v>44</v>
      </c>
    </row>
    <row r="6" spans="2:6" x14ac:dyDescent="0.3">
      <c r="B6" t="s">
        <v>10</v>
      </c>
      <c r="C6" t="s">
        <v>38</v>
      </c>
      <c r="D6" t="s">
        <v>14</v>
      </c>
      <c r="E6">
        <v>5586</v>
      </c>
      <c r="F6" s="2">
        <v>525</v>
      </c>
    </row>
    <row r="7" spans="2:6" x14ac:dyDescent="0.3">
      <c r="B7" t="s">
        <v>2</v>
      </c>
      <c r="C7" t="s">
        <v>36</v>
      </c>
      <c r="D7" t="s">
        <v>27</v>
      </c>
      <c r="E7">
        <v>798</v>
      </c>
      <c r="F7" s="2">
        <v>519</v>
      </c>
    </row>
    <row r="8" spans="2:6" x14ac:dyDescent="0.3">
      <c r="B8" t="s">
        <v>8</v>
      </c>
      <c r="C8" t="s">
        <v>38</v>
      </c>
      <c r="D8" t="s">
        <v>13</v>
      </c>
      <c r="E8">
        <v>819</v>
      </c>
      <c r="F8" s="2">
        <v>510</v>
      </c>
    </row>
    <row r="9" spans="2:6" x14ac:dyDescent="0.3">
      <c r="B9" t="s">
        <v>3</v>
      </c>
      <c r="C9" t="s">
        <v>34</v>
      </c>
      <c r="D9" t="s">
        <v>32</v>
      </c>
      <c r="E9">
        <v>7777</v>
      </c>
      <c r="F9" s="2">
        <v>504</v>
      </c>
    </row>
    <row r="10" spans="2:6" x14ac:dyDescent="0.3">
      <c r="B10" t="s">
        <v>9</v>
      </c>
      <c r="C10" t="s">
        <v>34</v>
      </c>
      <c r="D10" t="s">
        <v>20</v>
      </c>
      <c r="E10">
        <v>8463</v>
      </c>
      <c r="F10" s="2">
        <v>492</v>
      </c>
    </row>
    <row r="11" spans="2:6" x14ac:dyDescent="0.3">
      <c r="B11" t="s">
        <v>2</v>
      </c>
      <c r="C11" t="s">
        <v>39</v>
      </c>
      <c r="D11" t="s">
        <v>25</v>
      </c>
      <c r="E11">
        <v>1785</v>
      </c>
      <c r="F11" s="2">
        <v>462</v>
      </c>
    </row>
    <row r="12" spans="2:6" x14ac:dyDescent="0.3">
      <c r="B12" t="s">
        <v>8</v>
      </c>
      <c r="C12" t="s">
        <v>35</v>
      </c>
      <c r="D12" t="s">
        <v>32</v>
      </c>
      <c r="E12">
        <v>6706</v>
      </c>
      <c r="F12" s="2">
        <v>459</v>
      </c>
    </row>
    <row r="13" spans="2:6" x14ac:dyDescent="0.3">
      <c r="B13" t="s">
        <v>6</v>
      </c>
      <c r="C13" t="s">
        <v>37</v>
      </c>
      <c r="D13" t="s">
        <v>28</v>
      </c>
      <c r="E13">
        <v>3556</v>
      </c>
      <c r="F13" s="2">
        <v>459</v>
      </c>
    </row>
    <row r="14" spans="2:6" x14ac:dyDescent="0.3">
      <c r="B14" t="s">
        <v>6</v>
      </c>
      <c r="C14" t="s">
        <v>34</v>
      </c>
      <c r="D14" t="s">
        <v>26</v>
      </c>
      <c r="E14">
        <v>8008</v>
      </c>
      <c r="F14" s="2">
        <v>456</v>
      </c>
    </row>
    <row r="15" spans="2:6" x14ac:dyDescent="0.3">
      <c r="B15" t="s">
        <v>40</v>
      </c>
      <c r="C15" t="s">
        <v>35</v>
      </c>
      <c r="D15" t="s">
        <v>30</v>
      </c>
      <c r="E15">
        <v>2275</v>
      </c>
      <c r="F15" s="2">
        <v>447</v>
      </c>
    </row>
    <row r="16" spans="2:6" x14ac:dyDescent="0.3">
      <c r="B16" t="s">
        <v>40</v>
      </c>
      <c r="C16" t="s">
        <v>35</v>
      </c>
      <c r="D16" t="s">
        <v>33</v>
      </c>
      <c r="E16">
        <v>8869</v>
      </c>
      <c r="F16" s="2">
        <v>432</v>
      </c>
    </row>
    <row r="17" spans="2:6" x14ac:dyDescent="0.3">
      <c r="B17" t="s">
        <v>6</v>
      </c>
      <c r="C17" t="s">
        <v>39</v>
      </c>
      <c r="D17" t="s">
        <v>25</v>
      </c>
      <c r="E17">
        <v>2100</v>
      </c>
      <c r="F17" s="2">
        <v>414</v>
      </c>
    </row>
    <row r="18" spans="2:6" x14ac:dyDescent="0.3">
      <c r="B18" t="s">
        <v>6</v>
      </c>
      <c r="C18" t="s">
        <v>37</v>
      </c>
      <c r="D18" t="s">
        <v>16</v>
      </c>
      <c r="E18">
        <v>1904</v>
      </c>
      <c r="F18" s="2">
        <v>405</v>
      </c>
    </row>
    <row r="19" spans="2:6" x14ac:dyDescent="0.3">
      <c r="B19" t="s">
        <v>6</v>
      </c>
      <c r="C19" t="s">
        <v>35</v>
      </c>
      <c r="D19" t="s">
        <v>4</v>
      </c>
      <c r="E19">
        <v>1302</v>
      </c>
      <c r="F19" s="2">
        <v>402</v>
      </c>
    </row>
    <row r="20" spans="2:6" x14ac:dyDescent="0.3">
      <c r="B20" t="s">
        <v>6</v>
      </c>
      <c r="C20" t="s">
        <v>39</v>
      </c>
      <c r="D20" t="s">
        <v>29</v>
      </c>
      <c r="E20">
        <v>3052</v>
      </c>
      <c r="F20" s="2">
        <v>378</v>
      </c>
    </row>
    <row r="21" spans="2:6" x14ac:dyDescent="0.3">
      <c r="B21" t="s">
        <v>40</v>
      </c>
      <c r="C21" t="s">
        <v>35</v>
      </c>
      <c r="D21" t="s">
        <v>22</v>
      </c>
      <c r="E21">
        <v>6853</v>
      </c>
      <c r="F21" s="2">
        <v>372</v>
      </c>
    </row>
    <row r="22" spans="2:6" x14ac:dyDescent="0.3">
      <c r="B22" t="s">
        <v>7</v>
      </c>
      <c r="C22" t="s">
        <v>34</v>
      </c>
      <c r="D22" t="s">
        <v>14</v>
      </c>
      <c r="E22">
        <v>1932</v>
      </c>
      <c r="F22" s="2">
        <v>369</v>
      </c>
    </row>
    <row r="23" spans="2:6" x14ac:dyDescent="0.3">
      <c r="B23" t="s">
        <v>6</v>
      </c>
      <c r="C23" t="s">
        <v>34</v>
      </c>
      <c r="D23" t="s">
        <v>30</v>
      </c>
      <c r="E23">
        <v>3402</v>
      </c>
      <c r="F23" s="2">
        <v>366</v>
      </c>
    </row>
    <row r="24" spans="2:6" x14ac:dyDescent="0.3">
      <c r="B24" t="s">
        <v>3</v>
      </c>
      <c r="C24" t="s">
        <v>37</v>
      </c>
      <c r="D24" t="s">
        <v>4</v>
      </c>
      <c r="E24">
        <v>938</v>
      </c>
      <c r="F24" s="2">
        <v>366</v>
      </c>
    </row>
    <row r="25" spans="2:6" x14ac:dyDescent="0.3">
      <c r="B25" t="s">
        <v>8</v>
      </c>
      <c r="C25" t="s">
        <v>35</v>
      </c>
      <c r="D25" t="s">
        <v>20</v>
      </c>
      <c r="E25">
        <v>2702</v>
      </c>
      <c r="F25" s="2">
        <v>363</v>
      </c>
    </row>
    <row r="26" spans="2:6" x14ac:dyDescent="0.3">
      <c r="B26" t="s">
        <v>5</v>
      </c>
      <c r="C26" t="s">
        <v>35</v>
      </c>
      <c r="D26" t="s">
        <v>29</v>
      </c>
      <c r="E26">
        <v>4480</v>
      </c>
      <c r="F26" s="2">
        <v>357</v>
      </c>
    </row>
    <row r="27" spans="2:6" x14ac:dyDescent="0.3">
      <c r="B27" t="s">
        <v>2</v>
      </c>
      <c r="C27" t="s">
        <v>38</v>
      </c>
      <c r="D27" t="s">
        <v>31</v>
      </c>
      <c r="E27">
        <v>4326</v>
      </c>
      <c r="F27" s="2">
        <v>348</v>
      </c>
    </row>
    <row r="28" spans="2:6" x14ac:dyDescent="0.3">
      <c r="B28" t="s">
        <v>5</v>
      </c>
      <c r="C28" t="s">
        <v>36</v>
      </c>
      <c r="D28" t="s">
        <v>17</v>
      </c>
      <c r="E28">
        <v>3339</v>
      </c>
      <c r="F28" s="2">
        <v>348</v>
      </c>
    </row>
    <row r="29" spans="2:6" x14ac:dyDescent="0.3">
      <c r="B29" t="s">
        <v>10</v>
      </c>
      <c r="C29" t="s">
        <v>36</v>
      </c>
      <c r="D29" t="s">
        <v>29</v>
      </c>
      <c r="E29">
        <v>2471</v>
      </c>
      <c r="F29" s="2">
        <v>342</v>
      </c>
    </row>
    <row r="30" spans="2:6" x14ac:dyDescent="0.3">
      <c r="B30" t="s">
        <v>5</v>
      </c>
      <c r="C30" t="s">
        <v>34</v>
      </c>
      <c r="D30" t="s">
        <v>20</v>
      </c>
      <c r="E30">
        <v>15610</v>
      </c>
      <c r="F30" s="2">
        <v>339</v>
      </c>
    </row>
    <row r="31" spans="2:6" x14ac:dyDescent="0.3">
      <c r="B31" t="s">
        <v>7</v>
      </c>
      <c r="C31" t="s">
        <v>37</v>
      </c>
      <c r="D31" t="s">
        <v>16</v>
      </c>
      <c r="E31">
        <v>4487</v>
      </c>
      <c r="F31" s="2">
        <v>333</v>
      </c>
    </row>
    <row r="32" spans="2:6" x14ac:dyDescent="0.3">
      <c r="B32" t="s">
        <v>3</v>
      </c>
      <c r="C32" t="s">
        <v>37</v>
      </c>
      <c r="D32" t="s">
        <v>28</v>
      </c>
      <c r="E32">
        <v>7308</v>
      </c>
      <c r="F32" s="2">
        <v>327</v>
      </c>
    </row>
    <row r="33" spans="2:6" x14ac:dyDescent="0.3">
      <c r="B33" t="s">
        <v>3</v>
      </c>
      <c r="C33" t="s">
        <v>37</v>
      </c>
      <c r="D33" t="s">
        <v>29</v>
      </c>
      <c r="E33">
        <v>4592</v>
      </c>
      <c r="F33" s="2">
        <v>324</v>
      </c>
    </row>
    <row r="34" spans="2:6" x14ac:dyDescent="0.3">
      <c r="B34" t="s">
        <v>7</v>
      </c>
      <c r="C34" t="s">
        <v>38</v>
      </c>
      <c r="D34" t="s">
        <v>30</v>
      </c>
      <c r="E34">
        <v>10129</v>
      </c>
      <c r="F34" s="2">
        <v>312</v>
      </c>
    </row>
    <row r="35" spans="2:6" x14ac:dyDescent="0.3">
      <c r="B35" t="s">
        <v>3</v>
      </c>
      <c r="C35" t="s">
        <v>34</v>
      </c>
      <c r="D35" t="s">
        <v>28</v>
      </c>
      <c r="E35">
        <v>3689</v>
      </c>
      <c r="F35" s="2">
        <v>312</v>
      </c>
    </row>
    <row r="36" spans="2:6" x14ac:dyDescent="0.3">
      <c r="B36" t="s">
        <v>41</v>
      </c>
      <c r="C36" t="s">
        <v>36</v>
      </c>
      <c r="D36" t="s">
        <v>28</v>
      </c>
      <c r="E36">
        <v>854</v>
      </c>
      <c r="F36" s="2">
        <v>309</v>
      </c>
    </row>
    <row r="37" spans="2:6" x14ac:dyDescent="0.3">
      <c r="B37" t="s">
        <v>9</v>
      </c>
      <c r="C37" t="s">
        <v>39</v>
      </c>
      <c r="D37" t="s">
        <v>24</v>
      </c>
      <c r="E37">
        <v>3920</v>
      </c>
      <c r="F37" s="2">
        <v>306</v>
      </c>
    </row>
    <row r="38" spans="2:6" x14ac:dyDescent="0.3">
      <c r="B38" t="s">
        <v>40</v>
      </c>
      <c r="C38" t="s">
        <v>36</v>
      </c>
      <c r="D38" t="s">
        <v>27</v>
      </c>
      <c r="E38">
        <v>3164</v>
      </c>
      <c r="F38" s="2">
        <v>306</v>
      </c>
    </row>
    <row r="39" spans="2:6" x14ac:dyDescent="0.3">
      <c r="B39" t="s">
        <v>3</v>
      </c>
      <c r="C39" t="s">
        <v>35</v>
      </c>
      <c r="D39" t="s">
        <v>33</v>
      </c>
      <c r="E39">
        <v>819</v>
      </c>
      <c r="F39" s="2">
        <v>306</v>
      </c>
    </row>
    <row r="40" spans="2:6" x14ac:dyDescent="0.3">
      <c r="B40" t="s">
        <v>3</v>
      </c>
      <c r="C40" t="s">
        <v>38</v>
      </c>
      <c r="D40" t="s">
        <v>26</v>
      </c>
      <c r="E40">
        <v>8841</v>
      </c>
      <c r="F40" s="2">
        <v>303</v>
      </c>
    </row>
    <row r="41" spans="2:6" x14ac:dyDescent="0.3">
      <c r="B41" t="s">
        <v>10</v>
      </c>
      <c r="C41" t="s">
        <v>36</v>
      </c>
      <c r="D41" t="s">
        <v>32</v>
      </c>
      <c r="E41">
        <v>6657</v>
      </c>
      <c r="F41" s="2">
        <v>303</v>
      </c>
    </row>
    <row r="42" spans="2:6" x14ac:dyDescent="0.3">
      <c r="B42" t="s">
        <v>2</v>
      </c>
      <c r="C42" t="s">
        <v>35</v>
      </c>
      <c r="D42" t="s">
        <v>17</v>
      </c>
      <c r="E42">
        <v>1589</v>
      </c>
      <c r="F42" s="2">
        <v>303</v>
      </c>
    </row>
    <row r="43" spans="2:6" x14ac:dyDescent="0.3">
      <c r="B43" t="s">
        <v>8</v>
      </c>
      <c r="C43" t="s">
        <v>35</v>
      </c>
      <c r="D43" t="s">
        <v>27</v>
      </c>
      <c r="E43">
        <v>4753</v>
      </c>
      <c r="F43" s="2">
        <v>300</v>
      </c>
    </row>
    <row r="44" spans="2:6" x14ac:dyDescent="0.3">
      <c r="B44" t="s">
        <v>7</v>
      </c>
      <c r="C44" t="s">
        <v>36</v>
      </c>
      <c r="D44" t="s">
        <v>19</v>
      </c>
      <c r="E44">
        <v>2870</v>
      </c>
      <c r="F44" s="2">
        <v>300</v>
      </c>
    </row>
    <row r="45" spans="2:6" x14ac:dyDescent="0.3">
      <c r="B45" t="s">
        <v>40</v>
      </c>
      <c r="C45" t="s">
        <v>38</v>
      </c>
      <c r="D45" t="s">
        <v>13</v>
      </c>
      <c r="E45">
        <v>5670</v>
      </c>
      <c r="F45" s="2">
        <v>297</v>
      </c>
    </row>
    <row r="46" spans="2:6" x14ac:dyDescent="0.3">
      <c r="B46" t="s">
        <v>41</v>
      </c>
      <c r="C46" t="s">
        <v>36</v>
      </c>
      <c r="D46" t="s">
        <v>18</v>
      </c>
      <c r="E46">
        <v>9632</v>
      </c>
      <c r="F46" s="2">
        <v>288</v>
      </c>
    </row>
    <row r="47" spans="2:6" x14ac:dyDescent="0.3">
      <c r="B47" t="s">
        <v>7</v>
      </c>
      <c r="C47" t="s">
        <v>35</v>
      </c>
      <c r="D47" t="s">
        <v>28</v>
      </c>
      <c r="E47">
        <v>5194</v>
      </c>
      <c r="F47" s="2">
        <v>288</v>
      </c>
    </row>
    <row r="48" spans="2:6" x14ac:dyDescent="0.3">
      <c r="B48" t="s">
        <v>8</v>
      </c>
      <c r="C48" t="s">
        <v>34</v>
      </c>
      <c r="D48" t="s">
        <v>31</v>
      </c>
      <c r="E48">
        <v>3507</v>
      </c>
      <c r="F48" s="2">
        <v>288</v>
      </c>
    </row>
    <row r="49" spans="2:6" x14ac:dyDescent="0.3">
      <c r="B49" t="s">
        <v>10</v>
      </c>
      <c r="C49" t="s">
        <v>37</v>
      </c>
      <c r="D49" t="s">
        <v>21</v>
      </c>
      <c r="E49">
        <v>245</v>
      </c>
      <c r="F49" s="2">
        <v>288</v>
      </c>
    </row>
    <row r="50" spans="2:6" x14ac:dyDescent="0.3">
      <c r="B50" t="s">
        <v>6</v>
      </c>
      <c r="C50" t="s">
        <v>38</v>
      </c>
      <c r="D50" t="s">
        <v>27</v>
      </c>
      <c r="E50">
        <v>1134</v>
      </c>
      <c r="F50" s="2">
        <v>282</v>
      </c>
    </row>
    <row r="51" spans="2:6" x14ac:dyDescent="0.3">
      <c r="B51" t="s">
        <v>10</v>
      </c>
      <c r="C51" t="s">
        <v>39</v>
      </c>
      <c r="D51" t="s">
        <v>21</v>
      </c>
      <c r="E51">
        <v>4858</v>
      </c>
      <c r="F51" s="2">
        <v>279</v>
      </c>
    </row>
    <row r="52" spans="2:6" x14ac:dyDescent="0.3">
      <c r="B52" t="s">
        <v>10</v>
      </c>
      <c r="C52" t="s">
        <v>35</v>
      </c>
      <c r="D52" t="s">
        <v>18</v>
      </c>
      <c r="E52">
        <v>3808</v>
      </c>
      <c r="F52" s="2">
        <v>279</v>
      </c>
    </row>
    <row r="53" spans="2:6" x14ac:dyDescent="0.3">
      <c r="B53" t="s">
        <v>3</v>
      </c>
      <c r="C53" t="s">
        <v>34</v>
      </c>
      <c r="D53" t="s">
        <v>14</v>
      </c>
      <c r="E53">
        <v>7259</v>
      </c>
      <c r="F53" s="2">
        <v>276</v>
      </c>
    </row>
    <row r="54" spans="2:6" x14ac:dyDescent="0.3">
      <c r="B54" t="s">
        <v>3</v>
      </c>
      <c r="C54" t="s">
        <v>35</v>
      </c>
      <c r="D54" t="s">
        <v>15</v>
      </c>
      <c r="E54">
        <v>6657</v>
      </c>
      <c r="F54" s="2">
        <v>276</v>
      </c>
    </row>
    <row r="55" spans="2:6" x14ac:dyDescent="0.3">
      <c r="B55" t="s">
        <v>9</v>
      </c>
      <c r="C55" t="s">
        <v>37</v>
      </c>
      <c r="D55" t="s">
        <v>29</v>
      </c>
      <c r="E55">
        <v>1085</v>
      </c>
      <c r="F55" s="2">
        <v>273</v>
      </c>
    </row>
    <row r="56" spans="2:6" x14ac:dyDescent="0.3">
      <c r="B56" t="s">
        <v>7</v>
      </c>
      <c r="C56" t="s">
        <v>38</v>
      </c>
      <c r="D56" t="s">
        <v>18</v>
      </c>
      <c r="E56">
        <v>1778</v>
      </c>
      <c r="F56" s="2">
        <v>270</v>
      </c>
    </row>
    <row r="57" spans="2:6" x14ac:dyDescent="0.3">
      <c r="B57" t="s">
        <v>6</v>
      </c>
      <c r="C57" t="s">
        <v>35</v>
      </c>
      <c r="D57" t="s">
        <v>20</v>
      </c>
      <c r="E57">
        <v>1071</v>
      </c>
      <c r="F57" s="2">
        <v>270</v>
      </c>
    </row>
    <row r="58" spans="2:6" x14ac:dyDescent="0.3">
      <c r="B58" t="s">
        <v>10</v>
      </c>
      <c r="C58" t="s">
        <v>36</v>
      </c>
      <c r="D58" t="s">
        <v>23</v>
      </c>
      <c r="E58">
        <v>2317</v>
      </c>
      <c r="F58" s="2">
        <v>261</v>
      </c>
    </row>
    <row r="59" spans="2:6" x14ac:dyDescent="0.3">
      <c r="B59" t="s">
        <v>7</v>
      </c>
      <c r="C59" t="s">
        <v>38</v>
      </c>
      <c r="D59" t="s">
        <v>28</v>
      </c>
      <c r="E59">
        <v>5677</v>
      </c>
      <c r="F59" s="2">
        <v>258</v>
      </c>
    </row>
    <row r="60" spans="2:6" x14ac:dyDescent="0.3">
      <c r="B60" t="s">
        <v>3</v>
      </c>
      <c r="C60" t="s">
        <v>35</v>
      </c>
      <c r="D60" t="s">
        <v>14</v>
      </c>
      <c r="E60">
        <v>2415</v>
      </c>
      <c r="F60" s="2">
        <v>255</v>
      </c>
    </row>
    <row r="61" spans="2:6" x14ac:dyDescent="0.3">
      <c r="B61" t="s">
        <v>7</v>
      </c>
      <c r="C61" t="s">
        <v>35</v>
      </c>
      <c r="D61" t="s">
        <v>30</v>
      </c>
      <c r="E61">
        <v>6755</v>
      </c>
      <c r="F61" s="2">
        <v>252</v>
      </c>
    </row>
    <row r="62" spans="2:6" x14ac:dyDescent="0.3">
      <c r="B62" t="s">
        <v>7</v>
      </c>
      <c r="C62" t="s">
        <v>36</v>
      </c>
      <c r="D62" t="s">
        <v>29</v>
      </c>
      <c r="E62">
        <v>5551</v>
      </c>
      <c r="F62" s="2">
        <v>252</v>
      </c>
    </row>
    <row r="63" spans="2:6" x14ac:dyDescent="0.3">
      <c r="B63" t="s">
        <v>5</v>
      </c>
      <c r="C63" t="s">
        <v>39</v>
      </c>
      <c r="D63" t="s">
        <v>18</v>
      </c>
      <c r="E63">
        <v>385</v>
      </c>
      <c r="F63" s="2">
        <v>249</v>
      </c>
    </row>
    <row r="64" spans="2:6" x14ac:dyDescent="0.3">
      <c r="B64" t="s">
        <v>5</v>
      </c>
      <c r="C64" t="s">
        <v>35</v>
      </c>
      <c r="D64" t="s">
        <v>31</v>
      </c>
      <c r="E64">
        <v>4753</v>
      </c>
      <c r="F64" s="2">
        <v>246</v>
      </c>
    </row>
    <row r="65" spans="2:6" x14ac:dyDescent="0.3">
      <c r="B65" t="s">
        <v>7</v>
      </c>
      <c r="C65" t="s">
        <v>39</v>
      </c>
      <c r="D65" t="s">
        <v>17</v>
      </c>
      <c r="E65">
        <v>4438</v>
      </c>
      <c r="F65" s="2">
        <v>246</v>
      </c>
    </row>
    <row r="66" spans="2:6" x14ac:dyDescent="0.3">
      <c r="B66" t="s">
        <v>2</v>
      </c>
      <c r="C66" t="s">
        <v>36</v>
      </c>
      <c r="D66" t="s">
        <v>31</v>
      </c>
      <c r="E66">
        <v>3094</v>
      </c>
      <c r="F66" s="2">
        <v>246</v>
      </c>
    </row>
    <row r="67" spans="2:6" x14ac:dyDescent="0.3">
      <c r="B67" t="s">
        <v>9</v>
      </c>
      <c r="C67" t="s">
        <v>37</v>
      </c>
      <c r="D67" t="s">
        <v>26</v>
      </c>
      <c r="E67">
        <v>2856</v>
      </c>
      <c r="F67" s="2">
        <v>246</v>
      </c>
    </row>
    <row r="68" spans="2:6" x14ac:dyDescent="0.3">
      <c r="B68" t="s">
        <v>9</v>
      </c>
      <c r="C68" t="s">
        <v>35</v>
      </c>
      <c r="D68" t="s">
        <v>15</v>
      </c>
      <c r="E68">
        <v>7833</v>
      </c>
      <c r="F68" s="2">
        <v>243</v>
      </c>
    </row>
    <row r="69" spans="2:6" x14ac:dyDescent="0.3">
      <c r="B69" t="s">
        <v>7</v>
      </c>
      <c r="C69" t="s">
        <v>35</v>
      </c>
      <c r="D69" t="s">
        <v>19</v>
      </c>
      <c r="E69">
        <v>4585</v>
      </c>
      <c r="F69" s="2">
        <v>240</v>
      </c>
    </row>
    <row r="70" spans="2:6" x14ac:dyDescent="0.3">
      <c r="B70" t="s">
        <v>41</v>
      </c>
      <c r="C70" t="s">
        <v>37</v>
      </c>
      <c r="D70" t="s">
        <v>30</v>
      </c>
      <c r="E70">
        <v>1526</v>
      </c>
      <c r="F70" s="2">
        <v>240</v>
      </c>
    </row>
    <row r="71" spans="2:6" x14ac:dyDescent="0.3">
      <c r="B71" t="s">
        <v>5</v>
      </c>
      <c r="C71" t="s">
        <v>34</v>
      </c>
      <c r="D71" t="s">
        <v>22</v>
      </c>
      <c r="E71">
        <v>6279</v>
      </c>
      <c r="F71" s="2">
        <v>237</v>
      </c>
    </row>
    <row r="72" spans="2:6" x14ac:dyDescent="0.3">
      <c r="B72" t="s">
        <v>40</v>
      </c>
      <c r="C72" t="s">
        <v>35</v>
      </c>
      <c r="D72" t="s">
        <v>32</v>
      </c>
      <c r="E72">
        <v>12348</v>
      </c>
      <c r="F72" s="2">
        <v>234</v>
      </c>
    </row>
    <row r="73" spans="2:6" x14ac:dyDescent="0.3">
      <c r="B73" t="s">
        <v>3</v>
      </c>
      <c r="C73" t="s">
        <v>35</v>
      </c>
      <c r="D73" t="s">
        <v>25</v>
      </c>
      <c r="E73">
        <v>2464</v>
      </c>
      <c r="F73" s="2">
        <v>234</v>
      </c>
    </row>
    <row r="74" spans="2:6" x14ac:dyDescent="0.3">
      <c r="B74" t="s">
        <v>8</v>
      </c>
      <c r="C74" t="s">
        <v>38</v>
      </c>
      <c r="D74" t="s">
        <v>23</v>
      </c>
      <c r="E74">
        <v>1701</v>
      </c>
      <c r="F74" s="2">
        <v>234</v>
      </c>
    </row>
    <row r="75" spans="2:6" x14ac:dyDescent="0.3">
      <c r="B75" t="s">
        <v>41</v>
      </c>
      <c r="C75" t="s">
        <v>36</v>
      </c>
      <c r="D75" t="s">
        <v>13</v>
      </c>
      <c r="E75">
        <v>10311</v>
      </c>
      <c r="F75" s="2">
        <v>231</v>
      </c>
    </row>
    <row r="76" spans="2:6" x14ac:dyDescent="0.3">
      <c r="B76" t="s">
        <v>41</v>
      </c>
      <c r="C76" t="s">
        <v>37</v>
      </c>
      <c r="D76" t="s">
        <v>15</v>
      </c>
      <c r="E76">
        <v>714</v>
      </c>
      <c r="F76" s="2">
        <v>231</v>
      </c>
    </row>
    <row r="77" spans="2:6" x14ac:dyDescent="0.3">
      <c r="B77" t="s">
        <v>10</v>
      </c>
      <c r="C77" t="s">
        <v>35</v>
      </c>
      <c r="D77" t="s">
        <v>21</v>
      </c>
      <c r="E77">
        <v>567</v>
      </c>
      <c r="F77" s="2">
        <v>228</v>
      </c>
    </row>
    <row r="78" spans="2:6" x14ac:dyDescent="0.3">
      <c r="B78" t="s">
        <v>7</v>
      </c>
      <c r="C78" t="s">
        <v>37</v>
      </c>
      <c r="D78" t="s">
        <v>14</v>
      </c>
      <c r="E78">
        <v>6608</v>
      </c>
      <c r="F78" s="2">
        <v>225</v>
      </c>
    </row>
    <row r="79" spans="2:6" x14ac:dyDescent="0.3">
      <c r="B79" t="s">
        <v>40</v>
      </c>
      <c r="C79" t="s">
        <v>39</v>
      </c>
      <c r="D79" t="s">
        <v>28</v>
      </c>
      <c r="E79">
        <v>3101</v>
      </c>
      <c r="F79" s="2">
        <v>225</v>
      </c>
    </row>
    <row r="80" spans="2:6" x14ac:dyDescent="0.3">
      <c r="B80" t="s">
        <v>41</v>
      </c>
      <c r="C80" t="s">
        <v>34</v>
      </c>
      <c r="D80" t="s">
        <v>16</v>
      </c>
      <c r="E80">
        <v>1274</v>
      </c>
      <c r="F80" s="2">
        <v>225</v>
      </c>
    </row>
    <row r="81" spans="2:6" x14ac:dyDescent="0.3">
      <c r="B81" t="s">
        <v>8</v>
      </c>
      <c r="C81" t="s">
        <v>34</v>
      </c>
      <c r="D81" t="s">
        <v>16</v>
      </c>
      <c r="E81">
        <v>2009</v>
      </c>
      <c r="F81" s="2">
        <v>219</v>
      </c>
    </row>
    <row r="82" spans="2:6" x14ac:dyDescent="0.3">
      <c r="B82" t="s">
        <v>41</v>
      </c>
      <c r="C82" t="s">
        <v>35</v>
      </c>
      <c r="D82" t="s">
        <v>28</v>
      </c>
      <c r="E82">
        <v>7455</v>
      </c>
      <c r="F82" s="2">
        <v>216</v>
      </c>
    </row>
    <row r="83" spans="2:6" x14ac:dyDescent="0.3">
      <c r="B83" t="s">
        <v>2</v>
      </c>
      <c r="C83" t="s">
        <v>39</v>
      </c>
      <c r="D83" t="s">
        <v>21</v>
      </c>
      <c r="E83">
        <v>7651</v>
      </c>
      <c r="F83" s="2">
        <v>213</v>
      </c>
    </row>
    <row r="84" spans="2:6" x14ac:dyDescent="0.3">
      <c r="B84" t="s">
        <v>8</v>
      </c>
      <c r="C84" t="s">
        <v>38</v>
      </c>
      <c r="D84" t="s">
        <v>32</v>
      </c>
      <c r="E84">
        <v>3752</v>
      </c>
      <c r="F84" s="2">
        <v>213</v>
      </c>
    </row>
    <row r="85" spans="2:6" x14ac:dyDescent="0.3">
      <c r="B85" t="s">
        <v>8</v>
      </c>
      <c r="C85" t="s">
        <v>39</v>
      </c>
      <c r="D85" t="s">
        <v>31</v>
      </c>
      <c r="E85">
        <v>8890</v>
      </c>
      <c r="F85" s="2">
        <v>210</v>
      </c>
    </row>
    <row r="86" spans="2:6" x14ac:dyDescent="0.3">
      <c r="B86" t="s">
        <v>8</v>
      </c>
      <c r="C86" t="s">
        <v>35</v>
      </c>
      <c r="D86" t="s">
        <v>22</v>
      </c>
      <c r="E86">
        <v>5012</v>
      </c>
      <c r="F86" s="2">
        <v>210</v>
      </c>
    </row>
    <row r="87" spans="2:6" x14ac:dyDescent="0.3">
      <c r="B87" t="s">
        <v>7</v>
      </c>
      <c r="C87" t="s">
        <v>37</v>
      </c>
      <c r="D87" t="s">
        <v>22</v>
      </c>
      <c r="E87">
        <v>9835</v>
      </c>
      <c r="F87" s="2">
        <v>207</v>
      </c>
    </row>
    <row r="88" spans="2:6" x14ac:dyDescent="0.3">
      <c r="B88" t="s">
        <v>6</v>
      </c>
      <c r="C88" t="s">
        <v>34</v>
      </c>
      <c r="D88" t="s">
        <v>27</v>
      </c>
      <c r="E88">
        <v>4242</v>
      </c>
      <c r="F88" s="2">
        <v>207</v>
      </c>
    </row>
    <row r="89" spans="2:6" x14ac:dyDescent="0.3">
      <c r="B89" t="s">
        <v>9</v>
      </c>
      <c r="C89" t="s">
        <v>37</v>
      </c>
      <c r="D89" t="s">
        <v>4</v>
      </c>
      <c r="E89">
        <v>259</v>
      </c>
      <c r="F89" s="2">
        <v>207</v>
      </c>
    </row>
    <row r="90" spans="2:6" x14ac:dyDescent="0.3">
      <c r="B90" t="s">
        <v>9</v>
      </c>
      <c r="C90" t="s">
        <v>36</v>
      </c>
      <c r="D90" t="s">
        <v>27</v>
      </c>
      <c r="E90">
        <v>11522</v>
      </c>
      <c r="F90" s="2">
        <v>204</v>
      </c>
    </row>
    <row r="91" spans="2:6" x14ac:dyDescent="0.3">
      <c r="B91" t="s">
        <v>10</v>
      </c>
      <c r="C91" t="s">
        <v>34</v>
      </c>
      <c r="D91" t="s">
        <v>19</v>
      </c>
      <c r="E91">
        <v>5355</v>
      </c>
      <c r="F91" s="2">
        <v>204</v>
      </c>
    </row>
    <row r="92" spans="2:6" x14ac:dyDescent="0.3">
      <c r="B92" t="s">
        <v>9</v>
      </c>
      <c r="C92" t="s">
        <v>39</v>
      </c>
      <c r="D92" t="s">
        <v>18</v>
      </c>
      <c r="E92">
        <v>2639</v>
      </c>
      <c r="F92" s="2">
        <v>204</v>
      </c>
    </row>
    <row r="93" spans="2:6" x14ac:dyDescent="0.3">
      <c r="B93" t="s">
        <v>8</v>
      </c>
      <c r="C93" t="s">
        <v>37</v>
      </c>
      <c r="D93" t="s">
        <v>19</v>
      </c>
      <c r="E93">
        <v>1771</v>
      </c>
      <c r="F93" s="2">
        <v>204</v>
      </c>
    </row>
    <row r="94" spans="2:6" x14ac:dyDescent="0.3">
      <c r="B94" t="s">
        <v>41</v>
      </c>
      <c r="C94" t="s">
        <v>36</v>
      </c>
      <c r="D94" t="s">
        <v>26</v>
      </c>
      <c r="E94">
        <v>98</v>
      </c>
      <c r="F94" s="2">
        <v>204</v>
      </c>
    </row>
    <row r="95" spans="2:6" x14ac:dyDescent="0.3">
      <c r="B95" t="s">
        <v>5</v>
      </c>
      <c r="C95" t="s">
        <v>35</v>
      </c>
      <c r="D95" t="s">
        <v>15</v>
      </c>
      <c r="E95">
        <v>13391</v>
      </c>
      <c r="F95" s="2">
        <v>201</v>
      </c>
    </row>
    <row r="96" spans="2:6" x14ac:dyDescent="0.3">
      <c r="B96" t="s">
        <v>2</v>
      </c>
      <c r="C96" t="s">
        <v>37</v>
      </c>
      <c r="D96" t="s">
        <v>17</v>
      </c>
      <c r="E96">
        <v>9926</v>
      </c>
      <c r="F96" s="2">
        <v>201</v>
      </c>
    </row>
    <row r="97" spans="2:6" x14ac:dyDescent="0.3">
      <c r="B97" t="s">
        <v>5</v>
      </c>
      <c r="C97" t="s">
        <v>34</v>
      </c>
      <c r="D97" t="s">
        <v>15</v>
      </c>
      <c r="E97">
        <v>7280</v>
      </c>
      <c r="F97" s="2">
        <v>201</v>
      </c>
    </row>
    <row r="98" spans="2:6" x14ac:dyDescent="0.3">
      <c r="B98" t="s">
        <v>40</v>
      </c>
      <c r="C98" t="s">
        <v>36</v>
      </c>
      <c r="D98" t="s">
        <v>13</v>
      </c>
      <c r="E98">
        <v>4424</v>
      </c>
      <c r="F98" s="2">
        <v>201</v>
      </c>
    </row>
    <row r="99" spans="2:6" x14ac:dyDescent="0.3">
      <c r="B99" t="s">
        <v>7</v>
      </c>
      <c r="C99" t="s">
        <v>39</v>
      </c>
      <c r="D99" t="s">
        <v>27</v>
      </c>
      <c r="E99">
        <v>966</v>
      </c>
      <c r="F99" s="2">
        <v>198</v>
      </c>
    </row>
    <row r="100" spans="2:6" x14ac:dyDescent="0.3">
      <c r="B100" t="s">
        <v>10</v>
      </c>
      <c r="C100" t="s">
        <v>35</v>
      </c>
      <c r="D100" t="s">
        <v>20</v>
      </c>
      <c r="E100">
        <v>1974</v>
      </c>
      <c r="F100" s="2">
        <v>195</v>
      </c>
    </row>
    <row r="101" spans="2:6" x14ac:dyDescent="0.3">
      <c r="B101" t="s">
        <v>8</v>
      </c>
      <c r="C101" t="s">
        <v>37</v>
      </c>
      <c r="D101" t="s">
        <v>22</v>
      </c>
      <c r="E101">
        <v>1890</v>
      </c>
      <c r="F101" s="2">
        <v>195</v>
      </c>
    </row>
    <row r="102" spans="2:6" x14ac:dyDescent="0.3">
      <c r="B102" t="s">
        <v>5</v>
      </c>
      <c r="C102" t="s">
        <v>34</v>
      </c>
      <c r="D102" t="s">
        <v>19</v>
      </c>
      <c r="E102">
        <v>861</v>
      </c>
      <c r="F102" s="2">
        <v>195</v>
      </c>
    </row>
    <row r="103" spans="2:6" x14ac:dyDescent="0.3">
      <c r="B103" t="s">
        <v>41</v>
      </c>
      <c r="C103" t="s">
        <v>36</v>
      </c>
      <c r="D103" t="s">
        <v>19</v>
      </c>
      <c r="E103">
        <v>1925</v>
      </c>
      <c r="F103" s="2">
        <v>192</v>
      </c>
    </row>
    <row r="104" spans="2:6" x14ac:dyDescent="0.3">
      <c r="B104" t="s">
        <v>7</v>
      </c>
      <c r="C104" t="s">
        <v>34</v>
      </c>
      <c r="D104" t="s">
        <v>24</v>
      </c>
      <c r="E104">
        <v>8862</v>
      </c>
      <c r="F104" s="2">
        <v>189</v>
      </c>
    </row>
    <row r="105" spans="2:6" x14ac:dyDescent="0.3">
      <c r="B105" t="s">
        <v>6</v>
      </c>
      <c r="C105" t="s">
        <v>37</v>
      </c>
      <c r="D105" t="s">
        <v>23</v>
      </c>
      <c r="E105">
        <v>4949</v>
      </c>
      <c r="F105" s="2">
        <v>189</v>
      </c>
    </row>
    <row r="106" spans="2:6" x14ac:dyDescent="0.3">
      <c r="B106" t="s">
        <v>9</v>
      </c>
      <c r="C106" t="s">
        <v>36</v>
      </c>
      <c r="D106" t="s">
        <v>32</v>
      </c>
      <c r="E106">
        <v>2954</v>
      </c>
      <c r="F106" s="2">
        <v>189</v>
      </c>
    </row>
    <row r="107" spans="2:6" x14ac:dyDescent="0.3">
      <c r="B107" t="s">
        <v>9</v>
      </c>
      <c r="C107" t="s">
        <v>34</v>
      </c>
      <c r="D107" t="s">
        <v>16</v>
      </c>
      <c r="E107">
        <v>938</v>
      </c>
      <c r="F107" s="2">
        <v>189</v>
      </c>
    </row>
    <row r="108" spans="2:6" x14ac:dyDescent="0.3">
      <c r="B108" t="s">
        <v>41</v>
      </c>
      <c r="C108" t="s">
        <v>35</v>
      </c>
      <c r="D108" t="s">
        <v>15</v>
      </c>
      <c r="E108">
        <v>2114</v>
      </c>
      <c r="F108" s="2">
        <v>186</v>
      </c>
    </row>
    <row r="109" spans="2:6" x14ac:dyDescent="0.3">
      <c r="B109" t="s">
        <v>8</v>
      </c>
      <c r="C109" t="s">
        <v>39</v>
      </c>
      <c r="D109" t="s">
        <v>30</v>
      </c>
      <c r="E109">
        <v>7021</v>
      </c>
      <c r="F109" s="2">
        <v>183</v>
      </c>
    </row>
    <row r="110" spans="2:6" x14ac:dyDescent="0.3">
      <c r="B110" t="s">
        <v>2</v>
      </c>
      <c r="C110" t="s">
        <v>38</v>
      </c>
      <c r="D110" t="s">
        <v>28</v>
      </c>
      <c r="E110">
        <v>6580</v>
      </c>
      <c r="F110" s="2">
        <v>183</v>
      </c>
    </row>
    <row r="111" spans="2:6" x14ac:dyDescent="0.3">
      <c r="B111" t="s">
        <v>6</v>
      </c>
      <c r="C111" t="s">
        <v>35</v>
      </c>
      <c r="D111" t="s">
        <v>27</v>
      </c>
      <c r="E111">
        <v>3864</v>
      </c>
      <c r="F111" s="2">
        <v>177</v>
      </c>
    </row>
    <row r="112" spans="2:6" x14ac:dyDescent="0.3">
      <c r="B112" t="s">
        <v>7</v>
      </c>
      <c r="C112" t="s">
        <v>36</v>
      </c>
      <c r="D112" t="s">
        <v>18</v>
      </c>
      <c r="E112">
        <v>2646</v>
      </c>
      <c r="F112" s="2">
        <v>177</v>
      </c>
    </row>
    <row r="113" spans="2:6" x14ac:dyDescent="0.3">
      <c r="B113" t="s">
        <v>41</v>
      </c>
      <c r="C113" t="s">
        <v>37</v>
      </c>
      <c r="D113" t="s">
        <v>26</v>
      </c>
      <c r="E113">
        <v>2324</v>
      </c>
      <c r="F113" s="2">
        <v>177</v>
      </c>
    </row>
    <row r="114" spans="2:6" x14ac:dyDescent="0.3">
      <c r="B114" t="s">
        <v>41</v>
      </c>
      <c r="C114" t="s">
        <v>34</v>
      </c>
      <c r="D114" t="s">
        <v>33</v>
      </c>
      <c r="E114">
        <v>7847</v>
      </c>
      <c r="F114" s="2">
        <v>174</v>
      </c>
    </row>
    <row r="115" spans="2:6" x14ac:dyDescent="0.3">
      <c r="B115" t="s">
        <v>41</v>
      </c>
      <c r="C115" t="s">
        <v>36</v>
      </c>
      <c r="D115" t="s">
        <v>30</v>
      </c>
      <c r="E115">
        <v>6118</v>
      </c>
      <c r="F115" s="2">
        <v>174</v>
      </c>
    </row>
    <row r="116" spans="2:6" x14ac:dyDescent="0.3">
      <c r="B116" t="s">
        <v>40</v>
      </c>
      <c r="C116" t="s">
        <v>35</v>
      </c>
      <c r="D116" t="s">
        <v>16</v>
      </c>
      <c r="E116">
        <v>4725</v>
      </c>
      <c r="F116" s="2">
        <v>174</v>
      </c>
    </row>
    <row r="117" spans="2:6" x14ac:dyDescent="0.3">
      <c r="B117" t="s">
        <v>9</v>
      </c>
      <c r="C117" t="s">
        <v>34</v>
      </c>
      <c r="D117" t="s">
        <v>17</v>
      </c>
      <c r="E117">
        <v>707</v>
      </c>
      <c r="F117" s="2">
        <v>174</v>
      </c>
    </row>
    <row r="118" spans="2:6" x14ac:dyDescent="0.3">
      <c r="B118" t="s">
        <v>3</v>
      </c>
      <c r="C118" t="s">
        <v>39</v>
      </c>
      <c r="D118" t="s">
        <v>26</v>
      </c>
      <c r="E118">
        <v>4956</v>
      </c>
      <c r="F118" s="2">
        <v>171</v>
      </c>
    </row>
    <row r="119" spans="2:6" x14ac:dyDescent="0.3">
      <c r="B119" t="s">
        <v>5</v>
      </c>
      <c r="C119" t="s">
        <v>39</v>
      </c>
      <c r="D119" t="s">
        <v>24</v>
      </c>
      <c r="E119">
        <v>4018</v>
      </c>
      <c r="F119" s="2">
        <v>171</v>
      </c>
    </row>
    <row r="120" spans="2:6" x14ac:dyDescent="0.3">
      <c r="B120" t="s">
        <v>5</v>
      </c>
      <c r="C120" t="s">
        <v>38</v>
      </c>
      <c r="D120" t="s">
        <v>19</v>
      </c>
      <c r="E120">
        <v>5474</v>
      </c>
      <c r="F120" s="2">
        <v>168</v>
      </c>
    </row>
    <row r="121" spans="2:6" x14ac:dyDescent="0.3">
      <c r="B121" t="s">
        <v>8</v>
      </c>
      <c r="C121" t="s">
        <v>35</v>
      </c>
      <c r="D121" t="s">
        <v>29</v>
      </c>
      <c r="E121">
        <v>2023</v>
      </c>
      <c r="F121" s="2">
        <v>168</v>
      </c>
    </row>
    <row r="122" spans="2:6" x14ac:dyDescent="0.3">
      <c r="B122" t="s">
        <v>3</v>
      </c>
      <c r="C122" t="s">
        <v>39</v>
      </c>
      <c r="D122" t="s">
        <v>16</v>
      </c>
      <c r="E122">
        <v>21</v>
      </c>
      <c r="F122" s="2">
        <v>168</v>
      </c>
    </row>
    <row r="123" spans="2:6" x14ac:dyDescent="0.3">
      <c r="B123" t="s">
        <v>3</v>
      </c>
      <c r="C123" t="s">
        <v>36</v>
      </c>
      <c r="D123" t="s">
        <v>23</v>
      </c>
      <c r="E123">
        <v>3773</v>
      </c>
      <c r="F123" s="2">
        <v>165</v>
      </c>
    </row>
    <row r="124" spans="2:6" x14ac:dyDescent="0.3">
      <c r="B124" t="s">
        <v>2</v>
      </c>
      <c r="C124" t="s">
        <v>39</v>
      </c>
      <c r="D124" t="s">
        <v>20</v>
      </c>
      <c r="E124">
        <v>9443</v>
      </c>
      <c r="F124" s="2">
        <v>162</v>
      </c>
    </row>
    <row r="125" spans="2:6" x14ac:dyDescent="0.3">
      <c r="B125" t="s">
        <v>40</v>
      </c>
      <c r="C125" t="s">
        <v>34</v>
      </c>
      <c r="D125" t="s">
        <v>19</v>
      </c>
      <c r="E125">
        <v>4018</v>
      </c>
      <c r="F125" s="2">
        <v>162</v>
      </c>
    </row>
    <row r="126" spans="2:6" x14ac:dyDescent="0.3">
      <c r="B126" t="s">
        <v>3</v>
      </c>
      <c r="C126" t="s">
        <v>36</v>
      </c>
      <c r="D126" t="s">
        <v>28</v>
      </c>
      <c r="E126">
        <v>973</v>
      </c>
      <c r="F126" s="2">
        <v>162</v>
      </c>
    </row>
    <row r="127" spans="2:6" x14ac:dyDescent="0.3">
      <c r="B127" t="s">
        <v>40</v>
      </c>
      <c r="C127" t="s">
        <v>34</v>
      </c>
      <c r="D127" t="s">
        <v>33</v>
      </c>
      <c r="E127">
        <v>3794</v>
      </c>
      <c r="F127" s="2">
        <v>159</v>
      </c>
    </row>
    <row r="128" spans="2:6" x14ac:dyDescent="0.3">
      <c r="B128" t="s">
        <v>9</v>
      </c>
      <c r="C128" t="s">
        <v>35</v>
      </c>
      <c r="D128" t="s">
        <v>26</v>
      </c>
      <c r="E128">
        <v>98</v>
      </c>
      <c r="F128" s="2">
        <v>159</v>
      </c>
    </row>
    <row r="129" spans="2:6" x14ac:dyDescent="0.3">
      <c r="B129" t="s">
        <v>40</v>
      </c>
      <c r="C129" t="s">
        <v>34</v>
      </c>
      <c r="D129" t="s">
        <v>17</v>
      </c>
      <c r="E129">
        <v>5019</v>
      </c>
      <c r="F129" s="2">
        <v>156</v>
      </c>
    </row>
    <row r="130" spans="2:6" x14ac:dyDescent="0.3">
      <c r="B130" t="s">
        <v>6</v>
      </c>
      <c r="C130" t="s">
        <v>36</v>
      </c>
      <c r="D130" t="s">
        <v>17</v>
      </c>
      <c r="E130">
        <v>4970</v>
      </c>
      <c r="F130" s="2">
        <v>156</v>
      </c>
    </row>
    <row r="131" spans="2:6" x14ac:dyDescent="0.3">
      <c r="B131" t="s">
        <v>9</v>
      </c>
      <c r="C131" t="s">
        <v>37</v>
      </c>
      <c r="D131" t="s">
        <v>25</v>
      </c>
      <c r="E131">
        <v>4305</v>
      </c>
      <c r="F131" s="2">
        <v>156</v>
      </c>
    </row>
    <row r="132" spans="2:6" x14ac:dyDescent="0.3">
      <c r="B132" t="s">
        <v>2</v>
      </c>
      <c r="C132" t="s">
        <v>38</v>
      </c>
      <c r="D132" t="s">
        <v>23</v>
      </c>
      <c r="E132">
        <v>4417</v>
      </c>
      <c r="F132" s="2">
        <v>153</v>
      </c>
    </row>
    <row r="133" spans="2:6" x14ac:dyDescent="0.3">
      <c r="B133" t="s">
        <v>9</v>
      </c>
      <c r="C133" t="s">
        <v>34</v>
      </c>
      <c r="D133" t="s">
        <v>28</v>
      </c>
      <c r="E133">
        <v>14329</v>
      </c>
      <c r="F133" s="2">
        <v>150</v>
      </c>
    </row>
    <row r="134" spans="2:6" x14ac:dyDescent="0.3">
      <c r="B134" t="s">
        <v>8</v>
      </c>
      <c r="C134" t="s">
        <v>36</v>
      </c>
      <c r="D134" t="s">
        <v>23</v>
      </c>
      <c r="E134">
        <v>5019</v>
      </c>
      <c r="F134" s="2">
        <v>150</v>
      </c>
    </row>
    <row r="135" spans="2:6" x14ac:dyDescent="0.3">
      <c r="B135" t="s">
        <v>6</v>
      </c>
      <c r="C135" t="s">
        <v>34</v>
      </c>
      <c r="D135" t="s">
        <v>17</v>
      </c>
      <c r="E135">
        <v>3759</v>
      </c>
      <c r="F135" s="2">
        <v>150</v>
      </c>
    </row>
    <row r="136" spans="2:6" x14ac:dyDescent="0.3">
      <c r="B136" t="s">
        <v>8</v>
      </c>
      <c r="C136" t="s">
        <v>37</v>
      </c>
      <c r="D136" t="s">
        <v>30</v>
      </c>
      <c r="E136">
        <v>42</v>
      </c>
      <c r="F136" s="2">
        <v>150</v>
      </c>
    </row>
    <row r="137" spans="2:6" x14ac:dyDescent="0.3">
      <c r="B137" t="s">
        <v>9</v>
      </c>
      <c r="C137" t="s">
        <v>35</v>
      </c>
      <c r="D137" t="s">
        <v>4</v>
      </c>
      <c r="E137">
        <v>959</v>
      </c>
      <c r="F137" s="2">
        <v>147</v>
      </c>
    </row>
    <row r="138" spans="2:6" x14ac:dyDescent="0.3">
      <c r="B138" t="s">
        <v>2</v>
      </c>
      <c r="C138" t="s">
        <v>39</v>
      </c>
      <c r="D138" t="s">
        <v>28</v>
      </c>
      <c r="E138">
        <v>6027</v>
      </c>
      <c r="F138" s="2">
        <v>144</v>
      </c>
    </row>
    <row r="139" spans="2:6" x14ac:dyDescent="0.3">
      <c r="B139" t="s">
        <v>3</v>
      </c>
      <c r="C139" t="s">
        <v>37</v>
      </c>
      <c r="D139" t="s">
        <v>17</v>
      </c>
      <c r="E139">
        <v>3983</v>
      </c>
      <c r="F139" s="2">
        <v>144</v>
      </c>
    </row>
    <row r="140" spans="2:6" x14ac:dyDescent="0.3">
      <c r="B140" t="s">
        <v>9</v>
      </c>
      <c r="C140" t="s">
        <v>35</v>
      </c>
      <c r="D140" t="s">
        <v>27</v>
      </c>
      <c r="E140">
        <v>2429</v>
      </c>
      <c r="F140" s="2">
        <v>144</v>
      </c>
    </row>
    <row r="141" spans="2:6" x14ac:dyDescent="0.3">
      <c r="B141" t="s">
        <v>41</v>
      </c>
      <c r="C141" t="s">
        <v>34</v>
      </c>
      <c r="D141" t="s">
        <v>22</v>
      </c>
      <c r="E141">
        <v>336</v>
      </c>
      <c r="F141" s="2">
        <v>144</v>
      </c>
    </row>
    <row r="142" spans="2:6" x14ac:dyDescent="0.3">
      <c r="B142" t="s">
        <v>10</v>
      </c>
      <c r="C142" t="s">
        <v>38</v>
      </c>
      <c r="D142" t="s">
        <v>22</v>
      </c>
      <c r="E142">
        <v>2205</v>
      </c>
      <c r="F142" s="2">
        <v>141</v>
      </c>
    </row>
    <row r="143" spans="2:6" x14ac:dyDescent="0.3">
      <c r="B143" t="s">
        <v>2</v>
      </c>
      <c r="C143" t="s">
        <v>39</v>
      </c>
      <c r="D143" t="s">
        <v>22</v>
      </c>
      <c r="E143">
        <v>1568</v>
      </c>
      <c r="F143" s="2">
        <v>141</v>
      </c>
    </row>
    <row r="144" spans="2:6" x14ac:dyDescent="0.3">
      <c r="B144" t="s">
        <v>2</v>
      </c>
      <c r="C144" t="s">
        <v>37</v>
      </c>
      <c r="D144" t="s">
        <v>18</v>
      </c>
      <c r="E144">
        <v>11571</v>
      </c>
      <c r="F144" s="2">
        <v>138</v>
      </c>
    </row>
    <row r="145" spans="2:6" x14ac:dyDescent="0.3">
      <c r="B145" t="s">
        <v>7</v>
      </c>
      <c r="C145" t="s">
        <v>34</v>
      </c>
      <c r="D145" t="s">
        <v>20</v>
      </c>
      <c r="E145">
        <v>2205</v>
      </c>
      <c r="F145" s="2">
        <v>138</v>
      </c>
    </row>
    <row r="146" spans="2:6" x14ac:dyDescent="0.3">
      <c r="B146" t="s">
        <v>40</v>
      </c>
      <c r="C146" t="s">
        <v>34</v>
      </c>
      <c r="D146" t="s">
        <v>27</v>
      </c>
      <c r="E146">
        <v>2289</v>
      </c>
      <c r="F146" s="2">
        <v>135</v>
      </c>
    </row>
    <row r="147" spans="2:6" x14ac:dyDescent="0.3">
      <c r="B147" t="s">
        <v>6</v>
      </c>
      <c r="C147" t="s">
        <v>36</v>
      </c>
      <c r="D147" t="s">
        <v>29</v>
      </c>
      <c r="E147">
        <v>1400</v>
      </c>
      <c r="F147" s="2">
        <v>135</v>
      </c>
    </row>
    <row r="148" spans="2:6" x14ac:dyDescent="0.3">
      <c r="B148" t="s">
        <v>6</v>
      </c>
      <c r="C148" t="s">
        <v>38</v>
      </c>
      <c r="D148" t="s">
        <v>33</v>
      </c>
      <c r="E148">
        <v>959</v>
      </c>
      <c r="F148" s="2">
        <v>135</v>
      </c>
    </row>
    <row r="149" spans="2:6" x14ac:dyDescent="0.3">
      <c r="B149" t="s">
        <v>40</v>
      </c>
      <c r="C149" t="s">
        <v>39</v>
      </c>
      <c r="D149" t="s">
        <v>29</v>
      </c>
      <c r="E149">
        <v>0</v>
      </c>
      <c r="F149" s="2">
        <v>135</v>
      </c>
    </row>
    <row r="150" spans="2:6" x14ac:dyDescent="0.3">
      <c r="B150" t="s">
        <v>41</v>
      </c>
      <c r="C150" t="s">
        <v>35</v>
      </c>
      <c r="D150" t="s">
        <v>27</v>
      </c>
      <c r="E150">
        <v>847</v>
      </c>
      <c r="F150" s="2">
        <v>129</v>
      </c>
    </row>
    <row r="151" spans="2:6" x14ac:dyDescent="0.3">
      <c r="B151" t="s">
        <v>10</v>
      </c>
      <c r="C151" t="s">
        <v>38</v>
      </c>
      <c r="D151" t="s">
        <v>4</v>
      </c>
      <c r="E151">
        <v>6860</v>
      </c>
      <c r="F151" s="2">
        <v>126</v>
      </c>
    </row>
    <row r="152" spans="2:6" x14ac:dyDescent="0.3">
      <c r="B152" t="s">
        <v>41</v>
      </c>
      <c r="C152" t="s">
        <v>34</v>
      </c>
      <c r="D152" t="s">
        <v>23</v>
      </c>
      <c r="E152">
        <v>4935</v>
      </c>
      <c r="F152" s="2">
        <v>126</v>
      </c>
    </row>
    <row r="153" spans="2:6" x14ac:dyDescent="0.3">
      <c r="B153" t="s">
        <v>2</v>
      </c>
      <c r="C153" t="s">
        <v>39</v>
      </c>
      <c r="D153" t="s">
        <v>33</v>
      </c>
      <c r="E153">
        <v>4018</v>
      </c>
      <c r="F153" s="2">
        <v>126</v>
      </c>
    </row>
    <row r="154" spans="2:6" x14ac:dyDescent="0.3">
      <c r="B154" t="s">
        <v>40</v>
      </c>
      <c r="C154" t="s">
        <v>35</v>
      </c>
      <c r="D154" t="s">
        <v>29</v>
      </c>
      <c r="E154">
        <v>1617</v>
      </c>
      <c r="F154" s="2">
        <v>126</v>
      </c>
    </row>
    <row r="155" spans="2:6" x14ac:dyDescent="0.3">
      <c r="B155" t="s">
        <v>8</v>
      </c>
      <c r="C155" t="s">
        <v>35</v>
      </c>
      <c r="D155" t="s">
        <v>33</v>
      </c>
      <c r="E155">
        <v>357</v>
      </c>
      <c r="F155" s="2">
        <v>126</v>
      </c>
    </row>
    <row r="156" spans="2:6" x14ac:dyDescent="0.3">
      <c r="B156" t="s">
        <v>6</v>
      </c>
      <c r="C156" t="s">
        <v>34</v>
      </c>
      <c r="D156" t="s">
        <v>32</v>
      </c>
      <c r="E156">
        <v>6734</v>
      </c>
      <c r="F156" s="2">
        <v>123</v>
      </c>
    </row>
    <row r="157" spans="2:6" x14ac:dyDescent="0.3">
      <c r="B157" t="s">
        <v>6</v>
      </c>
      <c r="C157" t="s">
        <v>35</v>
      </c>
      <c r="D157" t="s">
        <v>30</v>
      </c>
      <c r="E157">
        <v>4781</v>
      </c>
      <c r="F157" s="2">
        <v>123</v>
      </c>
    </row>
    <row r="158" spans="2:6" x14ac:dyDescent="0.3">
      <c r="B158" t="s">
        <v>41</v>
      </c>
      <c r="C158" t="s">
        <v>37</v>
      </c>
      <c r="D158" t="s">
        <v>20</v>
      </c>
      <c r="E158">
        <v>3388</v>
      </c>
      <c r="F158" s="2">
        <v>123</v>
      </c>
    </row>
    <row r="159" spans="2:6" x14ac:dyDescent="0.3">
      <c r="B159" t="s">
        <v>6</v>
      </c>
      <c r="C159" t="s">
        <v>38</v>
      </c>
      <c r="D159" t="s">
        <v>13</v>
      </c>
      <c r="E159">
        <v>2317</v>
      </c>
      <c r="F159" s="2">
        <v>123</v>
      </c>
    </row>
    <row r="160" spans="2:6" x14ac:dyDescent="0.3">
      <c r="B160" t="s">
        <v>10</v>
      </c>
      <c r="C160" t="s">
        <v>38</v>
      </c>
      <c r="D160" t="s">
        <v>13</v>
      </c>
      <c r="E160">
        <v>63</v>
      </c>
      <c r="F160" s="2">
        <v>123</v>
      </c>
    </row>
    <row r="161" spans="2:6" x14ac:dyDescent="0.3">
      <c r="B161" t="s">
        <v>6</v>
      </c>
      <c r="C161" t="s">
        <v>36</v>
      </c>
      <c r="D161" t="s">
        <v>4</v>
      </c>
      <c r="E161">
        <v>10073</v>
      </c>
      <c r="F161" s="2">
        <v>120</v>
      </c>
    </row>
    <row r="162" spans="2:6" x14ac:dyDescent="0.3">
      <c r="B162" t="s">
        <v>2</v>
      </c>
      <c r="C162" t="s">
        <v>34</v>
      </c>
      <c r="D162" t="s">
        <v>19</v>
      </c>
      <c r="E162">
        <v>7511</v>
      </c>
      <c r="F162" s="2">
        <v>120</v>
      </c>
    </row>
    <row r="163" spans="2:6" x14ac:dyDescent="0.3">
      <c r="B163" t="s">
        <v>9</v>
      </c>
      <c r="C163" t="s">
        <v>38</v>
      </c>
      <c r="D163" t="s">
        <v>16</v>
      </c>
      <c r="E163">
        <v>2646</v>
      </c>
      <c r="F163" s="2">
        <v>120</v>
      </c>
    </row>
    <row r="164" spans="2:6" x14ac:dyDescent="0.3">
      <c r="B164" t="s">
        <v>3</v>
      </c>
      <c r="C164" t="s">
        <v>34</v>
      </c>
      <c r="D164" t="s">
        <v>23</v>
      </c>
      <c r="E164">
        <v>2212</v>
      </c>
      <c r="F164" s="2">
        <v>117</v>
      </c>
    </row>
    <row r="165" spans="2:6" x14ac:dyDescent="0.3">
      <c r="B165" t="s">
        <v>7</v>
      </c>
      <c r="C165" t="s">
        <v>36</v>
      </c>
      <c r="D165" t="s">
        <v>31</v>
      </c>
      <c r="E165">
        <v>2149</v>
      </c>
      <c r="F165" s="2">
        <v>117</v>
      </c>
    </row>
    <row r="166" spans="2:6" x14ac:dyDescent="0.3">
      <c r="B166" t="s">
        <v>2</v>
      </c>
      <c r="C166" t="s">
        <v>39</v>
      </c>
      <c r="D166" t="s">
        <v>16</v>
      </c>
      <c r="E166">
        <v>2016</v>
      </c>
      <c r="F166" s="2">
        <v>117</v>
      </c>
    </row>
    <row r="167" spans="2:6" x14ac:dyDescent="0.3">
      <c r="B167" t="s">
        <v>7</v>
      </c>
      <c r="C167" t="s">
        <v>35</v>
      </c>
      <c r="D167" t="s">
        <v>24</v>
      </c>
      <c r="E167">
        <v>2793</v>
      </c>
      <c r="F167" s="2">
        <v>114</v>
      </c>
    </row>
    <row r="168" spans="2:6" x14ac:dyDescent="0.3">
      <c r="B168" t="s">
        <v>9</v>
      </c>
      <c r="C168" t="s">
        <v>36</v>
      </c>
      <c r="D168" t="s">
        <v>25</v>
      </c>
      <c r="E168">
        <v>2142</v>
      </c>
      <c r="F168" s="2">
        <v>114</v>
      </c>
    </row>
    <row r="169" spans="2:6" x14ac:dyDescent="0.3">
      <c r="B169" t="s">
        <v>40</v>
      </c>
      <c r="C169" t="s">
        <v>37</v>
      </c>
      <c r="D169" t="s">
        <v>30</v>
      </c>
      <c r="E169">
        <v>1624</v>
      </c>
      <c r="F169" s="2">
        <v>114</v>
      </c>
    </row>
    <row r="170" spans="2:6" x14ac:dyDescent="0.3">
      <c r="B170" t="s">
        <v>7</v>
      </c>
      <c r="C170" t="s">
        <v>37</v>
      </c>
      <c r="D170" t="s">
        <v>17</v>
      </c>
      <c r="E170">
        <v>4487</v>
      </c>
      <c r="F170" s="2">
        <v>111</v>
      </c>
    </row>
    <row r="171" spans="2:6" x14ac:dyDescent="0.3">
      <c r="B171" t="s">
        <v>5</v>
      </c>
      <c r="C171" t="s">
        <v>36</v>
      </c>
      <c r="D171" t="s">
        <v>30</v>
      </c>
      <c r="E171">
        <v>1526</v>
      </c>
      <c r="F171" s="2">
        <v>105</v>
      </c>
    </row>
    <row r="172" spans="2:6" x14ac:dyDescent="0.3">
      <c r="B172" t="s">
        <v>41</v>
      </c>
      <c r="C172" t="s">
        <v>37</v>
      </c>
      <c r="D172" t="s">
        <v>24</v>
      </c>
      <c r="E172">
        <v>6398</v>
      </c>
      <c r="F172" s="2">
        <v>102</v>
      </c>
    </row>
    <row r="173" spans="2:6" x14ac:dyDescent="0.3">
      <c r="B173" t="s">
        <v>40</v>
      </c>
      <c r="C173" t="s">
        <v>38</v>
      </c>
      <c r="D173" t="s">
        <v>4</v>
      </c>
      <c r="E173">
        <v>6125</v>
      </c>
      <c r="F173" s="2">
        <v>102</v>
      </c>
    </row>
    <row r="174" spans="2:6" x14ac:dyDescent="0.3">
      <c r="B174" t="s">
        <v>9</v>
      </c>
      <c r="C174" t="s">
        <v>38</v>
      </c>
      <c r="D174" t="s">
        <v>25</v>
      </c>
      <c r="E174">
        <v>3850</v>
      </c>
      <c r="F174" s="2">
        <v>102</v>
      </c>
    </row>
    <row r="175" spans="2:6" x14ac:dyDescent="0.3">
      <c r="B175" t="s">
        <v>5</v>
      </c>
      <c r="C175" t="s">
        <v>34</v>
      </c>
      <c r="D175" t="s">
        <v>29</v>
      </c>
      <c r="E175">
        <v>2891</v>
      </c>
      <c r="F175" s="2">
        <v>102</v>
      </c>
    </row>
    <row r="176" spans="2:6" x14ac:dyDescent="0.3">
      <c r="B176" t="s">
        <v>3</v>
      </c>
      <c r="C176" t="s">
        <v>39</v>
      </c>
      <c r="D176" t="s">
        <v>28</v>
      </c>
      <c r="E176">
        <v>1652</v>
      </c>
      <c r="F176" s="2">
        <v>102</v>
      </c>
    </row>
    <row r="177" spans="2:6" x14ac:dyDescent="0.3">
      <c r="B177" t="s">
        <v>6</v>
      </c>
      <c r="C177" t="s">
        <v>37</v>
      </c>
      <c r="D177" t="s">
        <v>18</v>
      </c>
      <c r="E177">
        <v>1505</v>
      </c>
      <c r="F177" s="2">
        <v>102</v>
      </c>
    </row>
    <row r="178" spans="2:6" x14ac:dyDescent="0.3">
      <c r="B178" t="s">
        <v>9</v>
      </c>
      <c r="C178" t="s">
        <v>38</v>
      </c>
      <c r="D178" t="s">
        <v>26</v>
      </c>
      <c r="E178">
        <v>2436</v>
      </c>
      <c r="F178" s="2">
        <v>99</v>
      </c>
    </row>
    <row r="179" spans="2:6" x14ac:dyDescent="0.3">
      <c r="B179" t="s">
        <v>41</v>
      </c>
      <c r="C179" t="s">
        <v>35</v>
      </c>
      <c r="D179" t="s">
        <v>19</v>
      </c>
      <c r="E179">
        <v>609</v>
      </c>
      <c r="F179" s="2">
        <v>99</v>
      </c>
    </row>
    <row r="180" spans="2:6" x14ac:dyDescent="0.3">
      <c r="B180" t="s">
        <v>9</v>
      </c>
      <c r="C180" t="s">
        <v>37</v>
      </c>
      <c r="D180" t="s">
        <v>20</v>
      </c>
      <c r="E180">
        <v>7273</v>
      </c>
      <c r="F180" s="2">
        <v>96</v>
      </c>
    </row>
    <row r="181" spans="2:6" x14ac:dyDescent="0.3">
      <c r="B181" t="s">
        <v>10</v>
      </c>
      <c r="C181" t="s">
        <v>35</v>
      </c>
      <c r="D181" t="s">
        <v>14</v>
      </c>
      <c r="E181">
        <v>3472</v>
      </c>
      <c r="F181" s="2">
        <v>96</v>
      </c>
    </row>
    <row r="182" spans="2:6" x14ac:dyDescent="0.3">
      <c r="B182" t="s">
        <v>7</v>
      </c>
      <c r="C182" t="s">
        <v>34</v>
      </c>
      <c r="D182" t="s">
        <v>25</v>
      </c>
      <c r="E182">
        <v>1568</v>
      </c>
      <c r="F182" s="2">
        <v>96</v>
      </c>
    </row>
    <row r="183" spans="2:6" x14ac:dyDescent="0.3">
      <c r="B183" t="s">
        <v>40</v>
      </c>
      <c r="C183" t="s">
        <v>37</v>
      </c>
      <c r="D183" t="s">
        <v>27</v>
      </c>
      <c r="E183">
        <v>6132</v>
      </c>
      <c r="F183" s="2">
        <v>93</v>
      </c>
    </row>
    <row r="184" spans="2:6" x14ac:dyDescent="0.3">
      <c r="B184" t="s">
        <v>3</v>
      </c>
      <c r="C184" t="s">
        <v>34</v>
      </c>
      <c r="D184" t="s">
        <v>17</v>
      </c>
      <c r="E184">
        <v>2919</v>
      </c>
      <c r="F184" s="2">
        <v>93</v>
      </c>
    </row>
    <row r="185" spans="2:6" x14ac:dyDescent="0.3">
      <c r="B185" t="s">
        <v>9</v>
      </c>
      <c r="C185" t="s">
        <v>37</v>
      </c>
      <c r="D185" t="s">
        <v>23</v>
      </c>
      <c r="E185">
        <v>2737</v>
      </c>
      <c r="F185" s="2">
        <v>93</v>
      </c>
    </row>
    <row r="186" spans="2:6" x14ac:dyDescent="0.3">
      <c r="B186" t="s">
        <v>5</v>
      </c>
      <c r="C186" t="s">
        <v>34</v>
      </c>
      <c r="D186" t="s">
        <v>33</v>
      </c>
      <c r="E186">
        <v>1652</v>
      </c>
      <c r="F186" s="2">
        <v>93</v>
      </c>
    </row>
    <row r="187" spans="2:6" x14ac:dyDescent="0.3">
      <c r="B187" t="s">
        <v>10</v>
      </c>
      <c r="C187" t="s">
        <v>34</v>
      </c>
      <c r="D187" t="s">
        <v>25</v>
      </c>
      <c r="E187">
        <v>1428</v>
      </c>
      <c r="F187" s="2">
        <v>93</v>
      </c>
    </row>
    <row r="188" spans="2:6" x14ac:dyDescent="0.3">
      <c r="B188" t="s">
        <v>40</v>
      </c>
      <c r="C188" t="s">
        <v>36</v>
      </c>
      <c r="D188" t="s">
        <v>33</v>
      </c>
      <c r="E188">
        <v>9772</v>
      </c>
      <c r="F188" s="2">
        <v>90</v>
      </c>
    </row>
    <row r="189" spans="2:6" x14ac:dyDescent="0.3">
      <c r="B189" t="s">
        <v>9</v>
      </c>
      <c r="C189" t="s">
        <v>34</v>
      </c>
      <c r="D189" t="s">
        <v>23</v>
      </c>
      <c r="E189">
        <v>8155</v>
      </c>
      <c r="F189" s="2">
        <v>90</v>
      </c>
    </row>
    <row r="190" spans="2:6" x14ac:dyDescent="0.3">
      <c r="B190" t="s">
        <v>40</v>
      </c>
      <c r="C190" t="s">
        <v>38</v>
      </c>
      <c r="D190" t="s">
        <v>25</v>
      </c>
      <c r="E190">
        <v>2541</v>
      </c>
      <c r="F190" s="2">
        <v>90</v>
      </c>
    </row>
    <row r="191" spans="2:6" x14ac:dyDescent="0.3">
      <c r="B191" t="s">
        <v>9</v>
      </c>
      <c r="C191" t="s">
        <v>38</v>
      </c>
      <c r="D191" t="s">
        <v>33</v>
      </c>
      <c r="E191">
        <v>9506</v>
      </c>
      <c r="F191" s="2">
        <v>87</v>
      </c>
    </row>
    <row r="192" spans="2:6" x14ac:dyDescent="0.3">
      <c r="B192" t="s">
        <v>6</v>
      </c>
      <c r="C192" t="s">
        <v>37</v>
      </c>
      <c r="D192" t="s">
        <v>31</v>
      </c>
      <c r="E192">
        <v>7693</v>
      </c>
      <c r="F192" s="2">
        <v>87</v>
      </c>
    </row>
    <row r="193" spans="2:6" x14ac:dyDescent="0.3">
      <c r="B193" t="s">
        <v>10</v>
      </c>
      <c r="C193" t="s">
        <v>34</v>
      </c>
      <c r="D193" t="s">
        <v>17</v>
      </c>
      <c r="E193">
        <v>700</v>
      </c>
      <c r="F193" s="2">
        <v>87</v>
      </c>
    </row>
    <row r="194" spans="2:6" x14ac:dyDescent="0.3">
      <c r="B194" t="s">
        <v>40</v>
      </c>
      <c r="C194" t="s">
        <v>38</v>
      </c>
      <c r="D194" t="s">
        <v>26</v>
      </c>
      <c r="E194">
        <v>609</v>
      </c>
      <c r="F194" s="2">
        <v>87</v>
      </c>
    </row>
    <row r="195" spans="2:6" x14ac:dyDescent="0.3">
      <c r="B195" t="s">
        <v>8</v>
      </c>
      <c r="C195" t="s">
        <v>37</v>
      </c>
      <c r="D195" t="s">
        <v>21</v>
      </c>
      <c r="E195">
        <v>434</v>
      </c>
      <c r="F195" s="2">
        <v>87</v>
      </c>
    </row>
    <row r="196" spans="2:6" x14ac:dyDescent="0.3">
      <c r="B196" t="s">
        <v>7</v>
      </c>
      <c r="C196" t="s">
        <v>36</v>
      </c>
      <c r="D196" t="s">
        <v>32</v>
      </c>
      <c r="E196">
        <v>280</v>
      </c>
      <c r="F196" s="2">
        <v>87</v>
      </c>
    </row>
    <row r="197" spans="2:6" x14ac:dyDescent="0.3">
      <c r="B197" t="s">
        <v>41</v>
      </c>
      <c r="C197" t="s">
        <v>36</v>
      </c>
      <c r="D197" t="s">
        <v>32</v>
      </c>
      <c r="E197">
        <v>10304</v>
      </c>
      <c r="F197" s="2">
        <v>84</v>
      </c>
    </row>
    <row r="198" spans="2:6" x14ac:dyDescent="0.3">
      <c r="B198" t="s">
        <v>5</v>
      </c>
      <c r="C198" t="s">
        <v>35</v>
      </c>
      <c r="D198" t="s">
        <v>22</v>
      </c>
      <c r="E198">
        <v>490</v>
      </c>
      <c r="F198" s="2">
        <v>84</v>
      </c>
    </row>
    <row r="199" spans="2:6" x14ac:dyDescent="0.3">
      <c r="B199" t="s">
        <v>8</v>
      </c>
      <c r="C199" t="s">
        <v>38</v>
      </c>
      <c r="D199" t="s">
        <v>22</v>
      </c>
      <c r="E199">
        <v>168</v>
      </c>
      <c r="F199" s="2">
        <v>84</v>
      </c>
    </row>
    <row r="200" spans="2:6" x14ac:dyDescent="0.3">
      <c r="B200" t="s">
        <v>2</v>
      </c>
      <c r="C200" t="s">
        <v>39</v>
      </c>
      <c r="D200" t="s">
        <v>27</v>
      </c>
      <c r="E200">
        <v>7812</v>
      </c>
      <c r="F200" s="2">
        <v>81</v>
      </c>
    </row>
    <row r="201" spans="2:6" x14ac:dyDescent="0.3">
      <c r="B201" t="s">
        <v>5</v>
      </c>
      <c r="C201" t="s">
        <v>39</v>
      </c>
      <c r="D201" t="s">
        <v>22</v>
      </c>
      <c r="E201">
        <v>6909</v>
      </c>
      <c r="F201" s="2">
        <v>81</v>
      </c>
    </row>
    <row r="202" spans="2:6" x14ac:dyDescent="0.3">
      <c r="B202" t="s">
        <v>8</v>
      </c>
      <c r="C202" t="s">
        <v>35</v>
      </c>
      <c r="D202" t="s">
        <v>30</v>
      </c>
      <c r="E202">
        <v>3598</v>
      </c>
      <c r="F202" s="2">
        <v>81</v>
      </c>
    </row>
    <row r="203" spans="2:6" x14ac:dyDescent="0.3">
      <c r="B203" t="s">
        <v>6</v>
      </c>
      <c r="C203" t="s">
        <v>37</v>
      </c>
      <c r="D203" t="s">
        <v>30</v>
      </c>
      <c r="E203">
        <v>560</v>
      </c>
      <c r="F203" s="2">
        <v>81</v>
      </c>
    </row>
    <row r="204" spans="2:6" x14ac:dyDescent="0.3">
      <c r="B204" t="s">
        <v>8</v>
      </c>
      <c r="C204" t="s">
        <v>38</v>
      </c>
      <c r="D204" t="s">
        <v>21</v>
      </c>
      <c r="E204">
        <v>6433</v>
      </c>
      <c r="F204" s="2">
        <v>78</v>
      </c>
    </row>
    <row r="205" spans="2:6" x14ac:dyDescent="0.3">
      <c r="B205" t="s">
        <v>3</v>
      </c>
      <c r="C205" t="s">
        <v>35</v>
      </c>
      <c r="D205" t="s">
        <v>23</v>
      </c>
      <c r="E205">
        <v>2023</v>
      </c>
      <c r="F205" s="2">
        <v>78</v>
      </c>
    </row>
    <row r="206" spans="2:6" x14ac:dyDescent="0.3">
      <c r="B206" t="s">
        <v>2</v>
      </c>
      <c r="C206" t="s">
        <v>36</v>
      </c>
      <c r="D206" t="s">
        <v>29</v>
      </c>
      <c r="E206">
        <v>8211</v>
      </c>
      <c r="F206" s="2">
        <v>75</v>
      </c>
    </row>
    <row r="207" spans="2:6" x14ac:dyDescent="0.3">
      <c r="B207" t="s">
        <v>6</v>
      </c>
      <c r="C207" t="s">
        <v>34</v>
      </c>
      <c r="D207" t="s">
        <v>29</v>
      </c>
      <c r="E207">
        <v>3339</v>
      </c>
      <c r="F207" s="2">
        <v>75</v>
      </c>
    </row>
    <row r="208" spans="2:6" x14ac:dyDescent="0.3">
      <c r="B208" t="s">
        <v>7</v>
      </c>
      <c r="C208" t="s">
        <v>34</v>
      </c>
      <c r="D208" t="s">
        <v>32</v>
      </c>
      <c r="E208">
        <v>3262</v>
      </c>
      <c r="F208" s="2">
        <v>75</v>
      </c>
    </row>
    <row r="209" spans="2:6" x14ac:dyDescent="0.3">
      <c r="B209" t="s">
        <v>40</v>
      </c>
      <c r="C209" t="s">
        <v>34</v>
      </c>
      <c r="D209" t="s">
        <v>23</v>
      </c>
      <c r="E209">
        <v>2779</v>
      </c>
      <c r="F209" s="2">
        <v>75</v>
      </c>
    </row>
    <row r="210" spans="2:6" x14ac:dyDescent="0.3">
      <c r="B210" t="s">
        <v>6</v>
      </c>
      <c r="C210" t="s">
        <v>34</v>
      </c>
      <c r="D210" t="s">
        <v>16</v>
      </c>
      <c r="E210">
        <v>2219</v>
      </c>
      <c r="F210" s="2">
        <v>75</v>
      </c>
    </row>
    <row r="211" spans="2:6" x14ac:dyDescent="0.3">
      <c r="B211" t="s">
        <v>7</v>
      </c>
      <c r="C211" t="s">
        <v>38</v>
      </c>
      <c r="D211" t="s">
        <v>14</v>
      </c>
      <c r="E211">
        <v>1281</v>
      </c>
      <c r="F211" s="2">
        <v>75</v>
      </c>
    </row>
    <row r="212" spans="2:6" x14ac:dyDescent="0.3">
      <c r="B212" t="s">
        <v>10</v>
      </c>
      <c r="C212" t="s">
        <v>36</v>
      </c>
      <c r="D212" t="s">
        <v>13</v>
      </c>
      <c r="E212">
        <v>945</v>
      </c>
      <c r="F212" s="2">
        <v>75</v>
      </c>
    </row>
    <row r="213" spans="2:6" x14ac:dyDescent="0.3">
      <c r="B213" t="s">
        <v>5</v>
      </c>
      <c r="C213" t="s">
        <v>37</v>
      </c>
      <c r="D213" t="s">
        <v>22</v>
      </c>
      <c r="E213">
        <v>518</v>
      </c>
      <c r="F213" s="2">
        <v>75</v>
      </c>
    </row>
    <row r="214" spans="2:6" x14ac:dyDescent="0.3">
      <c r="B214" t="s">
        <v>6</v>
      </c>
      <c r="C214" t="s">
        <v>38</v>
      </c>
      <c r="D214" t="s">
        <v>25</v>
      </c>
      <c r="E214">
        <v>469</v>
      </c>
      <c r="F214" s="2">
        <v>75</v>
      </c>
    </row>
    <row r="215" spans="2:6" x14ac:dyDescent="0.3">
      <c r="B215" t="s">
        <v>40</v>
      </c>
      <c r="C215" t="s">
        <v>37</v>
      </c>
      <c r="D215" t="s">
        <v>29</v>
      </c>
      <c r="E215">
        <v>9002</v>
      </c>
      <c r="F215" s="2">
        <v>72</v>
      </c>
    </row>
    <row r="216" spans="2:6" x14ac:dyDescent="0.3">
      <c r="B216" t="s">
        <v>41</v>
      </c>
      <c r="C216" t="s">
        <v>39</v>
      </c>
      <c r="D216" t="s">
        <v>14</v>
      </c>
      <c r="E216">
        <v>3976</v>
      </c>
      <c r="F216" s="2">
        <v>72</v>
      </c>
    </row>
    <row r="217" spans="2:6" x14ac:dyDescent="0.3">
      <c r="B217" t="s">
        <v>9</v>
      </c>
      <c r="C217" t="s">
        <v>39</v>
      </c>
      <c r="D217" t="s">
        <v>25</v>
      </c>
      <c r="E217">
        <v>3192</v>
      </c>
      <c r="F217" s="2">
        <v>72</v>
      </c>
    </row>
    <row r="218" spans="2:6" x14ac:dyDescent="0.3">
      <c r="B218" t="s">
        <v>10</v>
      </c>
      <c r="C218" t="s">
        <v>36</v>
      </c>
      <c r="D218" t="s">
        <v>27</v>
      </c>
      <c r="E218">
        <v>1407</v>
      </c>
      <c r="F218" s="2">
        <v>72</v>
      </c>
    </row>
    <row r="219" spans="2:6" x14ac:dyDescent="0.3">
      <c r="B219" t="s">
        <v>41</v>
      </c>
      <c r="C219" t="s">
        <v>35</v>
      </c>
      <c r="D219" t="s">
        <v>13</v>
      </c>
      <c r="E219">
        <v>4760</v>
      </c>
      <c r="F219" s="2">
        <v>69</v>
      </c>
    </row>
    <row r="220" spans="2:6" x14ac:dyDescent="0.3">
      <c r="B220" t="s">
        <v>3</v>
      </c>
      <c r="C220" t="s">
        <v>35</v>
      </c>
      <c r="D220" t="s">
        <v>29</v>
      </c>
      <c r="E220">
        <v>2114</v>
      </c>
      <c r="F220" s="2">
        <v>66</v>
      </c>
    </row>
    <row r="221" spans="2:6" x14ac:dyDescent="0.3">
      <c r="B221" t="s">
        <v>5</v>
      </c>
      <c r="C221" t="s">
        <v>36</v>
      </c>
      <c r="D221" t="s">
        <v>13</v>
      </c>
      <c r="E221">
        <v>6146</v>
      </c>
      <c r="F221" s="2">
        <v>63</v>
      </c>
    </row>
    <row r="222" spans="2:6" x14ac:dyDescent="0.3">
      <c r="B222" t="s">
        <v>7</v>
      </c>
      <c r="C222" t="s">
        <v>35</v>
      </c>
      <c r="D222" t="s">
        <v>14</v>
      </c>
      <c r="E222">
        <v>4606</v>
      </c>
      <c r="F222" s="2">
        <v>63</v>
      </c>
    </row>
    <row r="223" spans="2:6" x14ac:dyDescent="0.3">
      <c r="B223" t="s">
        <v>8</v>
      </c>
      <c r="C223" t="s">
        <v>38</v>
      </c>
      <c r="D223" t="s">
        <v>27</v>
      </c>
      <c r="E223">
        <v>2268</v>
      </c>
      <c r="F223" s="2">
        <v>63</v>
      </c>
    </row>
    <row r="224" spans="2:6" x14ac:dyDescent="0.3">
      <c r="B224" t="s">
        <v>6</v>
      </c>
      <c r="C224" t="s">
        <v>39</v>
      </c>
      <c r="D224" t="s">
        <v>30</v>
      </c>
      <c r="E224">
        <v>1638</v>
      </c>
      <c r="F224" s="2">
        <v>63</v>
      </c>
    </row>
    <row r="225" spans="2:6" x14ac:dyDescent="0.3">
      <c r="B225" t="s">
        <v>6</v>
      </c>
      <c r="C225" t="s">
        <v>36</v>
      </c>
      <c r="D225" t="s">
        <v>21</v>
      </c>
      <c r="E225">
        <v>497</v>
      </c>
      <c r="F225" s="2">
        <v>63</v>
      </c>
    </row>
    <row r="226" spans="2:6" x14ac:dyDescent="0.3">
      <c r="B226" t="s">
        <v>9</v>
      </c>
      <c r="C226" t="s">
        <v>38</v>
      </c>
      <c r="D226" t="s">
        <v>24</v>
      </c>
      <c r="E226">
        <v>4137</v>
      </c>
      <c r="F226" s="2">
        <v>60</v>
      </c>
    </row>
    <row r="227" spans="2:6" x14ac:dyDescent="0.3">
      <c r="B227" t="s">
        <v>9</v>
      </c>
      <c r="C227" t="s">
        <v>36</v>
      </c>
      <c r="D227" t="s">
        <v>30</v>
      </c>
      <c r="E227">
        <v>9051</v>
      </c>
      <c r="F227" s="2">
        <v>57</v>
      </c>
    </row>
    <row r="228" spans="2:6" x14ac:dyDescent="0.3">
      <c r="B228" t="s">
        <v>5</v>
      </c>
      <c r="C228" t="s">
        <v>38</v>
      </c>
      <c r="D228" t="s">
        <v>13</v>
      </c>
      <c r="E228">
        <v>7189</v>
      </c>
      <c r="F228" s="2">
        <v>54</v>
      </c>
    </row>
    <row r="229" spans="2:6" x14ac:dyDescent="0.3">
      <c r="B229" t="s">
        <v>7</v>
      </c>
      <c r="C229" t="s">
        <v>37</v>
      </c>
      <c r="D229" t="s">
        <v>30</v>
      </c>
      <c r="E229">
        <v>6454</v>
      </c>
      <c r="F229" s="2">
        <v>54</v>
      </c>
    </row>
    <row r="230" spans="2:6" x14ac:dyDescent="0.3">
      <c r="B230" t="s">
        <v>3</v>
      </c>
      <c r="C230" t="s">
        <v>34</v>
      </c>
      <c r="D230" t="s">
        <v>26</v>
      </c>
      <c r="E230">
        <v>3108</v>
      </c>
      <c r="F230" s="2">
        <v>54</v>
      </c>
    </row>
    <row r="231" spans="2:6" x14ac:dyDescent="0.3">
      <c r="B231" t="s">
        <v>6</v>
      </c>
      <c r="C231" t="s">
        <v>38</v>
      </c>
      <c r="D231" t="s">
        <v>31</v>
      </c>
      <c r="E231">
        <v>2681</v>
      </c>
      <c r="F231" s="2">
        <v>54</v>
      </c>
    </row>
    <row r="232" spans="2:6" x14ac:dyDescent="0.3">
      <c r="B232" t="s">
        <v>2</v>
      </c>
      <c r="C232" t="s">
        <v>37</v>
      </c>
      <c r="D232" t="s">
        <v>14</v>
      </c>
      <c r="E232">
        <v>1057</v>
      </c>
      <c r="F232" s="2">
        <v>54</v>
      </c>
    </row>
    <row r="233" spans="2:6" x14ac:dyDescent="0.3">
      <c r="B233" t="s">
        <v>2</v>
      </c>
      <c r="C233" t="s">
        <v>34</v>
      </c>
      <c r="D233" t="s">
        <v>13</v>
      </c>
      <c r="E233">
        <v>252</v>
      </c>
      <c r="F233" s="2">
        <v>54</v>
      </c>
    </row>
    <row r="234" spans="2:6" x14ac:dyDescent="0.3">
      <c r="B234" t="s">
        <v>5</v>
      </c>
      <c r="C234" t="s">
        <v>39</v>
      </c>
      <c r="D234" t="s">
        <v>26</v>
      </c>
      <c r="E234">
        <v>5236</v>
      </c>
      <c r="F234" s="2">
        <v>51</v>
      </c>
    </row>
    <row r="235" spans="2:6" x14ac:dyDescent="0.3">
      <c r="B235" t="s">
        <v>3</v>
      </c>
      <c r="C235" t="s">
        <v>39</v>
      </c>
      <c r="D235" t="s">
        <v>29</v>
      </c>
      <c r="E235">
        <v>3640</v>
      </c>
      <c r="F235" s="2">
        <v>51</v>
      </c>
    </row>
    <row r="236" spans="2:6" x14ac:dyDescent="0.3">
      <c r="B236" t="s">
        <v>40</v>
      </c>
      <c r="C236" t="s">
        <v>38</v>
      </c>
      <c r="D236" t="s">
        <v>24</v>
      </c>
      <c r="E236">
        <v>623</v>
      </c>
      <c r="F236" s="2">
        <v>51</v>
      </c>
    </row>
    <row r="237" spans="2:6" x14ac:dyDescent="0.3">
      <c r="B237" t="s">
        <v>2</v>
      </c>
      <c r="C237" t="s">
        <v>38</v>
      </c>
      <c r="D237" t="s">
        <v>13</v>
      </c>
      <c r="E237">
        <v>56</v>
      </c>
      <c r="F237" s="2">
        <v>51</v>
      </c>
    </row>
    <row r="238" spans="2:6" x14ac:dyDescent="0.3">
      <c r="B238" t="s">
        <v>40</v>
      </c>
      <c r="C238" t="s">
        <v>34</v>
      </c>
      <c r="D238" t="s">
        <v>26</v>
      </c>
      <c r="E238">
        <v>6748</v>
      </c>
      <c r="F238" s="2">
        <v>48</v>
      </c>
    </row>
    <row r="239" spans="2:6" x14ac:dyDescent="0.3">
      <c r="B239" t="s">
        <v>7</v>
      </c>
      <c r="C239" t="s">
        <v>37</v>
      </c>
      <c r="D239" t="s">
        <v>33</v>
      </c>
      <c r="E239">
        <v>6391</v>
      </c>
      <c r="F239" s="2">
        <v>48</v>
      </c>
    </row>
    <row r="240" spans="2:6" x14ac:dyDescent="0.3">
      <c r="B240" t="s">
        <v>7</v>
      </c>
      <c r="C240" t="s">
        <v>34</v>
      </c>
      <c r="D240" t="s">
        <v>33</v>
      </c>
      <c r="E240">
        <v>2226</v>
      </c>
      <c r="F240" s="2">
        <v>48</v>
      </c>
    </row>
    <row r="241" spans="2:6" x14ac:dyDescent="0.3">
      <c r="B241" t="s">
        <v>40</v>
      </c>
      <c r="C241" t="s">
        <v>35</v>
      </c>
      <c r="D241" t="s">
        <v>24</v>
      </c>
      <c r="E241">
        <v>1638</v>
      </c>
      <c r="F241" s="2">
        <v>48</v>
      </c>
    </row>
    <row r="242" spans="2:6" x14ac:dyDescent="0.3">
      <c r="B242" t="s">
        <v>6</v>
      </c>
      <c r="C242" t="s">
        <v>34</v>
      </c>
      <c r="D242" t="s">
        <v>4</v>
      </c>
      <c r="E242">
        <v>525</v>
      </c>
      <c r="F242" s="2">
        <v>48</v>
      </c>
    </row>
    <row r="243" spans="2:6" x14ac:dyDescent="0.3">
      <c r="B243" t="s">
        <v>2</v>
      </c>
      <c r="C243" t="s">
        <v>36</v>
      </c>
      <c r="D243" t="s">
        <v>17</v>
      </c>
      <c r="E243">
        <v>189</v>
      </c>
      <c r="F243" s="2">
        <v>48</v>
      </c>
    </row>
    <row r="244" spans="2:6" x14ac:dyDescent="0.3">
      <c r="B244" t="s">
        <v>5</v>
      </c>
      <c r="C244" t="s">
        <v>37</v>
      </c>
      <c r="D244" t="s">
        <v>31</v>
      </c>
      <c r="E244">
        <v>182</v>
      </c>
      <c r="F244" s="2">
        <v>48</v>
      </c>
    </row>
    <row r="245" spans="2:6" x14ac:dyDescent="0.3">
      <c r="B245" t="s">
        <v>5</v>
      </c>
      <c r="C245" t="s">
        <v>38</v>
      </c>
      <c r="D245" t="s">
        <v>25</v>
      </c>
      <c r="E245">
        <v>7483</v>
      </c>
      <c r="F245" s="2">
        <v>45</v>
      </c>
    </row>
    <row r="246" spans="2:6" x14ac:dyDescent="0.3">
      <c r="B246" t="s">
        <v>8</v>
      </c>
      <c r="C246" t="s">
        <v>37</v>
      </c>
      <c r="D246" t="s">
        <v>26</v>
      </c>
      <c r="E246">
        <v>6279</v>
      </c>
      <c r="F246" s="2">
        <v>45</v>
      </c>
    </row>
    <row r="247" spans="2:6" x14ac:dyDescent="0.3">
      <c r="B247" t="s">
        <v>9</v>
      </c>
      <c r="C247" t="s">
        <v>37</v>
      </c>
      <c r="D247" t="s">
        <v>28</v>
      </c>
      <c r="E247">
        <v>2919</v>
      </c>
      <c r="F247" s="2">
        <v>45</v>
      </c>
    </row>
    <row r="248" spans="2:6" x14ac:dyDescent="0.3">
      <c r="B248" t="s">
        <v>40</v>
      </c>
      <c r="C248" t="s">
        <v>38</v>
      </c>
      <c r="D248" t="s">
        <v>29</v>
      </c>
      <c r="E248">
        <v>2541</v>
      </c>
      <c r="F248" s="2">
        <v>45</v>
      </c>
    </row>
    <row r="249" spans="2:6" x14ac:dyDescent="0.3">
      <c r="B249" t="s">
        <v>7</v>
      </c>
      <c r="C249" t="s">
        <v>36</v>
      </c>
      <c r="D249" t="s">
        <v>22</v>
      </c>
      <c r="E249">
        <v>8435</v>
      </c>
      <c r="F249" s="2">
        <v>42</v>
      </c>
    </row>
    <row r="250" spans="2:6" x14ac:dyDescent="0.3">
      <c r="B250" t="s">
        <v>3</v>
      </c>
      <c r="C250" t="s">
        <v>34</v>
      </c>
      <c r="D250" t="s">
        <v>25</v>
      </c>
      <c r="E250">
        <v>6300</v>
      </c>
      <c r="F250" s="2">
        <v>42</v>
      </c>
    </row>
    <row r="251" spans="2:6" x14ac:dyDescent="0.3">
      <c r="B251" t="s">
        <v>40</v>
      </c>
      <c r="C251" t="s">
        <v>39</v>
      </c>
      <c r="D251" t="s">
        <v>15</v>
      </c>
      <c r="E251">
        <v>5775</v>
      </c>
      <c r="F251" s="2">
        <v>42</v>
      </c>
    </row>
    <row r="252" spans="2:6" x14ac:dyDescent="0.3">
      <c r="B252" t="s">
        <v>2</v>
      </c>
      <c r="C252" t="s">
        <v>37</v>
      </c>
      <c r="D252" t="s">
        <v>15</v>
      </c>
      <c r="E252">
        <v>2863</v>
      </c>
      <c r="F252" s="2">
        <v>42</v>
      </c>
    </row>
    <row r="253" spans="2:6" x14ac:dyDescent="0.3">
      <c r="B253" t="s">
        <v>5</v>
      </c>
      <c r="C253" t="s">
        <v>36</v>
      </c>
      <c r="D253" t="s">
        <v>16</v>
      </c>
      <c r="E253">
        <v>16184</v>
      </c>
      <c r="F253" s="2">
        <v>39</v>
      </c>
    </row>
    <row r="254" spans="2:6" x14ac:dyDescent="0.3">
      <c r="B254" t="s">
        <v>7</v>
      </c>
      <c r="C254" t="s">
        <v>34</v>
      </c>
      <c r="D254" t="s">
        <v>17</v>
      </c>
      <c r="E254">
        <v>7777</v>
      </c>
      <c r="F254" s="2">
        <v>39</v>
      </c>
    </row>
    <row r="255" spans="2:6" x14ac:dyDescent="0.3">
      <c r="B255" t="s">
        <v>3</v>
      </c>
      <c r="C255" t="s">
        <v>36</v>
      </c>
      <c r="D255" t="s">
        <v>25</v>
      </c>
      <c r="E255">
        <v>3339</v>
      </c>
      <c r="F255" s="2">
        <v>39</v>
      </c>
    </row>
    <row r="256" spans="2:6" x14ac:dyDescent="0.3">
      <c r="B256" t="s">
        <v>40</v>
      </c>
      <c r="C256" t="s">
        <v>38</v>
      </c>
      <c r="D256" t="s">
        <v>31</v>
      </c>
      <c r="E256">
        <v>1988</v>
      </c>
      <c r="F256" s="2">
        <v>39</v>
      </c>
    </row>
    <row r="257" spans="2:6" x14ac:dyDescent="0.3">
      <c r="B257" t="s">
        <v>41</v>
      </c>
      <c r="C257" t="s">
        <v>34</v>
      </c>
      <c r="D257" t="s">
        <v>17</v>
      </c>
      <c r="E257">
        <v>1463</v>
      </c>
      <c r="F257" s="2">
        <v>39</v>
      </c>
    </row>
    <row r="258" spans="2:6" x14ac:dyDescent="0.3">
      <c r="B258" t="s">
        <v>3</v>
      </c>
      <c r="C258" t="s">
        <v>36</v>
      </c>
      <c r="D258" t="s">
        <v>16</v>
      </c>
      <c r="E258">
        <v>9198</v>
      </c>
      <c r="F258" s="2">
        <v>36</v>
      </c>
    </row>
    <row r="259" spans="2:6" x14ac:dyDescent="0.3">
      <c r="B259" t="s">
        <v>6</v>
      </c>
      <c r="C259" t="s">
        <v>38</v>
      </c>
      <c r="D259" t="s">
        <v>21</v>
      </c>
      <c r="E259">
        <v>7322</v>
      </c>
      <c r="F259" s="2">
        <v>36</v>
      </c>
    </row>
    <row r="260" spans="2:6" x14ac:dyDescent="0.3">
      <c r="B260" t="s">
        <v>2</v>
      </c>
      <c r="C260" t="s">
        <v>39</v>
      </c>
      <c r="D260" t="s">
        <v>15</v>
      </c>
      <c r="E260">
        <v>4802</v>
      </c>
      <c r="F260" s="2">
        <v>36</v>
      </c>
    </row>
    <row r="261" spans="2:6" x14ac:dyDescent="0.3">
      <c r="B261" t="s">
        <v>2</v>
      </c>
      <c r="C261" t="s">
        <v>39</v>
      </c>
      <c r="D261" t="s">
        <v>23</v>
      </c>
      <c r="E261">
        <v>630</v>
      </c>
      <c r="F261" s="2">
        <v>36</v>
      </c>
    </row>
    <row r="262" spans="2:6" x14ac:dyDescent="0.3">
      <c r="B262" t="s">
        <v>40</v>
      </c>
      <c r="C262" t="s">
        <v>36</v>
      </c>
      <c r="D262" t="s">
        <v>4</v>
      </c>
      <c r="E262">
        <v>217</v>
      </c>
      <c r="F262" s="2">
        <v>36</v>
      </c>
    </row>
    <row r="263" spans="2:6" x14ac:dyDescent="0.3">
      <c r="B263" t="s">
        <v>10</v>
      </c>
      <c r="C263" t="s">
        <v>39</v>
      </c>
      <c r="D263" t="s">
        <v>33</v>
      </c>
      <c r="E263">
        <v>12950</v>
      </c>
      <c r="F263" s="2">
        <v>30</v>
      </c>
    </row>
    <row r="264" spans="2:6" x14ac:dyDescent="0.3">
      <c r="B264" t="s">
        <v>8</v>
      </c>
      <c r="C264" t="s">
        <v>37</v>
      </c>
      <c r="D264" t="s">
        <v>15</v>
      </c>
      <c r="E264">
        <v>9709</v>
      </c>
      <c r="F264" s="2">
        <v>30</v>
      </c>
    </row>
    <row r="265" spans="2:6" x14ac:dyDescent="0.3">
      <c r="B265" t="s">
        <v>40</v>
      </c>
      <c r="C265" t="s">
        <v>39</v>
      </c>
      <c r="D265" t="s">
        <v>27</v>
      </c>
      <c r="E265">
        <v>6370</v>
      </c>
      <c r="F265" s="2">
        <v>30</v>
      </c>
    </row>
    <row r="266" spans="2:6" x14ac:dyDescent="0.3">
      <c r="B266" t="s">
        <v>40</v>
      </c>
      <c r="C266" t="s">
        <v>36</v>
      </c>
      <c r="D266" t="s">
        <v>25</v>
      </c>
      <c r="E266">
        <v>5439</v>
      </c>
      <c r="F266" s="2">
        <v>30</v>
      </c>
    </row>
    <row r="267" spans="2:6" x14ac:dyDescent="0.3">
      <c r="B267" t="s">
        <v>10</v>
      </c>
      <c r="C267" t="s">
        <v>37</v>
      </c>
      <c r="D267" t="s">
        <v>23</v>
      </c>
      <c r="E267">
        <v>4683</v>
      </c>
      <c r="F267" s="2">
        <v>30</v>
      </c>
    </row>
    <row r="268" spans="2:6" x14ac:dyDescent="0.3">
      <c r="B268" t="s">
        <v>6</v>
      </c>
      <c r="C268" t="s">
        <v>36</v>
      </c>
      <c r="D268" t="s">
        <v>13</v>
      </c>
      <c r="E268">
        <v>4319</v>
      </c>
      <c r="F268" s="2">
        <v>30</v>
      </c>
    </row>
    <row r="269" spans="2:6" x14ac:dyDescent="0.3">
      <c r="B269" t="s">
        <v>8</v>
      </c>
      <c r="C269" t="s">
        <v>39</v>
      </c>
      <c r="D269" t="s">
        <v>18</v>
      </c>
      <c r="E269">
        <v>9660</v>
      </c>
      <c r="F269" s="2">
        <v>27</v>
      </c>
    </row>
    <row r="270" spans="2:6" x14ac:dyDescent="0.3">
      <c r="B270" t="s">
        <v>9</v>
      </c>
      <c r="C270" t="s">
        <v>34</v>
      </c>
      <c r="D270" t="s">
        <v>21</v>
      </c>
      <c r="E270">
        <v>6832</v>
      </c>
      <c r="F270" s="2">
        <v>27</v>
      </c>
    </row>
    <row r="271" spans="2:6" x14ac:dyDescent="0.3">
      <c r="B271" t="s">
        <v>6</v>
      </c>
      <c r="C271" t="s">
        <v>39</v>
      </c>
      <c r="D271" t="s">
        <v>17</v>
      </c>
      <c r="E271">
        <v>6048</v>
      </c>
      <c r="F271" s="2">
        <v>27</v>
      </c>
    </row>
    <row r="272" spans="2:6" x14ac:dyDescent="0.3">
      <c r="B272" t="s">
        <v>10</v>
      </c>
      <c r="C272" t="s">
        <v>37</v>
      </c>
      <c r="D272" t="s">
        <v>28</v>
      </c>
      <c r="E272">
        <v>3059</v>
      </c>
      <c r="F272" s="2">
        <v>27</v>
      </c>
    </row>
    <row r="273" spans="2:6" x14ac:dyDescent="0.3">
      <c r="B273" t="s">
        <v>7</v>
      </c>
      <c r="C273" t="s">
        <v>35</v>
      </c>
      <c r="D273" t="s">
        <v>16</v>
      </c>
      <c r="E273">
        <v>2135</v>
      </c>
      <c r="F273" s="2">
        <v>27</v>
      </c>
    </row>
    <row r="274" spans="2:6" x14ac:dyDescent="0.3">
      <c r="B274" t="s">
        <v>8</v>
      </c>
      <c r="C274" t="s">
        <v>39</v>
      </c>
      <c r="D274" t="s">
        <v>26</v>
      </c>
      <c r="E274">
        <v>1561</v>
      </c>
      <c r="F274" s="2">
        <v>27</v>
      </c>
    </row>
    <row r="275" spans="2:6" x14ac:dyDescent="0.3">
      <c r="B275" t="s">
        <v>10</v>
      </c>
      <c r="C275" t="s">
        <v>34</v>
      </c>
      <c r="D275" t="s">
        <v>22</v>
      </c>
      <c r="E275">
        <v>4053</v>
      </c>
      <c r="F275" s="2">
        <v>24</v>
      </c>
    </row>
    <row r="276" spans="2:6" x14ac:dyDescent="0.3">
      <c r="B276" t="s">
        <v>7</v>
      </c>
      <c r="C276" t="s">
        <v>34</v>
      </c>
      <c r="D276" t="s">
        <v>15</v>
      </c>
      <c r="E276">
        <v>3829</v>
      </c>
      <c r="F276" s="2">
        <v>24</v>
      </c>
    </row>
    <row r="277" spans="2:6" x14ac:dyDescent="0.3">
      <c r="B277" t="s">
        <v>2</v>
      </c>
      <c r="C277" t="s">
        <v>36</v>
      </c>
      <c r="D277" t="s">
        <v>16</v>
      </c>
      <c r="E277">
        <v>11417</v>
      </c>
      <c r="F277" s="2">
        <v>21</v>
      </c>
    </row>
    <row r="278" spans="2:6" x14ac:dyDescent="0.3">
      <c r="B278" t="s">
        <v>5</v>
      </c>
      <c r="C278" t="s">
        <v>37</v>
      </c>
      <c r="D278" t="s">
        <v>25</v>
      </c>
      <c r="E278">
        <v>8813</v>
      </c>
      <c r="F278" s="2">
        <v>21</v>
      </c>
    </row>
    <row r="279" spans="2:6" x14ac:dyDescent="0.3">
      <c r="B279" t="s">
        <v>40</v>
      </c>
      <c r="C279" t="s">
        <v>37</v>
      </c>
      <c r="D279" t="s">
        <v>19</v>
      </c>
      <c r="E279">
        <v>7693</v>
      </c>
      <c r="F279" s="2">
        <v>21</v>
      </c>
    </row>
    <row r="280" spans="2:6" x14ac:dyDescent="0.3">
      <c r="B280" t="s">
        <v>5</v>
      </c>
      <c r="C280" t="s">
        <v>34</v>
      </c>
      <c r="D280" t="s">
        <v>27</v>
      </c>
      <c r="E280">
        <v>6986</v>
      </c>
      <c r="F280" s="2">
        <v>21</v>
      </c>
    </row>
    <row r="281" spans="2:6" x14ac:dyDescent="0.3">
      <c r="B281" t="s">
        <v>5</v>
      </c>
      <c r="C281" t="s">
        <v>38</v>
      </c>
      <c r="D281" t="s">
        <v>32</v>
      </c>
      <c r="E281">
        <v>5075</v>
      </c>
      <c r="F281" s="2">
        <v>21</v>
      </c>
    </row>
    <row r="282" spans="2:6" x14ac:dyDescent="0.3">
      <c r="B282" t="s">
        <v>7</v>
      </c>
      <c r="C282" t="s">
        <v>35</v>
      </c>
      <c r="D282" t="s">
        <v>27</v>
      </c>
      <c r="E282">
        <v>2478</v>
      </c>
      <c r="F282" s="2">
        <v>21</v>
      </c>
    </row>
    <row r="283" spans="2:6" x14ac:dyDescent="0.3">
      <c r="B283" t="s">
        <v>41</v>
      </c>
      <c r="C283" t="s">
        <v>38</v>
      </c>
      <c r="D283" t="s">
        <v>25</v>
      </c>
      <c r="E283">
        <v>154</v>
      </c>
      <c r="F283" s="2">
        <v>21</v>
      </c>
    </row>
    <row r="284" spans="2:6" x14ac:dyDescent="0.3">
      <c r="B284" t="s">
        <v>3</v>
      </c>
      <c r="C284" t="s">
        <v>34</v>
      </c>
      <c r="D284" t="s">
        <v>20</v>
      </c>
      <c r="E284">
        <v>2583</v>
      </c>
      <c r="F284" s="2">
        <v>18</v>
      </c>
    </row>
    <row r="285" spans="2:6" x14ac:dyDescent="0.3">
      <c r="B285" t="s">
        <v>3</v>
      </c>
      <c r="C285" t="s">
        <v>36</v>
      </c>
      <c r="D285" t="s">
        <v>19</v>
      </c>
      <c r="E285">
        <v>1281</v>
      </c>
      <c r="F285" s="2">
        <v>18</v>
      </c>
    </row>
    <row r="286" spans="2:6" x14ac:dyDescent="0.3">
      <c r="B286" t="s">
        <v>2</v>
      </c>
      <c r="C286" t="s">
        <v>37</v>
      </c>
      <c r="D286" t="s">
        <v>19</v>
      </c>
      <c r="E286">
        <v>238</v>
      </c>
      <c r="F286" s="2">
        <v>18</v>
      </c>
    </row>
    <row r="287" spans="2:6" x14ac:dyDescent="0.3">
      <c r="B287" t="s">
        <v>5</v>
      </c>
      <c r="C287" t="s">
        <v>36</v>
      </c>
      <c r="D287" t="s">
        <v>23</v>
      </c>
      <c r="E287">
        <v>6314</v>
      </c>
      <c r="F287" s="2">
        <v>15</v>
      </c>
    </row>
    <row r="288" spans="2:6" x14ac:dyDescent="0.3">
      <c r="B288" t="s">
        <v>5</v>
      </c>
      <c r="C288" t="s">
        <v>35</v>
      </c>
      <c r="D288" t="s">
        <v>18</v>
      </c>
      <c r="E288">
        <v>2415</v>
      </c>
      <c r="F288" s="2">
        <v>15</v>
      </c>
    </row>
    <row r="289" spans="2:6" x14ac:dyDescent="0.3">
      <c r="B289" t="s">
        <v>6</v>
      </c>
      <c r="C289" t="s">
        <v>34</v>
      </c>
      <c r="D289" t="s">
        <v>15</v>
      </c>
      <c r="E289">
        <v>1442</v>
      </c>
      <c r="F289" s="2">
        <v>15</v>
      </c>
    </row>
    <row r="290" spans="2:6" x14ac:dyDescent="0.3">
      <c r="B290" t="s">
        <v>2</v>
      </c>
      <c r="C290" t="s">
        <v>35</v>
      </c>
      <c r="D290" t="s">
        <v>19</v>
      </c>
      <c r="E290">
        <v>553</v>
      </c>
      <c r="F290" s="2">
        <v>15</v>
      </c>
    </row>
    <row r="291" spans="2:6" x14ac:dyDescent="0.3">
      <c r="B291" t="s">
        <v>40</v>
      </c>
      <c r="C291" t="s">
        <v>39</v>
      </c>
      <c r="D291" t="s">
        <v>22</v>
      </c>
      <c r="E291">
        <v>5817</v>
      </c>
      <c r="F291" s="2">
        <v>12</v>
      </c>
    </row>
    <row r="292" spans="2:6" x14ac:dyDescent="0.3">
      <c r="B292" t="s">
        <v>5</v>
      </c>
      <c r="C292" t="s">
        <v>37</v>
      </c>
      <c r="D292" t="s">
        <v>14</v>
      </c>
      <c r="E292">
        <v>4991</v>
      </c>
      <c r="F292" s="2">
        <v>12</v>
      </c>
    </row>
    <row r="293" spans="2:6" x14ac:dyDescent="0.3">
      <c r="B293" t="s">
        <v>6</v>
      </c>
      <c r="C293" t="s">
        <v>36</v>
      </c>
      <c r="D293" t="s">
        <v>32</v>
      </c>
      <c r="E293">
        <v>6118</v>
      </c>
      <c r="F293" s="2">
        <v>9</v>
      </c>
    </row>
    <row r="294" spans="2:6" x14ac:dyDescent="0.3">
      <c r="B294" t="s">
        <v>10</v>
      </c>
      <c r="C294" t="s">
        <v>34</v>
      </c>
      <c r="D294" t="s">
        <v>26</v>
      </c>
      <c r="E294">
        <v>4991</v>
      </c>
      <c r="F294" s="2">
        <v>9</v>
      </c>
    </row>
    <row r="295" spans="2:6" x14ac:dyDescent="0.3">
      <c r="B295" t="s">
        <v>41</v>
      </c>
      <c r="C295" t="s">
        <v>37</v>
      </c>
      <c r="D295" t="s">
        <v>21</v>
      </c>
      <c r="E295">
        <v>2933</v>
      </c>
      <c r="F295" s="2">
        <v>9</v>
      </c>
    </row>
    <row r="296" spans="2:6" x14ac:dyDescent="0.3">
      <c r="B296" t="s">
        <v>5</v>
      </c>
      <c r="C296" t="s">
        <v>35</v>
      </c>
      <c r="D296" t="s">
        <v>4</v>
      </c>
      <c r="E296">
        <v>2744</v>
      </c>
      <c r="F296" s="2">
        <v>9</v>
      </c>
    </row>
    <row r="297" spans="2:6" x14ac:dyDescent="0.3">
      <c r="B297" t="s">
        <v>9</v>
      </c>
      <c r="C297" t="s">
        <v>38</v>
      </c>
      <c r="D297" t="s">
        <v>17</v>
      </c>
      <c r="E297">
        <v>2408</v>
      </c>
      <c r="F297" s="2">
        <v>9</v>
      </c>
    </row>
    <row r="298" spans="2:6" x14ac:dyDescent="0.3">
      <c r="B298" t="s">
        <v>6</v>
      </c>
      <c r="C298" t="s">
        <v>37</v>
      </c>
      <c r="D298" t="s">
        <v>26</v>
      </c>
      <c r="E298">
        <v>6818</v>
      </c>
      <c r="F298" s="2">
        <v>6</v>
      </c>
    </row>
    <row r="299" spans="2:6" x14ac:dyDescent="0.3">
      <c r="B299" t="s">
        <v>10</v>
      </c>
      <c r="C299" t="s">
        <v>35</v>
      </c>
      <c r="D299" t="s">
        <v>15</v>
      </c>
      <c r="E299">
        <v>2562</v>
      </c>
      <c r="F299" s="2">
        <v>6</v>
      </c>
    </row>
    <row r="300" spans="2:6" x14ac:dyDescent="0.3">
      <c r="B300" t="s">
        <v>6</v>
      </c>
      <c r="C300" t="s">
        <v>38</v>
      </c>
      <c r="D300" t="s">
        <v>16</v>
      </c>
      <c r="E300">
        <v>938</v>
      </c>
      <c r="F300" s="2">
        <v>6</v>
      </c>
    </row>
    <row r="301" spans="2:6" x14ac:dyDescent="0.3">
      <c r="B301" t="s">
        <v>5</v>
      </c>
      <c r="C301" t="s">
        <v>36</v>
      </c>
      <c r="D301" t="s">
        <v>18</v>
      </c>
      <c r="E301">
        <v>6111</v>
      </c>
      <c r="F301" s="2">
        <v>3</v>
      </c>
    </row>
    <row r="302" spans="2:6" x14ac:dyDescent="0.3">
      <c r="B302" t="s">
        <v>41</v>
      </c>
      <c r="C302" t="s">
        <v>38</v>
      </c>
      <c r="D302" t="s">
        <v>22</v>
      </c>
      <c r="E302">
        <v>5915</v>
      </c>
      <c r="F302" s="2">
        <v>3</v>
      </c>
    </row>
    <row r="303" spans="2:6" x14ac:dyDescent="0.3">
      <c r="B303" t="s">
        <v>2</v>
      </c>
      <c r="C303" t="s">
        <v>38</v>
      </c>
      <c r="D303" t="s">
        <v>4</v>
      </c>
      <c r="E303">
        <v>3549</v>
      </c>
      <c r="F303" s="2">
        <v>3</v>
      </c>
    </row>
    <row r="304" spans="2:6" x14ac:dyDescent="0.3">
      <c r="B304" t="s">
        <v>6</v>
      </c>
      <c r="C304" t="s">
        <v>39</v>
      </c>
      <c r="D304" t="s">
        <v>24</v>
      </c>
      <c r="E304">
        <v>2989</v>
      </c>
      <c r="F304" s="2">
        <v>3</v>
      </c>
    </row>
    <row r="305" spans="2:6" x14ac:dyDescent="0.3">
      <c r="B305" t="s">
        <v>7</v>
      </c>
      <c r="C305" t="s">
        <v>37</v>
      </c>
      <c r="D305" t="s">
        <v>26</v>
      </c>
      <c r="E305">
        <v>5306</v>
      </c>
      <c r="F305" s="2">
        <v>0</v>
      </c>
    </row>
  </sheetData>
  <conditionalFormatting sqref="F6:F305">
    <cfRule type="duplicateValues" dxfId="0"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62BFA-F64E-4088-BF73-23847C57EA09}">
  <dimension ref="A1:Z11"/>
  <sheetViews>
    <sheetView workbookViewId="0">
      <selection activeCell="P19" sqref="P19"/>
    </sheetView>
  </sheetViews>
  <sheetFormatPr defaultRowHeight="14.4" x14ac:dyDescent="0.3"/>
  <cols>
    <col min="3" max="3" width="17.77734375" bestFit="1" customWidth="1"/>
    <col min="4" max="6" width="12" bestFit="1" customWidth="1"/>
  </cols>
  <sheetData>
    <row r="1" spans="1:26" ht="28.8" x14ac:dyDescent="0.3">
      <c r="A1" s="10"/>
      <c r="B1" s="11" t="s">
        <v>46</v>
      </c>
      <c r="C1" s="11"/>
      <c r="D1" s="11"/>
      <c r="E1" s="11"/>
      <c r="F1" s="11"/>
      <c r="G1" s="11"/>
      <c r="H1" s="11"/>
      <c r="I1" s="11"/>
      <c r="J1" s="11"/>
      <c r="K1" s="11"/>
      <c r="L1" s="11"/>
      <c r="M1" s="11"/>
      <c r="N1" s="11"/>
      <c r="O1" s="11"/>
      <c r="P1" s="11"/>
      <c r="Q1" s="11"/>
      <c r="R1" s="11"/>
      <c r="S1" s="11"/>
      <c r="T1" s="11"/>
      <c r="U1" s="11"/>
      <c r="V1" s="11"/>
      <c r="W1" s="11"/>
      <c r="X1" s="11"/>
      <c r="Y1" s="11"/>
      <c r="Z1" s="11"/>
    </row>
    <row r="2" spans="1:26" x14ac:dyDescent="0.3">
      <c r="A2" s="12"/>
      <c r="B2" s="12"/>
      <c r="C2" s="12"/>
      <c r="D2" s="12"/>
      <c r="E2" s="12"/>
      <c r="F2" s="12"/>
      <c r="G2" s="12"/>
      <c r="H2" s="12"/>
      <c r="I2" s="12"/>
      <c r="J2" s="12"/>
      <c r="K2" s="12"/>
      <c r="L2" s="12"/>
      <c r="M2" s="12"/>
      <c r="N2" s="12"/>
      <c r="O2" s="12"/>
      <c r="P2" s="12"/>
      <c r="Q2" s="12"/>
      <c r="R2" s="12"/>
      <c r="S2" s="12"/>
      <c r="T2" s="12"/>
      <c r="U2" s="12"/>
      <c r="V2" s="12"/>
      <c r="W2" s="12"/>
      <c r="X2" s="12"/>
      <c r="Y2" s="12"/>
      <c r="Z2" s="12"/>
    </row>
    <row r="5" spans="1:26" x14ac:dyDescent="0.3">
      <c r="C5" s="25" t="s">
        <v>68</v>
      </c>
      <c r="D5" t="s">
        <v>73</v>
      </c>
    </row>
    <row r="6" spans="1:26" x14ac:dyDescent="0.3">
      <c r="C6" s="26" t="s">
        <v>15</v>
      </c>
      <c r="D6" s="28">
        <v>44.990867579908674</v>
      </c>
    </row>
    <row r="7" spans="1:26" x14ac:dyDescent="0.3">
      <c r="C7" s="26" t="s">
        <v>33</v>
      </c>
      <c r="D7" s="28">
        <v>37.303128371089535</v>
      </c>
    </row>
    <row r="8" spans="1:26" x14ac:dyDescent="0.3">
      <c r="C8" s="26" t="s">
        <v>24</v>
      </c>
      <c r="D8" s="28">
        <v>33.88697318007663</v>
      </c>
    </row>
    <row r="9" spans="1:26" x14ac:dyDescent="0.3">
      <c r="C9" s="26" t="s">
        <v>26</v>
      </c>
      <c r="D9" s="28">
        <v>32.807189542483663</v>
      </c>
    </row>
    <row r="10" spans="1:26" x14ac:dyDescent="0.3">
      <c r="C10" s="26" t="s">
        <v>22</v>
      </c>
      <c r="D10" s="28">
        <v>32.301656920077974</v>
      </c>
    </row>
    <row r="11" spans="1:26" x14ac:dyDescent="0.3">
      <c r="C11" s="26" t="s">
        <v>69</v>
      </c>
      <c r="D11" s="28">
        <v>35.949565217391303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2A156-2627-41CE-8BD6-EB64AF74A862}">
  <dimension ref="A1:R20"/>
  <sheetViews>
    <sheetView showGridLines="0" topLeftCell="A2" workbookViewId="0">
      <selection activeCell="U10" sqref="U10"/>
    </sheetView>
  </sheetViews>
  <sheetFormatPr defaultRowHeight="14.4" x14ac:dyDescent="0.3"/>
  <cols>
    <col min="1" max="1" width="3.109375" customWidth="1"/>
  </cols>
  <sheetData>
    <row r="1" spans="1:18" hidden="1" x14ac:dyDescent="0.3"/>
    <row r="2" spans="1:18" s="11" customFormat="1" ht="50.4" customHeight="1" x14ac:dyDescent="0.3">
      <c r="A2" s="10"/>
      <c r="B2" s="11" t="s">
        <v>60</v>
      </c>
    </row>
    <row r="3" spans="1:18" s="12" customFormat="1" ht="13.2" customHeight="1" x14ac:dyDescent="0.3"/>
    <row r="5" spans="1:18" x14ac:dyDescent="0.3">
      <c r="H5" s="17" t="s">
        <v>65</v>
      </c>
      <c r="P5" s="17" t="s">
        <v>66</v>
      </c>
    </row>
    <row r="6" spans="1:18" x14ac:dyDescent="0.3">
      <c r="H6" s="18" t="s">
        <v>62</v>
      </c>
      <c r="I6" s="18" t="s">
        <v>1</v>
      </c>
      <c r="J6" s="18"/>
      <c r="K6" s="18" t="s">
        <v>44</v>
      </c>
      <c r="P6" s="16" t="s">
        <v>61</v>
      </c>
      <c r="Q6" s="16" t="s">
        <v>1</v>
      </c>
      <c r="R6" s="16" t="s">
        <v>44</v>
      </c>
    </row>
    <row r="7" spans="1:18" x14ac:dyDescent="0.3">
      <c r="H7" s="8" t="s">
        <v>34</v>
      </c>
      <c r="I7" s="19">
        <f>SUMIFS(data[Amount],data[Geography],H7)</f>
        <v>252469</v>
      </c>
      <c r="J7" s="14">
        <f>I7</f>
        <v>252469</v>
      </c>
      <c r="K7" s="20">
        <f>SUMIFS(data[Units],data[Geography],H7)</f>
        <v>8760</v>
      </c>
      <c r="P7" t="str" cm="1">
        <f t="array" ref="P7:P12">_xlfn.SORTBY(_xlfn.UNIQUE(data[Geography]),SUMIFS(data[Amount],data[Geography],_xlfn.UNIQUE(data[Geography])),-1)</f>
        <v>India</v>
      </c>
      <c r="Q7" s="14" cm="1">
        <f t="array" ref="Q7:Q12">SUMIFS(data[Amount],data[Geography],_xlfn.ANCHORARRAY(P7))</f>
        <v>252469</v>
      </c>
      <c r="R7" s="14" cm="1">
        <f t="array" ref="R7:R12">SUMIFS(data[Units],data[Geography],_xlfn.ANCHORARRAY(P7))</f>
        <v>8760</v>
      </c>
    </row>
    <row r="8" spans="1:18" x14ac:dyDescent="0.3">
      <c r="H8" s="8" t="s">
        <v>36</v>
      </c>
      <c r="I8" s="19">
        <f>SUMIFS(data[Amount],data[Geography],H8)</f>
        <v>237944</v>
      </c>
      <c r="J8" s="14">
        <f t="shared" ref="J8:J12" si="0">I8</f>
        <v>237944</v>
      </c>
      <c r="K8" s="20">
        <f>SUMIFS(data[Units],data[Geography],H8)</f>
        <v>7302</v>
      </c>
      <c r="P8" t="str">
        <v>Canada</v>
      </c>
      <c r="Q8" s="14">
        <v>237944</v>
      </c>
      <c r="R8" s="14">
        <v>7302</v>
      </c>
    </row>
    <row r="9" spans="1:18" x14ac:dyDescent="0.3">
      <c r="H9" s="8" t="s">
        <v>37</v>
      </c>
      <c r="I9" s="19">
        <f>SUMIFS(data[Amount],data[Geography],H9)</f>
        <v>218813</v>
      </c>
      <c r="J9" s="14">
        <f t="shared" si="0"/>
        <v>218813</v>
      </c>
      <c r="K9" s="20">
        <f>SUMIFS(data[Units],data[Geography],H9)</f>
        <v>7431</v>
      </c>
      <c r="P9" t="str">
        <v>New Zealand</v>
      </c>
      <c r="Q9" s="14">
        <v>218813</v>
      </c>
      <c r="R9" s="14">
        <v>7431</v>
      </c>
    </row>
    <row r="10" spans="1:18" x14ac:dyDescent="0.3">
      <c r="H10" s="8" t="s">
        <v>35</v>
      </c>
      <c r="I10" s="19">
        <f>SUMIFS(data[Amount],data[Geography],H10)</f>
        <v>189434</v>
      </c>
      <c r="J10" s="14">
        <f t="shared" si="0"/>
        <v>189434</v>
      </c>
      <c r="K10" s="20">
        <f>SUMIFS(data[Units],data[Geography],H10)</f>
        <v>10158</v>
      </c>
      <c r="P10" t="str">
        <v>USA</v>
      </c>
      <c r="Q10" s="14">
        <v>189434</v>
      </c>
      <c r="R10" s="14">
        <v>10158</v>
      </c>
    </row>
    <row r="11" spans="1:18" x14ac:dyDescent="0.3">
      <c r="H11" s="8" t="s">
        <v>39</v>
      </c>
      <c r="I11" s="19">
        <f>SUMIFS(data[Amount],data[Geography],H11)</f>
        <v>173530</v>
      </c>
      <c r="J11" s="14">
        <f t="shared" si="0"/>
        <v>173530</v>
      </c>
      <c r="K11" s="20">
        <f>SUMIFS(data[Units],data[Geography],H11)</f>
        <v>5745</v>
      </c>
      <c r="P11" t="str">
        <v>UK</v>
      </c>
      <c r="Q11" s="14">
        <v>173530</v>
      </c>
      <c r="R11" s="14">
        <v>5745</v>
      </c>
    </row>
    <row r="12" spans="1:18" x14ac:dyDescent="0.3">
      <c r="H12" s="8" t="s">
        <v>38</v>
      </c>
      <c r="I12" s="19">
        <f>SUMIFS(data[Amount],data[Geography],H12)</f>
        <v>168679</v>
      </c>
      <c r="J12" s="14">
        <f t="shared" si="0"/>
        <v>168679</v>
      </c>
      <c r="K12" s="20">
        <f>SUMIFS(data[Units],data[Geography],H12)</f>
        <v>6264</v>
      </c>
      <c r="P12" t="str">
        <v>Australia</v>
      </c>
      <c r="Q12" s="14">
        <v>168679</v>
      </c>
      <c r="R12" s="14">
        <v>6264</v>
      </c>
    </row>
    <row r="13" spans="1:18" x14ac:dyDescent="0.3">
      <c r="D13" s="13"/>
    </row>
    <row r="17" spans="3:11" ht="18" x14ac:dyDescent="0.35">
      <c r="C17" s="15" t="s">
        <v>58</v>
      </c>
      <c r="D17" s="7"/>
      <c r="E17" s="7"/>
      <c r="F17" s="7"/>
      <c r="G17" s="7"/>
      <c r="H17" s="7"/>
      <c r="I17" s="7"/>
      <c r="J17" s="7"/>
      <c r="K17" s="7"/>
    </row>
    <row r="18" spans="3:11" x14ac:dyDescent="0.3">
      <c r="C18" s="7" t="s">
        <v>63</v>
      </c>
      <c r="D18" s="7"/>
      <c r="E18" s="7"/>
      <c r="F18" s="7"/>
      <c r="G18" s="7"/>
      <c r="H18" s="7"/>
      <c r="I18" s="7"/>
      <c r="J18" s="7"/>
      <c r="K18" s="7"/>
    </row>
    <row r="19" spans="3:11" x14ac:dyDescent="0.3">
      <c r="C19" s="7"/>
      <c r="D19" s="7"/>
      <c r="E19" s="7"/>
      <c r="F19" s="7"/>
      <c r="G19" s="7"/>
      <c r="H19" s="7"/>
      <c r="I19" s="7"/>
      <c r="J19" s="7"/>
      <c r="K19" s="7"/>
    </row>
    <row r="20" spans="3:11" x14ac:dyDescent="0.3">
      <c r="C20" s="7" t="s">
        <v>64</v>
      </c>
      <c r="D20" s="7"/>
      <c r="E20" s="7"/>
      <c r="F20" s="7"/>
      <c r="G20" s="7"/>
      <c r="H20" s="7"/>
      <c r="I20" s="7"/>
      <c r="J20" s="7"/>
      <c r="K20" s="7"/>
    </row>
  </sheetData>
  <conditionalFormatting sqref="J7:J12">
    <cfRule type="dataBar" priority="1">
      <dataBar showValue="0">
        <cfvo type="min"/>
        <cfvo type="max"/>
        <color rgb="FFFFFF00"/>
      </dataBar>
      <extLst>
        <ext xmlns:x14="http://schemas.microsoft.com/office/spreadsheetml/2009/9/main" uri="{B025F937-C7B1-47D3-B67F-A62EFF666E3E}">
          <x14:id>{58979C59-25E1-4100-A6D4-F21C41F97C73}</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8979C59-25E1-4100-A6D4-F21C41F97C73}">
            <x14:dataBar minLength="0" maxLength="100" gradient="0">
              <x14:cfvo type="autoMin"/>
              <x14:cfvo type="autoMax"/>
              <x14:negativeFillColor rgb="FFFF0000"/>
              <x14:axisColor rgb="FF000000"/>
            </x14:dataBar>
          </x14:cfRule>
          <xm:sqref>J7:J12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0EAFB-4B25-46FC-ACC6-C63AD407412E}">
  <sheetPr>
    <tabColor theme="0"/>
  </sheetPr>
  <dimension ref="A1:J15"/>
  <sheetViews>
    <sheetView showGridLines="0" topLeftCell="A2" workbookViewId="0">
      <selection activeCell="P24" sqref="P24"/>
    </sheetView>
  </sheetViews>
  <sheetFormatPr defaultRowHeight="14.4" x14ac:dyDescent="0.3"/>
  <cols>
    <col min="1" max="1" width="3.44140625" customWidth="1"/>
    <col min="7" max="7" width="12.5546875" bestFit="1" customWidth="1"/>
    <col min="8" max="8" width="14.44140625" bestFit="1" customWidth="1"/>
    <col min="9" max="9" width="8.6640625" customWidth="1"/>
    <col min="10" max="10" width="11.77734375" bestFit="1" customWidth="1"/>
  </cols>
  <sheetData>
    <row r="1" spans="1:10" hidden="1" x14ac:dyDescent="0.3"/>
    <row r="2" spans="1:10" s="21" customFormat="1" ht="51.6" customHeight="1" x14ac:dyDescent="0.5">
      <c r="A2" s="22"/>
      <c r="B2" s="21" t="s">
        <v>67</v>
      </c>
    </row>
    <row r="3" spans="1:10" s="24" customFormat="1" ht="16.2" customHeight="1" x14ac:dyDescent="0.3">
      <c r="A3" s="23"/>
    </row>
    <row r="9" spans="1:10" x14ac:dyDescent="0.3">
      <c r="G9" s="25" t="s">
        <v>68</v>
      </c>
      <c r="H9" t="s">
        <v>70</v>
      </c>
      <c r="I9" t="s">
        <v>72</v>
      </c>
      <c r="J9" t="s">
        <v>71</v>
      </c>
    </row>
    <row r="10" spans="1:10" x14ac:dyDescent="0.3">
      <c r="G10" s="26" t="s">
        <v>34</v>
      </c>
      <c r="H10" s="14">
        <v>252469</v>
      </c>
      <c r="I10" s="27">
        <v>252469</v>
      </c>
      <c r="J10" s="2">
        <v>8760</v>
      </c>
    </row>
    <row r="11" spans="1:10" x14ac:dyDescent="0.3">
      <c r="G11" s="26" t="s">
        <v>36</v>
      </c>
      <c r="H11" s="14">
        <v>237944</v>
      </c>
      <c r="I11" s="27">
        <v>237944</v>
      </c>
      <c r="J11" s="2">
        <v>7302</v>
      </c>
    </row>
    <row r="12" spans="1:10" x14ac:dyDescent="0.3">
      <c r="G12" s="26" t="s">
        <v>37</v>
      </c>
      <c r="H12" s="14">
        <v>218813</v>
      </c>
      <c r="I12" s="27">
        <v>218813</v>
      </c>
      <c r="J12" s="2">
        <v>7431</v>
      </c>
    </row>
    <row r="13" spans="1:10" x14ac:dyDescent="0.3">
      <c r="G13" s="26" t="s">
        <v>35</v>
      </c>
      <c r="H13" s="14">
        <v>189434</v>
      </c>
      <c r="I13" s="27">
        <v>189434</v>
      </c>
      <c r="J13" s="2">
        <v>10158</v>
      </c>
    </row>
    <row r="14" spans="1:10" x14ac:dyDescent="0.3">
      <c r="G14" s="26" t="s">
        <v>39</v>
      </c>
      <c r="H14" s="14">
        <v>173530</v>
      </c>
      <c r="I14" s="27">
        <v>173530</v>
      </c>
      <c r="J14" s="2">
        <v>5745</v>
      </c>
    </row>
    <row r="15" spans="1:10" x14ac:dyDescent="0.3">
      <c r="G15" s="26" t="s">
        <v>38</v>
      </c>
      <c r="H15" s="14">
        <v>168679</v>
      </c>
      <c r="I15" s="27">
        <v>168679</v>
      </c>
      <c r="J15" s="2">
        <v>6264</v>
      </c>
    </row>
  </sheetData>
  <conditionalFormatting pivot="1" sqref="I10:I15">
    <cfRule type="dataBar" priority="1">
      <dataBar showValue="0">
        <cfvo type="min"/>
        <cfvo type="max"/>
        <color rgb="FFFFB628"/>
      </dataBar>
      <extLst>
        <ext xmlns:x14="http://schemas.microsoft.com/office/spreadsheetml/2009/9/main" uri="{B025F937-C7B1-47D3-B67F-A62EFF666E3E}">
          <x14:id>{FA6743CA-F0FD-46D2-B2F9-306F90330A46}</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FA6743CA-F0FD-46D2-B2F9-306F90330A46}">
            <x14:dataBar minLength="0" maxLength="100" border="1" negativeBarBorderColorSameAsPositive="0">
              <x14:cfvo type="autoMin"/>
              <x14:cfvo type="autoMax"/>
              <x14:borderColor rgb="FFFFB628"/>
              <x14:negativeFillColor rgb="FFFF0000"/>
              <x14:negativeBorderColor rgb="FFFF0000"/>
              <x14:axisColor rgb="FF000000"/>
            </x14:dataBar>
          </x14:cfRule>
          <xm:sqref>I10:I15</xm:sqref>
        </x14:conditionalFormatting>
      </x14:conditionalFormattings>
    </ex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816A9-2662-4C82-BB6A-64A60204801B}">
  <dimension ref="A1:Y304"/>
  <sheetViews>
    <sheetView showGridLines="0" topLeftCell="C1" workbookViewId="0">
      <selection activeCell="L22" sqref="L22"/>
    </sheetView>
  </sheetViews>
  <sheetFormatPr defaultRowHeight="14.4" x14ac:dyDescent="0.3"/>
  <cols>
    <col min="3" max="3" width="15.109375" bestFit="1" customWidth="1"/>
    <col min="4" max="4" width="11.5546875" bestFit="1" customWidth="1"/>
    <col min="5" max="5" width="20.21875" bestFit="1" customWidth="1"/>
    <col min="6" max="6" width="8" bestFit="1" customWidth="1"/>
    <col min="7" max="7" width="5.33203125" bestFit="1" customWidth="1"/>
  </cols>
  <sheetData>
    <row r="1" spans="1:25" ht="28.8" x14ac:dyDescent="0.3">
      <c r="A1" s="10"/>
      <c r="B1" s="11" t="s">
        <v>74</v>
      </c>
      <c r="C1" s="11"/>
      <c r="D1" s="11"/>
      <c r="E1" s="11"/>
      <c r="F1" s="11"/>
      <c r="G1" s="11"/>
      <c r="H1" s="11"/>
      <c r="I1" s="11"/>
      <c r="J1" s="11"/>
      <c r="K1" s="11"/>
      <c r="L1" s="11"/>
      <c r="M1" s="11"/>
      <c r="N1" s="11"/>
      <c r="O1" s="11"/>
      <c r="P1" s="11"/>
      <c r="Q1" s="11"/>
      <c r="R1" s="11"/>
      <c r="S1" s="11"/>
      <c r="T1" s="11"/>
      <c r="U1" s="11"/>
      <c r="V1" s="11"/>
      <c r="W1" s="11"/>
      <c r="X1" s="11"/>
      <c r="Y1" s="11"/>
    </row>
    <row r="2" spans="1:25" x14ac:dyDescent="0.3">
      <c r="A2" s="12"/>
      <c r="B2" s="12"/>
      <c r="C2" s="12"/>
      <c r="D2" s="12"/>
      <c r="E2" s="12"/>
      <c r="F2" s="12"/>
      <c r="G2" s="12"/>
      <c r="H2" s="12"/>
      <c r="I2" s="12"/>
      <c r="J2" s="12"/>
      <c r="K2" s="12"/>
      <c r="L2" s="12"/>
      <c r="M2" s="12"/>
      <c r="N2" s="12"/>
      <c r="O2" s="12"/>
      <c r="P2" s="12"/>
      <c r="Q2" s="12"/>
      <c r="R2" s="12"/>
      <c r="S2" s="12"/>
      <c r="T2" s="12"/>
      <c r="U2" s="12"/>
      <c r="V2" s="12"/>
      <c r="W2" s="12"/>
      <c r="X2" s="12"/>
      <c r="Y2" s="12"/>
    </row>
    <row r="4" spans="1:25" x14ac:dyDescent="0.3">
      <c r="C4" s="3" t="s">
        <v>11</v>
      </c>
      <c r="D4" s="3" t="s">
        <v>12</v>
      </c>
      <c r="E4" s="3" t="s">
        <v>0</v>
      </c>
      <c r="F4" s="4" t="s">
        <v>1</v>
      </c>
      <c r="G4" s="4" t="s">
        <v>44</v>
      </c>
    </row>
    <row r="5" spans="1:25" x14ac:dyDescent="0.3">
      <c r="C5" t="s">
        <v>5</v>
      </c>
      <c r="D5" t="s">
        <v>36</v>
      </c>
      <c r="E5" t="s">
        <v>16</v>
      </c>
      <c r="F5" s="1">
        <v>16184</v>
      </c>
      <c r="G5" s="2">
        <v>39</v>
      </c>
    </row>
    <row r="6" spans="1:25" x14ac:dyDescent="0.3">
      <c r="C6" t="s">
        <v>5</v>
      </c>
      <c r="D6" t="s">
        <v>34</v>
      </c>
      <c r="E6" t="s">
        <v>20</v>
      </c>
      <c r="F6" s="1">
        <v>15610</v>
      </c>
      <c r="G6" s="2">
        <v>339</v>
      </c>
    </row>
    <row r="7" spans="1:25" x14ac:dyDescent="0.3">
      <c r="C7" t="s">
        <v>9</v>
      </c>
      <c r="D7" t="s">
        <v>34</v>
      </c>
      <c r="E7" t="s">
        <v>28</v>
      </c>
      <c r="F7" s="1">
        <v>14329</v>
      </c>
      <c r="G7" s="2">
        <v>150</v>
      </c>
    </row>
    <row r="8" spans="1:25" x14ac:dyDescent="0.3">
      <c r="C8" t="s">
        <v>5</v>
      </c>
      <c r="D8" t="s">
        <v>35</v>
      </c>
      <c r="E8" t="s">
        <v>15</v>
      </c>
      <c r="F8" s="1">
        <v>13391</v>
      </c>
      <c r="G8" s="2">
        <v>201</v>
      </c>
    </row>
    <row r="9" spans="1:25" x14ac:dyDescent="0.3">
      <c r="C9" t="s">
        <v>10</v>
      </c>
      <c r="D9" t="s">
        <v>39</v>
      </c>
      <c r="E9" t="s">
        <v>33</v>
      </c>
      <c r="F9" s="1">
        <v>12950</v>
      </c>
      <c r="G9" s="2">
        <v>30</v>
      </c>
    </row>
    <row r="10" spans="1:25" x14ac:dyDescent="0.3">
      <c r="C10" t="s">
        <v>40</v>
      </c>
      <c r="D10" t="s">
        <v>35</v>
      </c>
      <c r="E10" t="s">
        <v>32</v>
      </c>
      <c r="F10" s="1">
        <v>12348</v>
      </c>
      <c r="G10" s="2">
        <v>234</v>
      </c>
    </row>
    <row r="11" spans="1:25" x14ac:dyDescent="0.3">
      <c r="C11" t="s">
        <v>2</v>
      </c>
      <c r="D11" t="s">
        <v>37</v>
      </c>
      <c r="E11" t="s">
        <v>18</v>
      </c>
      <c r="F11" s="1">
        <v>11571</v>
      </c>
      <c r="G11" s="2">
        <v>138</v>
      </c>
    </row>
    <row r="12" spans="1:25" x14ac:dyDescent="0.3">
      <c r="C12" t="s">
        <v>9</v>
      </c>
      <c r="D12" t="s">
        <v>36</v>
      </c>
      <c r="E12" t="s">
        <v>27</v>
      </c>
      <c r="F12" s="1">
        <v>11522</v>
      </c>
      <c r="G12" s="2">
        <v>204</v>
      </c>
    </row>
    <row r="13" spans="1:25" x14ac:dyDescent="0.3">
      <c r="C13" t="s">
        <v>2</v>
      </c>
      <c r="D13" t="s">
        <v>36</v>
      </c>
      <c r="E13" t="s">
        <v>16</v>
      </c>
      <c r="F13" s="1">
        <v>11417</v>
      </c>
      <c r="G13" s="2">
        <v>21</v>
      </c>
    </row>
    <row r="14" spans="1:25" x14ac:dyDescent="0.3">
      <c r="C14" t="s">
        <v>41</v>
      </c>
      <c r="D14" t="s">
        <v>36</v>
      </c>
      <c r="E14" t="s">
        <v>13</v>
      </c>
      <c r="F14" s="1">
        <v>10311</v>
      </c>
      <c r="G14" s="2">
        <v>231</v>
      </c>
    </row>
    <row r="15" spans="1:25" x14ac:dyDescent="0.3">
      <c r="C15" t="s">
        <v>41</v>
      </c>
      <c r="D15" t="s">
        <v>36</v>
      </c>
      <c r="E15" t="s">
        <v>32</v>
      </c>
      <c r="F15" s="1">
        <v>10304</v>
      </c>
      <c r="G15" s="2">
        <v>84</v>
      </c>
    </row>
    <row r="16" spans="1:25" x14ac:dyDescent="0.3">
      <c r="C16" t="s">
        <v>7</v>
      </c>
      <c r="D16" t="s">
        <v>38</v>
      </c>
      <c r="E16" t="s">
        <v>30</v>
      </c>
      <c r="F16" s="1">
        <v>10129</v>
      </c>
      <c r="G16" s="2">
        <v>312</v>
      </c>
    </row>
    <row r="17" spans="3:7" x14ac:dyDescent="0.3">
      <c r="C17" t="s">
        <v>6</v>
      </c>
      <c r="D17" t="s">
        <v>36</v>
      </c>
      <c r="E17" t="s">
        <v>4</v>
      </c>
      <c r="F17" s="1">
        <v>10073</v>
      </c>
      <c r="G17" s="2">
        <v>120</v>
      </c>
    </row>
    <row r="18" spans="3:7" x14ac:dyDescent="0.3">
      <c r="C18" t="s">
        <v>2</v>
      </c>
      <c r="D18" t="s">
        <v>37</v>
      </c>
      <c r="E18" t="s">
        <v>17</v>
      </c>
      <c r="F18" s="1">
        <v>9926</v>
      </c>
      <c r="G18" s="2">
        <v>201</v>
      </c>
    </row>
    <row r="19" spans="3:7" x14ac:dyDescent="0.3">
      <c r="C19" t="s">
        <v>7</v>
      </c>
      <c r="D19" t="s">
        <v>37</v>
      </c>
      <c r="E19" t="s">
        <v>22</v>
      </c>
      <c r="F19" s="1">
        <v>9835</v>
      </c>
      <c r="G19" s="2">
        <v>207</v>
      </c>
    </row>
    <row r="20" spans="3:7" x14ac:dyDescent="0.3">
      <c r="C20" t="s">
        <v>40</v>
      </c>
      <c r="D20" t="s">
        <v>36</v>
      </c>
      <c r="E20" t="s">
        <v>33</v>
      </c>
      <c r="F20" s="1">
        <v>9772</v>
      </c>
      <c r="G20" s="2">
        <v>90</v>
      </c>
    </row>
    <row r="21" spans="3:7" x14ac:dyDescent="0.3">
      <c r="C21" t="s">
        <v>8</v>
      </c>
      <c r="D21" t="s">
        <v>37</v>
      </c>
      <c r="E21" t="s">
        <v>15</v>
      </c>
      <c r="F21" s="1">
        <v>9709</v>
      </c>
      <c r="G21" s="2">
        <v>30</v>
      </c>
    </row>
    <row r="22" spans="3:7" x14ac:dyDescent="0.3">
      <c r="C22" t="s">
        <v>8</v>
      </c>
      <c r="D22" t="s">
        <v>39</v>
      </c>
      <c r="E22" t="s">
        <v>18</v>
      </c>
      <c r="F22" s="1">
        <v>9660</v>
      </c>
      <c r="G22" s="2">
        <v>27</v>
      </c>
    </row>
    <row r="23" spans="3:7" x14ac:dyDescent="0.3">
      <c r="C23" t="s">
        <v>41</v>
      </c>
      <c r="D23" t="s">
        <v>36</v>
      </c>
      <c r="E23" t="s">
        <v>18</v>
      </c>
      <c r="F23" s="1">
        <v>9632</v>
      </c>
      <c r="G23" s="2">
        <v>288</v>
      </c>
    </row>
    <row r="24" spans="3:7" x14ac:dyDescent="0.3">
      <c r="C24" t="s">
        <v>9</v>
      </c>
      <c r="D24" t="s">
        <v>38</v>
      </c>
      <c r="E24" t="s">
        <v>33</v>
      </c>
      <c r="F24" s="1">
        <v>9506</v>
      </c>
      <c r="G24" s="2">
        <v>87</v>
      </c>
    </row>
    <row r="25" spans="3:7" x14ac:dyDescent="0.3">
      <c r="C25" t="s">
        <v>2</v>
      </c>
      <c r="D25" t="s">
        <v>39</v>
      </c>
      <c r="E25" t="s">
        <v>20</v>
      </c>
      <c r="F25" s="1">
        <v>9443</v>
      </c>
      <c r="G25" s="2">
        <v>162</v>
      </c>
    </row>
    <row r="26" spans="3:7" x14ac:dyDescent="0.3">
      <c r="C26" t="s">
        <v>3</v>
      </c>
      <c r="D26" t="s">
        <v>36</v>
      </c>
      <c r="E26" t="s">
        <v>16</v>
      </c>
      <c r="F26" s="1">
        <v>9198</v>
      </c>
      <c r="G26" s="2">
        <v>36</v>
      </c>
    </row>
    <row r="27" spans="3:7" x14ac:dyDescent="0.3">
      <c r="C27" t="s">
        <v>9</v>
      </c>
      <c r="D27" t="s">
        <v>36</v>
      </c>
      <c r="E27" t="s">
        <v>30</v>
      </c>
      <c r="F27" s="1">
        <v>9051</v>
      </c>
      <c r="G27" s="2">
        <v>57</v>
      </c>
    </row>
    <row r="28" spans="3:7" x14ac:dyDescent="0.3">
      <c r="C28" t="s">
        <v>40</v>
      </c>
      <c r="D28" t="s">
        <v>37</v>
      </c>
      <c r="E28" t="s">
        <v>29</v>
      </c>
      <c r="F28" s="1">
        <v>9002</v>
      </c>
      <c r="G28" s="2">
        <v>72</v>
      </c>
    </row>
    <row r="29" spans="3:7" x14ac:dyDescent="0.3">
      <c r="C29" t="s">
        <v>8</v>
      </c>
      <c r="D29" t="s">
        <v>39</v>
      </c>
      <c r="E29" t="s">
        <v>31</v>
      </c>
      <c r="F29" s="1">
        <v>8890</v>
      </c>
      <c r="G29" s="2">
        <v>210</v>
      </c>
    </row>
    <row r="30" spans="3:7" x14ac:dyDescent="0.3">
      <c r="C30" t="s">
        <v>40</v>
      </c>
      <c r="D30" t="s">
        <v>35</v>
      </c>
      <c r="E30" t="s">
        <v>33</v>
      </c>
      <c r="F30" s="1">
        <v>8869</v>
      </c>
      <c r="G30" s="2">
        <v>432</v>
      </c>
    </row>
    <row r="31" spans="3:7" x14ac:dyDescent="0.3">
      <c r="C31" t="s">
        <v>7</v>
      </c>
      <c r="D31" t="s">
        <v>34</v>
      </c>
      <c r="E31" t="s">
        <v>24</v>
      </c>
      <c r="F31" s="1">
        <v>8862</v>
      </c>
      <c r="G31" s="2">
        <v>189</v>
      </c>
    </row>
    <row r="32" spans="3:7" x14ac:dyDescent="0.3">
      <c r="C32" t="s">
        <v>3</v>
      </c>
      <c r="D32" t="s">
        <v>38</v>
      </c>
      <c r="E32" t="s">
        <v>26</v>
      </c>
      <c r="F32" s="1">
        <v>8841</v>
      </c>
      <c r="G32" s="2">
        <v>303</v>
      </c>
    </row>
    <row r="33" spans="3:7" x14ac:dyDescent="0.3">
      <c r="C33" t="s">
        <v>5</v>
      </c>
      <c r="D33" t="s">
        <v>37</v>
      </c>
      <c r="E33" t="s">
        <v>25</v>
      </c>
      <c r="F33" s="1">
        <v>8813</v>
      </c>
      <c r="G33" s="2">
        <v>21</v>
      </c>
    </row>
    <row r="34" spans="3:7" x14ac:dyDescent="0.3">
      <c r="C34" t="s">
        <v>9</v>
      </c>
      <c r="D34" t="s">
        <v>34</v>
      </c>
      <c r="E34" t="s">
        <v>20</v>
      </c>
      <c r="F34" s="1">
        <v>8463</v>
      </c>
      <c r="G34" s="2">
        <v>492</v>
      </c>
    </row>
    <row r="35" spans="3:7" x14ac:dyDescent="0.3">
      <c r="C35" t="s">
        <v>7</v>
      </c>
      <c r="D35" t="s">
        <v>36</v>
      </c>
      <c r="E35" t="s">
        <v>22</v>
      </c>
      <c r="F35" s="1">
        <v>8435</v>
      </c>
      <c r="G35" s="2">
        <v>42</v>
      </c>
    </row>
    <row r="36" spans="3:7" x14ac:dyDescent="0.3">
      <c r="C36" t="s">
        <v>2</v>
      </c>
      <c r="D36" t="s">
        <v>36</v>
      </c>
      <c r="E36" t="s">
        <v>29</v>
      </c>
      <c r="F36" s="1">
        <v>8211</v>
      </c>
      <c r="G36" s="2">
        <v>75</v>
      </c>
    </row>
    <row r="37" spans="3:7" x14ac:dyDescent="0.3">
      <c r="C37" t="s">
        <v>9</v>
      </c>
      <c r="D37" t="s">
        <v>34</v>
      </c>
      <c r="E37" t="s">
        <v>23</v>
      </c>
      <c r="F37" s="1">
        <v>8155</v>
      </c>
      <c r="G37" s="2">
        <v>90</v>
      </c>
    </row>
    <row r="38" spans="3:7" x14ac:dyDescent="0.3">
      <c r="C38" t="s">
        <v>6</v>
      </c>
      <c r="D38" t="s">
        <v>34</v>
      </c>
      <c r="E38" t="s">
        <v>26</v>
      </c>
      <c r="F38" s="1">
        <v>8008</v>
      </c>
      <c r="G38" s="2">
        <v>456</v>
      </c>
    </row>
    <row r="39" spans="3:7" x14ac:dyDescent="0.3">
      <c r="C39" t="s">
        <v>41</v>
      </c>
      <c r="D39" t="s">
        <v>34</v>
      </c>
      <c r="E39" t="s">
        <v>33</v>
      </c>
      <c r="F39" s="1">
        <v>7847</v>
      </c>
      <c r="G39" s="2">
        <v>174</v>
      </c>
    </row>
    <row r="40" spans="3:7" x14ac:dyDescent="0.3">
      <c r="C40" t="s">
        <v>9</v>
      </c>
      <c r="D40" t="s">
        <v>35</v>
      </c>
      <c r="E40" t="s">
        <v>15</v>
      </c>
      <c r="F40" s="1">
        <v>7833</v>
      </c>
      <c r="G40" s="2">
        <v>243</v>
      </c>
    </row>
    <row r="41" spans="3:7" x14ac:dyDescent="0.3">
      <c r="C41" t="s">
        <v>2</v>
      </c>
      <c r="D41" t="s">
        <v>39</v>
      </c>
      <c r="E41" t="s">
        <v>27</v>
      </c>
      <c r="F41" s="1">
        <v>7812</v>
      </c>
      <c r="G41" s="2">
        <v>81</v>
      </c>
    </row>
    <row r="42" spans="3:7" x14ac:dyDescent="0.3">
      <c r="C42" t="s">
        <v>3</v>
      </c>
      <c r="D42" t="s">
        <v>34</v>
      </c>
      <c r="E42" t="s">
        <v>32</v>
      </c>
      <c r="F42" s="1">
        <v>7777</v>
      </c>
      <c r="G42" s="2">
        <v>504</v>
      </c>
    </row>
    <row r="43" spans="3:7" x14ac:dyDescent="0.3">
      <c r="C43" t="s">
        <v>7</v>
      </c>
      <c r="D43" t="s">
        <v>34</v>
      </c>
      <c r="E43" t="s">
        <v>17</v>
      </c>
      <c r="F43" s="1">
        <v>7777</v>
      </c>
      <c r="G43" s="2">
        <v>39</v>
      </c>
    </row>
    <row r="44" spans="3:7" x14ac:dyDescent="0.3">
      <c r="C44" t="s">
        <v>6</v>
      </c>
      <c r="D44" t="s">
        <v>37</v>
      </c>
      <c r="E44" t="s">
        <v>31</v>
      </c>
      <c r="F44" s="1">
        <v>7693</v>
      </c>
      <c r="G44" s="2">
        <v>87</v>
      </c>
    </row>
    <row r="45" spans="3:7" x14ac:dyDescent="0.3">
      <c r="C45" t="s">
        <v>40</v>
      </c>
      <c r="D45" t="s">
        <v>37</v>
      </c>
      <c r="E45" t="s">
        <v>19</v>
      </c>
      <c r="F45" s="1">
        <v>7693</v>
      </c>
      <c r="G45" s="2">
        <v>21</v>
      </c>
    </row>
    <row r="46" spans="3:7" x14ac:dyDescent="0.3">
      <c r="C46" t="s">
        <v>2</v>
      </c>
      <c r="D46" t="s">
        <v>39</v>
      </c>
      <c r="E46" t="s">
        <v>21</v>
      </c>
      <c r="F46" s="1">
        <v>7651</v>
      </c>
      <c r="G46" s="2">
        <v>213</v>
      </c>
    </row>
    <row r="47" spans="3:7" x14ac:dyDescent="0.3">
      <c r="C47" t="s">
        <v>2</v>
      </c>
      <c r="D47" t="s">
        <v>34</v>
      </c>
      <c r="E47" t="s">
        <v>19</v>
      </c>
      <c r="F47" s="1">
        <v>7511</v>
      </c>
      <c r="G47" s="2">
        <v>120</v>
      </c>
    </row>
    <row r="48" spans="3:7" x14ac:dyDescent="0.3">
      <c r="C48" t="s">
        <v>5</v>
      </c>
      <c r="D48" t="s">
        <v>38</v>
      </c>
      <c r="E48" t="s">
        <v>25</v>
      </c>
      <c r="F48" s="1">
        <v>7483</v>
      </c>
      <c r="G48" s="2">
        <v>45</v>
      </c>
    </row>
    <row r="49" spans="3:7" x14ac:dyDescent="0.3">
      <c r="C49" t="s">
        <v>41</v>
      </c>
      <c r="D49" t="s">
        <v>35</v>
      </c>
      <c r="E49" t="s">
        <v>28</v>
      </c>
      <c r="F49" s="1">
        <v>7455</v>
      </c>
      <c r="G49" s="2">
        <v>216</v>
      </c>
    </row>
    <row r="50" spans="3:7" x14ac:dyDescent="0.3">
      <c r="C50" t="s">
        <v>6</v>
      </c>
      <c r="D50" t="s">
        <v>38</v>
      </c>
      <c r="E50" t="s">
        <v>21</v>
      </c>
      <c r="F50" s="1">
        <v>7322</v>
      </c>
      <c r="G50" s="2">
        <v>36</v>
      </c>
    </row>
    <row r="51" spans="3:7" x14ac:dyDescent="0.3">
      <c r="C51" t="s">
        <v>3</v>
      </c>
      <c r="D51" t="s">
        <v>37</v>
      </c>
      <c r="E51" t="s">
        <v>28</v>
      </c>
      <c r="F51" s="1">
        <v>7308</v>
      </c>
      <c r="G51" s="2">
        <v>327</v>
      </c>
    </row>
    <row r="52" spans="3:7" x14ac:dyDescent="0.3">
      <c r="C52" t="s">
        <v>5</v>
      </c>
      <c r="D52" t="s">
        <v>34</v>
      </c>
      <c r="E52" t="s">
        <v>15</v>
      </c>
      <c r="F52" s="1">
        <v>7280</v>
      </c>
      <c r="G52" s="2">
        <v>201</v>
      </c>
    </row>
    <row r="53" spans="3:7" x14ac:dyDescent="0.3">
      <c r="C53" t="s">
        <v>9</v>
      </c>
      <c r="D53" t="s">
        <v>37</v>
      </c>
      <c r="E53" t="s">
        <v>20</v>
      </c>
      <c r="F53" s="1">
        <v>7273</v>
      </c>
      <c r="G53" s="2">
        <v>96</v>
      </c>
    </row>
    <row r="54" spans="3:7" x14ac:dyDescent="0.3">
      <c r="C54" t="s">
        <v>3</v>
      </c>
      <c r="D54" t="s">
        <v>34</v>
      </c>
      <c r="E54" t="s">
        <v>14</v>
      </c>
      <c r="F54" s="1">
        <v>7259</v>
      </c>
      <c r="G54" s="2">
        <v>276</v>
      </c>
    </row>
    <row r="55" spans="3:7" x14ac:dyDescent="0.3">
      <c r="C55" t="s">
        <v>5</v>
      </c>
      <c r="D55" t="s">
        <v>38</v>
      </c>
      <c r="E55" t="s">
        <v>13</v>
      </c>
      <c r="F55" s="1">
        <v>7189</v>
      </c>
      <c r="G55" s="2">
        <v>54</v>
      </c>
    </row>
    <row r="56" spans="3:7" x14ac:dyDescent="0.3">
      <c r="C56" t="s">
        <v>8</v>
      </c>
      <c r="D56" t="s">
        <v>39</v>
      </c>
      <c r="E56" t="s">
        <v>30</v>
      </c>
      <c r="F56" s="1">
        <v>7021</v>
      </c>
      <c r="G56" s="2">
        <v>183</v>
      </c>
    </row>
    <row r="57" spans="3:7" x14ac:dyDescent="0.3">
      <c r="C57" t="s">
        <v>5</v>
      </c>
      <c r="D57" t="s">
        <v>34</v>
      </c>
      <c r="E57" t="s">
        <v>27</v>
      </c>
      <c r="F57" s="1">
        <v>6986</v>
      </c>
      <c r="G57" s="2">
        <v>21</v>
      </c>
    </row>
    <row r="58" spans="3:7" x14ac:dyDescent="0.3">
      <c r="C58" t="s">
        <v>5</v>
      </c>
      <c r="D58" t="s">
        <v>39</v>
      </c>
      <c r="E58" t="s">
        <v>22</v>
      </c>
      <c r="F58" s="1">
        <v>6909</v>
      </c>
      <c r="G58" s="2">
        <v>81</v>
      </c>
    </row>
    <row r="59" spans="3:7" x14ac:dyDescent="0.3">
      <c r="C59" t="s">
        <v>10</v>
      </c>
      <c r="D59" t="s">
        <v>38</v>
      </c>
      <c r="E59" t="s">
        <v>4</v>
      </c>
      <c r="F59" s="1">
        <v>6860</v>
      </c>
      <c r="G59" s="2">
        <v>126</v>
      </c>
    </row>
    <row r="60" spans="3:7" x14ac:dyDescent="0.3">
      <c r="C60" t="s">
        <v>40</v>
      </c>
      <c r="D60" t="s">
        <v>35</v>
      </c>
      <c r="E60" t="s">
        <v>22</v>
      </c>
      <c r="F60" s="1">
        <v>6853</v>
      </c>
      <c r="G60" s="2">
        <v>372</v>
      </c>
    </row>
    <row r="61" spans="3:7" x14ac:dyDescent="0.3">
      <c r="C61" t="s">
        <v>9</v>
      </c>
      <c r="D61" t="s">
        <v>34</v>
      </c>
      <c r="E61" t="s">
        <v>21</v>
      </c>
      <c r="F61" s="1">
        <v>6832</v>
      </c>
      <c r="G61" s="2">
        <v>27</v>
      </c>
    </row>
    <row r="62" spans="3:7" x14ac:dyDescent="0.3">
      <c r="C62" t="s">
        <v>6</v>
      </c>
      <c r="D62" t="s">
        <v>37</v>
      </c>
      <c r="E62" t="s">
        <v>26</v>
      </c>
      <c r="F62" s="1">
        <v>6818</v>
      </c>
      <c r="G62" s="2">
        <v>6</v>
      </c>
    </row>
    <row r="63" spans="3:7" x14ac:dyDescent="0.3">
      <c r="C63" t="s">
        <v>7</v>
      </c>
      <c r="D63" t="s">
        <v>35</v>
      </c>
      <c r="E63" t="s">
        <v>30</v>
      </c>
      <c r="F63" s="1">
        <v>6755</v>
      </c>
      <c r="G63" s="2">
        <v>252</v>
      </c>
    </row>
    <row r="64" spans="3:7" x14ac:dyDescent="0.3">
      <c r="C64" t="s">
        <v>40</v>
      </c>
      <c r="D64" t="s">
        <v>34</v>
      </c>
      <c r="E64" t="s">
        <v>26</v>
      </c>
      <c r="F64" s="1">
        <v>6748</v>
      </c>
      <c r="G64" s="2">
        <v>48</v>
      </c>
    </row>
    <row r="65" spans="3:7" x14ac:dyDescent="0.3">
      <c r="C65" t="s">
        <v>6</v>
      </c>
      <c r="D65" t="s">
        <v>34</v>
      </c>
      <c r="E65" t="s">
        <v>32</v>
      </c>
      <c r="F65" s="1">
        <v>6734</v>
      </c>
      <c r="G65" s="2">
        <v>123</v>
      </c>
    </row>
    <row r="66" spans="3:7" x14ac:dyDescent="0.3">
      <c r="C66" t="s">
        <v>8</v>
      </c>
      <c r="D66" t="s">
        <v>35</v>
      </c>
      <c r="E66" t="s">
        <v>32</v>
      </c>
      <c r="F66" s="1">
        <v>6706</v>
      </c>
      <c r="G66" s="2">
        <v>459</v>
      </c>
    </row>
    <row r="67" spans="3:7" x14ac:dyDescent="0.3">
      <c r="C67" t="s">
        <v>10</v>
      </c>
      <c r="D67" t="s">
        <v>36</v>
      </c>
      <c r="E67" t="s">
        <v>32</v>
      </c>
      <c r="F67" s="1">
        <v>6657</v>
      </c>
      <c r="G67" s="2">
        <v>303</v>
      </c>
    </row>
    <row r="68" spans="3:7" x14ac:dyDescent="0.3">
      <c r="C68" t="s">
        <v>3</v>
      </c>
      <c r="D68" t="s">
        <v>35</v>
      </c>
      <c r="E68" t="s">
        <v>15</v>
      </c>
      <c r="F68" s="1">
        <v>6657</v>
      </c>
      <c r="G68" s="2">
        <v>276</v>
      </c>
    </row>
    <row r="69" spans="3:7" x14ac:dyDescent="0.3">
      <c r="C69" t="s">
        <v>7</v>
      </c>
      <c r="D69" t="s">
        <v>37</v>
      </c>
      <c r="E69" t="s">
        <v>14</v>
      </c>
      <c r="F69" s="1">
        <v>6608</v>
      </c>
      <c r="G69" s="2">
        <v>225</v>
      </c>
    </row>
    <row r="70" spans="3:7" x14ac:dyDescent="0.3">
      <c r="C70" t="s">
        <v>2</v>
      </c>
      <c r="D70" t="s">
        <v>38</v>
      </c>
      <c r="E70" t="s">
        <v>28</v>
      </c>
      <c r="F70" s="1">
        <v>6580</v>
      </c>
      <c r="G70" s="2">
        <v>183</v>
      </c>
    </row>
    <row r="71" spans="3:7" x14ac:dyDescent="0.3">
      <c r="C71" t="s">
        <v>7</v>
      </c>
      <c r="D71" t="s">
        <v>37</v>
      </c>
      <c r="E71" t="s">
        <v>30</v>
      </c>
      <c r="F71" s="1">
        <v>6454</v>
      </c>
      <c r="G71" s="2">
        <v>54</v>
      </c>
    </row>
    <row r="72" spans="3:7" x14ac:dyDescent="0.3">
      <c r="C72" t="s">
        <v>8</v>
      </c>
      <c r="D72" t="s">
        <v>38</v>
      </c>
      <c r="E72" t="s">
        <v>21</v>
      </c>
      <c r="F72" s="1">
        <v>6433</v>
      </c>
      <c r="G72" s="2">
        <v>78</v>
      </c>
    </row>
    <row r="73" spans="3:7" x14ac:dyDescent="0.3">
      <c r="C73" t="s">
        <v>41</v>
      </c>
      <c r="D73" t="s">
        <v>37</v>
      </c>
      <c r="E73" t="s">
        <v>24</v>
      </c>
      <c r="F73" s="1">
        <v>6398</v>
      </c>
      <c r="G73" s="2">
        <v>102</v>
      </c>
    </row>
    <row r="74" spans="3:7" x14ac:dyDescent="0.3">
      <c r="C74" t="s">
        <v>7</v>
      </c>
      <c r="D74" t="s">
        <v>37</v>
      </c>
      <c r="E74" t="s">
        <v>33</v>
      </c>
      <c r="F74" s="1">
        <v>6391</v>
      </c>
      <c r="G74" s="2">
        <v>48</v>
      </c>
    </row>
    <row r="75" spans="3:7" x14ac:dyDescent="0.3">
      <c r="C75" t="s">
        <v>40</v>
      </c>
      <c r="D75" t="s">
        <v>39</v>
      </c>
      <c r="E75" t="s">
        <v>27</v>
      </c>
      <c r="F75" s="1">
        <v>6370</v>
      </c>
      <c r="G75" s="2">
        <v>30</v>
      </c>
    </row>
    <row r="76" spans="3:7" x14ac:dyDescent="0.3">
      <c r="C76" t="s">
        <v>5</v>
      </c>
      <c r="D76" t="s">
        <v>36</v>
      </c>
      <c r="E76" t="s">
        <v>23</v>
      </c>
      <c r="F76" s="1">
        <v>6314</v>
      </c>
      <c r="G76" s="2">
        <v>15</v>
      </c>
    </row>
    <row r="77" spans="3:7" x14ac:dyDescent="0.3">
      <c r="C77" t="s">
        <v>3</v>
      </c>
      <c r="D77" t="s">
        <v>34</v>
      </c>
      <c r="E77" t="s">
        <v>25</v>
      </c>
      <c r="F77" s="1">
        <v>6300</v>
      </c>
      <c r="G77" s="2">
        <v>42</v>
      </c>
    </row>
    <row r="78" spans="3:7" x14ac:dyDescent="0.3">
      <c r="C78" t="s">
        <v>5</v>
      </c>
      <c r="D78" t="s">
        <v>34</v>
      </c>
      <c r="E78" t="s">
        <v>22</v>
      </c>
      <c r="F78" s="1">
        <v>6279</v>
      </c>
      <c r="G78" s="2">
        <v>237</v>
      </c>
    </row>
    <row r="79" spans="3:7" x14ac:dyDescent="0.3">
      <c r="C79" t="s">
        <v>8</v>
      </c>
      <c r="D79" t="s">
        <v>37</v>
      </c>
      <c r="E79" t="s">
        <v>26</v>
      </c>
      <c r="F79" s="1">
        <v>6279</v>
      </c>
      <c r="G79" s="2">
        <v>45</v>
      </c>
    </row>
    <row r="80" spans="3:7" x14ac:dyDescent="0.3">
      <c r="C80" t="s">
        <v>5</v>
      </c>
      <c r="D80" t="s">
        <v>36</v>
      </c>
      <c r="E80" t="s">
        <v>13</v>
      </c>
      <c r="F80" s="1">
        <v>6146</v>
      </c>
      <c r="G80" s="2">
        <v>63</v>
      </c>
    </row>
    <row r="81" spans="3:7" x14ac:dyDescent="0.3">
      <c r="C81" t="s">
        <v>40</v>
      </c>
      <c r="D81" t="s">
        <v>37</v>
      </c>
      <c r="E81" t="s">
        <v>27</v>
      </c>
      <c r="F81" s="1">
        <v>6132</v>
      </c>
      <c r="G81" s="2">
        <v>93</v>
      </c>
    </row>
    <row r="82" spans="3:7" x14ac:dyDescent="0.3">
      <c r="C82" t="s">
        <v>40</v>
      </c>
      <c r="D82" t="s">
        <v>38</v>
      </c>
      <c r="E82" t="s">
        <v>4</v>
      </c>
      <c r="F82" s="1">
        <v>6125</v>
      </c>
      <c r="G82" s="2">
        <v>102</v>
      </c>
    </row>
    <row r="83" spans="3:7" x14ac:dyDescent="0.3">
      <c r="C83" t="s">
        <v>41</v>
      </c>
      <c r="D83" t="s">
        <v>36</v>
      </c>
      <c r="E83" t="s">
        <v>30</v>
      </c>
      <c r="F83" s="1">
        <v>6118</v>
      </c>
      <c r="G83" s="2">
        <v>174</v>
      </c>
    </row>
    <row r="84" spans="3:7" x14ac:dyDescent="0.3">
      <c r="C84" t="s">
        <v>6</v>
      </c>
      <c r="D84" t="s">
        <v>36</v>
      </c>
      <c r="E84" t="s">
        <v>32</v>
      </c>
      <c r="F84" s="1">
        <v>6118</v>
      </c>
      <c r="G84" s="2">
        <v>9</v>
      </c>
    </row>
    <row r="85" spans="3:7" x14ac:dyDescent="0.3">
      <c r="C85" t="s">
        <v>5</v>
      </c>
      <c r="D85" t="s">
        <v>36</v>
      </c>
      <c r="E85" t="s">
        <v>18</v>
      </c>
      <c r="F85" s="1">
        <v>6111</v>
      </c>
      <c r="G85" s="2">
        <v>3</v>
      </c>
    </row>
    <row r="86" spans="3:7" x14ac:dyDescent="0.3">
      <c r="C86" t="s">
        <v>6</v>
      </c>
      <c r="D86" t="s">
        <v>39</v>
      </c>
      <c r="E86" t="s">
        <v>17</v>
      </c>
      <c r="F86" s="1">
        <v>6048</v>
      </c>
      <c r="G86" s="2">
        <v>27</v>
      </c>
    </row>
    <row r="87" spans="3:7" x14ac:dyDescent="0.3">
      <c r="C87" t="s">
        <v>2</v>
      </c>
      <c r="D87" t="s">
        <v>39</v>
      </c>
      <c r="E87" t="s">
        <v>28</v>
      </c>
      <c r="F87" s="1">
        <v>6027</v>
      </c>
      <c r="G87" s="2">
        <v>144</v>
      </c>
    </row>
    <row r="88" spans="3:7" x14ac:dyDescent="0.3">
      <c r="C88" t="s">
        <v>41</v>
      </c>
      <c r="D88" t="s">
        <v>38</v>
      </c>
      <c r="E88" t="s">
        <v>22</v>
      </c>
      <c r="F88" s="1">
        <v>5915</v>
      </c>
      <c r="G88" s="2">
        <v>3</v>
      </c>
    </row>
    <row r="89" spans="3:7" x14ac:dyDescent="0.3">
      <c r="C89" t="s">
        <v>40</v>
      </c>
      <c r="D89" t="s">
        <v>39</v>
      </c>
      <c r="E89" t="s">
        <v>22</v>
      </c>
      <c r="F89" s="1">
        <v>5817</v>
      </c>
      <c r="G89" s="2">
        <v>12</v>
      </c>
    </row>
    <row r="90" spans="3:7" x14ac:dyDescent="0.3">
      <c r="C90" t="s">
        <v>40</v>
      </c>
      <c r="D90" t="s">
        <v>39</v>
      </c>
      <c r="E90" t="s">
        <v>15</v>
      </c>
      <c r="F90" s="1">
        <v>5775</v>
      </c>
      <c r="G90" s="2">
        <v>42</v>
      </c>
    </row>
    <row r="91" spans="3:7" x14ac:dyDescent="0.3">
      <c r="C91" t="s">
        <v>7</v>
      </c>
      <c r="D91" t="s">
        <v>38</v>
      </c>
      <c r="E91" t="s">
        <v>28</v>
      </c>
      <c r="F91" s="1">
        <v>5677</v>
      </c>
      <c r="G91" s="2">
        <v>258</v>
      </c>
    </row>
    <row r="92" spans="3:7" x14ac:dyDescent="0.3">
      <c r="C92" t="s">
        <v>40</v>
      </c>
      <c r="D92" t="s">
        <v>38</v>
      </c>
      <c r="E92" t="s">
        <v>13</v>
      </c>
      <c r="F92" s="1">
        <v>5670</v>
      </c>
      <c r="G92" s="2">
        <v>297</v>
      </c>
    </row>
    <row r="93" spans="3:7" x14ac:dyDescent="0.3">
      <c r="C93" t="s">
        <v>10</v>
      </c>
      <c r="D93" t="s">
        <v>38</v>
      </c>
      <c r="E93" t="s">
        <v>14</v>
      </c>
      <c r="F93" s="1">
        <v>5586</v>
      </c>
      <c r="G93" s="2">
        <v>525</v>
      </c>
    </row>
    <row r="94" spans="3:7" x14ac:dyDescent="0.3">
      <c r="C94" t="s">
        <v>7</v>
      </c>
      <c r="D94" t="s">
        <v>36</v>
      </c>
      <c r="E94" t="s">
        <v>29</v>
      </c>
      <c r="F94" s="1">
        <v>5551</v>
      </c>
      <c r="G94" s="2">
        <v>252</v>
      </c>
    </row>
    <row r="95" spans="3:7" x14ac:dyDescent="0.3">
      <c r="C95" t="s">
        <v>5</v>
      </c>
      <c r="D95" t="s">
        <v>38</v>
      </c>
      <c r="E95" t="s">
        <v>19</v>
      </c>
      <c r="F95" s="1">
        <v>5474</v>
      </c>
      <c r="G95" s="2">
        <v>168</v>
      </c>
    </row>
    <row r="96" spans="3:7" x14ac:dyDescent="0.3">
      <c r="C96" t="s">
        <v>40</v>
      </c>
      <c r="D96" t="s">
        <v>36</v>
      </c>
      <c r="E96" t="s">
        <v>25</v>
      </c>
      <c r="F96" s="1">
        <v>5439</v>
      </c>
      <c r="G96" s="2">
        <v>30</v>
      </c>
    </row>
    <row r="97" spans="3:7" x14ac:dyDescent="0.3">
      <c r="C97" t="s">
        <v>10</v>
      </c>
      <c r="D97" t="s">
        <v>34</v>
      </c>
      <c r="E97" t="s">
        <v>19</v>
      </c>
      <c r="F97" s="1">
        <v>5355</v>
      </c>
      <c r="G97" s="2">
        <v>204</v>
      </c>
    </row>
    <row r="98" spans="3:7" x14ac:dyDescent="0.3">
      <c r="C98" t="s">
        <v>7</v>
      </c>
      <c r="D98" t="s">
        <v>37</v>
      </c>
      <c r="E98" t="s">
        <v>26</v>
      </c>
      <c r="F98" s="1">
        <v>5306</v>
      </c>
      <c r="G98" s="2">
        <v>0</v>
      </c>
    </row>
    <row r="99" spans="3:7" x14ac:dyDescent="0.3">
      <c r="C99" t="s">
        <v>5</v>
      </c>
      <c r="D99" t="s">
        <v>39</v>
      </c>
      <c r="E99" t="s">
        <v>26</v>
      </c>
      <c r="F99" s="1">
        <v>5236</v>
      </c>
      <c r="G99" s="2">
        <v>51</v>
      </c>
    </row>
    <row r="100" spans="3:7" x14ac:dyDescent="0.3">
      <c r="C100" t="s">
        <v>7</v>
      </c>
      <c r="D100" t="s">
        <v>35</v>
      </c>
      <c r="E100" t="s">
        <v>28</v>
      </c>
      <c r="F100" s="1">
        <v>5194</v>
      </c>
      <c r="G100" s="2">
        <v>288</v>
      </c>
    </row>
    <row r="101" spans="3:7" x14ac:dyDescent="0.3">
      <c r="C101" t="s">
        <v>5</v>
      </c>
      <c r="D101" t="s">
        <v>38</v>
      </c>
      <c r="E101" t="s">
        <v>32</v>
      </c>
      <c r="F101" s="1">
        <v>5075</v>
      </c>
      <c r="G101" s="2">
        <v>21</v>
      </c>
    </row>
    <row r="102" spans="3:7" x14ac:dyDescent="0.3">
      <c r="C102" t="s">
        <v>40</v>
      </c>
      <c r="D102" t="s">
        <v>34</v>
      </c>
      <c r="E102" t="s">
        <v>17</v>
      </c>
      <c r="F102" s="1">
        <v>5019</v>
      </c>
      <c r="G102" s="2">
        <v>156</v>
      </c>
    </row>
    <row r="103" spans="3:7" x14ac:dyDescent="0.3">
      <c r="C103" t="s">
        <v>8</v>
      </c>
      <c r="D103" t="s">
        <v>36</v>
      </c>
      <c r="E103" t="s">
        <v>23</v>
      </c>
      <c r="F103" s="1">
        <v>5019</v>
      </c>
      <c r="G103" s="2">
        <v>150</v>
      </c>
    </row>
    <row r="104" spans="3:7" x14ac:dyDescent="0.3">
      <c r="C104" t="s">
        <v>8</v>
      </c>
      <c r="D104" t="s">
        <v>35</v>
      </c>
      <c r="E104" t="s">
        <v>22</v>
      </c>
      <c r="F104" s="1">
        <v>5012</v>
      </c>
      <c r="G104" s="2">
        <v>210</v>
      </c>
    </row>
    <row r="105" spans="3:7" x14ac:dyDescent="0.3">
      <c r="C105" t="s">
        <v>5</v>
      </c>
      <c r="D105" t="s">
        <v>37</v>
      </c>
      <c r="E105" t="s">
        <v>14</v>
      </c>
      <c r="F105" s="1">
        <v>4991</v>
      </c>
      <c r="G105" s="2">
        <v>12</v>
      </c>
    </row>
    <row r="106" spans="3:7" x14ac:dyDescent="0.3">
      <c r="C106" t="s">
        <v>10</v>
      </c>
      <c r="D106" t="s">
        <v>34</v>
      </c>
      <c r="E106" t="s">
        <v>26</v>
      </c>
      <c r="F106" s="1">
        <v>4991</v>
      </c>
      <c r="G106" s="2">
        <v>9</v>
      </c>
    </row>
    <row r="107" spans="3:7" x14ac:dyDescent="0.3">
      <c r="C107" t="s">
        <v>6</v>
      </c>
      <c r="D107" t="s">
        <v>36</v>
      </c>
      <c r="E107" t="s">
        <v>17</v>
      </c>
      <c r="F107" s="1">
        <v>4970</v>
      </c>
      <c r="G107" s="2">
        <v>156</v>
      </c>
    </row>
    <row r="108" spans="3:7" x14ac:dyDescent="0.3">
      <c r="C108" t="s">
        <v>3</v>
      </c>
      <c r="D108" t="s">
        <v>39</v>
      </c>
      <c r="E108" t="s">
        <v>26</v>
      </c>
      <c r="F108" s="1">
        <v>4956</v>
      </c>
      <c r="G108" s="2">
        <v>171</v>
      </c>
    </row>
    <row r="109" spans="3:7" x14ac:dyDescent="0.3">
      <c r="C109" t="s">
        <v>6</v>
      </c>
      <c r="D109" t="s">
        <v>37</v>
      </c>
      <c r="E109" t="s">
        <v>23</v>
      </c>
      <c r="F109" s="1">
        <v>4949</v>
      </c>
      <c r="G109" s="2">
        <v>189</v>
      </c>
    </row>
    <row r="110" spans="3:7" x14ac:dyDescent="0.3">
      <c r="C110" t="s">
        <v>41</v>
      </c>
      <c r="D110" t="s">
        <v>34</v>
      </c>
      <c r="E110" t="s">
        <v>23</v>
      </c>
      <c r="F110" s="1">
        <v>4935</v>
      </c>
      <c r="G110" s="2">
        <v>126</v>
      </c>
    </row>
    <row r="111" spans="3:7" x14ac:dyDescent="0.3">
      <c r="C111" t="s">
        <v>10</v>
      </c>
      <c r="D111" t="s">
        <v>39</v>
      </c>
      <c r="E111" t="s">
        <v>21</v>
      </c>
      <c r="F111" s="1">
        <v>4858</v>
      </c>
      <c r="G111" s="2">
        <v>279</v>
      </c>
    </row>
    <row r="112" spans="3:7" x14ac:dyDescent="0.3">
      <c r="C112" t="s">
        <v>2</v>
      </c>
      <c r="D112" t="s">
        <v>39</v>
      </c>
      <c r="E112" t="s">
        <v>15</v>
      </c>
      <c r="F112" s="1">
        <v>4802</v>
      </c>
      <c r="G112" s="2">
        <v>36</v>
      </c>
    </row>
    <row r="113" spans="3:7" x14ac:dyDescent="0.3">
      <c r="C113" t="s">
        <v>6</v>
      </c>
      <c r="D113" t="s">
        <v>35</v>
      </c>
      <c r="E113" t="s">
        <v>30</v>
      </c>
      <c r="F113" s="1">
        <v>4781</v>
      </c>
      <c r="G113" s="2">
        <v>123</v>
      </c>
    </row>
    <row r="114" spans="3:7" x14ac:dyDescent="0.3">
      <c r="C114" t="s">
        <v>41</v>
      </c>
      <c r="D114" t="s">
        <v>35</v>
      </c>
      <c r="E114" t="s">
        <v>13</v>
      </c>
      <c r="F114" s="1">
        <v>4760</v>
      </c>
      <c r="G114" s="2">
        <v>69</v>
      </c>
    </row>
    <row r="115" spans="3:7" x14ac:dyDescent="0.3">
      <c r="C115" t="s">
        <v>8</v>
      </c>
      <c r="D115" t="s">
        <v>35</v>
      </c>
      <c r="E115" t="s">
        <v>27</v>
      </c>
      <c r="F115" s="1">
        <v>4753</v>
      </c>
      <c r="G115" s="2">
        <v>300</v>
      </c>
    </row>
    <row r="116" spans="3:7" x14ac:dyDescent="0.3">
      <c r="C116" t="s">
        <v>5</v>
      </c>
      <c r="D116" t="s">
        <v>35</v>
      </c>
      <c r="E116" t="s">
        <v>31</v>
      </c>
      <c r="F116" s="1">
        <v>4753</v>
      </c>
      <c r="G116" s="2">
        <v>246</v>
      </c>
    </row>
    <row r="117" spans="3:7" x14ac:dyDescent="0.3">
      <c r="C117" t="s">
        <v>40</v>
      </c>
      <c r="D117" t="s">
        <v>35</v>
      </c>
      <c r="E117" t="s">
        <v>16</v>
      </c>
      <c r="F117" s="1">
        <v>4725</v>
      </c>
      <c r="G117" s="2">
        <v>174</v>
      </c>
    </row>
    <row r="118" spans="3:7" x14ac:dyDescent="0.3">
      <c r="C118" t="s">
        <v>10</v>
      </c>
      <c r="D118" t="s">
        <v>37</v>
      </c>
      <c r="E118" t="s">
        <v>23</v>
      </c>
      <c r="F118" s="1">
        <v>4683</v>
      </c>
      <c r="G118" s="2">
        <v>30</v>
      </c>
    </row>
    <row r="119" spans="3:7" x14ac:dyDescent="0.3">
      <c r="C119" t="s">
        <v>7</v>
      </c>
      <c r="D119" t="s">
        <v>35</v>
      </c>
      <c r="E119" t="s">
        <v>14</v>
      </c>
      <c r="F119" s="1">
        <v>4606</v>
      </c>
      <c r="G119" s="2">
        <v>63</v>
      </c>
    </row>
    <row r="120" spans="3:7" x14ac:dyDescent="0.3">
      <c r="C120" t="s">
        <v>3</v>
      </c>
      <c r="D120" t="s">
        <v>37</v>
      </c>
      <c r="E120" t="s">
        <v>29</v>
      </c>
      <c r="F120" s="1">
        <v>4592</v>
      </c>
      <c r="G120" s="2">
        <v>324</v>
      </c>
    </row>
    <row r="121" spans="3:7" x14ac:dyDescent="0.3">
      <c r="C121" t="s">
        <v>7</v>
      </c>
      <c r="D121" t="s">
        <v>35</v>
      </c>
      <c r="E121" t="s">
        <v>19</v>
      </c>
      <c r="F121" s="1">
        <v>4585</v>
      </c>
      <c r="G121" s="2">
        <v>240</v>
      </c>
    </row>
    <row r="122" spans="3:7" x14ac:dyDescent="0.3">
      <c r="C122" t="s">
        <v>7</v>
      </c>
      <c r="D122" t="s">
        <v>37</v>
      </c>
      <c r="E122" t="s">
        <v>16</v>
      </c>
      <c r="F122" s="1">
        <v>4487</v>
      </c>
      <c r="G122" s="2">
        <v>333</v>
      </c>
    </row>
    <row r="123" spans="3:7" x14ac:dyDescent="0.3">
      <c r="C123" t="s">
        <v>7</v>
      </c>
      <c r="D123" t="s">
        <v>37</v>
      </c>
      <c r="E123" t="s">
        <v>17</v>
      </c>
      <c r="F123" s="1">
        <v>4487</v>
      </c>
      <c r="G123" s="2">
        <v>111</v>
      </c>
    </row>
    <row r="124" spans="3:7" x14ac:dyDescent="0.3">
      <c r="C124" t="s">
        <v>5</v>
      </c>
      <c r="D124" t="s">
        <v>35</v>
      </c>
      <c r="E124" t="s">
        <v>29</v>
      </c>
      <c r="F124" s="1">
        <v>4480</v>
      </c>
      <c r="G124" s="2">
        <v>357</v>
      </c>
    </row>
    <row r="125" spans="3:7" x14ac:dyDescent="0.3">
      <c r="C125" t="s">
        <v>7</v>
      </c>
      <c r="D125" t="s">
        <v>39</v>
      </c>
      <c r="E125" t="s">
        <v>17</v>
      </c>
      <c r="F125" s="1">
        <v>4438</v>
      </c>
      <c r="G125" s="2">
        <v>246</v>
      </c>
    </row>
    <row r="126" spans="3:7" x14ac:dyDescent="0.3">
      <c r="C126" t="s">
        <v>40</v>
      </c>
      <c r="D126" t="s">
        <v>36</v>
      </c>
      <c r="E126" t="s">
        <v>13</v>
      </c>
      <c r="F126" s="1">
        <v>4424</v>
      </c>
      <c r="G126" s="2">
        <v>201</v>
      </c>
    </row>
    <row r="127" spans="3:7" x14ac:dyDescent="0.3">
      <c r="C127" t="s">
        <v>2</v>
      </c>
      <c r="D127" t="s">
        <v>38</v>
      </c>
      <c r="E127" t="s">
        <v>23</v>
      </c>
      <c r="F127" s="1">
        <v>4417</v>
      </c>
      <c r="G127" s="2">
        <v>153</v>
      </c>
    </row>
    <row r="128" spans="3:7" x14ac:dyDescent="0.3">
      <c r="C128" t="s">
        <v>2</v>
      </c>
      <c r="D128" t="s">
        <v>38</v>
      </c>
      <c r="E128" t="s">
        <v>31</v>
      </c>
      <c r="F128" s="1">
        <v>4326</v>
      </c>
      <c r="G128" s="2">
        <v>348</v>
      </c>
    </row>
    <row r="129" spans="3:7" x14ac:dyDescent="0.3">
      <c r="C129" t="s">
        <v>6</v>
      </c>
      <c r="D129" t="s">
        <v>36</v>
      </c>
      <c r="E129" t="s">
        <v>13</v>
      </c>
      <c r="F129" s="1">
        <v>4319</v>
      </c>
      <c r="G129" s="2">
        <v>30</v>
      </c>
    </row>
    <row r="130" spans="3:7" x14ac:dyDescent="0.3">
      <c r="C130" t="s">
        <v>9</v>
      </c>
      <c r="D130" t="s">
        <v>37</v>
      </c>
      <c r="E130" t="s">
        <v>25</v>
      </c>
      <c r="F130" s="1">
        <v>4305</v>
      </c>
      <c r="G130" s="2">
        <v>156</v>
      </c>
    </row>
    <row r="131" spans="3:7" x14ac:dyDescent="0.3">
      <c r="C131" t="s">
        <v>6</v>
      </c>
      <c r="D131" t="s">
        <v>34</v>
      </c>
      <c r="E131" t="s">
        <v>27</v>
      </c>
      <c r="F131" s="1">
        <v>4242</v>
      </c>
      <c r="G131" s="2">
        <v>207</v>
      </c>
    </row>
    <row r="132" spans="3:7" x14ac:dyDescent="0.3">
      <c r="C132" t="s">
        <v>9</v>
      </c>
      <c r="D132" t="s">
        <v>38</v>
      </c>
      <c r="E132" t="s">
        <v>24</v>
      </c>
      <c r="F132" s="1">
        <v>4137</v>
      </c>
      <c r="G132" s="2">
        <v>60</v>
      </c>
    </row>
    <row r="133" spans="3:7" x14ac:dyDescent="0.3">
      <c r="C133" t="s">
        <v>10</v>
      </c>
      <c r="D133" t="s">
        <v>34</v>
      </c>
      <c r="E133" t="s">
        <v>22</v>
      </c>
      <c r="F133" s="1">
        <v>4053</v>
      </c>
      <c r="G133" s="2">
        <v>24</v>
      </c>
    </row>
    <row r="134" spans="3:7" x14ac:dyDescent="0.3">
      <c r="C134" t="s">
        <v>5</v>
      </c>
      <c r="D134" t="s">
        <v>39</v>
      </c>
      <c r="E134" t="s">
        <v>24</v>
      </c>
      <c r="F134" s="1">
        <v>4018</v>
      </c>
      <c r="G134" s="2">
        <v>171</v>
      </c>
    </row>
    <row r="135" spans="3:7" x14ac:dyDescent="0.3">
      <c r="C135" t="s">
        <v>40</v>
      </c>
      <c r="D135" t="s">
        <v>34</v>
      </c>
      <c r="E135" t="s">
        <v>19</v>
      </c>
      <c r="F135" s="1">
        <v>4018</v>
      </c>
      <c r="G135" s="2">
        <v>162</v>
      </c>
    </row>
    <row r="136" spans="3:7" x14ac:dyDescent="0.3">
      <c r="C136" t="s">
        <v>2</v>
      </c>
      <c r="D136" t="s">
        <v>39</v>
      </c>
      <c r="E136" t="s">
        <v>33</v>
      </c>
      <c r="F136" s="1">
        <v>4018</v>
      </c>
      <c r="G136" s="2">
        <v>126</v>
      </c>
    </row>
    <row r="137" spans="3:7" x14ac:dyDescent="0.3">
      <c r="C137" t="s">
        <v>3</v>
      </c>
      <c r="D137" t="s">
        <v>37</v>
      </c>
      <c r="E137" t="s">
        <v>17</v>
      </c>
      <c r="F137" s="1">
        <v>3983</v>
      </c>
      <c r="G137" s="2">
        <v>144</v>
      </c>
    </row>
    <row r="138" spans="3:7" x14ac:dyDescent="0.3">
      <c r="C138" t="s">
        <v>41</v>
      </c>
      <c r="D138" t="s">
        <v>39</v>
      </c>
      <c r="E138" t="s">
        <v>14</v>
      </c>
      <c r="F138" s="1">
        <v>3976</v>
      </c>
      <c r="G138" s="2">
        <v>72</v>
      </c>
    </row>
    <row r="139" spans="3:7" x14ac:dyDescent="0.3">
      <c r="C139" t="s">
        <v>9</v>
      </c>
      <c r="D139" t="s">
        <v>39</v>
      </c>
      <c r="E139" t="s">
        <v>24</v>
      </c>
      <c r="F139" s="1">
        <v>3920</v>
      </c>
      <c r="G139" s="2">
        <v>306</v>
      </c>
    </row>
    <row r="140" spans="3:7" x14ac:dyDescent="0.3">
      <c r="C140" t="s">
        <v>6</v>
      </c>
      <c r="D140" t="s">
        <v>35</v>
      </c>
      <c r="E140" t="s">
        <v>27</v>
      </c>
      <c r="F140" s="1">
        <v>3864</v>
      </c>
      <c r="G140" s="2">
        <v>177</v>
      </c>
    </row>
    <row r="141" spans="3:7" x14ac:dyDescent="0.3">
      <c r="C141" t="s">
        <v>9</v>
      </c>
      <c r="D141" t="s">
        <v>38</v>
      </c>
      <c r="E141" t="s">
        <v>25</v>
      </c>
      <c r="F141" s="1">
        <v>3850</v>
      </c>
      <c r="G141" s="2">
        <v>102</v>
      </c>
    </row>
    <row r="142" spans="3:7" x14ac:dyDescent="0.3">
      <c r="C142" t="s">
        <v>7</v>
      </c>
      <c r="D142" t="s">
        <v>34</v>
      </c>
      <c r="E142" t="s">
        <v>15</v>
      </c>
      <c r="F142" s="1">
        <v>3829</v>
      </c>
      <c r="G142" s="2">
        <v>24</v>
      </c>
    </row>
    <row r="143" spans="3:7" x14ac:dyDescent="0.3">
      <c r="C143" t="s">
        <v>10</v>
      </c>
      <c r="D143" t="s">
        <v>35</v>
      </c>
      <c r="E143" t="s">
        <v>18</v>
      </c>
      <c r="F143" s="1">
        <v>3808</v>
      </c>
      <c r="G143" s="2">
        <v>279</v>
      </c>
    </row>
    <row r="144" spans="3:7" x14ac:dyDescent="0.3">
      <c r="C144" t="s">
        <v>40</v>
      </c>
      <c r="D144" t="s">
        <v>34</v>
      </c>
      <c r="E144" t="s">
        <v>33</v>
      </c>
      <c r="F144" s="1">
        <v>3794</v>
      </c>
      <c r="G144" s="2">
        <v>159</v>
      </c>
    </row>
    <row r="145" spans="3:7" x14ac:dyDescent="0.3">
      <c r="C145" t="s">
        <v>3</v>
      </c>
      <c r="D145" t="s">
        <v>36</v>
      </c>
      <c r="E145" t="s">
        <v>23</v>
      </c>
      <c r="F145" s="1">
        <v>3773</v>
      </c>
      <c r="G145" s="2">
        <v>165</v>
      </c>
    </row>
    <row r="146" spans="3:7" x14ac:dyDescent="0.3">
      <c r="C146" t="s">
        <v>6</v>
      </c>
      <c r="D146" t="s">
        <v>34</v>
      </c>
      <c r="E146" t="s">
        <v>17</v>
      </c>
      <c r="F146" s="1">
        <v>3759</v>
      </c>
      <c r="G146" s="2">
        <v>150</v>
      </c>
    </row>
    <row r="147" spans="3:7" x14ac:dyDescent="0.3">
      <c r="C147" t="s">
        <v>8</v>
      </c>
      <c r="D147" t="s">
        <v>38</v>
      </c>
      <c r="E147" t="s">
        <v>32</v>
      </c>
      <c r="F147" s="1">
        <v>3752</v>
      </c>
      <c r="G147" s="2">
        <v>213</v>
      </c>
    </row>
    <row r="148" spans="3:7" x14ac:dyDescent="0.3">
      <c r="C148" t="s">
        <v>3</v>
      </c>
      <c r="D148" t="s">
        <v>34</v>
      </c>
      <c r="E148" t="s">
        <v>28</v>
      </c>
      <c r="F148" s="1">
        <v>3689</v>
      </c>
      <c r="G148" s="2">
        <v>312</v>
      </c>
    </row>
    <row r="149" spans="3:7" x14ac:dyDescent="0.3">
      <c r="C149" t="s">
        <v>3</v>
      </c>
      <c r="D149" t="s">
        <v>39</v>
      </c>
      <c r="E149" t="s">
        <v>29</v>
      </c>
      <c r="F149" s="1">
        <v>3640</v>
      </c>
      <c r="G149" s="2">
        <v>51</v>
      </c>
    </row>
    <row r="150" spans="3:7" x14ac:dyDescent="0.3">
      <c r="C150" t="s">
        <v>8</v>
      </c>
      <c r="D150" t="s">
        <v>35</v>
      </c>
      <c r="E150" t="s">
        <v>30</v>
      </c>
      <c r="F150" s="1">
        <v>3598</v>
      </c>
      <c r="G150" s="2">
        <v>81</v>
      </c>
    </row>
    <row r="151" spans="3:7" x14ac:dyDescent="0.3">
      <c r="C151" t="s">
        <v>6</v>
      </c>
      <c r="D151" t="s">
        <v>37</v>
      </c>
      <c r="E151" t="s">
        <v>28</v>
      </c>
      <c r="F151" s="1">
        <v>3556</v>
      </c>
      <c r="G151" s="2">
        <v>459</v>
      </c>
    </row>
    <row r="152" spans="3:7" x14ac:dyDescent="0.3">
      <c r="C152" t="s">
        <v>2</v>
      </c>
      <c r="D152" t="s">
        <v>38</v>
      </c>
      <c r="E152" t="s">
        <v>4</v>
      </c>
      <c r="F152" s="1">
        <v>3549</v>
      </c>
      <c r="G152" s="2">
        <v>3</v>
      </c>
    </row>
    <row r="153" spans="3:7" x14ac:dyDescent="0.3">
      <c r="C153" t="s">
        <v>8</v>
      </c>
      <c r="D153" t="s">
        <v>34</v>
      </c>
      <c r="E153" t="s">
        <v>31</v>
      </c>
      <c r="F153" s="1">
        <v>3507</v>
      </c>
      <c r="G153" s="2">
        <v>288</v>
      </c>
    </row>
    <row r="154" spans="3:7" x14ac:dyDescent="0.3">
      <c r="C154" t="s">
        <v>10</v>
      </c>
      <c r="D154" t="s">
        <v>35</v>
      </c>
      <c r="E154" t="s">
        <v>14</v>
      </c>
      <c r="F154" s="1">
        <v>3472</v>
      </c>
      <c r="G154" s="2">
        <v>96</v>
      </c>
    </row>
    <row r="155" spans="3:7" x14ac:dyDescent="0.3">
      <c r="C155" t="s">
        <v>6</v>
      </c>
      <c r="D155" t="s">
        <v>34</v>
      </c>
      <c r="E155" t="s">
        <v>30</v>
      </c>
      <c r="F155" s="1">
        <v>3402</v>
      </c>
      <c r="G155" s="2">
        <v>366</v>
      </c>
    </row>
    <row r="156" spans="3:7" x14ac:dyDescent="0.3">
      <c r="C156" t="s">
        <v>41</v>
      </c>
      <c r="D156" t="s">
        <v>37</v>
      </c>
      <c r="E156" t="s">
        <v>20</v>
      </c>
      <c r="F156" s="1">
        <v>3388</v>
      </c>
      <c r="G156" s="2">
        <v>123</v>
      </c>
    </row>
    <row r="157" spans="3:7" x14ac:dyDescent="0.3">
      <c r="C157" t="s">
        <v>5</v>
      </c>
      <c r="D157" t="s">
        <v>36</v>
      </c>
      <c r="E157" t="s">
        <v>17</v>
      </c>
      <c r="F157" s="1">
        <v>3339</v>
      </c>
      <c r="G157" s="2">
        <v>348</v>
      </c>
    </row>
    <row r="158" spans="3:7" x14ac:dyDescent="0.3">
      <c r="C158" t="s">
        <v>6</v>
      </c>
      <c r="D158" t="s">
        <v>34</v>
      </c>
      <c r="E158" t="s">
        <v>29</v>
      </c>
      <c r="F158" s="1">
        <v>3339</v>
      </c>
      <c r="G158" s="2">
        <v>75</v>
      </c>
    </row>
    <row r="159" spans="3:7" x14ac:dyDescent="0.3">
      <c r="C159" t="s">
        <v>3</v>
      </c>
      <c r="D159" t="s">
        <v>36</v>
      </c>
      <c r="E159" t="s">
        <v>25</v>
      </c>
      <c r="F159" s="1">
        <v>3339</v>
      </c>
      <c r="G159" s="2">
        <v>39</v>
      </c>
    </row>
    <row r="160" spans="3:7" x14ac:dyDescent="0.3">
      <c r="C160" t="s">
        <v>7</v>
      </c>
      <c r="D160" t="s">
        <v>34</v>
      </c>
      <c r="E160" t="s">
        <v>32</v>
      </c>
      <c r="F160" s="1">
        <v>3262</v>
      </c>
      <c r="G160" s="2">
        <v>75</v>
      </c>
    </row>
    <row r="161" spans="3:7" x14ac:dyDescent="0.3">
      <c r="C161" t="s">
        <v>9</v>
      </c>
      <c r="D161" t="s">
        <v>39</v>
      </c>
      <c r="E161" t="s">
        <v>25</v>
      </c>
      <c r="F161" s="1">
        <v>3192</v>
      </c>
      <c r="G161" s="2">
        <v>72</v>
      </c>
    </row>
    <row r="162" spans="3:7" x14ac:dyDescent="0.3">
      <c r="C162" t="s">
        <v>40</v>
      </c>
      <c r="D162" t="s">
        <v>36</v>
      </c>
      <c r="E162" t="s">
        <v>27</v>
      </c>
      <c r="F162" s="1">
        <v>3164</v>
      </c>
      <c r="G162" s="2">
        <v>306</v>
      </c>
    </row>
    <row r="163" spans="3:7" x14ac:dyDescent="0.3">
      <c r="C163" t="s">
        <v>3</v>
      </c>
      <c r="D163" t="s">
        <v>34</v>
      </c>
      <c r="E163" t="s">
        <v>26</v>
      </c>
      <c r="F163" s="1">
        <v>3108</v>
      </c>
      <c r="G163" s="2">
        <v>54</v>
      </c>
    </row>
    <row r="164" spans="3:7" x14ac:dyDescent="0.3">
      <c r="C164" t="s">
        <v>40</v>
      </c>
      <c r="D164" t="s">
        <v>39</v>
      </c>
      <c r="E164" t="s">
        <v>28</v>
      </c>
      <c r="F164" s="1">
        <v>3101</v>
      </c>
      <c r="G164" s="2">
        <v>225</v>
      </c>
    </row>
    <row r="165" spans="3:7" x14ac:dyDescent="0.3">
      <c r="C165" t="s">
        <v>2</v>
      </c>
      <c r="D165" t="s">
        <v>36</v>
      </c>
      <c r="E165" t="s">
        <v>31</v>
      </c>
      <c r="F165" s="1">
        <v>3094</v>
      </c>
      <c r="G165" s="2">
        <v>246</v>
      </c>
    </row>
    <row r="166" spans="3:7" x14ac:dyDescent="0.3">
      <c r="C166" t="s">
        <v>10</v>
      </c>
      <c r="D166" t="s">
        <v>37</v>
      </c>
      <c r="E166" t="s">
        <v>28</v>
      </c>
      <c r="F166" s="1">
        <v>3059</v>
      </c>
      <c r="G166" s="2">
        <v>27</v>
      </c>
    </row>
    <row r="167" spans="3:7" x14ac:dyDescent="0.3">
      <c r="C167" t="s">
        <v>6</v>
      </c>
      <c r="D167" t="s">
        <v>39</v>
      </c>
      <c r="E167" t="s">
        <v>29</v>
      </c>
      <c r="F167" s="1">
        <v>3052</v>
      </c>
      <c r="G167" s="2">
        <v>378</v>
      </c>
    </row>
    <row r="168" spans="3:7" x14ac:dyDescent="0.3">
      <c r="C168" t="s">
        <v>6</v>
      </c>
      <c r="D168" t="s">
        <v>39</v>
      </c>
      <c r="E168" t="s">
        <v>24</v>
      </c>
      <c r="F168" s="1">
        <v>2989</v>
      </c>
      <c r="G168" s="2">
        <v>3</v>
      </c>
    </row>
    <row r="169" spans="3:7" x14ac:dyDescent="0.3">
      <c r="C169" t="s">
        <v>9</v>
      </c>
      <c r="D169" t="s">
        <v>36</v>
      </c>
      <c r="E169" t="s">
        <v>32</v>
      </c>
      <c r="F169" s="1">
        <v>2954</v>
      </c>
      <c r="G169" s="2">
        <v>189</v>
      </c>
    </row>
    <row r="170" spans="3:7" x14ac:dyDescent="0.3">
      <c r="C170" t="s">
        <v>41</v>
      </c>
      <c r="D170" t="s">
        <v>37</v>
      </c>
      <c r="E170" t="s">
        <v>21</v>
      </c>
      <c r="F170" s="1">
        <v>2933</v>
      </c>
      <c r="G170" s="2">
        <v>9</v>
      </c>
    </row>
    <row r="171" spans="3:7" x14ac:dyDescent="0.3">
      <c r="C171" t="s">
        <v>3</v>
      </c>
      <c r="D171" t="s">
        <v>34</v>
      </c>
      <c r="E171" t="s">
        <v>17</v>
      </c>
      <c r="F171" s="1">
        <v>2919</v>
      </c>
      <c r="G171" s="2">
        <v>93</v>
      </c>
    </row>
    <row r="172" spans="3:7" x14ac:dyDescent="0.3">
      <c r="C172" t="s">
        <v>9</v>
      </c>
      <c r="D172" t="s">
        <v>37</v>
      </c>
      <c r="E172" t="s">
        <v>28</v>
      </c>
      <c r="F172" s="1">
        <v>2919</v>
      </c>
      <c r="G172" s="2">
        <v>45</v>
      </c>
    </row>
    <row r="173" spans="3:7" x14ac:dyDescent="0.3">
      <c r="C173" t="s">
        <v>5</v>
      </c>
      <c r="D173" t="s">
        <v>34</v>
      </c>
      <c r="E173" t="s">
        <v>29</v>
      </c>
      <c r="F173" s="1">
        <v>2891</v>
      </c>
      <c r="G173" s="2">
        <v>102</v>
      </c>
    </row>
    <row r="174" spans="3:7" x14ac:dyDescent="0.3">
      <c r="C174" t="s">
        <v>7</v>
      </c>
      <c r="D174" t="s">
        <v>36</v>
      </c>
      <c r="E174" t="s">
        <v>19</v>
      </c>
      <c r="F174" s="1">
        <v>2870</v>
      </c>
      <c r="G174" s="2">
        <v>300</v>
      </c>
    </row>
    <row r="175" spans="3:7" x14ac:dyDescent="0.3">
      <c r="C175" t="s">
        <v>2</v>
      </c>
      <c r="D175" t="s">
        <v>37</v>
      </c>
      <c r="E175" t="s">
        <v>15</v>
      </c>
      <c r="F175" s="1">
        <v>2863</v>
      </c>
      <c r="G175" s="2">
        <v>42</v>
      </c>
    </row>
    <row r="176" spans="3:7" x14ac:dyDescent="0.3">
      <c r="C176" t="s">
        <v>9</v>
      </c>
      <c r="D176" t="s">
        <v>37</v>
      </c>
      <c r="E176" t="s">
        <v>26</v>
      </c>
      <c r="F176" s="1">
        <v>2856</v>
      </c>
      <c r="G176" s="2">
        <v>246</v>
      </c>
    </row>
    <row r="177" spans="3:7" x14ac:dyDescent="0.3">
      <c r="C177" t="s">
        <v>7</v>
      </c>
      <c r="D177" t="s">
        <v>35</v>
      </c>
      <c r="E177" t="s">
        <v>24</v>
      </c>
      <c r="F177" s="1">
        <v>2793</v>
      </c>
      <c r="G177" s="2">
        <v>114</v>
      </c>
    </row>
    <row r="178" spans="3:7" x14ac:dyDescent="0.3">
      <c r="C178" t="s">
        <v>40</v>
      </c>
      <c r="D178" t="s">
        <v>34</v>
      </c>
      <c r="E178" t="s">
        <v>23</v>
      </c>
      <c r="F178" s="1">
        <v>2779</v>
      </c>
      <c r="G178" s="2">
        <v>75</v>
      </c>
    </row>
    <row r="179" spans="3:7" x14ac:dyDescent="0.3">
      <c r="C179" t="s">
        <v>5</v>
      </c>
      <c r="D179" t="s">
        <v>35</v>
      </c>
      <c r="E179" t="s">
        <v>4</v>
      </c>
      <c r="F179" s="1">
        <v>2744</v>
      </c>
      <c r="G179" s="2">
        <v>9</v>
      </c>
    </row>
    <row r="180" spans="3:7" x14ac:dyDescent="0.3">
      <c r="C180" t="s">
        <v>9</v>
      </c>
      <c r="D180" t="s">
        <v>37</v>
      </c>
      <c r="E180" t="s">
        <v>23</v>
      </c>
      <c r="F180" s="1">
        <v>2737</v>
      </c>
      <c r="G180" s="2">
        <v>93</v>
      </c>
    </row>
    <row r="181" spans="3:7" x14ac:dyDescent="0.3">
      <c r="C181" t="s">
        <v>8</v>
      </c>
      <c r="D181" t="s">
        <v>35</v>
      </c>
      <c r="E181" t="s">
        <v>20</v>
      </c>
      <c r="F181" s="1">
        <v>2702</v>
      </c>
      <c r="G181" s="2">
        <v>363</v>
      </c>
    </row>
    <row r="182" spans="3:7" x14ac:dyDescent="0.3">
      <c r="C182" t="s">
        <v>6</v>
      </c>
      <c r="D182" t="s">
        <v>38</v>
      </c>
      <c r="E182" t="s">
        <v>31</v>
      </c>
      <c r="F182" s="1">
        <v>2681</v>
      </c>
      <c r="G182" s="2">
        <v>54</v>
      </c>
    </row>
    <row r="183" spans="3:7" x14ac:dyDescent="0.3">
      <c r="C183" t="s">
        <v>7</v>
      </c>
      <c r="D183" t="s">
        <v>36</v>
      </c>
      <c r="E183" t="s">
        <v>18</v>
      </c>
      <c r="F183" s="1">
        <v>2646</v>
      </c>
      <c r="G183" s="2">
        <v>177</v>
      </c>
    </row>
    <row r="184" spans="3:7" x14ac:dyDescent="0.3">
      <c r="C184" t="s">
        <v>9</v>
      </c>
      <c r="D184" t="s">
        <v>38</v>
      </c>
      <c r="E184" t="s">
        <v>16</v>
      </c>
      <c r="F184" s="1">
        <v>2646</v>
      </c>
      <c r="G184" s="2">
        <v>120</v>
      </c>
    </row>
    <row r="185" spans="3:7" x14ac:dyDescent="0.3">
      <c r="C185" t="s">
        <v>9</v>
      </c>
      <c r="D185" t="s">
        <v>39</v>
      </c>
      <c r="E185" t="s">
        <v>18</v>
      </c>
      <c r="F185" s="1">
        <v>2639</v>
      </c>
      <c r="G185" s="2">
        <v>204</v>
      </c>
    </row>
    <row r="186" spans="3:7" x14ac:dyDescent="0.3">
      <c r="C186" t="s">
        <v>3</v>
      </c>
      <c r="D186" t="s">
        <v>34</v>
      </c>
      <c r="E186" t="s">
        <v>20</v>
      </c>
      <c r="F186" s="1">
        <v>2583</v>
      </c>
      <c r="G186" s="2">
        <v>18</v>
      </c>
    </row>
    <row r="187" spans="3:7" x14ac:dyDescent="0.3">
      <c r="C187" t="s">
        <v>10</v>
      </c>
      <c r="D187" t="s">
        <v>35</v>
      </c>
      <c r="E187" t="s">
        <v>15</v>
      </c>
      <c r="F187" s="1">
        <v>2562</v>
      </c>
      <c r="G187" s="2">
        <v>6</v>
      </c>
    </row>
    <row r="188" spans="3:7" x14ac:dyDescent="0.3">
      <c r="C188" t="s">
        <v>40</v>
      </c>
      <c r="D188" t="s">
        <v>38</v>
      </c>
      <c r="E188" t="s">
        <v>25</v>
      </c>
      <c r="F188" s="1">
        <v>2541</v>
      </c>
      <c r="G188" s="2">
        <v>90</v>
      </c>
    </row>
    <row r="189" spans="3:7" x14ac:dyDescent="0.3">
      <c r="C189" t="s">
        <v>40</v>
      </c>
      <c r="D189" t="s">
        <v>38</v>
      </c>
      <c r="E189" t="s">
        <v>29</v>
      </c>
      <c r="F189" s="1">
        <v>2541</v>
      </c>
      <c r="G189" s="2">
        <v>45</v>
      </c>
    </row>
    <row r="190" spans="3:7" x14ac:dyDescent="0.3">
      <c r="C190" t="s">
        <v>7</v>
      </c>
      <c r="D190" t="s">
        <v>35</v>
      </c>
      <c r="E190" t="s">
        <v>27</v>
      </c>
      <c r="F190" s="1">
        <v>2478</v>
      </c>
      <c r="G190" s="2">
        <v>21</v>
      </c>
    </row>
    <row r="191" spans="3:7" x14ac:dyDescent="0.3">
      <c r="C191" t="s">
        <v>10</v>
      </c>
      <c r="D191" t="s">
        <v>36</v>
      </c>
      <c r="E191" t="s">
        <v>29</v>
      </c>
      <c r="F191" s="1">
        <v>2471</v>
      </c>
      <c r="G191" s="2">
        <v>342</v>
      </c>
    </row>
    <row r="192" spans="3:7" x14ac:dyDescent="0.3">
      <c r="C192" t="s">
        <v>3</v>
      </c>
      <c r="D192" t="s">
        <v>35</v>
      </c>
      <c r="E192" t="s">
        <v>25</v>
      </c>
      <c r="F192" s="1">
        <v>2464</v>
      </c>
      <c r="G192" s="2">
        <v>234</v>
      </c>
    </row>
    <row r="193" spans="3:7" x14ac:dyDescent="0.3">
      <c r="C193" t="s">
        <v>9</v>
      </c>
      <c r="D193" t="s">
        <v>38</v>
      </c>
      <c r="E193" t="s">
        <v>26</v>
      </c>
      <c r="F193" s="1">
        <v>2436</v>
      </c>
      <c r="G193" s="2">
        <v>99</v>
      </c>
    </row>
    <row r="194" spans="3:7" x14ac:dyDescent="0.3">
      <c r="C194" t="s">
        <v>9</v>
      </c>
      <c r="D194" t="s">
        <v>35</v>
      </c>
      <c r="E194" t="s">
        <v>27</v>
      </c>
      <c r="F194" s="1">
        <v>2429</v>
      </c>
      <c r="G194" s="2">
        <v>144</v>
      </c>
    </row>
    <row r="195" spans="3:7" x14ac:dyDescent="0.3">
      <c r="C195" t="s">
        <v>3</v>
      </c>
      <c r="D195" t="s">
        <v>35</v>
      </c>
      <c r="E195" t="s">
        <v>14</v>
      </c>
      <c r="F195" s="1">
        <v>2415</v>
      </c>
      <c r="G195" s="2">
        <v>255</v>
      </c>
    </row>
    <row r="196" spans="3:7" x14ac:dyDescent="0.3">
      <c r="C196" t="s">
        <v>5</v>
      </c>
      <c r="D196" t="s">
        <v>35</v>
      </c>
      <c r="E196" t="s">
        <v>18</v>
      </c>
      <c r="F196" s="1">
        <v>2415</v>
      </c>
      <c r="G196" s="2">
        <v>15</v>
      </c>
    </row>
    <row r="197" spans="3:7" x14ac:dyDescent="0.3">
      <c r="C197" t="s">
        <v>9</v>
      </c>
      <c r="D197" t="s">
        <v>38</v>
      </c>
      <c r="E197" t="s">
        <v>17</v>
      </c>
      <c r="F197" s="1">
        <v>2408</v>
      </c>
      <c r="G197" s="2">
        <v>9</v>
      </c>
    </row>
    <row r="198" spans="3:7" x14ac:dyDescent="0.3">
      <c r="C198" t="s">
        <v>41</v>
      </c>
      <c r="D198" t="s">
        <v>37</v>
      </c>
      <c r="E198" t="s">
        <v>26</v>
      </c>
      <c r="F198" s="1">
        <v>2324</v>
      </c>
      <c r="G198" s="2">
        <v>177</v>
      </c>
    </row>
    <row r="199" spans="3:7" x14ac:dyDescent="0.3">
      <c r="C199" t="s">
        <v>10</v>
      </c>
      <c r="D199" t="s">
        <v>36</v>
      </c>
      <c r="E199" t="s">
        <v>23</v>
      </c>
      <c r="F199" s="1">
        <v>2317</v>
      </c>
      <c r="G199" s="2">
        <v>261</v>
      </c>
    </row>
    <row r="200" spans="3:7" x14ac:dyDescent="0.3">
      <c r="C200" t="s">
        <v>6</v>
      </c>
      <c r="D200" t="s">
        <v>38</v>
      </c>
      <c r="E200" t="s">
        <v>13</v>
      </c>
      <c r="F200" s="1">
        <v>2317</v>
      </c>
      <c r="G200" s="2">
        <v>123</v>
      </c>
    </row>
    <row r="201" spans="3:7" x14ac:dyDescent="0.3">
      <c r="C201" t="s">
        <v>40</v>
      </c>
      <c r="D201" t="s">
        <v>34</v>
      </c>
      <c r="E201" t="s">
        <v>27</v>
      </c>
      <c r="F201" s="1">
        <v>2289</v>
      </c>
      <c r="G201" s="2">
        <v>135</v>
      </c>
    </row>
    <row r="202" spans="3:7" x14ac:dyDescent="0.3">
      <c r="C202" t="s">
        <v>40</v>
      </c>
      <c r="D202" t="s">
        <v>35</v>
      </c>
      <c r="E202" t="s">
        <v>30</v>
      </c>
      <c r="F202" s="1">
        <v>2275</v>
      </c>
      <c r="G202" s="2">
        <v>447</v>
      </c>
    </row>
    <row r="203" spans="3:7" x14ac:dyDescent="0.3">
      <c r="C203" t="s">
        <v>8</v>
      </c>
      <c r="D203" t="s">
        <v>38</v>
      </c>
      <c r="E203" t="s">
        <v>27</v>
      </c>
      <c r="F203" s="1">
        <v>2268</v>
      </c>
      <c r="G203" s="2">
        <v>63</v>
      </c>
    </row>
    <row r="204" spans="3:7" x14ac:dyDescent="0.3">
      <c r="C204" t="s">
        <v>7</v>
      </c>
      <c r="D204" t="s">
        <v>34</v>
      </c>
      <c r="E204" t="s">
        <v>33</v>
      </c>
      <c r="F204" s="1">
        <v>2226</v>
      </c>
      <c r="G204" s="2">
        <v>48</v>
      </c>
    </row>
    <row r="205" spans="3:7" x14ac:dyDescent="0.3">
      <c r="C205" t="s">
        <v>6</v>
      </c>
      <c r="D205" t="s">
        <v>34</v>
      </c>
      <c r="E205" t="s">
        <v>16</v>
      </c>
      <c r="F205" s="1">
        <v>2219</v>
      </c>
      <c r="G205" s="2">
        <v>75</v>
      </c>
    </row>
    <row r="206" spans="3:7" x14ac:dyDescent="0.3">
      <c r="C206" t="s">
        <v>3</v>
      </c>
      <c r="D206" t="s">
        <v>34</v>
      </c>
      <c r="E206" t="s">
        <v>23</v>
      </c>
      <c r="F206" s="1">
        <v>2212</v>
      </c>
      <c r="G206" s="2">
        <v>117</v>
      </c>
    </row>
    <row r="207" spans="3:7" x14ac:dyDescent="0.3">
      <c r="C207" t="s">
        <v>10</v>
      </c>
      <c r="D207" t="s">
        <v>38</v>
      </c>
      <c r="E207" t="s">
        <v>22</v>
      </c>
      <c r="F207" s="1">
        <v>2205</v>
      </c>
      <c r="G207" s="2">
        <v>141</v>
      </c>
    </row>
    <row r="208" spans="3:7" x14ac:dyDescent="0.3">
      <c r="C208" t="s">
        <v>7</v>
      </c>
      <c r="D208" t="s">
        <v>34</v>
      </c>
      <c r="E208" t="s">
        <v>20</v>
      </c>
      <c r="F208" s="1">
        <v>2205</v>
      </c>
      <c r="G208" s="2">
        <v>138</v>
      </c>
    </row>
    <row r="209" spans="3:7" x14ac:dyDescent="0.3">
      <c r="C209" t="s">
        <v>7</v>
      </c>
      <c r="D209" t="s">
        <v>36</v>
      </c>
      <c r="E209" t="s">
        <v>31</v>
      </c>
      <c r="F209" s="1">
        <v>2149</v>
      </c>
      <c r="G209" s="2">
        <v>117</v>
      </c>
    </row>
    <row r="210" spans="3:7" x14ac:dyDescent="0.3">
      <c r="C210" t="s">
        <v>9</v>
      </c>
      <c r="D210" t="s">
        <v>36</v>
      </c>
      <c r="E210" t="s">
        <v>25</v>
      </c>
      <c r="F210" s="1">
        <v>2142</v>
      </c>
      <c r="G210" s="2">
        <v>114</v>
      </c>
    </row>
    <row r="211" spans="3:7" x14ac:dyDescent="0.3">
      <c r="C211" t="s">
        <v>7</v>
      </c>
      <c r="D211" t="s">
        <v>35</v>
      </c>
      <c r="E211" t="s">
        <v>16</v>
      </c>
      <c r="F211" s="1">
        <v>2135</v>
      </c>
      <c r="G211" s="2">
        <v>27</v>
      </c>
    </row>
    <row r="212" spans="3:7" x14ac:dyDescent="0.3">
      <c r="C212" t="s">
        <v>41</v>
      </c>
      <c r="D212" t="s">
        <v>35</v>
      </c>
      <c r="E212" t="s">
        <v>15</v>
      </c>
      <c r="F212" s="1">
        <v>2114</v>
      </c>
      <c r="G212" s="2">
        <v>186</v>
      </c>
    </row>
    <row r="213" spans="3:7" x14ac:dyDescent="0.3">
      <c r="C213" t="s">
        <v>3</v>
      </c>
      <c r="D213" t="s">
        <v>35</v>
      </c>
      <c r="E213" t="s">
        <v>29</v>
      </c>
      <c r="F213" s="1">
        <v>2114</v>
      </c>
      <c r="G213" s="2">
        <v>66</v>
      </c>
    </row>
    <row r="214" spans="3:7" x14ac:dyDescent="0.3">
      <c r="C214" t="s">
        <v>6</v>
      </c>
      <c r="D214" t="s">
        <v>39</v>
      </c>
      <c r="E214" t="s">
        <v>25</v>
      </c>
      <c r="F214" s="1">
        <v>2100</v>
      </c>
      <c r="G214" s="2">
        <v>414</v>
      </c>
    </row>
    <row r="215" spans="3:7" x14ac:dyDescent="0.3">
      <c r="C215" t="s">
        <v>8</v>
      </c>
      <c r="D215" t="s">
        <v>35</v>
      </c>
      <c r="E215" t="s">
        <v>29</v>
      </c>
      <c r="F215" s="1">
        <v>2023</v>
      </c>
      <c r="G215" s="2">
        <v>168</v>
      </c>
    </row>
    <row r="216" spans="3:7" x14ac:dyDescent="0.3">
      <c r="C216" t="s">
        <v>3</v>
      </c>
      <c r="D216" t="s">
        <v>35</v>
      </c>
      <c r="E216" t="s">
        <v>23</v>
      </c>
      <c r="F216" s="1">
        <v>2023</v>
      </c>
      <c r="G216" s="2">
        <v>78</v>
      </c>
    </row>
    <row r="217" spans="3:7" x14ac:dyDescent="0.3">
      <c r="C217" t="s">
        <v>2</v>
      </c>
      <c r="D217" t="s">
        <v>39</v>
      </c>
      <c r="E217" t="s">
        <v>16</v>
      </c>
      <c r="F217" s="1">
        <v>2016</v>
      </c>
      <c r="G217" s="2">
        <v>117</v>
      </c>
    </row>
    <row r="218" spans="3:7" x14ac:dyDescent="0.3">
      <c r="C218" t="s">
        <v>8</v>
      </c>
      <c r="D218" t="s">
        <v>34</v>
      </c>
      <c r="E218" t="s">
        <v>16</v>
      </c>
      <c r="F218" s="1">
        <v>2009</v>
      </c>
      <c r="G218" s="2">
        <v>219</v>
      </c>
    </row>
    <row r="219" spans="3:7" x14ac:dyDescent="0.3">
      <c r="C219" t="s">
        <v>40</v>
      </c>
      <c r="D219" t="s">
        <v>38</v>
      </c>
      <c r="E219" t="s">
        <v>31</v>
      </c>
      <c r="F219" s="1">
        <v>1988</v>
      </c>
      <c r="G219" s="2">
        <v>39</v>
      </c>
    </row>
    <row r="220" spans="3:7" x14ac:dyDescent="0.3">
      <c r="C220" t="s">
        <v>10</v>
      </c>
      <c r="D220" t="s">
        <v>35</v>
      </c>
      <c r="E220" t="s">
        <v>20</v>
      </c>
      <c r="F220" s="1">
        <v>1974</v>
      </c>
      <c r="G220" s="2">
        <v>195</v>
      </c>
    </row>
    <row r="221" spans="3:7" x14ac:dyDescent="0.3">
      <c r="C221" t="s">
        <v>7</v>
      </c>
      <c r="D221" t="s">
        <v>34</v>
      </c>
      <c r="E221" t="s">
        <v>14</v>
      </c>
      <c r="F221" s="1">
        <v>1932</v>
      </c>
      <c r="G221" s="2">
        <v>369</v>
      </c>
    </row>
    <row r="222" spans="3:7" x14ac:dyDescent="0.3">
      <c r="C222" t="s">
        <v>41</v>
      </c>
      <c r="D222" t="s">
        <v>36</v>
      </c>
      <c r="E222" t="s">
        <v>19</v>
      </c>
      <c r="F222" s="1">
        <v>1925</v>
      </c>
      <c r="G222" s="2">
        <v>192</v>
      </c>
    </row>
    <row r="223" spans="3:7" x14ac:dyDescent="0.3">
      <c r="C223" t="s">
        <v>6</v>
      </c>
      <c r="D223" t="s">
        <v>37</v>
      </c>
      <c r="E223" t="s">
        <v>16</v>
      </c>
      <c r="F223" s="1">
        <v>1904</v>
      </c>
      <c r="G223" s="2">
        <v>405</v>
      </c>
    </row>
    <row r="224" spans="3:7" x14ac:dyDescent="0.3">
      <c r="C224" t="s">
        <v>8</v>
      </c>
      <c r="D224" t="s">
        <v>37</v>
      </c>
      <c r="E224" t="s">
        <v>22</v>
      </c>
      <c r="F224" s="1">
        <v>1890</v>
      </c>
      <c r="G224" s="2">
        <v>195</v>
      </c>
    </row>
    <row r="225" spans="3:7" x14ac:dyDescent="0.3">
      <c r="C225" t="s">
        <v>2</v>
      </c>
      <c r="D225" t="s">
        <v>39</v>
      </c>
      <c r="E225" t="s">
        <v>25</v>
      </c>
      <c r="F225" s="1">
        <v>1785</v>
      </c>
      <c r="G225" s="2">
        <v>462</v>
      </c>
    </row>
    <row r="226" spans="3:7" x14ac:dyDescent="0.3">
      <c r="C226" t="s">
        <v>7</v>
      </c>
      <c r="D226" t="s">
        <v>38</v>
      </c>
      <c r="E226" t="s">
        <v>18</v>
      </c>
      <c r="F226" s="1">
        <v>1778</v>
      </c>
      <c r="G226" s="2">
        <v>270</v>
      </c>
    </row>
    <row r="227" spans="3:7" x14ac:dyDescent="0.3">
      <c r="C227" t="s">
        <v>8</v>
      </c>
      <c r="D227" t="s">
        <v>37</v>
      </c>
      <c r="E227" t="s">
        <v>19</v>
      </c>
      <c r="F227" s="1">
        <v>1771</v>
      </c>
      <c r="G227" s="2">
        <v>204</v>
      </c>
    </row>
    <row r="228" spans="3:7" x14ac:dyDescent="0.3">
      <c r="C228" t="s">
        <v>8</v>
      </c>
      <c r="D228" t="s">
        <v>38</v>
      </c>
      <c r="E228" t="s">
        <v>23</v>
      </c>
      <c r="F228" s="1">
        <v>1701</v>
      </c>
      <c r="G228" s="2">
        <v>234</v>
      </c>
    </row>
    <row r="229" spans="3:7" x14ac:dyDescent="0.3">
      <c r="C229" t="s">
        <v>3</v>
      </c>
      <c r="D229" t="s">
        <v>39</v>
      </c>
      <c r="E229" t="s">
        <v>28</v>
      </c>
      <c r="F229" s="1">
        <v>1652</v>
      </c>
      <c r="G229" s="2">
        <v>102</v>
      </c>
    </row>
    <row r="230" spans="3:7" x14ac:dyDescent="0.3">
      <c r="C230" t="s">
        <v>5</v>
      </c>
      <c r="D230" t="s">
        <v>34</v>
      </c>
      <c r="E230" t="s">
        <v>33</v>
      </c>
      <c r="F230" s="1">
        <v>1652</v>
      </c>
      <c r="G230" s="2">
        <v>93</v>
      </c>
    </row>
    <row r="231" spans="3:7" x14ac:dyDescent="0.3">
      <c r="C231" t="s">
        <v>6</v>
      </c>
      <c r="D231" t="s">
        <v>39</v>
      </c>
      <c r="E231" t="s">
        <v>30</v>
      </c>
      <c r="F231" s="1">
        <v>1638</v>
      </c>
      <c r="G231" s="2">
        <v>63</v>
      </c>
    </row>
    <row r="232" spans="3:7" x14ac:dyDescent="0.3">
      <c r="C232" t="s">
        <v>40</v>
      </c>
      <c r="D232" t="s">
        <v>35</v>
      </c>
      <c r="E232" t="s">
        <v>24</v>
      </c>
      <c r="F232" s="1">
        <v>1638</v>
      </c>
      <c r="G232" s="2">
        <v>48</v>
      </c>
    </row>
    <row r="233" spans="3:7" x14ac:dyDescent="0.3">
      <c r="C233" t="s">
        <v>40</v>
      </c>
      <c r="D233" t="s">
        <v>37</v>
      </c>
      <c r="E233" t="s">
        <v>30</v>
      </c>
      <c r="F233" s="1">
        <v>1624</v>
      </c>
      <c r="G233" s="2">
        <v>114</v>
      </c>
    </row>
    <row r="234" spans="3:7" x14ac:dyDescent="0.3">
      <c r="C234" t="s">
        <v>40</v>
      </c>
      <c r="D234" t="s">
        <v>35</v>
      </c>
      <c r="E234" t="s">
        <v>29</v>
      </c>
      <c r="F234" s="1">
        <v>1617</v>
      </c>
      <c r="G234" s="2">
        <v>126</v>
      </c>
    </row>
    <row r="235" spans="3:7" x14ac:dyDescent="0.3">
      <c r="C235" t="s">
        <v>2</v>
      </c>
      <c r="D235" t="s">
        <v>35</v>
      </c>
      <c r="E235" t="s">
        <v>17</v>
      </c>
      <c r="F235" s="1">
        <v>1589</v>
      </c>
      <c r="G235" s="2">
        <v>303</v>
      </c>
    </row>
    <row r="236" spans="3:7" x14ac:dyDescent="0.3">
      <c r="C236" t="s">
        <v>2</v>
      </c>
      <c r="D236" t="s">
        <v>39</v>
      </c>
      <c r="E236" t="s">
        <v>22</v>
      </c>
      <c r="F236" s="1">
        <v>1568</v>
      </c>
      <c r="G236" s="2">
        <v>141</v>
      </c>
    </row>
    <row r="237" spans="3:7" x14ac:dyDescent="0.3">
      <c r="C237" t="s">
        <v>7</v>
      </c>
      <c r="D237" t="s">
        <v>34</v>
      </c>
      <c r="E237" t="s">
        <v>25</v>
      </c>
      <c r="F237" s="1">
        <v>1568</v>
      </c>
      <c r="G237" s="2">
        <v>96</v>
      </c>
    </row>
    <row r="238" spans="3:7" x14ac:dyDescent="0.3">
      <c r="C238" t="s">
        <v>8</v>
      </c>
      <c r="D238" t="s">
        <v>39</v>
      </c>
      <c r="E238" t="s">
        <v>26</v>
      </c>
      <c r="F238" s="1">
        <v>1561</v>
      </c>
      <c r="G238" s="2">
        <v>27</v>
      </c>
    </row>
    <row r="239" spans="3:7" x14ac:dyDescent="0.3">
      <c r="C239" t="s">
        <v>41</v>
      </c>
      <c r="D239" t="s">
        <v>37</v>
      </c>
      <c r="E239" t="s">
        <v>30</v>
      </c>
      <c r="F239" s="1">
        <v>1526</v>
      </c>
      <c r="G239" s="2">
        <v>240</v>
      </c>
    </row>
    <row r="240" spans="3:7" x14ac:dyDescent="0.3">
      <c r="C240" t="s">
        <v>5</v>
      </c>
      <c r="D240" t="s">
        <v>36</v>
      </c>
      <c r="E240" t="s">
        <v>30</v>
      </c>
      <c r="F240" s="1">
        <v>1526</v>
      </c>
      <c r="G240" s="2">
        <v>105</v>
      </c>
    </row>
    <row r="241" spans="3:7" x14ac:dyDescent="0.3">
      <c r="C241" t="s">
        <v>6</v>
      </c>
      <c r="D241" t="s">
        <v>37</v>
      </c>
      <c r="E241" t="s">
        <v>18</v>
      </c>
      <c r="F241" s="1">
        <v>1505</v>
      </c>
      <c r="G241" s="2">
        <v>102</v>
      </c>
    </row>
    <row r="242" spans="3:7" x14ac:dyDescent="0.3">
      <c r="C242" t="s">
        <v>41</v>
      </c>
      <c r="D242" t="s">
        <v>34</v>
      </c>
      <c r="E242" t="s">
        <v>17</v>
      </c>
      <c r="F242" s="1">
        <v>1463</v>
      </c>
      <c r="G242" s="2">
        <v>39</v>
      </c>
    </row>
    <row r="243" spans="3:7" x14ac:dyDescent="0.3">
      <c r="C243" t="s">
        <v>6</v>
      </c>
      <c r="D243" t="s">
        <v>34</v>
      </c>
      <c r="E243" t="s">
        <v>15</v>
      </c>
      <c r="F243" s="1">
        <v>1442</v>
      </c>
      <c r="G243" s="2">
        <v>15</v>
      </c>
    </row>
    <row r="244" spans="3:7" x14ac:dyDescent="0.3">
      <c r="C244" t="s">
        <v>10</v>
      </c>
      <c r="D244" t="s">
        <v>34</v>
      </c>
      <c r="E244" t="s">
        <v>25</v>
      </c>
      <c r="F244" s="1">
        <v>1428</v>
      </c>
      <c r="G244" s="2">
        <v>93</v>
      </c>
    </row>
    <row r="245" spans="3:7" x14ac:dyDescent="0.3">
      <c r="C245" t="s">
        <v>10</v>
      </c>
      <c r="D245" t="s">
        <v>36</v>
      </c>
      <c r="E245" t="s">
        <v>27</v>
      </c>
      <c r="F245" s="1">
        <v>1407</v>
      </c>
      <c r="G245" s="2">
        <v>72</v>
      </c>
    </row>
    <row r="246" spans="3:7" x14ac:dyDescent="0.3">
      <c r="C246" t="s">
        <v>6</v>
      </c>
      <c r="D246" t="s">
        <v>36</v>
      </c>
      <c r="E246" t="s">
        <v>29</v>
      </c>
      <c r="F246" s="1">
        <v>1400</v>
      </c>
      <c r="G246" s="2">
        <v>135</v>
      </c>
    </row>
    <row r="247" spans="3:7" x14ac:dyDescent="0.3">
      <c r="C247" t="s">
        <v>6</v>
      </c>
      <c r="D247" t="s">
        <v>35</v>
      </c>
      <c r="E247" t="s">
        <v>4</v>
      </c>
      <c r="F247" s="1">
        <v>1302</v>
      </c>
      <c r="G247" s="2">
        <v>402</v>
      </c>
    </row>
    <row r="248" spans="3:7" x14ac:dyDescent="0.3">
      <c r="C248" t="s">
        <v>7</v>
      </c>
      <c r="D248" t="s">
        <v>38</v>
      </c>
      <c r="E248" t="s">
        <v>14</v>
      </c>
      <c r="F248" s="1">
        <v>1281</v>
      </c>
      <c r="G248" s="2">
        <v>75</v>
      </c>
    </row>
    <row r="249" spans="3:7" x14ac:dyDescent="0.3">
      <c r="C249" t="s">
        <v>3</v>
      </c>
      <c r="D249" t="s">
        <v>36</v>
      </c>
      <c r="E249" t="s">
        <v>19</v>
      </c>
      <c r="F249" s="1">
        <v>1281</v>
      </c>
      <c r="G249" s="2">
        <v>18</v>
      </c>
    </row>
    <row r="250" spans="3:7" x14ac:dyDescent="0.3">
      <c r="C250" t="s">
        <v>41</v>
      </c>
      <c r="D250" t="s">
        <v>34</v>
      </c>
      <c r="E250" t="s">
        <v>16</v>
      </c>
      <c r="F250" s="1">
        <v>1274</v>
      </c>
      <c r="G250" s="2">
        <v>225</v>
      </c>
    </row>
    <row r="251" spans="3:7" x14ac:dyDescent="0.3">
      <c r="C251" t="s">
        <v>6</v>
      </c>
      <c r="D251" t="s">
        <v>38</v>
      </c>
      <c r="E251" t="s">
        <v>27</v>
      </c>
      <c r="F251" s="1">
        <v>1134</v>
      </c>
      <c r="G251" s="2">
        <v>282</v>
      </c>
    </row>
    <row r="252" spans="3:7" x14ac:dyDescent="0.3">
      <c r="C252" t="s">
        <v>9</v>
      </c>
      <c r="D252" t="s">
        <v>37</v>
      </c>
      <c r="E252" t="s">
        <v>29</v>
      </c>
      <c r="F252" s="1">
        <v>1085</v>
      </c>
      <c r="G252" s="2">
        <v>273</v>
      </c>
    </row>
    <row r="253" spans="3:7" x14ac:dyDescent="0.3">
      <c r="C253" t="s">
        <v>6</v>
      </c>
      <c r="D253" t="s">
        <v>35</v>
      </c>
      <c r="E253" t="s">
        <v>20</v>
      </c>
      <c r="F253" s="1">
        <v>1071</v>
      </c>
      <c r="G253" s="2">
        <v>270</v>
      </c>
    </row>
    <row r="254" spans="3:7" x14ac:dyDescent="0.3">
      <c r="C254" t="s">
        <v>2</v>
      </c>
      <c r="D254" t="s">
        <v>37</v>
      </c>
      <c r="E254" t="s">
        <v>14</v>
      </c>
      <c r="F254" s="1">
        <v>1057</v>
      </c>
      <c r="G254" s="2">
        <v>54</v>
      </c>
    </row>
    <row r="255" spans="3:7" x14ac:dyDescent="0.3">
      <c r="C255" t="s">
        <v>3</v>
      </c>
      <c r="D255" t="s">
        <v>36</v>
      </c>
      <c r="E255" t="s">
        <v>28</v>
      </c>
      <c r="F255" s="1">
        <v>973</v>
      </c>
      <c r="G255" s="2">
        <v>162</v>
      </c>
    </row>
    <row r="256" spans="3:7" x14ac:dyDescent="0.3">
      <c r="C256" t="s">
        <v>7</v>
      </c>
      <c r="D256" t="s">
        <v>39</v>
      </c>
      <c r="E256" t="s">
        <v>27</v>
      </c>
      <c r="F256" s="1">
        <v>966</v>
      </c>
      <c r="G256" s="2">
        <v>198</v>
      </c>
    </row>
    <row r="257" spans="3:7" x14ac:dyDescent="0.3">
      <c r="C257" t="s">
        <v>9</v>
      </c>
      <c r="D257" t="s">
        <v>35</v>
      </c>
      <c r="E257" t="s">
        <v>4</v>
      </c>
      <c r="F257" s="1">
        <v>959</v>
      </c>
      <c r="G257" s="2">
        <v>147</v>
      </c>
    </row>
    <row r="258" spans="3:7" x14ac:dyDescent="0.3">
      <c r="C258" t="s">
        <v>6</v>
      </c>
      <c r="D258" t="s">
        <v>38</v>
      </c>
      <c r="E258" t="s">
        <v>33</v>
      </c>
      <c r="F258" s="1">
        <v>959</v>
      </c>
      <c r="G258" s="2">
        <v>135</v>
      </c>
    </row>
    <row r="259" spans="3:7" x14ac:dyDescent="0.3">
      <c r="C259" t="s">
        <v>10</v>
      </c>
      <c r="D259" t="s">
        <v>36</v>
      </c>
      <c r="E259" t="s">
        <v>13</v>
      </c>
      <c r="F259" s="1">
        <v>945</v>
      </c>
      <c r="G259" s="2">
        <v>75</v>
      </c>
    </row>
    <row r="260" spans="3:7" x14ac:dyDescent="0.3">
      <c r="C260" t="s">
        <v>3</v>
      </c>
      <c r="D260" t="s">
        <v>37</v>
      </c>
      <c r="E260" t="s">
        <v>4</v>
      </c>
      <c r="F260" s="1">
        <v>938</v>
      </c>
      <c r="G260" s="2">
        <v>366</v>
      </c>
    </row>
    <row r="261" spans="3:7" x14ac:dyDescent="0.3">
      <c r="C261" t="s">
        <v>9</v>
      </c>
      <c r="D261" t="s">
        <v>34</v>
      </c>
      <c r="E261" t="s">
        <v>16</v>
      </c>
      <c r="F261" s="1">
        <v>938</v>
      </c>
      <c r="G261" s="2">
        <v>189</v>
      </c>
    </row>
    <row r="262" spans="3:7" x14ac:dyDescent="0.3">
      <c r="C262" t="s">
        <v>6</v>
      </c>
      <c r="D262" t="s">
        <v>38</v>
      </c>
      <c r="E262" t="s">
        <v>16</v>
      </c>
      <c r="F262" s="1">
        <v>938</v>
      </c>
      <c r="G262" s="2">
        <v>6</v>
      </c>
    </row>
    <row r="263" spans="3:7" x14ac:dyDescent="0.3">
      <c r="C263" t="s">
        <v>5</v>
      </c>
      <c r="D263" t="s">
        <v>34</v>
      </c>
      <c r="E263" t="s">
        <v>19</v>
      </c>
      <c r="F263" s="1">
        <v>861</v>
      </c>
      <c r="G263" s="2">
        <v>195</v>
      </c>
    </row>
    <row r="264" spans="3:7" x14ac:dyDescent="0.3">
      <c r="C264" t="s">
        <v>41</v>
      </c>
      <c r="D264" t="s">
        <v>36</v>
      </c>
      <c r="E264" t="s">
        <v>28</v>
      </c>
      <c r="F264" s="1">
        <v>854</v>
      </c>
      <c r="G264" s="2">
        <v>309</v>
      </c>
    </row>
    <row r="265" spans="3:7" x14ac:dyDescent="0.3">
      <c r="C265" t="s">
        <v>41</v>
      </c>
      <c r="D265" t="s">
        <v>35</v>
      </c>
      <c r="E265" t="s">
        <v>27</v>
      </c>
      <c r="F265" s="1">
        <v>847</v>
      </c>
      <c r="G265" s="2">
        <v>129</v>
      </c>
    </row>
    <row r="266" spans="3:7" x14ac:dyDescent="0.3">
      <c r="C266" t="s">
        <v>8</v>
      </c>
      <c r="D266" t="s">
        <v>38</v>
      </c>
      <c r="E266" t="s">
        <v>13</v>
      </c>
      <c r="F266" s="1">
        <v>819</v>
      </c>
      <c r="G266" s="2">
        <v>510</v>
      </c>
    </row>
    <row r="267" spans="3:7" x14ac:dyDescent="0.3">
      <c r="C267" t="s">
        <v>3</v>
      </c>
      <c r="D267" t="s">
        <v>35</v>
      </c>
      <c r="E267" t="s">
        <v>33</v>
      </c>
      <c r="F267" s="1">
        <v>819</v>
      </c>
      <c r="G267" s="2">
        <v>306</v>
      </c>
    </row>
    <row r="268" spans="3:7" x14ac:dyDescent="0.3">
      <c r="C268" t="s">
        <v>2</v>
      </c>
      <c r="D268" t="s">
        <v>36</v>
      </c>
      <c r="E268" t="s">
        <v>27</v>
      </c>
      <c r="F268" s="1">
        <v>798</v>
      </c>
      <c r="G268" s="2">
        <v>519</v>
      </c>
    </row>
    <row r="269" spans="3:7" x14ac:dyDescent="0.3">
      <c r="C269" t="s">
        <v>41</v>
      </c>
      <c r="D269" t="s">
        <v>37</v>
      </c>
      <c r="E269" t="s">
        <v>15</v>
      </c>
      <c r="F269" s="1">
        <v>714</v>
      </c>
      <c r="G269" s="2">
        <v>231</v>
      </c>
    </row>
    <row r="270" spans="3:7" x14ac:dyDescent="0.3">
      <c r="C270" t="s">
        <v>9</v>
      </c>
      <c r="D270" t="s">
        <v>34</v>
      </c>
      <c r="E270" t="s">
        <v>17</v>
      </c>
      <c r="F270" s="1">
        <v>707</v>
      </c>
      <c r="G270" s="2">
        <v>174</v>
      </c>
    </row>
    <row r="271" spans="3:7" x14ac:dyDescent="0.3">
      <c r="C271" t="s">
        <v>10</v>
      </c>
      <c r="D271" t="s">
        <v>34</v>
      </c>
      <c r="E271" t="s">
        <v>17</v>
      </c>
      <c r="F271" s="1">
        <v>700</v>
      </c>
      <c r="G271" s="2">
        <v>87</v>
      </c>
    </row>
    <row r="272" spans="3:7" x14ac:dyDescent="0.3">
      <c r="C272" t="s">
        <v>2</v>
      </c>
      <c r="D272" t="s">
        <v>39</v>
      </c>
      <c r="E272" t="s">
        <v>23</v>
      </c>
      <c r="F272" s="1">
        <v>630</v>
      </c>
      <c r="G272" s="2">
        <v>36</v>
      </c>
    </row>
    <row r="273" spans="3:7" x14ac:dyDescent="0.3">
      <c r="C273" t="s">
        <v>40</v>
      </c>
      <c r="D273" t="s">
        <v>38</v>
      </c>
      <c r="E273" t="s">
        <v>24</v>
      </c>
      <c r="F273" s="1">
        <v>623</v>
      </c>
      <c r="G273" s="2">
        <v>51</v>
      </c>
    </row>
    <row r="274" spans="3:7" x14ac:dyDescent="0.3">
      <c r="C274" t="s">
        <v>41</v>
      </c>
      <c r="D274" t="s">
        <v>35</v>
      </c>
      <c r="E274" t="s">
        <v>19</v>
      </c>
      <c r="F274" s="1">
        <v>609</v>
      </c>
      <c r="G274" s="2">
        <v>99</v>
      </c>
    </row>
    <row r="275" spans="3:7" x14ac:dyDescent="0.3">
      <c r="C275" t="s">
        <v>40</v>
      </c>
      <c r="D275" t="s">
        <v>38</v>
      </c>
      <c r="E275" t="s">
        <v>26</v>
      </c>
      <c r="F275" s="1">
        <v>609</v>
      </c>
      <c r="G275" s="2">
        <v>87</v>
      </c>
    </row>
    <row r="276" spans="3:7" x14ac:dyDescent="0.3">
      <c r="C276" t="s">
        <v>10</v>
      </c>
      <c r="D276" t="s">
        <v>35</v>
      </c>
      <c r="E276" t="s">
        <v>21</v>
      </c>
      <c r="F276" s="1">
        <v>567</v>
      </c>
      <c r="G276" s="2">
        <v>228</v>
      </c>
    </row>
    <row r="277" spans="3:7" x14ac:dyDescent="0.3">
      <c r="C277" t="s">
        <v>6</v>
      </c>
      <c r="D277" t="s">
        <v>37</v>
      </c>
      <c r="E277" t="s">
        <v>30</v>
      </c>
      <c r="F277" s="1">
        <v>560</v>
      </c>
      <c r="G277" s="2">
        <v>81</v>
      </c>
    </row>
    <row r="278" spans="3:7" x14ac:dyDescent="0.3">
      <c r="C278" t="s">
        <v>2</v>
      </c>
      <c r="D278" t="s">
        <v>35</v>
      </c>
      <c r="E278" t="s">
        <v>19</v>
      </c>
      <c r="F278" s="1">
        <v>553</v>
      </c>
      <c r="G278" s="2">
        <v>15</v>
      </c>
    </row>
    <row r="279" spans="3:7" x14ac:dyDescent="0.3">
      <c r="C279" t="s">
        <v>6</v>
      </c>
      <c r="D279" t="s">
        <v>34</v>
      </c>
      <c r="E279" t="s">
        <v>4</v>
      </c>
      <c r="F279" s="1">
        <v>525</v>
      </c>
      <c r="G279" s="2">
        <v>48</v>
      </c>
    </row>
    <row r="280" spans="3:7" x14ac:dyDescent="0.3">
      <c r="C280" t="s">
        <v>5</v>
      </c>
      <c r="D280" t="s">
        <v>37</v>
      </c>
      <c r="E280" t="s">
        <v>22</v>
      </c>
      <c r="F280" s="1">
        <v>518</v>
      </c>
      <c r="G280" s="2">
        <v>75</v>
      </c>
    </row>
    <row r="281" spans="3:7" x14ac:dyDescent="0.3">
      <c r="C281" t="s">
        <v>6</v>
      </c>
      <c r="D281" t="s">
        <v>36</v>
      </c>
      <c r="E281" t="s">
        <v>21</v>
      </c>
      <c r="F281" s="1">
        <v>497</v>
      </c>
      <c r="G281" s="2">
        <v>63</v>
      </c>
    </row>
    <row r="282" spans="3:7" x14ac:dyDescent="0.3">
      <c r="C282" t="s">
        <v>5</v>
      </c>
      <c r="D282" t="s">
        <v>35</v>
      </c>
      <c r="E282" t="s">
        <v>22</v>
      </c>
      <c r="F282" s="1">
        <v>490</v>
      </c>
      <c r="G282" s="2">
        <v>84</v>
      </c>
    </row>
    <row r="283" spans="3:7" x14ac:dyDescent="0.3">
      <c r="C283" t="s">
        <v>6</v>
      </c>
      <c r="D283" t="s">
        <v>38</v>
      </c>
      <c r="E283" t="s">
        <v>25</v>
      </c>
      <c r="F283" s="1">
        <v>469</v>
      </c>
      <c r="G283" s="2">
        <v>75</v>
      </c>
    </row>
    <row r="284" spans="3:7" x14ac:dyDescent="0.3">
      <c r="C284" t="s">
        <v>8</v>
      </c>
      <c r="D284" t="s">
        <v>37</v>
      </c>
      <c r="E284" t="s">
        <v>21</v>
      </c>
      <c r="F284" s="1">
        <v>434</v>
      </c>
      <c r="G284" s="2">
        <v>87</v>
      </c>
    </row>
    <row r="285" spans="3:7" x14ac:dyDescent="0.3">
      <c r="C285" t="s">
        <v>5</v>
      </c>
      <c r="D285" t="s">
        <v>39</v>
      </c>
      <c r="E285" t="s">
        <v>18</v>
      </c>
      <c r="F285" s="1">
        <v>385</v>
      </c>
      <c r="G285" s="2">
        <v>249</v>
      </c>
    </row>
    <row r="286" spans="3:7" x14ac:dyDescent="0.3">
      <c r="C286" t="s">
        <v>8</v>
      </c>
      <c r="D286" t="s">
        <v>35</v>
      </c>
      <c r="E286" t="s">
        <v>33</v>
      </c>
      <c r="F286" s="1">
        <v>357</v>
      </c>
      <c r="G286" s="2">
        <v>126</v>
      </c>
    </row>
    <row r="287" spans="3:7" x14ac:dyDescent="0.3">
      <c r="C287" t="s">
        <v>41</v>
      </c>
      <c r="D287" t="s">
        <v>34</v>
      </c>
      <c r="E287" t="s">
        <v>22</v>
      </c>
      <c r="F287" s="1">
        <v>336</v>
      </c>
      <c r="G287" s="2">
        <v>144</v>
      </c>
    </row>
    <row r="288" spans="3:7" x14ac:dyDescent="0.3">
      <c r="C288" t="s">
        <v>7</v>
      </c>
      <c r="D288" t="s">
        <v>36</v>
      </c>
      <c r="E288" t="s">
        <v>32</v>
      </c>
      <c r="F288" s="1">
        <v>280</v>
      </c>
      <c r="G288" s="2">
        <v>87</v>
      </c>
    </row>
    <row r="289" spans="3:7" x14ac:dyDescent="0.3">
      <c r="C289" t="s">
        <v>9</v>
      </c>
      <c r="D289" t="s">
        <v>37</v>
      </c>
      <c r="E289" t="s">
        <v>4</v>
      </c>
      <c r="F289" s="1">
        <v>259</v>
      </c>
      <c r="G289" s="2">
        <v>207</v>
      </c>
    </row>
    <row r="290" spans="3:7" x14ac:dyDescent="0.3">
      <c r="C290" t="s">
        <v>2</v>
      </c>
      <c r="D290" t="s">
        <v>34</v>
      </c>
      <c r="E290" t="s">
        <v>13</v>
      </c>
      <c r="F290" s="1">
        <v>252</v>
      </c>
      <c r="G290" s="2">
        <v>54</v>
      </c>
    </row>
    <row r="291" spans="3:7" x14ac:dyDescent="0.3">
      <c r="C291" t="s">
        <v>10</v>
      </c>
      <c r="D291" t="s">
        <v>37</v>
      </c>
      <c r="E291" t="s">
        <v>21</v>
      </c>
      <c r="F291" s="1">
        <v>245</v>
      </c>
      <c r="G291" s="2">
        <v>288</v>
      </c>
    </row>
    <row r="292" spans="3:7" x14ac:dyDescent="0.3">
      <c r="C292" t="s">
        <v>2</v>
      </c>
      <c r="D292" t="s">
        <v>37</v>
      </c>
      <c r="E292" t="s">
        <v>19</v>
      </c>
      <c r="F292" s="1">
        <v>238</v>
      </c>
      <c r="G292" s="2">
        <v>18</v>
      </c>
    </row>
    <row r="293" spans="3:7" x14ac:dyDescent="0.3">
      <c r="C293" t="s">
        <v>40</v>
      </c>
      <c r="D293" t="s">
        <v>36</v>
      </c>
      <c r="E293" t="s">
        <v>4</v>
      </c>
      <c r="F293" s="1">
        <v>217</v>
      </c>
      <c r="G293" s="2">
        <v>36</v>
      </c>
    </row>
    <row r="294" spans="3:7" x14ac:dyDescent="0.3">
      <c r="C294" t="s">
        <v>2</v>
      </c>
      <c r="D294" t="s">
        <v>36</v>
      </c>
      <c r="E294" t="s">
        <v>17</v>
      </c>
      <c r="F294" s="1">
        <v>189</v>
      </c>
      <c r="G294" s="2">
        <v>48</v>
      </c>
    </row>
    <row r="295" spans="3:7" x14ac:dyDescent="0.3">
      <c r="C295" t="s">
        <v>5</v>
      </c>
      <c r="D295" t="s">
        <v>37</v>
      </c>
      <c r="E295" t="s">
        <v>31</v>
      </c>
      <c r="F295" s="1">
        <v>182</v>
      </c>
      <c r="G295" s="2">
        <v>48</v>
      </c>
    </row>
    <row r="296" spans="3:7" x14ac:dyDescent="0.3">
      <c r="C296" t="s">
        <v>8</v>
      </c>
      <c r="D296" t="s">
        <v>38</v>
      </c>
      <c r="E296" t="s">
        <v>22</v>
      </c>
      <c r="F296" s="1">
        <v>168</v>
      </c>
      <c r="G296" s="2">
        <v>84</v>
      </c>
    </row>
    <row r="297" spans="3:7" x14ac:dyDescent="0.3">
      <c r="C297" t="s">
        <v>41</v>
      </c>
      <c r="D297" t="s">
        <v>38</v>
      </c>
      <c r="E297" t="s">
        <v>25</v>
      </c>
      <c r="F297" s="1">
        <v>154</v>
      </c>
      <c r="G297" s="2">
        <v>21</v>
      </c>
    </row>
    <row r="298" spans="3:7" x14ac:dyDescent="0.3">
      <c r="C298" t="s">
        <v>41</v>
      </c>
      <c r="D298" t="s">
        <v>36</v>
      </c>
      <c r="E298" t="s">
        <v>26</v>
      </c>
      <c r="F298" s="1">
        <v>98</v>
      </c>
      <c r="G298" s="2">
        <v>204</v>
      </c>
    </row>
    <row r="299" spans="3:7" x14ac:dyDescent="0.3">
      <c r="C299" t="s">
        <v>9</v>
      </c>
      <c r="D299" t="s">
        <v>35</v>
      </c>
      <c r="E299" t="s">
        <v>26</v>
      </c>
      <c r="F299" s="1">
        <v>98</v>
      </c>
      <c r="G299" s="2">
        <v>159</v>
      </c>
    </row>
    <row r="300" spans="3:7" x14ac:dyDescent="0.3">
      <c r="C300" t="s">
        <v>10</v>
      </c>
      <c r="D300" t="s">
        <v>38</v>
      </c>
      <c r="E300" t="s">
        <v>13</v>
      </c>
      <c r="F300" s="1">
        <v>63</v>
      </c>
      <c r="G300" s="2">
        <v>123</v>
      </c>
    </row>
    <row r="301" spans="3:7" x14ac:dyDescent="0.3">
      <c r="C301" t="s">
        <v>2</v>
      </c>
      <c r="D301" t="s">
        <v>38</v>
      </c>
      <c r="E301" t="s">
        <v>13</v>
      </c>
      <c r="F301" s="1">
        <v>56</v>
      </c>
      <c r="G301" s="2">
        <v>51</v>
      </c>
    </row>
    <row r="302" spans="3:7" x14ac:dyDescent="0.3">
      <c r="C302" t="s">
        <v>8</v>
      </c>
      <c r="D302" t="s">
        <v>37</v>
      </c>
      <c r="E302" t="s">
        <v>30</v>
      </c>
      <c r="F302" s="1">
        <v>42</v>
      </c>
      <c r="G302" s="2">
        <v>150</v>
      </c>
    </row>
    <row r="303" spans="3:7" x14ac:dyDescent="0.3">
      <c r="C303" t="s">
        <v>3</v>
      </c>
      <c r="D303" t="s">
        <v>39</v>
      </c>
      <c r="E303" t="s">
        <v>16</v>
      </c>
      <c r="F303" s="1">
        <v>21</v>
      </c>
      <c r="G303" s="2">
        <v>168</v>
      </c>
    </row>
    <row r="304" spans="3:7" x14ac:dyDescent="0.3">
      <c r="C304" t="s">
        <v>40</v>
      </c>
      <c r="D304" t="s">
        <v>39</v>
      </c>
      <c r="E304" t="s">
        <v>29</v>
      </c>
      <c r="F304" s="1">
        <v>0</v>
      </c>
      <c r="G304" s="2">
        <v>135</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4C375-BBB1-4A9B-ABF3-BC586DC22937}">
  <dimension ref="A1:U18"/>
  <sheetViews>
    <sheetView showGridLines="0" topLeftCell="A3" zoomScale="99" zoomScaleNormal="99" workbookViewId="0">
      <selection activeCell="K10" sqref="K10"/>
    </sheetView>
  </sheetViews>
  <sheetFormatPr defaultRowHeight="14.4" x14ac:dyDescent="0.3"/>
  <cols>
    <col min="2" max="2" width="15.6640625" bestFit="1" customWidth="1"/>
    <col min="3" max="3" width="14.5546875" bestFit="1" customWidth="1"/>
    <col min="5" max="5" width="15.6640625" bestFit="1" customWidth="1"/>
    <col min="6" max="6" width="14.5546875" bestFit="1" customWidth="1"/>
  </cols>
  <sheetData>
    <row r="1" spans="1:21" ht="28.8" x14ac:dyDescent="0.3">
      <c r="A1" s="10"/>
      <c r="B1" s="11" t="s">
        <v>75</v>
      </c>
      <c r="C1" s="11"/>
      <c r="D1" s="11"/>
      <c r="E1" s="11"/>
      <c r="F1" s="11"/>
      <c r="G1" s="11"/>
      <c r="H1" s="11"/>
      <c r="I1" s="11"/>
      <c r="J1" s="11"/>
      <c r="K1" s="11"/>
      <c r="L1" s="11"/>
      <c r="M1" s="11"/>
      <c r="N1" s="11"/>
      <c r="O1" s="11"/>
      <c r="P1" s="11"/>
      <c r="Q1" s="11"/>
      <c r="R1" s="11"/>
      <c r="S1" s="11"/>
      <c r="T1" s="11"/>
      <c r="U1" s="11"/>
    </row>
    <row r="2" spans="1:21" x14ac:dyDescent="0.3">
      <c r="A2" s="12"/>
      <c r="B2" s="12"/>
      <c r="C2" s="12"/>
      <c r="D2" s="12"/>
      <c r="E2" s="12"/>
      <c r="F2" s="12"/>
      <c r="G2" s="12"/>
      <c r="H2" s="12"/>
      <c r="I2" s="12"/>
      <c r="J2" s="12"/>
      <c r="K2" s="12"/>
      <c r="L2" s="12"/>
      <c r="M2" s="12"/>
      <c r="N2" s="12"/>
      <c r="O2" s="12"/>
      <c r="P2" s="12"/>
      <c r="Q2" s="12"/>
      <c r="R2" s="12"/>
      <c r="S2" s="12"/>
      <c r="T2" s="12"/>
      <c r="U2" s="12"/>
    </row>
    <row r="4" spans="1:21" x14ac:dyDescent="0.3">
      <c r="B4" s="3" t="s">
        <v>77</v>
      </c>
      <c r="E4" s="3" t="s">
        <v>76</v>
      </c>
      <c r="F4" s="3"/>
      <c r="G4" s="3"/>
    </row>
    <row r="5" spans="1:21" x14ac:dyDescent="0.3">
      <c r="B5" s="25" t="s">
        <v>68</v>
      </c>
      <c r="C5" t="s">
        <v>70</v>
      </c>
      <c r="E5" s="25" t="s">
        <v>68</v>
      </c>
      <c r="F5" t="s">
        <v>70</v>
      </c>
    </row>
    <row r="6" spans="1:21" x14ac:dyDescent="0.3">
      <c r="B6" s="26" t="s">
        <v>38</v>
      </c>
      <c r="C6" s="27">
        <v>25221</v>
      </c>
      <c r="E6" s="26" t="s">
        <v>38</v>
      </c>
      <c r="F6" s="27">
        <v>6069</v>
      </c>
      <c r="G6" s="26"/>
      <c r="H6" s="27"/>
    </row>
    <row r="7" spans="1:21" x14ac:dyDescent="0.3">
      <c r="B7" s="31" t="s">
        <v>5</v>
      </c>
      <c r="C7" s="27">
        <v>25221</v>
      </c>
      <c r="E7" s="31" t="s">
        <v>41</v>
      </c>
      <c r="F7" s="27">
        <v>6069</v>
      </c>
      <c r="G7" s="31"/>
      <c r="H7" s="27"/>
    </row>
    <row r="8" spans="1:21" x14ac:dyDescent="0.3">
      <c r="B8" s="26" t="s">
        <v>36</v>
      </c>
      <c r="C8" s="27">
        <v>39620</v>
      </c>
      <c r="E8" s="26" t="s">
        <v>36</v>
      </c>
      <c r="F8" s="27">
        <v>5019</v>
      </c>
      <c r="G8" s="26"/>
      <c r="H8" s="27"/>
    </row>
    <row r="9" spans="1:21" x14ac:dyDescent="0.3">
      <c r="B9" s="31" t="s">
        <v>5</v>
      </c>
      <c r="C9" s="27">
        <v>39620</v>
      </c>
      <c r="E9" s="31" t="s">
        <v>8</v>
      </c>
      <c r="F9" s="27">
        <v>5019</v>
      </c>
      <c r="G9" s="31"/>
      <c r="H9" s="27"/>
    </row>
    <row r="10" spans="1:21" x14ac:dyDescent="0.3">
      <c r="B10" s="26" t="s">
        <v>34</v>
      </c>
      <c r="C10" s="27">
        <v>41559</v>
      </c>
      <c r="E10" s="26" t="s">
        <v>34</v>
      </c>
      <c r="F10" s="27">
        <v>5516</v>
      </c>
      <c r="G10" s="26"/>
      <c r="H10" s="27"/>
    </row>
    <row r="11" spans="1:21" x14ac:dyDescent="0.3">
      <c r="B11" s="31" t="s">
        <v>5</v>
      </c>
      <c r="C11" s="27">
        <v>41559</v>
      </c>
      <c r="E11" s="31" t="s">
        <v>8</v>
      </c>
      <c r="F11" s="27">
        <v>5516</v>
      </c>
      <c r="G11" s="31"/>
      <c r="H11" s="27"/>
    </row>
    <row r="12" spans="1:21" x14ac:dyDescent="0.3">
      <c r="B12" s="26" t="s">
        <v>37</v>
      </c>
      <c r="C12" s="27">
        <v>43568</v>
      </c>
      <c r="E12" s="26" t="s">
        <v>37</v>
      </c>
      <c r="F12" s="27">
        <v>7987</v>
      </c>
      <c r="G12" s="26"/>
      <c r="H12" s="27"/>
    </row>
    <row r="13" spans="1:21" x14ac:dyDescent="0.3">
      <c r="B13" s="31" t="s">
        <v>7</v>
      </c>
      <c r="C13" s="27">
        <v>43568</v>
      </c>
      <c r="E13" s="31" t="s">
        <v>10</v>
      </c>
      <c r="F13" s="27">
        <v>7987</v>
      </c>
      <c r="G13" s="31"/>
      <c r="H13" s="27"/>
    </row>
    <row r="14" spans="1:21" x14ac:dyDescent="0.3">
      <c r="B14" s="26" t="s">
        <v>39</v>
      </c>
      <c r="C14" s="27">
        <v>45752</v>
      </c>
      <c r="E14" s="26" t="s">
        <v>39</v>
      </c>
      <c r="F14" s="27">
        <v>3976</v>
      </c>
      <c r="G14" s="26"/>
      <c r="H14" s="27"/>
    </row>
    <row r="15" spans="1:21" x14ac:dyDescent="0.3">
      <c r="B15" s="31" t="s">
        <v>2</v>
      </c>
      <c r="C15" s="27">
        <v>45752</v>
      </c>
      <c r="E15" s="31" t="s">
        <v>41</v>
      </c>
      <c r="F15" s="27">
        <v>3976</v>
      </c>
      <c r="G15" s="31"/>
      <c r="H15" s="27"/>
    </row>
    <row r="16" spans="1:21" x14ac:dyDescent="0.3">
      <c r="B16" s="26" t="s">
        <v>35</v>
      </c>
      <c r="C16" s="27">
        <v>38325</v>
      </c>
      <c r="E16" s="26" t="s">
        <v>35</v>
      </c>
      <c r="F16" s="27">
        <v>2142</v>
      </c>
      <c r="G16" s="26"/>
      <c r="H16" s="27"/>
    </row>
    <row r="17" spans="2:8" x14ac:dyDescent="0.3">
      <c r="B17" s="31" t="s">
        <v>40</v>
      </c>
      <c r="C17" s="27">
        <v>38325</v>
      </c>
      <c r="E17" s="31" t="s">
        <v>2</v>
      </c>
      <c r="F17" s="27">
        <v>2142</v>
      </c>
      <c r="G17" s="31"/>
      <c r="H17" s="27"/>
    </row>
    <row r="18" spans="2:8" x14ac:dyDescent="0.3">
      <c r="B18" s="26" t="s">
        <v>69</v>
      </c>
      <c r="C18" s="27">
        <v>234045</v>
      </c>
      <c r="E18" s="26" t="s">
        <v>69</v>
      </c>
      <c r="F18" s="27">
        <v>30709</v>
      </c>
      <c r="G18" s="26"/>
      <c r="H18" s="27"/>
    </row>
  </sheetData>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7D740-04A5-4067-A320-000FF27AFC43}">
  <dimension ref="A1:Z28"/>
  <sheetViews>
    <sheetView showGridLines="0" workbookViewId="0">
      <selection activeCell="O12" sqref="O12"/>
    </sheetView>
  </sheetViews>
  <sheetFormatPr defaultRowHeight="14.4" x14ac:dyDescent="0.3"/>
  <cols>
    <col min="3" max="3" width="20.21875" bestFit="1" customWidth="1"/>
    <col min="4" max="4" width="14.44140625" bestFit="1" customWidth="1"/>
    <col min="5" max="5" width="11.109375" bestFit="1" customWidth="1"/>
    <col min="6" max="6" width="9.109375" bestFit="1" customWidth="1"/>
  </cols>
  <sheetData>
    <row r="1" spans="1:26" ht="28.8" x14ac:dyDescent="0.3">
      <c r="A1" s="10"/>
      <c r="B1" s="11" t="s">
        <v>78</v>
      </c>
      <c r="C1" s="11"/>
      <c r="D1" s="11"/>
      <c r="E1" s="11"/>
      <c r="F1" s="11"/>
      <c r="G1" s="11"/>
      <c r="H1" s="11"/>
      <c r="I1" s="11"/>
      <c r="J1" s="11"/>
      <c r="K1" s="11"/>
      <c r="L1" s="11"/>
      <c r="M1" s="11"/>
      <c r="N1" s="11"/>
      <c r="O1" s="11"/>
      <c r="P1" s="11"/>
      <c r="Q1" s="11"/>
      <c r="R1" s="11"/>
      <c r="S1" s="11"/>
      <c r="T1" s="11"/>
      <c r="U1" s="11"/>
      <c r="V1" s="11"/>
      <c r="W1" s="11"/>
      <c r="X1" s="11"/>
      <c r="Y1" s="11"/>
      <c r="Z1" s="11"/>
    </row>
    <row r="2" spans="1:26" x14ac:dyDescent="0.3">
      <c r="A2" s="12"/>
      <c r="B2" s="12"/>
      <c r="C2" s="12"/>
      <c r="D2" s="12"/>
      <c r="E2" s="12"/>
      <c r="F2" s="12"/>
      <c r="G2" s="12"/>
      <c r="H2" s="12"/>
      <c r="I2" s="12"/>
      <c r="J2" s="12"/>
      <c r="K2" s="12"/>
      <c r="L2" s="12"/>
      <c r="M2" s="12"/>
      <c r="N2" s="12"/>
      <c r="O2" s="12"/>
      <c r="P2" s="12"/>
      <c r="Q2" s="12"/>
      <c r="R2" s="12"/>
      <c r="S2" s="12"/>
      <c r="T2" s="12"/>
      <c r="U2" s="12"/>
      <c r="V2" s="12"/>
      <c r="W2" s="12"/>
      <c r="X2" s="12"/>
      <c r="Y2" s="12"/>
      <c r="Z2" s="12"/>
    </row>
    <row r="6" spans="1:26" x14ac:dyDescent="0.3">
      <c r="C6" s="25" t="s">
        <v>68</v>
      </c>
      <c r="D6" t="s">
        <v>70</v>
      </c>
      <c r="E6" t="s">
        <v>80</v>
      </c>
      <c r="F6" t="s">
        <v>81</v>
      </c>
    </row>
    <row r="7" spans="1:26" x14ac:dyDescent="0.3">
      <c r="C7" s="26" t="s">
        <v>17</v>
      </c>
      <c r="D7" s="27">
        <v>22344</v>
      </c>
      <c r="E7" s="27">
        <v>2295.1799999999998</v>
      </c>
      <c r="F7" s="32">
        <v>20048.82</v>
      </c>
    </row>
    <row r="8" spans="1:26" x14ac:dyDescent="0.3">
      <c r="C8" s="26" t="s">
        <v>26</v>
      </c>
      <c r="D8" s="27">
        <v>22855</v>
      </c>
      <c r="E8" s="27">
        <v>3175.2</v>
      </c>
      <c r="F8" s="32">
        <v>19679.8</v>
      </c>
    </row>
    <row r="9" spans="1:26" x14ac:dyDescent="0.3">
      <c r="C9" s="26" t="s">
        <v>20</v>
      </c>
      <c r="D9" s="27">
        <v>28861</v>
      </c>
      <c r="E9" s="27">
        <v>10481.939999999999</v>
      </c>
      <c r="F9" s="32">
        <v>18379.060000000001</v>
      </c>
    </row>
    <row r="10" spans="1:26" x14ac:dyDescent="0.3">
      <c r="C10" s="26" t="s">
        <v>23</v>
      </c>
      <c r="D10" s="27">
        <v>18081</v>
      </c>
      <c r="E10" s="27">
        <v>2647.92</v>
      </c>
      <c r="F10" s="32">
        <v>15433.08</v>
      </c>
    </row>
    <row r="11" spans="1:26" x14ac:dyDescent="0.3">
      <c r="C11" s="26" t="s">
        <v>28</v>
      </c>
      <c r="D11" s="27">
        <v>18018</v>
      </c>
      <c r="E11" s="27">
        <v>4795.5600000000004</v>
      </c>
      <c r="F11" s="32">
        <v>13222.439999999999</v>
      </c>
    </row>
    <row r="12" spans="1:26" x14ac:dyDescent="0.3">
      <c r="C12" s="26" t="s">
        <v>19</v>
      </c>
      <c r="D12" s="27">
        <v>17745</v>
      </c>
      <c r="E12" s="27">
        <v>5202.8399999999992</v>
      </c>
      <c r="F12" s="32">
        <v>12542.16</v>
      </c>
    </row>
    <row r="13" spans="1:26" x14ac:dyDescent="0.3">
      <c r="C13" s="26" t="s">
        <v>32</v>
      </c>
      <c r="D13" s="27">
        <v>17773</v>
      </c>
      <c r="E13" s="27">
        <v>6072.3</v>
      </c>
      <c r="F13" s="32">
        <v>11700.7</v>
      </c>
    </row>
    <row r="14" spans="1:26" x14ac:dyDescent="0.3">
      <c r="C14" s="26" t="s">
        <v>15</v>
      </c>
      <c r="D14" s="27">
        <v>12551</v>
      </c>
      <c r="E14" s="27">
        <v>2815.2</v>
      </c>
      <c r="F14" s="32">
        <v>9735.7999999999993</v>
      </c>
    </row>
    <row r="15" spans="1:26" x14ac:dyDescent="0.3">
      <c r="C15" s="26" t="s">
        <v>33</v>
      </c>
      <c r="D15" s="27">
        <v>15519</v>
      </c>
      <c r="E15" s="27">
        <v>5863.3799999999992</v>
      </c>
      <c r="F15" s="32">
        <v>9655.6200000000008</v>
      </c>
    </row>
    <row r="16" spans="1:26" x14ac:dyDescent="0.3">
      <c r="C16" s="26" t="s">
        <v>24</v>
      </c>
      <c r="D16" s="27">
        <v>8862</v>
      </c>
      <c r="E16" s="27">
        <v>939.32999999999993</v>
      </c>
      <c r="F16" s="32">
        <v>7922.67</v>
      </c>
    </row>
    <row r="17" spans="3:6" x14ac:dyDescent="0.3">
      <c r="C17" s="26" t="s">
        <v>27</v>
      </c>
      <c r="D17" s="27">
        <v>13517</v>
      </c>
      <c r="E17" s="27">
        <v>6072.99</v>
      </c>
      <c r="F17" s="32">
        <v>7444.01</v>
      </c>
    </row>
    <row r="18" spans="3:6" x14ac:dyDescent="0.3">
      <c r="C18" s="26" t="s">
        <v>22</v>
      </c>
      <c r="D18" s="27">
        <v>10668</v>
      </c>
      <c r="E18" s="27">
        <v>3956.8499999999995</v>
      </c>
      <c r="F18" s="32">
        <v>6711.1500000000005</v>
      </c>
    </row>
    <row r="19" spans="3:6" x14ac:dyDescent="0.3">
      <c r="C19" s="26" t="s">
        <v>21</v>
      </c>
      <c r="D19" s="27">
        <v>6832</v>
      </c>
      <c r="E19" s="27">
        <v>243</v>
      </c>
      <c r="F19" s="32">
        <v>6589</v>
      </c>
    </row>
    <row r="20" spans="3:6" x14ac:dyDescent="0.3">
      <c r="C20" s="26" t="s">
        <v>25</v>
      </c>
      <c r="D20" s="27">
        <v>9296</v>
      </c>
      <c r="E20" s="27">
        <v>3037.6500000000005</v>
      </c>
      <c r="F20" s="32">
        <v>6258.3499999999995</v>
      </c>
    </row>
    <row r="21" spans="3:6" x14ac:dyDescent="0.3">
      <c r="C21" s="26" t="s">
        <v>29</v>
      </c>
      <c r="D21" s="27">
        <v>6230</v>
      </c>
      <c r="E21" s="27">
        <v>1267.3200000000002</v>
      </c>
      <c r="F21" s="32">
        <v>4962.68</v>
      </c>
    </row>
    <row r="22" spans="3:6" x14ac:dyDescent="0.3">
      <c r="C22" s="26" t="s">
        <v>31</v>
      </c>
      <c r="D22" s="27">
        <v>3507</v>
      </c>
      <c r="E22" s="27">
        <v>1667.52</v>
      </c>
      <c r="F22" s="32">
        <v>1839.48</v>
      </c>
    </row>
    <row r="23" spans="3:6" x14ac:dyDescent="0.3">
      <c r="C23" s="26" t="s">
        <v>14</v>
      </c>
      <c r="D23" s="27">
        <v>9191</v>
      </c>
      <c r="E23" s="27">
        <v>7546.5</v>
      </c>
      <c r="F23" s="32">
        <v>1644.5</v>
      </c>
    </row>
    <row r="24" spans="3:6" x14ac:dyDescent="0.3">
      <c r="C24" s="26" t="s">
        <v>16</v>
      </c>
      <c r="D24" s="27">
        <v>6440</v>
      </c>
      <c r="E24" s="27">
        <v>6223.32</v>
      </c>
      <c r="F24" s="32">
        <v>216.68000000000029</v>
      </c>
    </row>
    <row r="25" spans="3:6" x14ac:dyDescent="0.3">
      <c r="C25" s="26" t="s">
        <v>4</v>
      </c>
      <c r="D25" s="27">
        <v>525</v>
      </c>
      <c r="E25" s="27">
        <v>570.24</v>
      </c>
      <c r="F25" s="32">
        <v>-45.240000000000009</v>
      </c>
    </row>
    <row r="26" spans="3:6" x14ac:dyDescent="0.3">
      <c r="C26" s="26" t="s">
        <v>13</v>
      </c>
      <c r="D26" s="27">
        <v>252</v>
      </c>
      <c r="E26" s="27">
        <v>503.82</v>
      </c>
      <c r="F26" s="32">
        <v>-251.82</v>
      </c>
    </row>
    <row r="27" spans="3:6" x14ac:dyDescent="0.3">
      <c r="C27" s="26" t="s">
        <v>30</v>
      </c>
      <c r="D27" s="27">
        <v>3402</v>
      </c>
      <c r="E27" s="27">
        <v>5303.34</v>
      </c>
      <c r="F27" s="32">
        <v>-1901.3400000000001</v>
      </c>
    </row>
    <row r="28" spans="3:6" x14ac:dyDescent="0.3">
      <c r="C28" s="26" t="s">
        <v>69</v>
      </c>
      <c r="D28" s="27">
        <v>252469</v>
      </c>
      <c r="E28" s="27">
        <v>80681.400000000023</v>
      </c>
      <c r="F28" s="32">
        <v>171787.59999999998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BD659-34E2-4566-A2C4-248AEFEFA56A}">
  <dimension ref="A1:Z20"/>
  <sheetViews>
    <sheetView showGridLines="0" workbookViewId="0">
      <selection activeCell="M20" sqref="M20"/>
    </sheetView>
  </sheetViews>
  <sheetFormatPr defaultRowHeight="14.4" x14ac:dyDescent="0.3"/>
  <cols>
    <col min="4" max="4" width="13.44140625" customWidth="1"/>
    <col min="5" max="5" width="11.6640625" customWidth="1"/>
    <col min="9" max="9" width="13" customWidth="1"/>
    <col min="10" max="10" width="10.44140625" bestFit="1" customWidth="1"/>
  </cols>
  <sheetData>
    <row r="1" spans="1:26" ht="28.8" x14ac:dyDescent="0.3">
      <c r="A1" s="10"/>
      <c r="B1" s="11" t="s">
        <v>42</v>
      </c>
      <c r="C1" s="11"/>
      <c r="D1" s="11"/>
      <c r="E1" s="11"/>
      <c r="F1" s="11"/>
      <c r="G1" s="11"/>
      <c r="H1" s="11"/>
      <c r="I1" s="11"/>
      <c r="J1" s="11"/>
      <c r="K1" s="11"/>
      <c r="L1" s="11"/>
      <c r="M1" s="11"/>
      <c r="N1" s="11"/>
      <c r="O1" s="11"/>
      <c r="P1" s="11"/>
      <c r="Q1" s="11"/>
      <c r="R1" s="11"/>
      <c r="S1" s="11"/>
      <c r="T1" s="11"/>
      <c r="U1" s="11"/>
      <c r="V1" s="11"/>
      <c r="W1" s="11"/>
      <c r="X1" s="11"/>
      <c r="Y1" s="11"/>
      <c r="Z1" s="11"/>
    </row>
    <row r="2" spans="1:26" x14ac:dyDescent="0.3">
      <c r="A2" s="12"/>
      <c r="B2" s="12"/>
      <c r="C2" s="12"/>
      <c r="D2" s="12"/>
      <c r="E2" s="12"/>
      <c r="F2" s="12"/>
      <c r="G2" s="12"/>
      <c r="H2" s="12"/>
      <c r="I2" s="12"/>
      <c r="J2" s="12"/>
      <c r="K2" s="12"/>
      <c r="L2" s="12"/>
      <c r="M2" s="12"/>
      <c r="N2" s="12"/>
      <c r="O2" s="12"/>
      <c r="P2" s="12"/>
      <c r="Q2" s="12"/>
      <c r="R2" s="12"/>
      <c r="S2" s="12"/>
      <c r="T2" s="12"/>
      <c r="U2" s="12"/>
      <c r="V2" s="12"/>
      <c r="W2" s="12"/>
      <c r="X2" s="12"/>
      <c r="Y2" s="12"/>
      <c r="Z2" s="12"/>
    </row>
    <row r="4" spans="1:26" x14ac:dyDescent="0.3">
      <c r="O4" t="str" cm="1">
        <f t="array" ref="O4:O9">_xlfn.UNIQUE(data[Geography])</f>
        <v>Canada</v>
      </c>
    </row>
    <row r="5" spans="1:26" x14ac:dyDescent="0.3">
      <c r="C5" t="s">
        <v>82</v>
      </c>
      <c r="E5" s="33" t="s">
        <v>34</v>
      </c>
      <c r="O5" t="str">
        <v>India</v>
      </c>
    </row>
    <row r="6" spans="1:26" x14ac:dyDescent="0.3">
      <c r="O6" t="str">
        <v>USA</v>
      </c>
    </row>
    <row r="7" spans="1:26" x14ac:dyDescent="0.3">
      <c r="O7" t="str">
        <v>UK</v>
      </c>
    </row>
    <row r="8" spans="1:26" x14ac:dyDescent="0.3">
      <c r="I8" s="35" t="s">
        <v>89</v>
      </c>
      <c r="J8" s="35"/>
      <c r="K8" s="35"/>
      <c r="L8" s="35"/>
      <c r="O8" t="str">
        <v>New Zealand</v>
      </c>
    </row>
    <row r="9" spans="1:26" x14ac:dyDescent="0.3">
      <c r="O9" t="str">
        <v>Australia</v>
      </c>
    </row>
    <row r="10" spans="1:26" x14ac:dyDescent="0.3">
      <c r="I10" s="39"/>
      <c r="J10" s="40" t="s">
        <v>1</v>
      </c>
      <c r="K10" s="40" t="s">
        <v>44</v>
      </c>
      <c r="L10" s="39"/>
    </row>
    <row r="11" spans="1:26" x14ac:dyDescent="0.3">
      <c r="C11" s="35" t="s">
        <v>83</v>
      </c>
      <c r="D11" s="35"/>
      <c r="E11" s="35"/>
      <c r="I11" s="37" t="s">
        <v>2</v>
      </c>
      <c r="J11" s="14">
        <f>SUMIFS(data[Amount],data[Sales Person],$I11,data[Geography],$E$5)</f>
        <v>7763</v>
      </c>
      <c r="K11" s="2">
        <f>SUMIFS(data[Units],data[Sales Person],I11,data[Geography],E5)</f>
        <v>174</v>
      </c>
      <c r="L11" s="38">
        <f>IF(J11&gt;12000,1,-1)</f>
        <v>-1</v>
      </c>
    </row>
    <row r="12" spans="1:26" x14ac:dyDescent="0.3">
      <c r="I12" s="29" t="s">
        <v>8</v>
      </c>
      <c r="J12" s="14">
        <f>SUMIFS(data[Amount],data[Sales Person],$I12,data[Geography],$E$5)</f>
        <v>5516</v>
      </c>
      <c r="K12" s="2">
        <f>SUMIFS(data[Units],data[Sales Person],I12,data[Geography],E5)</f>
        <v>507</v>
      </c>
      <c r="L12" s="38">
        <f t="shared" ref="L12:L20" si="0">IF(J12&gt;12000,1,-1)</f>
        <v>-1</v>
      </c>
    </row>
    <row r="13" spans="1:26" x14ac:dyDescent="0.3">
      <c r="C13" s="8" t="s">
        <v>84</v>
      </c>
      <c r="D13" s="8"/>
      <c r="E13" s="8">
        <f>COUNTIF(data[Geography],E5)</f>
        <v>58</v>
      </c>
      <c r="I13" s="30" t="s">
        <v>41</v>
      </c>
      <c r="J13" s="14">
        <f>SUMIFS(data[Amount],data[Sales Person],$I13,data[Geography],$E$5)</f>
        <v>15855</v>
      </c>
      <c r="K13" s="2">
        <f>SUMIFS(data[Units],data[Sales Person],I13,data[Geography],E5)</f>
        <v>708</v>
      </c>
      <c r="L13" s="38">
        <f t="shared" si="0"/>
        <v>1</v>
      </c>
    </row>
    <row r="14" spans="1:26" x14ac:dyDescent="0.3">
      <c r="I14" s="30" t="s">
        <v>7</v>
      </c>
      <c r="J14" s="14">
        <f>SUMIFS(data[Amount],data[Sales Person],$I14,data[Geography],$E$5)</f>
        <v>31661</v>
      </c>
      <c r="K14" s="2">
        <f>SUMIFS(data[Units],data[Sales Person],I14,data[Geography],E5)</f>
        <v>978</v>
      </c>
      <c r="L14" s="38">
        <f t="shared" si="0"/>
        <v>1</v>
      </c>
    </row>
    <row r="15" spans="1:26" x14ac:dyDescent="0.3">
      <c r="C15" s="35"/>
      <c r="D15" s="35"/>
      <c r="E15" s="34" t="s">
        <v>88</v>
      </c>
      <c r="F15" s="34" t="s">
        <v>48</v>
      </c>
      <c r="I15" s="29" t="s">
        <v>6</v>
      </c>
      <c r="J15" s="14">
        <f>SUMIFS(data[Amount],data[Sales Person],$I15,data[Geography],$E$5)</f>
        <v>33670</v>
      </c>
      <c r="K15" s="2">
        <f>SUMIFS(data[Units],data[Sales Person],I15,data[Geography],E5)</f>
        <v>1515</v>
      </c>
      <c r="L15" s="38">
        <f t="shared" si="0"/>
        <v>1</v>
      </c>
    </row>
    <row r="16" spans="1:26" x14ac:dyDescent="0.3">
      <c r="C16" s="8" t="s">
        <v>85</v>
      </c>
      <c r="D16" s="8"/>
      <c r="E16" s="19">
        <f>SUMIFS(data[Amount],data[Geography],E5)</f>
        <v>252469</v>
      </c>
      <c r="F16" s="19">
        <f>AVERAGEIFS(data[Amount],data[Geography],E5)</f>
        <v>4352.9137931034484</v>
      </c>
      <c r="I16" s="30" t="s">
        <v>5</v>
      </c>
      <c r="J16" s="14">
        <f>SUMIFS(data[Amount],data[Sales Person],$I16,data[Geography],$E$5)</f>
        <v>41559</v>
      </c>
      <c r="K16" s="2">
        <f>SUMIFS(data[Units],data[Sales Person],I16,data[Geography],E5)</f>
        <v>1188</v>
      </c>
      <c r="L16" s="38">
        <f t="shared" si="0"/>
        <v>1</v>
      </c>
    </row>
    <row r="17" spans="3:12" x14ac:dyDescent="0.3">
      <c r="C17" s="8" t="s">
        <v>79</v>
      </c>
      <c r="D17" s="8"/>
      <c r="E17" s="19">
        <f>SUMIFS(data[Cost],data[Geography],E5)</f>
        <v>80681.400000000023</v>
      </c>
      <c r="F17" s="19">
        <f>AVERAGEIFS(data[Cost],data[Geography],E5)</f>
        <v>1391.0586206896555</v>
      </c>
      <c r="I17" s="30" t="s">
        <v>3</v>
      </c>
      <c r="J17" s="14">
        <f>SUMIFS(data[Amount],data[Sales Person],$I17,data[Geography],$E$5)</f>
        <v>35847</v>
      </c>
      <c r="K17" s="2">
        <f>SUMIFS(data[Units],data[Sales Person],I17,data[Geography],E5)</f>
        <v>1416</v>
      </c>
      <c r="L17" s="38">
        <f t="shared" si="0"/>
        <v>1</v>
      </c>
    </row>
    <row r="18" spans="3:12" x14ac:dyDescent="0.3">
      <c r="C18" s="8" t="s">
        <v>86</v>
      </c>
      <c r="D18" s="8"/>
      <c r="E18" s="19">
        <f>E16-E17</f>
        <v>171787.59999999998</v>
      </c>
      <c r="F18" s="19">
        <f>F16-F17</f>
        <v>2961.8551724137928</v>
      </c>
      <c r="I18" s="29" t="s">
        <v>9</v>
      </c>
      <c r="J18" s="14">
        <f>SUMIFS(data[Amount],data[Sales Person],$I18,data[Geography],$E$5)</f>
        <v>39424</v>
      </c>
      <c r="K18" s="2">
        <f>SUMIFS(data[Units],data[Sales Person],I18,data[Geography],E5)</f>
        <v>1122</v>
      </c>
      <c r="L18" s="38">
        <f t="shared" si="0"/>
        <v>1</v>
      </c>
    </row>
    <row r="19" spans="3:12" x14ac:dyDescent="0.3">
      <c r="C19" s="8" t="s">
        <v>87</v>
      </c>
      <c r="D19" s="8"/>
      <c r="E19" s="36">
        <f>SUMIFS(data[Units],data[Geography],E5)</f>
        <v>8760</v>
      </c>
      <c r="F19" s="36">
        <f>AVERAGEIFS(data[Units],data[Geography],E5)</f>
        <v>151.0344827586207</v>
      </c>
      <c r="I19" s="29" t="s">
        <v>10</v>
      </c>
      <c r="J19" s="14">
        <f>SUMIFS(data[Amount],data[Sales Person],$I19,data[Geography],$E$5)</f>
        <v>16527</v>
      </c>
      <c r="K19" s="2">
        <f>SUMIFS(data[Units],data[Sales Person],I19,data[Geography],E5)</f>
        <v>417</v>
      </c>
      <c r="L19" s="38">
        <f t="shared" si="0"/>
        <v>1</v>
      </c>
    </row>
    <row r="20" spans="3:12" x14ac:dyDescent="0.3">
      <c r="F20" s="2"/>
      <c r="I20" s="30" t="s">
        <v>40</v>
      </c>
      <c r="J20" s="14">
        <f>SUMIFS(data[Amount],data[Sales Person],$I20,data[Geography],$E$5)</f>
        <v>24647</v>
      </c>
      <c r="K20" s="2">
        <f>SUMIFS(data[Units],data[Sales Person],I20,data[Geography],E5)</f>
        <v>735</v>
      </c>
      <c r="L20" s="38">
        <f t="shared" si="0"/>
        <v>1</v>
      </c>
    </row>
  </sheetData>
  <sortState xmlns:xlrd2="http://schemas.microsoft.com/office/spreadsheetml/2017/richdata2" ref="I9:I19">
    <sortCondition ref="I9:I19"/>
  </sortState>
  <conditionalFormatting sqref="J11:J20">
    <cfRule type="dataBar" priority="4">
      <dataBar>
        <cfvo type="min"/>
        <cfvo type="max"/>
        <color rgb="FFFFB628"/>
      </dataBar>
      <extLst>
        <ext xmlns:x14="http://schemas.microsoft.com/office/spreadsheetml/2009/9/main" uri="{B025F937-C7B1-47D3-B67F-A62EFF666E3E}">
          <x14:id>{0657FD3B-5A72-4ADE-B599-281BD133375B}</x14:id>
        </ext>
      </extLst>
    </cfRule>
  </conditionalFormatting>
  <conditionalFormatting sqref="L11:L20">
    <cfRule type="iconSet" priority="1">
      <iconSet iconSet="3Symbols" showValue="0">
        <cfvo type="percent" val="0"/>
        <cfvo type="num" val="0"/>
        <cfvo type="num" val="1"/>
      </iconSet>
    </cfRule>
  </conditionalFormatting>
  <conditionalFormatting sqref="N13">
    <cfRule type="iconSet" priority="2">
      <iconSet iconSet="3Symbols">
        <cfvo type="percent" val="0"/>
        <cfvo type="percent" val="33"/>
        <cfvo type="percent" val="67"/>
      </iconSet>
    </cfRule>
  </conditionalFormatting>
  <dataValidations count="1">
    <dataValidation type="list" allowBlank="1" showInputMessage="1" showErrorMessage="1" sqref="E5" xr:uid="{5B1581ED-7EA9-43B6-9720-FEE84EE02CD8}">
      <formula1>$O$4:$O$9</formula1>
    </dataValidation>
  </dataValidation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0657FD3B-5A72-4ADE-B599-281BD133375B}">
            <x14:dataBar minLength="0" maxLength="100" border="1" negativeBarBorderColorSameAsPositive="0">
              <x14:cfvo type="autoMin"/>
              <x14:cfvo type="autoMax"/>
              <x14:borderColor rgb="FFFFB628"/>
              <x14:negativeFillColor rgb="FFFF0000"/>
              <x14:negativeBorderColor rgb="FFFF0000"/>
              <x14:axisColor rgb="FF000000"/>
            </x14:dataBar>
          </x14:cfRule>
          <xm:sqref>J11:J20</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F917-8F08-4058-BC24-2ECB2D49E65D}">
  <dimension ref="A1:AB26"/>
  <sheetViews>
    <sheetView showGridLines="0" tabSelected="1" topLeftCell="A9" workbookViewId="0">
      <selection activeCell="K23" sqref="K23"/>
    </sheetView>
  </sheetViews>
  <sheetFormatPr defaultRowHeight="14.4" x14ac:dyDescent="0.3"/>
  <cols>
    <col min="2" max="2" width="20.21875" bestFit="1" customWidth="1"/>
    <col min="3" max="3" width="14.44140625" bestFit="1" customWidth="1"/>
    <col min="4" max="4" width="11.77734375" bestFit="1" customWidth="1"/>
    <col min="5" max="5" width="11.109375" bestFit="1" customWidth="1"/>
    <col min="6" max="6" width="12.5546875" bestFit="1" customWidth="1"/>
    <col min="7" max="7" width="9.109375" bestFit="1" customWidth="1"/>
  </cols>
  <sheetData>
    <row r="1" spans="1:28" ht="28.8" x14ac:dyDescent="0.3">
      <c r="A1" s="10"/>
      <c r="B1" s="11" t="s">
        <v>43</v>
      </c>
      <c r="C1" s="11"/>
      <c r="D1" s="11"/>
      <c r="E1" s="11"/>
      <c r="F1" s="11"/>
      <c r="G1" s="11"/>
      <c r="H1" s="11"/>
      <c r="I1" s="11"/>
      <c r="J1" s="11"/>
      <c r="K1" s="11"/>
      <c r="L1" s="11"/>
      <c r="M1" s="11"/>
      <c r="N1" s="11"/>
      <c r="O1" s="11"/>
      <c r="P1" s="11"/>
      <c r="Q1" s="11"/>
      <c r="R1" s="11"/>
      <c r="S1" s="11"/>
      <c r="T1" s="11"/>
      <c r="U1" s="11"/>
      <c r="V1" s="11"/>
      <c r="W1" s="11"/>
      <c r="X1" s="11"/>
      <c r="Y1" s="11"/>
      <c r="Z1" s="11"/>
      <c r="AA1" s="11"/>
      <c r="AB1" s="11"/>
    </row>
    <row r="2" spans="1:28" x14ac:dyDescent="0.3">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row>
    <row r="4" spans="1:28" x14ac:dyDescent="0.3">
      <c r="B4" s="25" t="s">
        <v>68</v>
      </c>
      <c r="C4" t="s">
        <v>70</v>
      </c>
      <c r="D4" t="s">
        <v>71</v>
      </c>
      <c r="E4" t="s">
        <v>80</v>
      </c>
      <c r="F4" t="s">
        <v>90</v>
      </c>
      <c r="G4" t="s">
        <v>81</v>
      </c>
    </row>
    <row r="5" spans="1:28" x14ac:dyDescent="0.3">
      <c r="B5" s="26" t="s">
        <v>26</v>
      </c>
      <c r="C5" s="2">
        <v>22855</v>
      </c>
      <c r="D5" s="2">
        <v>567</v>
      </c>
      <c r="E5" s="2">
        <v>3175.2</v>
      </c>
      <c r="F5" s="41">
        <v>0.86107197549770287</v>
      </c>
      <c r="G5" s="32">
        <v>19679.8</v>
      </c>
    </row>
    <row r="6" spans="1:28" x14ac:dyDescent="0.3">
      <c r="B6" s="26" t="s">
        <v>28</v>
      </c>
      <c r="C6" s="2">
        <v>18018</v>
      </c>
      <c r="D6" s="2">
        <v>462</v>
      </c>
      <c r="E6" s="2">
        <v>4795.5600000000004</v>
      </c>
      <c r="F6" s="41">
        <v>0.73384615384615381</v>
      </c>
      <c r="G6" s="32">
        <v>13222.439999999999</v>
      </c>
    </row>
    <row r="7" spans="1:28" x14ac:dyDescent="0.3">
      <c r="B7" s="26" t="s">
        <v>27</v>
      </c>
      <c r="C7" s="2">
        <v>13517</v>
      </c>
      <c r="D7" s="2">
        <v>363</v>
      </c>
      <c r="E7" s="2">
        <v>6072.99</v>
      </c>
      <c r="F7" s="41">
        <v>0.55071465561885036</v>
      </c>
      <c r="G7" s="32">
        <v>7444.01</v>
      </c>
    </row>
    <row r="8" spans="1:28" x14ac:dyDescent="0.3">
      <c r="B8" s="26" t="s">
        <v>21</v>
      </c>
      <c r="C8" s="2">
        <v>6832</v>
      </c>
      <c r="D8" s="2">
        <v>27</v>
      </c>
      <c r="E8" s="2">
        <v>243</v>
      </c>
      <c r="F8" s="41">
        <v>0.96443208430913352</v>
      </c>
      <c r="G8" s="32">
        <v>6589</v>
      </c>
    </row>
    <row r="9" spans="1:28" x14ac:dyDescent="0.3">
      <c r="B9" s="26" t="s">
        <v>14</v>
      </c>
      <c r="C9" s="2">
        <v>9191</v>
      </c>
      <c r="D9" s="2">
        <v>645</v>
      </c>
      <c r="E9" s="2">
        <v>7546.5</v>
      </c>
      <c r="F9" s="41">
        <v>0.17892503536067891</v>
      </c>
      <c r="G9" s="32">
        <v>1644.5</v>
      </c>
    </row>
    <row r="10" spans="1:28" x14ac:dyDescent="0.3">
      <c r="B10" s="26" t="s">
        <v>30</v>
      </c>
      <c r="C10" s="2">
        <v>3402</v>
      </c>
      <c r="D10" s="2">
        <v>366</v>
      </c>
      <c r="E10" s="2">
        <v>5303.34</v>
      </c>
      <c r="F10" s="41">
        <v>-0.55888888888888888</v>
      </c>
      <c r="G10" s="32">
        <v>-1901.3400000000001</v>
      </c>
    </row>
    <row r="11" spans="1:28" x14ac:dyDescent="0.3">
      <c r="B11" s="26" t="s">
        <v>4</v>
      </c>
      <c r="C11" s="2">
        <v>525</v>
      </c>
      <c r="D11" s="2">
        <v>48</v>
      </c>
      <c r="E11" s="2">
        <v>570.24</v>
      </c>
      <c r="F11" s="41">
        <v>-8.6171428571428593E-2</v>
      </c>
      <c r="G11" s="32">
        <v>-45.240000000000009</v>
      </c>
    </row>
    <row r="12" spans="1:28" x14ac:dyDescent="0.3">
      <c r="B12" s="26" t="s">
        <v>13</v>
      </c>
      <c r="C12" s="2">
        <v>252</v>
      </c>
      <c r="D12" s="2">
        <v>54</v>
      </c>
      <c r="E12" s="2">
        <v>503.82</v>
      </c>
      <c r="F12" s="41">
        <v>-0.99928571428571422</v>
      </c>
      <c r="G12" s="32">
        <v>-251.82</v>
      </c>
    </row>
    <row r="13" spans="1:28" x14ac:dyDescent="0.3">
      <c r="B13" s="26" t="s">
        <v>16</v>
      </c>
      <c r="C13" s="2">
        <v>6440</v>
      </c>
      <c r="D13" s="2">
        <v>708</v>
      </c>
      <c r="E13" s="2">
        <v>6223.32</v>
      </c>
      <c r="F13" s="41">
        <v>3.3645962732919303E-2</v>
      </c>
      <c r="G13" s="32">
        <v>216.68000000000029</v>
      </c>
    </row>
    <row r="14" spans="1:28" x14ac:dyDescent="0.3">
      <c r="B14" s="26" t="s">
        <v>24</v>
      </c>
      <c r="C14" s="2">
        <v>8862</v>
      </c>
      <c r="D14" s="2">
        <v>189</v>
      </c>
      <c r="E14" s="2">
        <v>939.32999999999993</v>
      </c>
      <c r="F14" s="41">
        <v>0.89400473933649294</v>
      </c>
      <c r="G14" s="32">
        <v>7922.67</v>
      </c>
    </row>
    <row r="15" spans="1:28" x14ac:dyDescent="0.3">
      <c r="B15" s="26" t="s">
        <v>19</v>
      </c>
      <c r="C15" s="2">
        <v>17745</v>
      </c>
      <c r="D15" s="2">
        <v>681</v>
      </c>
      <c r="E15" s="2">
        <v>5202.8399999999992</v>
      </c>
      <c r="F15" s="41">
        <v>0.70679966187658494</v>
      </c>
      <c r="G15" s="32">
        <v>12542.16</v>
      </c>
    </row>
    <row r="16" spans="1:28" x14ac:dyDescent="0.3">
      <c r="B16" s="26" t="s">
        <v>22</v>
      </c>
      <c r="C16" s="2">
        <v>10668</v>
      </c>
      <c r="D16" s="2">
        <v>405</v>
      </c>
      <c r="E16" s="2">
        <v>3956.8499999999995</v>
      </c>
      <c r="F16" s="41">
        <v>0.62909167604049498</v>
      </c>
      <c r="G16" s="32">
        <v>6711.1500000000005</v>
      </c>
    </row>
    <row r="17" spans="2:7" x14ac:dyDescent="0.3">
      <c r="B17" s="26" t="s">
        <v>32</v>
      </c>
      <c r="C17" s="2">
        <v>17773</v>
      </c>
      <c r="D17" s="2">
        <v>702</v>
      </c>
      <c r="E17" s="2">
        <v>6072.3</v>
      </c>
      <c r="F17" s="41">
        <v>0.65834130422551063</v>
      </c>
      <c r="G17" s="32">
        <v>11700.7</v>
      </c>
    </row>
    <row r="18" spans="2:7" x14ac:dyDescent="0.3">
      <c r="B18" s="26" t="s">
        <v>17</v>
      </c>
      <c r="C18" s="2">
        <v>22344</v>
      </c>
      <c r="D18" s="2">
        <v>738</v>
      </c>
      <c r="E18" s="2">
        <v>2295.1799999999998</v>
      </c>
      <c r="F18" s="41">
        <v>0.89727980665950591</v>
      </c>
      <c r="G18" s="32">
        <v>20048.82</v>
      </c>
    </row>
    <row r="19" spans="2:7" x14ac:dyDescent="0.3">
      <c r="B19" s="26" t="s">
        <v>23</v>
      </c>
      <c r="C19" s="2">
        <v>18081</v>
      </c>
      <c r="D19" s="2">
        <v>408</v>
      </c>
      <c r="E19" s="2">
        <v>2647.92</v>
      </c>
      <c r="F19" s="41">
        <v>0.85355234776837563</v>
      </c>
      <c r="G19" s="32">
        <v>15433.08</v>
      </c>
    </row>
    <row r="20" spans="2:7" x14ac:dyDescent="0.3">
      <c r="B20" s="26" t="s">
        <v>29</v>
      </c>
      <c r="C20" s="2">
        <v>6230</v>
      </c>
      <c r="D20" s="2">
        <v>177</v>
      </c>
      <c r="E20" s="2">
        <v>1267.3200000000002</v>
      </c>
      <c r="F20" s="41">
        <v>0.796577849117175</v>
      </c>
      <c r="G20" s="32">
        <v>4962.68</v>
      </c>
    </row>
    <row r="21" spans="2:7" x14ac:dyDescent="0.3">
      <c r="B21" s="26" t="s">
        <v>33</v>
      </c>
      <c r="C21" s="2">
        <v>15519</v>
      </c>
      <c r="D21" s="2">
        <v>474</v>
      </c>
      <c r="E21" s="2">
        <v>5863.3799999999992</v>
      </c>
      <c r="F21" s="41">
        <v>0.62218055287067475</v>
      </c>
      <c r="G21" s="32">
        <v>9655.6200000000008</v>
      </c>
    </row>
    <row r="22" spans="2:7" x14ac:dyDescent="0.3">
      <c r="B22" s="26" t="s">
        <v>31</v>
      </c>
      <c r="C22" s="2">
        <v>3507</v>
      </c>
      <c r="D22" s="2">
        <v>288</v>
      </c>
      <c r="E22" s="2">
        <v>1667.52</v>
      </c>
      <c r="F22" s="41">
        <v>0.52451668092386661</v>
      </c>
      <c r="G22" s="32">
        <v>1839.48</v>
      </c>
    </row>
    <row r="23" spans="2:7" x14ac:dyDescent="0.3">
      <c r="B23" s="26" t="s">
        <v>25</v>
      </c>
      <c r="C23" s="2">
        <v>9296</v>
      </c>
      <c r="D23" s="2">
        <v>231</v>
      </c>
      <c r="E23" s="2">
        <v>3037.6500000000005</v>
      </c>
      <c r="F23" s="41">
        <v>0.67323042168674696</v>
      </c>
      <c r="G23" s="32">
        <v>6258.3499999999995</v>
      </c>
    </row>
    <row r="24" spans="2:7" x14ac:dyDescent="0.3">
      <c r="B24" s="26" t="s">
        <v>20</v>
      </c>
      <c r="C24" s="2">
        <v>28861</v>
      </c>
      <c r="D24" s="2">
        <v>987</v>
      </c>
      <c r="E24" s="2">
        <v>10481.939999999999</v>
      </c>
      <c r="F24" s="41">
        <v>0.63681300024254184</v>
      </c>
      <c r="G24" s="32">
        <v>18379.060000000001</v>
      </c>
    </row>
    <row r="25" spans="2:7" x14ac:dyDescent="0.3">
      <c r="B25" s="26" t="s">
        <v>15</v>
      </c>
      <c r="C25" s="2">
        <v>12551</v>
      </c>
      <c r="D25" s="2">
        <v>240</v>
      </c>
      <c r="E25" s="2">
        <v>2815.2</v>
      </c>
      <c r="F25" s="41">
        <v>0.7756991474782885</v>
      </c>
      <c r="G25" s="32">
        <v>9735.7999999999993</v>
      </c>
    </row>
    <row r="26" spans="2:7" x14ac:dyDescent="0.3">
      <c r="B26" s="26" t="s">
        <v>69</v>
      </c>
      <c r="C26" s="27">
        <v>252469</v>
      </c>
      <c r="D26" s="27">
        <v>8760</v>
      </c>
      <c r="E26" s="27">
        <v>80681.400000000023</v>
      </c>
      <c r="F26" s="41">
        <v>0.6804304686912056</v>
      </c>
      <c r="G26" s="32">
        <v>171787.59999999998</v>
      </c>
    </row>
  </sheetData>
  <conditionalFormatting pivot="1" sqref="F5:F23">
    <cfRule type="dataBar" priority="1">
      <dataBar>
        <cfvo type="percent" val="0"/>
        <cfvo type="percent" val="100"/>
        <color rgb="FFFFFF00"/>
      </dataBar>
      <extLst>
        <ext xmlns:x14="http://schemas.microsoft.com/office/spreadsheetml/2009/9/main" uri="{B025F937-C7B1-47D3-B67F-A62EFF666E3E}">
          <x14:id>{DDD7650B-8F78-4568-AB4A-F6765FF632BF}</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DDD7650B-8F78-4568-AB4A-F6765FF632BF}">
            <x14:dataBar minLength="0" maxLength="100" gradient="0">
              <x14:cfvo type="percent">
                <xm:f>0</xm:f>
              </x14:cfvo>
              <x14:cfvo type="percent">
                <xm:f>100</xm:f>
              </x14:cfvo>
              <x14:negativeFillColor rgb="FFFF0000"/>
              <x14:axisColor rgb="FF000000"/>
            </x14:dataBar>
          </x14:cfRule>
          <xm:sqref>F5:F23</xm:sqref>
        </x14:conditionalFormatting>
      </x14:conditionalFormattings>
    </ex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FA9AA3E4-A594-4156-BB1D-CCC1F5C5C2F7}">
  <ds:schemaRefs/>
</ds:datastoreItem>
</file>

<file path=customXml/itemProps2.xml><?xml version="1.0" encoding="utf-8"?>
<ds:datastoreItem xmlns:ds="http://schemas.openxmlformats.org/officeDocument/2006/customXml" ds:itemID="{66AC94A2-EAC0-4EF0-9023-1B90F2386E1A}">
  <ds:schemaRefs/>
</ds:datastoreItem>
</file>

<file path=customXml/itemProps3.xml><?xml version="1.0" encoding="utf-8"?>
<ds:datastoreItem xmlns:ds="http://schemas.openxmlformats.org/officeDocument/2006/customXml" ds:itemID="{6A1A273A-7706-4567-9C52-7D28802FF5F0}">
  <ds:schemaRefs/>
</ds:datastoreItem>
</file>

<file path=customXml/itemProps4.xml><?xml version="1.0" encoding="utf-8"?>
<ds:datastoreItem xmlns:ds="http://schemas.openxmlformats.org/officeDocument/2006/customXml" ds:itemID="{7DE43569-98AE-4000-8BCE-924840833D85}">
  <ds:schemaRefs/>
</ds:datastoreItem>
</file>

<file path=customXml/itemProps5.xml><?xml version="1.0" encoding="utf-8"?>
<ds:datastoreItem xmlns:ds="http://schemas.openxmlformats.org/officeDocument/2006/customXml" ds:itemID="{D542996C-79B3-46F2-B655-6A27CA4C385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Quick_stats</vt:lpstr>
      <vt:lpstr>EDA</vt:lpstr>
      <vt:lpstr>Top5_products_by_sale</vt:lpstr>
      <vt:lpstr>sales_by_country</vt:lpstr>
      <vt:lpstr>sales_by_country2</vt:lpstr>
      <vt:lpstr>Anomaly_detection</vt:lpstr>
      <vt:lpstr>sales_person_by_country</vt:lpstr>
      <vt:lpstr>profit_analysis</vt:lpstr>
      <vt:lpstr>Category_report</vt:lpstr>
      <vt:lpstr>Conclusion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suraj surendran</cp:lastModifiedBy>
  <dcterms:created xsi:type="dcterms:W3CDTF">2021-03-14T20:21:32Z</dcterms:created>
  <dcterms:modified xsi:type="dcterms:W3CDTF">2022-09-12T12:37:40Z</dcterms:modified>
</cp:coreProperties>
</file>