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uraj\etc\etc\financial_knwoledge\"/>
    </mc:Choice>
  </mc:AlternateContent>
  <bookViews>
    <workbookView xWindow="0" yWindow="0" windowWidth="20490" windowHeight="7815" activeTab="6"/>
  </bookViews>
  <sheets>
    <sheet name="financial statment" sheetId="1" r:id="rId1"/>
    <sheet name="Balance sheet" sheetId="2" r:id="rId2"/>
    <sheet name="Income Statment" sheetId="5" r:id="rId3"/>
    <sheet name="Cash Flow statement" sheetId="6" r:id="rId4"/>
    <sheet name="Turnover ratio" sheetId="3" r:id="rId5"/>
    <sheet name="Ratio" sheetId="7" r:id="rId6"/>
    <sheet name="Arti_industries-financial " sheetId="8" r:id="rId7"/>
  </sheets>
  <calcPr calcId="162913"/>
</workbook>
</file>

<file path=xl/calcChain.xml><?xml version="1.0" encoding="utf-8"?>
<calcChain xmlns="http://schemas.openxmlformats.org/spreadsheetml/2006/main">
  <c r="B6" i="8" l="1"/>
  <c r="B18" i="8" s="1"/>
  <c r="B15" i="8"/>
  <c r="K35" i="8" l="1"/>
  <c r="K31" i="8"/>
  <c r="K30" i="8"/>
  <c r="K29" i="8"/>
  <c r="K25" i="8"/>
  <c r="K24" i="8"/>
  <c r="K23" i="8"/>
  <c r="K22" i="8"/>
  <c r="K21" i="8"/>
  <c r="K17" i="8"/>
  <c r="K15" i="8"/>
  <c r="K14" i="8"/>
  <c r="K13" i="8"/>
  <c r="K11" i="8"/>
  <c r="K10" i="8"/>
  <c r="K9" i="8"/>
  <c r="K8" i="8"/>
  <c r="K7" i="8"/>
  <c r="K6" i="8"/>
  <c r="K4" i="8"/>
  <c r="J32" i="8"/>
  <c r="K32" i="8" s="1"/>
  <c r="J26" i="8"/>
  <c r="K26" i="8" s="1"/>
  <c r="J16" i="8"/>
  <c r="J18" i="8" s="1"/>
  <c r="J11" i="8"/>
  <c r="K18" i="8" l="1"/>
  <c r="J34" i="8"/>
  <c r="K16" i="8"/>
  <c r="G20" i="8"/>
  <c r="G22" i="8"/>
  <c r="G23" i="8"/>
  <c r="G24" i="8"/>
  <c r="G25" i="8"/>
  <c r="G26" i="8"/>
  <c r="G27" i="8"/>
  <c r="G28" i="8"/>
  <c r="G35" i="8"/>
  <c r="G36" i="8"/>
  <c r="G37" i="8"/>
  <c r="G44" i="8"/>
  <c r="G45" i="8"/>
  <c r="G46" i="8"/>
  <c r="G47" i="8"/>
  <c r="G53" i="8"/>
  <c r="G54" i="8"/>
  <c r="G55" i="8"/>
  <c r="G56" i="8"/>
  <c r="G57" i="8"/>
  <c r="G58" i="8"/>
  <c r="G6" i="8"/>
  <c r="G7" i="8"/>
  <c r="G8" i="8"/>
  <c r="G9" i="8"/>
  <c r="G10" i="8"/>
  <c r="G14" i="8"/>
  <c r="G15" i="8"/>
  <c r="G16" i="8"/>
  <c r="G5" i="8"/>
  <c r="F60" i="8"/>
  <c r="G60" i="8" s="1"/>
  <c r="F49" i="8"/>
  <c r="G49" i="8" s="1"/>
  <c r="F39" i="8"/>
  <c r="F17" i="8"/>
  <c r="G17" i="8" s="1"/>
  <c r="F29" i="8"/>
  <c r="K34" i="8" l="1"/>
  <c r="J36" i="8"/>
  <c r="K36" i="8" s="1"/>
  <c r="F30" i="8"/>
  <c r="G30" i="8" s="1"/>
  <c r="G29" i="8"/>
  <c r="F62" i="8"/>
  <c r="G62" i="8" s="1"/>
  <c r="G39" i="8"/>
  <c r="C4" i="8"/>
  <c r="C5" i="8"/>
  <c r="C6" i="8"/>
  <c r="C8" i="8"/>
  <c r="C9" i="8"/>
  <c r="C10" i="8"/>
  <c r="C11" i="8"/>
  <c r="C12" i="8"/>
  <c r="C13" i="8"/>
  <c r="C14" i="8"/>
  <c r="C15" i="8"/>
  <c r="C16" i="8"/>
  <c r="B66" i="8" s="1"/>
  <c r="C17" i="8"/>
  <c r="C18" i="8"/>
  <c r="C20" i="8"/>
  <c r="C21" i="8"/>
  <c r="C22" i="8"/>
  <c r="C23" i="8"/>
  <c r="C24" i="8"/>
  <c r="C25" i="8"/>
  <c r="C26" i="8"/>
  <c r="C27" i="8"/>
  <c r="C28" i="8"/>
  <c r="C29" i="8"/>
  <c r="C30" i="8"/>
  <c r="C31" i="8"/>
  <c r="C32" i="8"/>
  <c r="C34" i="8"/>
  <c r="C35" i="8"/>
  <c r="C36" i="8"/>
  <c r="C37" i="8"/>
  <c r="C38" i="8"/>
  <c r="C39" i="8"/>
  <c r="C40" i="8"/>
  <c r="C41" i="8"/>
  <c r="C42" i="8"/>
  <c r="C45" i="8"/>
  <c r="C47" i="8"/>
  <c r="C48" i="8"/>
  <c r="C49" i="8"/>
  <c r="C50" i="8"/>
  <c r="C51" i="8"/>
  <c r="C52" i="8"/>
  <c r="C53" i="8"/>
  <c r="C54" i="8"/>
  <c r="C55" i="8"/>
  <c r="C56" i="8"/>
  <c r="B65" i="8" l="1"/>
  <c r="B29" i="6"/>
  <c r="B23" i="6"/>
  <c r="B17" i="6"/>
  <c r="B13" i="6"/>
  <c r="B29" i="5"/>
  <c r="B22" i="5"/>
  <c r="B40" i="5" s="1"/>
  <c r="B17" i="5"/>
  <c r="B31" i="5" s="1"/>
  <c r="B15" i="5"/>
  <c r="B39" i="5" s="1"/>
  <c r="B8" i="5"/>
  <c r="B32" i="2"/>
  <c r="B31" i="2"/>
  <c r="B23" i="2"/>
  <c r="B33" i="2" s="1"/>
  <c r="B17" i="2"/>
  <c r="B25" i="2" s="1"/>
  <c r="B9" i="2"/>
  <c r="B47" i="5" l="1"/>
  <c r="B43" i="5"/>
  <c r="B34" i="5"/>
  <c r="B41" i="5" l="1"/>
  <c r="B44" i="5"/>
  <c r="B42" i="5"/>
</calcChain>
</file>

<file path=xl/sharedStrings.xml><?xml version="1.0" encoding="utf-8"?>
<sst xmlns="http://schemas.openxmlformats.org/spreadsheetml/2006/main" count="397" uniqueCount="351">
  <si>
    <t>Financial statement</t>
  </si>
  <si>
    <t>Income statement</t>
  </si>
  <si>
    <t>Balance sheet</t>
  </si>
  <si>
    <t>Cash Flow statement</t>
  </si>
  <si>
    <t>Topics</t>
  </si>
  <si>
    <t>Discriptions</t>
  </si>
  <si>
    <t>Example</t>
  </si>
  <si>
    <t>Assets</t>
  </si>
  <si>
    <t>Assets are economic resources that are owned or controlled by a company, and which have the potential to generate future economic benefits for the company. Assets can be tangible, such as physical property or inventory, or intangible, such as intellectual property or goodwill.</t>
  </si>
  <si>
    <t>Cash and cash equivalents</t>
  </si>
  <si>
    <t>Cash and cash equivalents are highly liquid assets that can be easily converted into cash.</t>
  </si>
  <si>
    <t>Physical cash,Checking account,Savings accounts,Treasury bills,Commercial paper,Certificates of deposit etc</t>
  </si>
  <si>
    <t>Account receivable</t>
  </si>
  <si>
    <t>it is the amount of money that a company expects to receive from its customers for the products or services it has sold on credit</t>
  </si>
  <si>
    <t>Inventory</t>
  </si>
  <si>
    <t>The inventory would consist of all the products that the store has in stock and available for sale to customers</t>
  </si>
  <si>
    <t>Prepaid expenses</t>
  </si>
  <si>
    <t xml:space="preserve">These expenses are considered an asset because the company has already paid for the goods or services and is entitled to receive them at a later date. </t>
  </si>
  <si>
    <t xml:space="preserve">Insurance premiums,Rent,Advertising,Maintenance </t>
  </si>
  <si>
    <t>Property ,plant and equipment</t>
  </si>
  <si>
    <t>Property, plant, and equipment (PP&amp;E) refer to long-term tangible assets that are used in the production or sale of a company's products or services.</t>
  </si>
  <si>
    <t>Accumulated depreciations</t>
  </si>
  <si>
    <t>Depreciation is recorded as an expense on the income statement and reduces the carrying value of the PP&amp;E asset on the balance sheet.</t>
  </si>
  <si>
    <t>$Total Assets</t>
  </si>
  <si>
    <t>Libilities and equity</t>
  </si>
  <si>
    <t>Liabilities are obligations that a company owes to others, and they represent claims against the company's assets</t>
  </si>
  <si>
    <t>Account paybale</t>
  </si>
  <si>
    <t>Accounts payable is a liability account that represents the company's obligation to pay these amounts to its suppliers or vendors</t>
  </si>
  <si>
    <t>Accured expenses</t>
  </si>
  <si>
    <t>summary, accrued expenses are expenses that have been incurred but not yet paid, and they are recognized as a liability on the balance sheet until they are paid.</t>
  </si>
  <si>
    <t>Short term notes paybale</t>
  </si>
  <si>
    <t>Short-term notes payable are a type of debt that a company owes to creditors or lenders that is due within one year or less</t>
  </si>
  <si>
    <t>Long term debt</t>
  </si>
  <si>
    <t>Long-term debt is a type of debt that a company owes to creditors or lenders that is due over a period of more than one year</t>
  </si>
  <si>
    <t>$Total Libilities</t>
  </si>
  <si>
    <t>Equity</t>
  </si>
  <si>
    <t>Equity represents the ownership interest of the company's shareholders. Common forms of equity include common stock and retained earnings</t>
  </si>
  <si>
    <t>Common stock</t>
  </si>
  <si>
    <t>Common stock is a type of ownership interest in a company that represents a claim on the company's assets and earnings. When a company issues common stock, it is essentially selling a portion of the company to investors in exchange for capital. Common stockholders have the right to vote on certain matters, such as the election of the board of directors, and they may also receive dividends if the company chooses to distribute profits to its shareholders.</t>
  </si>
  <si>
    <t>Retained earning</t>
  </si>
  <si>
    <t>Retained earnings represent a portion of a company's net income that is not distributed as dividends to shareholders, but instead is retained by the company for future use. When a company earns profits, it has the option of either distributing those profits to shareholders in the form of dividends, or retaining the earnings for reinvestment in the business.</t>
  </si>
  <si>
    <t>$Total Equity</t>
  </si>
  <si>
    <t>$Total libilities and Equity</t>
  </si>
  <si>
    <t>Balance sheet Ratio</t>
  </si>
  <si>
    <t>These ratios can provide insights into a company's financial health, liquidity, solvency, and efficiency</t>
  </si>
  <si>
    <t>Effciency Ratio</t>
  </si>
  <si>
    <t>Current Ratio</t>
  </si>
  <si>
    <t>This ratio measures a company's ability to pay its short-term obligations with its short-term assets</t>
  </si>
  <si>
    <t>Current Ratio = Current Assets / Current Liabilities</t>
  </si>
  <si>
    <t>should be 1.8 greater</t>
  </si>
  <si>
    <t>quick Ratio</t>
  </si>
  <si>
    <t>The only difference between quick and current ratios is that with quick ratios, you must exclude inventory. Inventory can include things like supplies, raw materials, and finished products. Like the current ratio, the quick ratio also analyzes your business’s liquidity</t>
  </si>
  <si>
    <t>Quick Ratio = (Current Assets – Current Inventory) / Current Liabilities</t>
  </si>
  <si>
    <t>should be geater than 1.2</t>
  </si>
  <si>
    <t>Debt-to-Equity Ratio</t>
  </si>
  <si>
    <t>This ratio measures the proportion of a company's financing that comes from debt versus equity</t>
  </si>
  <si>
    <t>Debt-to-Equity Ratio = Total Debt / Total Equity</t>
  </si>
  <si>
    <t>1.5 more or greater</t>
  </si>
  <si>
    <t>Inventory Turnover Ratio</t>
  </si>
  <si>
    <t>his ratio measures the efficiency of a company's inventory management</t>
  </si>
  <si>
    <t>Inventory Turnover Ratio = Cost of Goods Sold / Average Inventory</t>
  </si>
  <si>
    <t>For example, suppose a company has a cost of goods sold of $500,000 and an average inventory of $100,000 for the year. Using the formula above, the inventory turnover ratio would be:Inventory Turnover Ratio = $500,000 / $100,000 = 5 This means that the company's inventory was sold and replaced five times during the year. A high inventory turnover ratio is generally considered to be a positive sign because it indicates that a company is efficiently managing its inventory and turning over its goods quickly, which can lead to increased cash flow and profitability.</t>
  </si>
  <si>
    <t>Asset Turnover Ratio</t>
  </si>
  <si>
    <t>The asset turnover ratio is a financial ratio that measures how efficiently a company is using its assets to generate revenue</t>
  </si>
  <si>
    <t>Asset Turnover Ratio = Revenue / Average Total Assets</t>
  </si>
  <si>
    <t>working capital</t>
  </si>
  <si>
    <t>Your company has no working capital if your current assets equal your current liabilities. A healthy amount of working capital shows that you can take on new debt without drowning.</t>
  </si>
  <si>
    <t>current assets  - current libities</t>
  </si>
  <si>
    <t>solvency ratio</t>
  </si>
  <si>
    <t> if your business has enough cash flow to pay off long-term debts while also meeting other short-term obligations. The solvency ratio can determine that your finances are healthy enough to pay off long-term debts and still operate.</t>
  </si>
  <si>
    <t>Solvency Ratio = (Total Net Income - Depreciation) / Total Liabilities</t>
  </si>
  <si>
    <t>A solvency ratio of 20% more consider good</t>
  </si>
  <si>
    <t>The income statement, also known as the profit and loss statement, is a financial statement that summarizes a company's revenues, expenses, and net income over a specific period of time. It provides an overview of a company's financial performance during the period and is an important tool for investors, creditors, and other stakeholders to assess the company's profitability</t>
  </si>
  <si>
    <t>REVENUE</t>
  </si>
  <si>
    <t>Sales revenue</t>
  </si>
  <si>
    <t>Less: Sales returns and allowances</t>
  </si>
  <si>
    <t>Sales returns and allowances are a common accounting concept that refers to the reduction in revenue that occurs when a customer returns a product or receives a discount due to an issue with the product or service provided</t>
  </si>
  <si>
    <t>Net sales revenue</t>
  </si>
  <si>
    <t>EXPENSES</t>
  </si>
  <si>
    <t>Cost of goods sold:</t>
  </si>
  <si>
    <t>Beginning inventory</t>
  </si>
  <si>
    <t>Beginning inventory is the value of a company's inventory at the beginning of an accounting period. It represents the inventory that was carried over from the previous accounting period and is the starting point for determining the cost of goods sold and ending inventory for the current period.</t>
  </si>
  <si>
    <t>Purchace</t>
  </si>
  <si>
    <t>Purchase refers to the acquisition of goods or services by a business from a supplier or vendor. Purchases are an essential part of a company's operations and are necessary for producing and selling products or providing services</t>
  </si>
  <si>
    <t>Less:Ending inventory</t>
  </si>
  <si>
    <t>Ending inventory is the value of a company's inventory at the end of an accounting period. It represents the value of the inventory that was not sold or used during the period and is the starting point for determining the cost of goods sold for the next accounting period</t>
  </si>
  <si>
    <t>$Cost of good sold</t>
  </si>
  <si>
    <t>Cost of goods sold (COGS) is the direct cost of producing or purchasing the products or services that a company sells during a specific accounting period. COGS is an important financial metric used in accounting and financial analysis as it directly impacts a company's gross profit and net income</t>
  </si>
  <si>
    <t>COGS includes the cost of the raw materials or goods used in production, the direct labor costs associated with producing the goods or services, and any overhead costs directly related to production. Indirect costs, such as administrative and marketing expenses, are not included in COGS</t>
  </si>
  <si>
    <t>$Gross Profit</t>
  </si>
  <si>
    <t>Operating expenses:</t>
  </si>
  <si>
    <t>Operating expenses, also known as OPEX, are the costs associated with running a business's day-to-day operations. These expenses are distinct from the cost of goods sold (COGS) and are typically categorized as selling, general, and administrative (SG&amp;A) expenses on a company's income statement</t>
  </si>
  <si>
    <t>Examples of operating expenses include salaries and wages, rent, utilities, insurance, advertising and marketing expenses, legal fees, office supplies, and maintenance expenses</t>
  </si>
  <si>
    <t>Selling Expenses</t>
  </si>
  <si>
    <t>Selling expenses are a type of operating expense that are directly related to the marketing and sale of a company's products or services.</t>
  </si>
  <si>
    <t>Advertising and promotion costs:,Sales commissions:,Shipping and delivery costs,Sales salaries and wages,Trade show expenses</t>
  </si>
  <si>
    <t>General and administrative expenses</t>
  </si>
  <si>
    <t>the costs associated with the day-to-day management and administration of a company. These expenses are not directly related to the production or sale of a company's products or services, but are necessary for the overall operation of the business.</t>
  </si>
  <si>
    <t>Salaries and wages,Rent and utilities,Office supplies,Legal and professional fees,Insurance,Depreciation and amortization</t>
  </si>
  <si>
    <t>Total operating expenses</t>
  </si>
  <si>
    <t>PROFITS</t>
  </si>
  <si>
    <t>Other income and expenses:</t>
  </si>
  <si>
    <t>interest income</t>
  </si>
  <si>
    <t>Interest income is the income earned by an individual or a business from investments or deposits that earn interest.</t>
  </si>
  <si>
    <t>Interest earned on savings accounts,Interest earned on certificates of deposit,Interest earned on bonds,Interest earned on loans:,Interest earned on cash equivalents</t>
  </si>
  <si>
    <t>interest expense</t>
  </si>
  <si>
    <t>nterest expense is the cost that an individual or business incurs on borrowed money. It represents the amount of interest that must be paid on loans or other credit facilities</t>
  </si>
  <si>
    <t>Interest paid on mortgages,Interest paid on loans,Interest paid on credit cards,Interest paid on bonds</t>
  </si>
  <si>
    <t xml:space="preserve">Other income </t>
  </si>
  <si>
    <t>$Total income and expense</t>
  </si>
  <si>
    <t>$Net income before tax</t>
  </si>
  <si>
    <t>Net income tax expense</t>
  </si>
  <si>
    <t>$Net income</t>
  </si>
  <si>
    <t>Income statement ratio</t>
  </si>
  <si>
    <t>Gross profit margin</t>
  </si>
  <si>
    <t>This ratio measures the percentage of sales revenue that remains after deducting the cost of goods sold. It is calculated by dividing gross profit by sales revenue.</t>
  </si>
  <si>
    <t>Gross Profit Margin = (Sales Revenue - Cost of Goods Sold) / Sales Revenue</t>
  </si>
  <si>
    <t>Operating profit margin</t>
  </si>
  <si>
    <t>This ratio measures the percentage of sales revenue that remains after deducting all operating expenses. It is calculated by dividing operating income by sales revenue.</t>
  </si>
  <si>
    <t>Operating Profit Margin = Operating Income / Sales Revenue</t>
  </si>
  <si>
    <t>Net profit margin</t>
  </si>
  <si>
    <t>This ratio measures the percentage of sales revenue that remains after deducting all expenses, including taxes and interest. It is calculated by dividing net income by sales revenue.</t>
  </si>
  <si>
    <t>Net Profit Margin = Net Income / Sales Revenue</t>
  </si>
  <si>
    <t>Return on Equity(ROE)</t>
  </si>
  <si>
    <t>This ratio measures the profitability of a company's equity investment</t>
  </si>
  <si>
    <t>ROE = Net Income / Total Equity</t>
  </si>
  <si>
    <t xml:space="preserve">Return on Capital Employed (ROCE) </t>
  </si>
  <si>
    <t>profitability ratio that measures the return a company is generating from the capital it has employed</t>
  </si>
  <si>
    <t>ROCE = EBIT / (Total Assets - Current Liabilities)</t>
  </si>
  <si>
    <t>Return on assets (ROA):</t>
  </si>
  <si>
    <t>This ratio measures how efficiently a company is using its assets to generate profits. It is calculated by dividing net income by total assets.</t>
  </si>
  <si>
    <t>ROA = Net Income / Total Assets</t>
  </si>
  <si>
    <t xml:space="preserve">Earnings per share (EPS): </t>
  </si>
  <si>
    <t>This ratio measures the amount of profit that is allocated to each share of stock. It is calculated by dividing net income by the number of outstanding shares of stock.</t>
  </si>
  <si>
    <t>EPS = Net Income / Number of Outstanding Shares</t>
  </si>
  <si>
    <t>Price-Earnings Ratio(P/E)</t>
  </si>
  <si>
    <t>P/E ratio = Current stock price / EPS</t>
  </si>
  <si>
    <t>Times Interest Earned(interest coverage ratio)</t>
  </si>
  <si>
    <t>Times interest earned (TIE), also known as interest coverage ratio, is a financial ratio that measures a company's ability to meet its interest obligations on its debt</t>
  </si>
  <si>
    <t>TIE = EBIT / Interest expense</t>
  </si>
  <si>
    <t>The cash flow statement is a financial statement that shows the inflow and outflow of cash and cash equivalents for a company during a specific period of time. It is an important tool for investors, creditors, and other stakeholders to assess a company's liquidity, solvency, and overall financial health</t>
  </si>
  <si>
    <t>Cash flows from operating activities:</t>
  </si>
  <si>
    <t>Net income</t>
  </si>
  <si>
    <t>Adjustments to reconcile net income to net cash provided by operating activities:</t>
  </si>
  <si>
    <t xml:space="preserve">Depreciation and amortization </t>
  </si>
  <si>
    <t>Increase in accounts receivable</t>
  </si>
  <si>
    <t>Decrease in inventories</t>
  </si>
  <si>
    <t>Increase in accounts payable</t>
  </si>
  <si>
    <t>Net cash provided by operating activities</t>
  </si>
  <si>
    <t>Cash flows from investing activities:</t>
  </si>
  <si>
    <t>Purchase of property, plant, and equipment</t>
  </si>
  <si>
    <t>Net cash used in investing activities</t>
  </si>
  <si>
    <t>Cash flows from financing activities:</t>
  </si>
  <si>
    <t xml:space="preserve">Proceeds from issuance of long-term debt </t>
  </si>
  <si>
    <t>Repayment of long-term debt</t>
  </si>
  <si>
    <t>Payment of cash dividends</t>
  </si>
  <si>
    <t xml:space="preserve">Net cash provided by financing activities </t>
  </si>
  <si>
    <t xml:space="preserve">Net increase in cash and cash equivalents </t>
  </si>
  <si>
    <t>Cash and cash equivalents, beginning of year</t>
  </si>
  <si>
    <t>Cash and cash equivalents, end of year</t>
  </si>
  <si>
    <t>inventory turnover ratio</t>
  </si>
  <si>
    <t>The inventory turnover ratio is a financial ratio that measures how many times a company's inventory is sold and replaced over a given period. It is calculated by dividing the cost of goods sold by the average inventory held during the period. The formula for the inventory turnover ratio is:</t>
  </si>
  <si>
    <t>A decrease in the inventory turnover ratio Effect</t>
  </si>
  <si>
    <t>1. Overstocking: If a company is holding too much inventory or is not selling its inventory quickly enough, it can result in a lower inventory turnover ratio. This may be caused by poor inventory management or forecasting, or by changes in customer demand or market conditions.</t>
  </si>
  <si>
    <t>2. Obsolescence: If a company's inventory includes products that are becoming outdated or irrelevant, it can result in lower demand and a lower inventory turnover ratio.</t>
  </si>
  <si>
    <t>3. Quality issues: If a company's inventory includes products that are prone to defects or other quality issues, it can result in lower demand and a lower inventory turnover ratio.</t>
  </si>
  <si>
    <t>4. Competitive pressure: If a company is facing increased competition in its industry, it may need to hold more inventory to remain competitive, which can result in a lower inventory turnover ratio.</t>
  </si>
  <si>
    <t>The asset turnover ratio is a financial ratio that measures how efficiently a company is using its assets to generate revenue. The formula for the asset turnover ratio is: Asset Turnover Ratio = Revenue / Average Total Assets</t>
  </si>
  <si>
    <t>This means that for every dollar of assets the company owns, it generates $2 of revenue. A high asset turnover ratio is generally considered to be a positive sign because it indicates that a company is efficiently using its assets to generate revenue. This can lead to increased profitability and a stronger financial position. However, it is important to compare asset turnover ratios across companies in the same industry, as different industries may have different asset requirements.</t>
  </si>
  <si>
    <t>Asset Turnover Ratio decrease</t>
  </si>
  <si>
    <t>1. Increase in total assets: If a company's total assets increase while its revenue remains the same, the asset turnover ratio will decrease. This may be caused by factors such as acquisitions, investments in fixed assets, or an increase in working capital.</t>
  </si>
  <si>
    <t>2. Decrease in revenue: If a company's revenue decreases while its total assets remain the same, the asset turnover ratio will decrease. This may be caused by factors such as declining demand for the company's products or services, increased competition, or changes in the economic environment.</t>
  </si>
  <si>
    <t>3. Inefficient use of assets: If a company is not using its assets as efficiently as it could be, it may result in a lower asset turnover ratio. This could be caused by factors such as poor management of inventory, underutilization of fixed assets, or inefficiencies in the supply chain.</t>
  </si>
  <si>
    <t>Financial ratios are tools used to analyze and evaluate the financial performance and health of a company. They are calculated by comparing different financial data points from a company's financial statements</t>
  </si>
  <si>
    <t>Finacial Ratio</t>
  </si>
  <si>
    <t>Liquidity Ratios:</t>
  </si>
  <si>
    <t>Current Ratio: Current Assets / Current Liabilities</t>
  </si>
  <si>
    <t>Quick Ratio (Acid-Test Ratio): (Current Assets - Inventory) / Current Liabilities</t>
  </si>
  <si>
    <t>Cash Ratio: Cash and Cash Equivalents / Current Liabilities</t>
  </si>
  <si>
    <t>Quick Ratio</t>
  </si>
  <si>
    <t>Cash Ratio</t>
  </si>
  <si>
    <t>1. Solvency Ratios:</t>
  </si>
  <si>
    <t>Debt-to-Equity Ratio: Total Debt / Shareholders' Equity</t>
  </si>
  <si>
    <t>Debt Ratio: Total Debt / Total Assets</t>
  </si>
  <si>
    <t>Equity Ratio: Shareholders' Equity / Total Assets</t>
  </si>
  <si>
    <t>2. Profitability Ratios:</t>
  </si>
  <si>
    <t>Gross Profit Margin: (Gross Profit / Revenue) x 100</t>
  </si>
  <si>
    <t>Net Profit Margin: (Net Income / Revenue) x 100</t>
  </si>
  <si>
    <t>Return on Assets (ROA): (Net Income / Total Assets) x 100</t>
  </si>
  <si>
    <t>Return on Equity (ROE): (Net Income / Shareholders' Equity) x 100</t>
  </si>
  <si>
    <t>3. Efficiency Ratios:</t>
  </si>
  <si>
    <t>Inventory Turnover: Cost of Goods Sold / Average Inventory</t>
  </si>
  <si>
    <t>Accounts Receivable Turnover: Net Credit Sales / Average Accounts Receivable</t>
  </si>
  <si>
    <t>Accounts Payable Turnover: Purchases / Average Accounts Payable</t>
  </si>
  <si>
    <t>Asset Turnover: Revenue / Average Total Assets</t>
  </si>
  <si>
    <t>4. Market Ratios:</t>
  </si>
  <si>
    <t>Price-to-Earnings Ratio (P/E Ratio): Market Price per Share / Earnings per Share (EPS)</t>
  </si>
  <si>
    <t>Price-to-Sales Ratio (P/S Ratio): Market Price per Share / Revenue per Share</t>
  </si>
  <si>
    <t>Dividend Yield: Dividends per Share / Market Price per Share</t>
  </si>
  <si>
    <t>The solvency ratio is a financial metric that measures a company's ability to meet its long-term debt obligations.</t>
  </si>
  <si>
    <t>Solvency Ratio = Net Income / Long-Term Debt</t>
  </si>
  <si>
    <t>DESCRIPTION</t>
  </si>
  <si>
    <t>AMOUNT (RS. IN LAKHS)</t>
  </si>
  <si>
    <t>Revenue from operations</t>
  </si>
  <si>
    <t>Other income</t>
  </si>
  <si>
    <t>Total income</t>
  </si>
  <si>
    <t>Expenses</t>
  </si>
  <si>
    <t>(a) Cost of materials consumed</t>
  </si>
  <si>
    <t>(b) Cost of materials consumed</t>
  </si>
  <si>
    <t>(c) Changes in inventories of finished goods, work-in-progress and stock-in-trade</t>
  </si>
  <si>
    <t>(d) Employee benefits expense</t>
  </si>
  <si>
    <t>(e) Finance costs</t>
  </si>
  <si>
    <t>(f) Depreciation and amortisation expense</t>
  </si>
  <si>
    <t>(g) Other expenses</t>
  </si>
  <si>
    <t>Total Expenses</t>
  </si>
  <si>
    <t>Profit/(Loss) before exceptional items and tax</t>
  </si>
  <si>
    <t>Exceptional items</t>
  </si>
  <si>
    <t>Tax Expenses</t>
  </si>
  <si>
    <t>Current Tax</t>
  </si>
  <si>
    <t>Deferred Tax</t>
  </si>
  <si>
    <t>Total Tax expense</t>
  </si>
  <si>
    <t>Net movement in regulatory deferral account balances related to profit or loss and the related deferred tax movement</t>
  </si>
  <si>
    <t>Profit (Loss) for the period from continuing operations</t>
  </si>
  <si>
    <t>Profit/(loss) from discontinued operations</t>
  </si>
  <si>
    <t>Tax expense of discontinued operations</t>
  </si>
  <si>
    <t>Profit/(loss) from Discontinued operations (after tax)</t>
  </si>
  <si>
    <t>Profit/(loss) for the period</t>
  </si>
  <si>
    <t>Share of profit/(loss) of associates</t>
  </si>
  <si>
    <t>Consolidated Net Profit/Loss for the period</t>
  </si>
  <si>
    <t>Other comprehensive income</t>
  </si>
  <si>
    <t>Total comprehensive income</t>
  </si>
  <si>
    <t>Total profit or loss, attributable to</t>
  </si>
  <si>
    <t>Profit or loss, attributable to owners of parent</t>
  </si>
  <si>
    <t>Total profit or loss, attributable to non-controlling interests</t>
  </si>
  <si>
    <t>Total Comprehensive income for the period attributable to</t>
  </si>
  <si>
    <t>Comprehensive income for the period attributable to owners of parent</t>
  </si>
  <si>
    <t>Total comprehensive income for the period attributable to owners of parent non-controlling interests</t>
  </si>
  <si>
    <t>Details of equity share capital</t>
  </si>
  <si>
    <t>Paid-up equity share capital</t>
  </si>
  <si>
    <t>Face Value (in Rs.)</t>
  </si>
  <si>
    <t>Details of debt securities</t>
  </si>
  <si>
    <t>Paid-up debt capital</t>
  </si>
  <si>
    <t>-</t>
  </si>
  <si>
    <t>Face value of debt securities (in Rs.)</t>
  </si>
  <si>
    <t>Reserve excluding Revaluation Reserves as per balance sheet of previous accounting year</t>
  </si>
  <si>
    <t>Debenture redemption reserve</t>
  </si>
  <si>
    <t>Earnings per share</t>
  </si>
  <si>
    <t>Earnings per equity share for continuing operations</t>
  </si>
  <si>
    <t>Basic EPS for continuing operations</t>
  </si>
  <si>
    <t>Diluted EPS for continuing operations</t>
  </si>
  <si>
    <t>Earnings per equity share for discontinued operations</t>
  </si>
  <si>
    <t>Basic EPS for continued and discontinued operations</t>
  </si>
  <si>
    <t>Diluted EPS for discontinued operations</t>
  </si>
  <si>
    <t>Earnings per equity share</t>
  </si>
  <si>
    <t>Diluted EPS for continued and discontinued operations</t>
  </si>
  <si>
    <t>Debt equity ratio (in %)</t>
  </si>
  <si>
    <t>Debt service coverage ratio (in %)</t>
  </si>
  <si>
    <t>Interest service coverage ratio (in %)</t>
  </si>
  <si>
    <t>Disclosure of notes on financial results by banks</t>
  </si>
  <si>
    <t>AMOUNT (RS. IN Crores)</t>
  </si>
  <si>
    <t>INCOME STATEMENT</t>
  </si>
  <si>
    <t>BALANCE SHEET</t>
  </si>
  <si>
    <t>(a)Property, Plant and Equipment</t>
  </si>
  <si>
    <t xml:space="preserve">(i)Investments </t>
  </si>
  <si>
    <t>(a)Investment in Subsidiary &amp; Joint Control</t>
  </si>
  <si>
    <t>(ii)Investments (Others )</t>
  </si>
  <si>
    <t>(b)Other Financial Assets</t>
  </si>
  <si>
    <t xml:space="preserve">(h)Other Non-Current Assets </t>
  </si>
  <si>
    <t>(a) Inventories</t>
  </si>
  <si>
    <t xml:space="preserve">(b) Financial Assets </t>
  </si>
  <si>
    <t xml:space="preserve">(i) Investments </t>
  </si>
  <si>
    <t>(i) Trade Receivables</t>
  </si>
  <si>
    <t xml:space="preserve">(ii) Cash and Cash Equivalents </t>
  </si>
  <si>
    <t xml:space="preserve">(iii) Bank Balance Other than (ii) above </t>
  </si>
  <si>
    <t xml:space="preserve">(iv) Loans </t>
  </si>
  <si>
    <t>(v) Other Current Finanical Assets</t>
  </si>
  <si>
    <t>(c) Other Current Assets</t>
  </si>
  <si>
    <t>Total Non-Current Assets</t>
  </si>
  <si>
    <t>Total Current Assets</t>
  </si>
  <si>
    <t>TOTAL ASSETS</t>
  </si>
  <si>
    <t xml:space="preserve">  </t>
  </si>
  <si>
    <t xml:space="preserve">Non-Current Liabilities </t>
  </si>
  <si>
    <t xml:space="preserve">(a) Financial Liabilities </t>
  </si>
  <si>
    <t xml:space="preserve">1 Non-Current Assets. </t>
  </si>
  <si>
    <t xml:space="preserve">2 Current Assets </t>
  </si>
  <si>
    <t xml:space="preserve">Part A ASSETS </t>
  </si>
  <si>
    <t>Part B EQUITY AND LIBILITIES</t>
  </si>
  <si>
    <t xml:space="preserve">1 Equity </t>
  </si>
  <si>
    <t>(a) Equity Share Capital</t>
  </si>
  <si>
    <t xml:space="preserve">(b) Equity Share Capital pending allotment </t>
  </si>
  <si>
    <t xml:space="preserve"> (c) Other Equity</t>
  </si>
  <si>
    <t xml:space="preserve">2 Liabilities </t>
  </si>
  <si>
    <t>Total Equity</t>
  </si>
  <si>
    <t xml:space="preserve">(i) Borrowings </t>
  </si>
  <si>
    <t xml:space="preserve">(i) Lease Liabilities </t>
  </si>
  <si>
    <t xml:space="preserve">(ii) Provisions </t>
  </si>
  <si>
    <t xml:space="preserve">(b) Deferred Tax Liabilities </t>
  </si>
  <si>
    <t>(c) Other Non-Current Liabilities</t>
  </si>
  <si>
    <t>Total Non-Current Liabilities</t>
  </si>
  <si>
    <t xml:space="preserve"> (d) Non Controlling Interest </t>
  </si>
  <si>
    <t xml:space="preserve">Current Liabilities </t>
  </si>
  <si>
    <t>(i) Borrowings</t>
  </si>
  <si>
    <t xml:space="preserve">(i) Trade Payables due to - Micro and Small Entereprises </t>
  </si>
  <si>
    <t xml:space="preserve"> Other Than Micro and Small Entereprises</t>
  </si>
  <si>
    <t>(iii) Others Financial Liabilities</t>
  </si>
  <si>
    <t>(b) Provisions</t>
  </si>
  <si>
    <t xml:space="preserve">(c) Current Tax Liabilities </t>
  </si>
  <si>
    <t xml:space="preserve">(d) Others Tax Liabilities </t>
  </si>
  <si>
    <t xml:space="preserve">Total Current  Liabilities </t>
  </si>
  <si>
    <t>Total EQUITY AND LIBILITIES</t>
  </si>
  <si>
    <t>(b) Capital work-in-progress</t>
  </si>
  <si>
    <t>(c)Right to use Assets</t>
  </si>
  <si>
    <t xml:space="preserve">(d)Goodwill </t>
  </si>
  <si>
    <t>(e)Other intangible assets</t>
  </si>
  <si>
    <t>(f)Intangible assets under Development</t>
  </si>
  <si>
    <t xml:space="preserve">(g)Financial Assets </t>
  </si>
  <si>
    <t>Part A Cash Flow from Operating Activities:</t>
  </si>
  <si>
    <t>Net Profit before Tax and Exceptional/Extraordinary Items</t>
  </si>
  <si>
    <t>Adjustments for:</t>
  </si>
  <si>
    <t>Finance Costs</t>
  </si>
  <si>
    <t xml:space="preserve">Adjustments for: </t>
  </si>
  <si>
    <t xml:space="preserve">Depreciation and Amortisation Expenses </t>
  </si>
  <si>
    <t xml:space="preserve">Dividend Income </t>
  </si>
  <si>
    <t xml:space="preserve">Profit on Sale of Assets/Investments </t>
  </si>
  <si>
    <t xml:space="preserve">Consolidated Adjustment </t>
  </si>
  <si>
    <t xml:space="preserve">Operating Profit before Working Capital Changes </t>
  </si>
  <si>
    <t xml:space="preserve">(Increase)/Decrease in Inventories </t>
  </si>
  <si>
    <t>(Increase)/Decrease in Trade and Other Receivables</t>
  </si>
  <si>
    <t>Increase/(Decrease) in Trade Payables and Other Current Liabilities</t>
  </si>
  <si>
    <t xml:space="preserve">Cash Generated from Operations </t>
  </si>
  <si>
    <t>Direct Taxes Paid</t>
  </si>
  <si>
    <t>Net Cash Flow from Operating Activities(A)</t>
  </si>
  <si>
    <t>|</t>
  </si>
  <si>
    <t xml:space="preserve">Part B Cash Flow from Investing Activities: </t>
  </si>
  <si>
    <t>Addition to Property, Plant &amp; Equipment/Capital</t>
  </si>
  <si>
    <t xml:space="preserve">(Increase)/Decrease in Other Investments </t>
  </si>
  <si>
    <t>Dividend &amp; Interest Income from Subsidiary Companies</t>
  </si>
  <si>
    <t>Interest income</t>
  </si>
  <si>
    <t>Profit on Sale of Assets/Investments</t>
  </si>
  <si>
    <t>Net Cash Flow from Investing Activities (B)</t>
  </si>
  <si>
    <t xml:space="preserve">Part C Cash Flow from Financing Activities: </t>
  </si>
  <si>
    <t>Proceeds/(Repayment) of Borrowings</t>
  </si>
  <si>
    <t>Dividend Paid</t>
  </si>
  <si>
    <t xml:space="preserve">Net Cash Flow from Financing Activities (C) </t>
  </si>
  <si>
    <t xml:space="preserve">Cash and Cash Equivalents (Opening Balance) </t>
  </si>
  <si>
    <t>Cash and Cash Equivalents (Closing Balance)</t>
  </si>
  <si>
    <t>CASH FLOW STATEMENT</t>
  </si>
  <si>
    <t>Net Increase/(Decrease) in Cash and Cash Equivalents (A+B+C)</t>
  </si>
  <si>
    <t>Ratio</t>
  </si>
  <si>
    <t>Profit/(Loss) before tax(1-2)</t>
  </si>
  <si>
    <t>Part 1 Revenue from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</si>
</sst>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6" formatCode="0.0000%"/>
  </numFmts>
  <fonts count="2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2"/>
      <color rgb="FF374151"/>
      <name val="Segoe UI"/>
      <charset val="134"/>
    </font>
    <font>
      <b/>
      <u/>
      <sz val="12"/>
      <color rgb="FF374151"/>
      <name val="Segoe UI"/>
      <charset val="134"/>
    </font>
    <font>
      <b/>
      <u/>
      <sz val="12"/>
      <color rgb="FF343541"/>
      <name val="Segoe UI"/>
      <charset val="134"/>
    </font>
    <font>
      <b/>
      <u/>
      <sz val="14"/>
      <color rgb="FF343541"/>
      <name val="Segoe UI"/>
      <charset val="134"/>
    </font>
    <font>
      <b/>
      <sz val="12"/>
      <color rgb="FF374151"/>
      <name val="Segoe UI"/>
      <charset val="134"/>
    </font>
    <font>
      <sz val="12"/>
      <color rgb="FF343541"/>
      <name val="Segoe UI"/>
      <charset val="134"/>
    </font>
    <font>
      <sz val="16"/>
      <color theme="1"/>
      <name val="Calibri"/>
      <charset val="134"/>
      <scheme val="minor"/>
    </font>
    <font>
      <b/>
      <sz val="11"/>
      <color theme="1"/>
      <name val="Calibri"/>
      <charset val="134"/>
      <scheme val="minor"/>
    </font>
    <font>
      <sz val="11"/>
      <color theme="1"/>
      <name val="Calibri"/>
      <charset val="134"/>
      <scheme val="minor"/>
    </font>
    <font>
      <sz val="12"/>
      <color rgb="FF374151"/>
      <name val="Segoe UI"/>
      <family val="2"/>
    </font>
    <font>
      <sz val="14"/>
      <color rgb="FF000000"/>
      <name val="Segoe UI"/>
      <family val="2"/>
    </font>
    <font>
      <sz val="11"/>
      <color rgb="FFFFFFFF"/>
      <name val="Roboto"/>
    </font>
    <font>
      <b/>
      <sz val="11"/>
      <color rgb="FF5C5C5C"/>
      <name val="Roboto"/>
    </font>
    <font>
      <sz val="11"/>
      <color rgb="FF5C5C5C"/>
      <name val="Roboto"/>
    </font>
    <font>
      <sz val="14"/>
      <color rgb="FF00B0F0"/>
      <name val="Calibri"/>
      <family val="2"/>
      <scheme val="minor"/>
    </font>
    <font>
      <b/>
      <u/>
      <sz val="16"/>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3A2D7D"/>
        <bgColor indexed="64"/>
      </patternFill>
    </fill>
    <fill>
      <patternFill patternType="solid">
        <fgColor rgb="FFF8F8F8"/>
        <bgColor indexed="64"/>
      </patternFill>
    </fill>
  </fills>
  <borders count="6">
    <border>
      <left/>
      <right/>
      <top/>
      <bottom/>
      <diagonal/>
    </border>
    <border>
      <left style="medium">
        <color rgb="FFDEE2E6"/>
      </left>
      <right style="medium">
        <color rgb="FFDEE2E6"/>
      </right>
      <top style="medium">
        <color rgb="FFDEE2E6"/>
      </top>
      <bottom style="thick">
        <color rgb="FFDEE2E6"/>
      </bottom>
      <diagonal/>
    </border>
    <border>
      <left style="medium">
        <color rgb="FFDEE2E6"/>
      </left>
      <right style="medium">
        <color rgb="FFDEE2E6"/>
      </right>
      <top style="medium">
        <color rgb="FFDEE2E6"/>
      </top>
      <bottom style="medium">
        <color rgb="FFDEE2E6"/>
      </bottom>
      <diagonal/>
    </border>
    <border>
      <left style="medium">
        <color rgb="FFDEE2E6"/>
      </left>
      <right/>
      <top style="medium">
        <color rgb="FFDEE2E6"/>
      </top>
      <bottom style="medium">
        <color rgb="FFDEE2E6"/>
      </bottom>
      <diagonal/>
    </border>
    <border>
      <left/>
      <right style="medium">
        <color rgb="FFDEE2E6"/>
      </right>
      <top style="medium">
        <color rgb="FFDEE2E6"/>
      </top>
      <bottom style="medium">
        <color rgb="FFDEE2E6"/>
      </bottom>
      <diagonal/>
    </border>
    <border>
      <left/>
      <right/>
      <top/>
      <bottom style="medium">
        <color rgb="FFDEE2E6"/>
      </bottom>
      <diagonal/>
    </border>
  </borders>
  <cellStyleXfs count="3">
    <xf numFmtId="0" fontId="0" fillId="0" borderId="0"/>
    <xf numFmtId="43" fontId="12" fillId="0" borderId="0" applyFont="0" applyFill="0" applyBorder="0" applyAlignment="0" applyProtection="0"/>
    <xf numFmtId="9" fontId="12" fillId="0" borderId="0" applyFont="0" applyFill="0" applyBorder="0" applyAlignment="0" applyProtection="0"/>
  </cellStyleXfs>
  <cellXfs count="40">
    <xf numFmtId="0" fontId="0" fillId="0" borderId="0" xfId="0"/>
    <xf numFmtId="0" fontId="4" fillId="0" borderId="0" xfId="0" applyFont="1"/>
    <xf numFmtId="0" fontId="0" fillId="0" borderId="0" xfId="0" applyAlignment="1">
      <alignment wrapText="1"/>
    </xf>
    <xf numFmtId="0" fontId="5" fillId="0" borderId="0" xfId="0" applyFont="1" applyAlignment="1">
      <alignment wrapText="1"/>
    </xf>
    <xf numFmtId="0" fontId="4" fillId="0" borderId="0" xfId="0" applyFont="1"/>
    <xf numFmtId="0" fontId="4" fillId="0" borderId="0" xfId="0" applyFont="1" applyAlignment="1">
      <alignment horizontal="left" vertical="center" wrapText="1"/>
    </xf>
    <xf numFmtId="0" fontId="6"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7" fillId="0" borderId="0" xfId="0" applyFont="1"/>
    <xf numFmtId="43" fontId="0" fillId="0" borderId="0" xfId="1" applyFont="1"/>
    <xf numFmtId="0" fontId="8" fillId="0" borderId="0" xfId="0" applyFont="1"/>
    <xf numFmtId="0" fontId="6" fillId="0" borderId="0" xfId="0" applyFont="1"/>
    <xf numFmtId="0" fontId="5" fillId="0" borderId="0" xfId="0" applyFont="1"/>
    <xf numFmtId="9" fontId="0" fillId="0" borderId="0" xfId="2" applyFont="1"/>
    <xf numFmtId="0" fontId="9" fillId="0" borderId="0" xfId="0" applyFont="1"/>
    <xf numFmtId="9" fontId="4" fillId="0" borderId="0" xfId="2" applyFont="1"/>
    <xf numFmtId="0" fontId="10" fillId="0" borderId="0" xfId="0" applyFont="1"/>
    <xf numFmtId="0" fontId="11" fillId="0" borderId="0" xfId="0" applyFont="1"/>
    <xf numFmtId="0" fontId="13" fillId="0" borderId="0" xfId="0" applyFont="1"/>
    <xf numFmtId="0" fontId="13" fillId="0" borderId="0" xfId="0" applyFont="1" applyAlignment="1">
      <alignment horizontal="left" vertical="center" indent="1"/>
    </xf>
    <xf numFmtId="0" fontId="3" fillId="0" borderId="0" xfId="0" applyFont="1"/>
    <xf numFmtId="0" fontId="14" fillId="0" borderId="0" xfId="0" applyFont="1" applyAlignment="1">
      <alignment horizontal="left" vertical="center"/>
    </xf>
    <xf numFmtId="0" fontId="0" fillId="0" borderId="0" xfId="0" applyAlignment="1">
      <alignment vertical="center"/>
    </xf>
    <xf numFmtId="0" fontId="14" fillId="0" borderId="0" xfId="0" applyFont="1" applyAlignment="1">
      <alignment vertical="center"/>
    </xf>
    <xf numFmtId="0" fontId="15" fillId="3" borderId="1" xfId="0" applyFont="1" applyFill="1" applyBorder="1" applyAlignment="1">
      <alignment horizontal="center"/>
    </xf>
    <xf numFmtId="0" fontId="17" fillId="2" borderId="2" xfId="0" applyFont="1" applyFill="1" applyBorder="1" applyAlignment="1">
      <alignment vertical="top"/>
    </xf>
    <xf numFmtId="4" fontId="17" fillId="2" borderId="2" xfId="0" applyNumberFormat="1" applyFont="1" applyFill="1" applyBorder="1" applyAlignment="1">
      <alignment horizontal="right" vertical="top"/>
    </xf>
    <xf numFmtId="0" fontId="17" fillId="2" borderId="2" xfId="0" applyFont="1" applyFill="1" applyBorder="1" applyAlignment="1">
      <alignment horizontal="right" vertical="top"/>
    </xf>
    <xf numFmtId="0" fontId="2" fillId="0" borderId="0" xfId="0" applyFont="1" applyAlignment="1">
      <alignment horizontal="center"/>
    </xf>
    <xf numFmtId="3" fontId="0" fillId="0" borderId="0" xfId="0" applyNumberFormat="1"/>
    <xf numFmtId="0" fontId="19" fillId="0" borderId="0" xfId="0" applyFont="1"/>
    <xf numFmtId="2" fontId="0" fillId="0" borderId="0" xfId="0" applyNumberFormat="1"/>
    <xf numFmtId="0" fontId="20" fillId="0" borderId="0" xfId="0" applyFont="1"/>
    <xf numFmtId="0" fontId="1" fillId="0" borderId="0" xfId="0" applyFont="1"/>
    <xf numFmtId="0" fontId="18" fillId="0" borderId="5" xfId="0" applyFont="1" applyBorder="1" applyAlignment="1">
      <alignment horizontal="center"/>
    </xf>
    <xf numFmtId="0" fontId="16" fillId="4" borderId="3" xfId="0" applyFont="1" applyFill="1" applyBorder="1" applyAlignment="1">
      <alignment horizontal="center" vertical="top"/>
    </xf>
    <xf numFmtId="0" fontId="16" fillId="4" borderId="4" xfId="0" applyFont="1" applyFill="1" applyBorder="1" applyAlignment="1">
      <alignment horizontal="center" vertical="top"/>
    </xf>
    <xf numFmtId="0" fontId="16" fillId="2" borderId="0" xfId="0" applyFont="1" applyFill="1" applyBorder="1" applyAlignment="1">
      <alignment vertical="top"/>
    </xf>
    <xf numFmtId="166" fontId="4" fillId="0" borderId="0" xfId="2"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ColWidth="9" defaultRowHeight="15"/>
  <cols>
    <col min="1" max="1" width="25.85546875" customWidth="1"/>
  </cols>
  <sheetData>
    <row r="1" spans="1:1" ht="21">
      <c r="A1" s="17" t="s">
        <v>0</v>
      </c>
    </row>
    <row r="2" spans="1:1">
      <c r="A2" s="18" t="s">
        <v>1</v>
      </c>
    </row>
    <row r="3" spans="1:1">
      <c r="A3" s="18" t="s">
        <v>2</v>
      </c>
    </row>
    <row r="4" spans="1:1">
      <c r="A4" s="1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59"/>
  <sheetViews>
    <sheetView topLeftCell="A10" workbookViewId="0">
      <selection activeCell="C43" sqref="C43"/>
    </sheetView>
  </sheetViews>
  <sheetFormatPr defaultColWidth="9" defaultRowHeight="15"/>
  <cols>
    <col min="1" max="1" width="38.28515625" customWidth="1"/>
    <col min="2" max="2" width="11.5703125" style="10" customWidth="1"/>
    <col min="4" max="4" width="73.42578125" customWidth="1"/>
    <col min="5" max="5" width="98.85546875" customWidth="1"/>
  </cols>
  <sheetData>
    <row r="1" spans="1:36" ht="17.25">
      <c r="A1" s="11" t="s">
        <v>4</v>
      </c>
      <c r="B1" s="4"/>
      <c r="C1" s="4"/>
      <c r="D1" s="11" t="s">
        <v>5</v>
      </c>
      <c r="E1" s="11" t="s">
        <v>6</v>
      </c>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row>
    <row r="2" spans="1:36" ht="17.25">
      <c r="A2" s="13" t="s">
        <v>7</v>
      </c>
      <c r="B2" s="4"/>
      <c r="C2" s="4"/>
      <c r="D2" s="4" t="s">
        <v>8</v>
      </c>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ht="17.25">
      <c r="A3" s="4" t="s">
        <v>9</v>
      </c>
      <c r="B3" s="4">
        <v>50000</v>
      </c>
      <c r="C3" s="4"/>
      <c r="D3" s="4" t="s">
        <v>10</v>
      </c>
      <c r="E3" s="4" t="s">
        <v>11</v>
      </c>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6" ht="17.25">
      <c r="A4" s="4" t="s">
        <v>12</v>
      </c>
      <c r="B4" s="4">
        <v>25000</v>
      </c>
      <c r="C4" s="4"/>
      <c r="D4" s="4" t="s">
        <v>13</v>
      </c>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row>
    <row r="5" spans="1:36" ht="17.25">
      <c r="A5" s="4" t="s">
        <v>14</v>
      </c>
      <c r="B5" s="4">
        <v>75000</v>
      </c>
      <c r="C5" s="4"/>
      <c r="D5" s="4" t="s">
        <v>15</v>
      </c>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ht="17.25">
      <c r="A6" s="4" t="s">
        <v>16</v>
      </c>
      <c r="B6" s="4">
        <v>10000</v>
      </c>
      <c r="C6" s="4"/>
      <c r="D6" s="4" t="s">
        <v>17</v>
      </c>
      <c r="E6" s="4" t="s">
        <v>18</v>
      </c>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ht="17.25">
      <c r="A7" s="4" t="s">
        <v>19</v>
      </c>
      <c r="B7" s="4">
        <v>200000</v>
      </c>
      <c r="C7" s="4"/>
      <c r="D7" s="4" t="s">
        <v>20</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ht="17.25">
      <c r="A8" s="4" t="s">
        <v>21</v>
      </c>
      <c r="B8" s="4">
        <v>-50000</v>
      </c>
      <c r="C8" s="4"/>
      <c r="D8" s="4" t="s">
        <v>22</v>
      </c>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ht="17.25">
      <c r="A9" s="13" t="s">
        <v>23</v>
      </c>
      <c r="B9" s="4">
        <f>+SUM(B3:B8)</f>
        <v>310000</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ht="17.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6" ht="17.2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ht="17.25">
      <c r="A12" s="13" t="s">
        <v>24</v>
      </c>
      <c r="B12" s="4"/>
      <c r="C12" s="4"/>
      <c r="D12" s="4" t="s">
        <v>25</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ht="17.25">
      <c r="A13" s="4" t="s">
        <v>26</v>
      </c>
      <c r="B13" s="4">
        <v>20000</v>
      </c>
      <c r="C13" s="4"/>
      <c r="D13" s="4" t="s">
        <v>27</v>
      </c>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ht="17.25">
      <c r="A14" s="4" t="s">
        <v>28</v>
      </c>
      <c r="B14" s="4">
        <v>5000</v>
      </c>
      <c r="C14" s="4"/>
      <c r="D14" s="4" t="s">
        <v>29</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ht="17.25">
      <c r="A15" s="4" t="s">
        <v>30</v>
      </c>
      <c r="B15" s="4">
        <v>30000</v>
      </c>
      <c r="C15" s="4"/>
      <c r="D15" s="4" t="s">
        <v>31</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ht="17.25">
      <c r="A16" s="4" t="s">
        <v>32</v>
      </c>
      <c r="B16" s="4">
        <v>100000</v>
      </c>
      <c r="C16" s="4"/>
      <c r="D16" s="4" t="s">
        <v>33</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spans="1:36" ht="17.25">
      <c r="A17" s="13" t="s">
        <v>34</v>
      </c>
      <c r="B17" s="4">
        <f>+SUM(B13:B16)</f>
        <v>155000</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ht="17.25">
      <c r="A18" s="1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ht="17.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ht="17.25">
      <c r="A20" s="13" t="s">
        <v>35</v>
      </c>
      <c r="B20" s="4"/>
      <c r="C20" s="4"/>
      <c r="D20" s="4" t="s">
        <v>36</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ht="17.25">
      <c r="A21" s="4" t="s">
        <v>37</v>
      </c>
      <c r="B21" s="4">
        <v>50000</v>
      </c>
      <c r="C21" s="4"/>
      <c r="D21" s="4" t="s">
        <v>38</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spans="1:36" ht="17.25">
      <c r="A22" s="4" t="s">
        <v>39</v>
      </c>
      <c r="B22" s="4">
        <v>105000</v>
      </c>
      <c r="C22" s="4"/>
      <c r="D22" s="4" t="s">
        <v>40</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ht="17.25">
      <c r="A23" s="13" t="s">
        <v>41</v>
      </c>
      <c r="B23" s="4">
        <f>+SUM(B21:B22)</f>
        <v>155000</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ht="17.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ht="17.25">
      <c r="A25" s="13" t="s">
        <v>42</v>
      </c>
      <c r="B25" s="4">
        <f>+SUM(B17,B23)</f>
        <v>310000</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ht="17.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ht="17.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ht="17.25">
      <c r="A28" s="13" t="s">
        <v>43</v>
      </c>
      <c r="B28" s="4"/>
      <c r="C28" s="4"/>
      <c r="D28" s="4" t="s">
        <v>44</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spans="1:36" ht="17.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ht="17.25">
      <c r="A30" s="4" t="s">
        <v>45</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ht="17.25">
      <c r="A31" s="4" t="s">
        <v>46</v>
      </c>
      <c r="B31" s="16">
        <f>+(B3+B4+B5+B6)/(B14+B13+B15)</f>
        <v>2.9090909090909092</v>
      </c>
      <c r="C31" s="4"/>
      <c r="D31" s="4" t="s">
        <v>47</v>
      </c>
      <c r="E31" s="4" t="s">
        <v>48</v>
      </c>
      <c r="F31" s="4" t="s">
        <v>49</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ht="17.25">
      <c r="A32" s="4" t="s">
        <v>50</v>
      </c>
      <c r="B32" s="16">
        <f>+(B3+B4+B6-B5)/(B13+B14+B15)</f>
        <v>0.18181818181818182</v>
      </c>
      <c r="C32" s="4"/>
      <c r="D32" s="4" t="s">
        <v>51</v>
      </c>
      <c r="E32" s="4" t="s">
        <v>52</v>
      </c>
      <c r="F32" s="4" t="s">
        <v>53</v>
      </c>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spans="1:36" ht="17.25">
      <c r="A33" s="4" t="s">
        <v>54</v>
      </c>
      <c r="B33" s="16">
        <f>+(B16+B15)/B23</f>
        <v>0.83870967741935487</v>
      </c>
      <c r="C33" s="4"/>
      <c r="D33" s="4" t="s">
        <v>55</v>
      </c>
      <c r="E33" s="4" t="s">
        <v>56</v>
      </c>
      <c r="F33" s="4" t="s">
        <v>57</v>
      </c>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ht="17.25">
      <c r="A34" s="4" t="s">
        <v>58</v>
      </c>
      <c r="B34" s="4"/>
      <c r="C34" s="4"/>
      <c r="D34" s="4" t="s">
        <v>59</v>
      </c>
      <c r="E34" s="4" t="s">
        <v>60</v>
      </c>
      <c r="F34" s="4" t="s">
        <v>61</v>
      </c>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spans="1:36" ht="17.25">
      <c r="A35" s="4" t="s">
        <v>62</v>
      </c>
      <c r="B35" s="4"/>
      <c r="C35" s="4"/>
      <c r="D35" s="4" t="s">
        <v>63</v>
      </c>
      <c r="E35" s="4" t="s">
        <v>64</v>
      </c>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ht="17.2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spans="1:36" ht="17.25">
      <c r="A37" s="4" t="s">
        <v>65</v>
      </c>
      <c r="B37" s="4"/>
      <c r="C37" s="4"/>
      <c r="D37" s="4" t="s">
        <v>66</v>
      </c>
      <c r="E37" s="4" t="s">
        <v>67</v>
      </c>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ht="17.25">
      <c r="A38" s="4" t="s">
        <v>68</v>
      </c>
      <c r="B38" s="4"/>
      <c r="C38" s="4"/>
      <c r="D38" s="4" t="s">
        <v>69</v>
      </c>
      <c r="E38" s="4" t="s">
        <v>70</v>
      </c>
      <c r="F38" s="4" t="s">
        <v>71</v>
      </c>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ht="17.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spans="1:36" ht="17.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ht="17.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ht="17.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ht="17.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17.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ht="17.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ht="17.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ht="17.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17.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1:36" ht="17.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ht="17.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1:36" ht="17.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17.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spans="1:36" ht="17.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spans="1:36" ht="17.2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spans="1:36" ht="17.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1:36" ht="17.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1:36" ht="17.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1:36" ht="17.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spans="1:36" ht="17.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spans="1:36" ht="17.2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spans="1:36" ht="17.2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spans="1:36" ht="17.2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spans="1:36" ht="17.2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spans="1:36" ht="17.2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spans="1:36" ht="17.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1:36" ht="17.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spans="1:36" ht="17.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6" ht="17.2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spans="1:36" ht="17.2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1:36" ht="17.2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1:36" ht="17.2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spans="1:36" ht="17.2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spans="1:36" ht="17.2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spans="1:36" ht="17.2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spans="1:36" ht="17.2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spans="1:36" ht="17.2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spans="1:36" ht="17.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spans="1:36" ht="17.2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spans="1:36" ht="17.2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spans="1:36" ht="17.2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spans="1:36" ht="17.2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spans="1:36" ht="17.2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spans="1:36" ht="17.2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spans="1:36" ht="17.2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spans="1:36" ht="17.2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ht="17.2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ht="17.2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6" ht="17.2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6" ht="17.2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1:36" ht="17.2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ht="17.2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1:36" ht="17.2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1:36" ht="17.2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spans="1:36" ht="17.2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1:36" ht="17.2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1:36" ht="17.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spans="1:36" ht="17.2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spans="1:36" ht="17.2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1:36" ht="17.2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spans="1:36" ht="17.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spans="1:36" ht="17.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spans="1:36" ht="17.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spans="1:36" ht="17.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spans="1:36" ht="17.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spans="1:36" ht="17.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1:36" ht="17.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1:36" ht="17.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1:36" ht="17.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spans="1:36" ht="17.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1:36" ht="17.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1:36" ht="17.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spans="1:36" ht="17.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1:36" ht="17.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1:36" ht="17.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spans="1:36" ht="17.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spans="1:36" ht="17.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spans="1:36" ht="17.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spans="1:36" ht="17.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spans="1:36" ht="17.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spans="1:36" ht="17.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spans="1:36" ht="17.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spans="1:36" ht="17.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spans="1:36" ht="17.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spans="1:36" ht="17.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spans="1:36" ht="17.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spans="1:36" ht="17.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1:36" ht="17.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spans="1:36" ht="17.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spans="1:36" ht="17.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spans="1:36" ht="17.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1:36" ht="17.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spans="1:36" ht="17.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spans="1:36" ht="17.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spans="1:36" ht="17.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spans="1:36" ht="17.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spans="1:36" ht="17.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spans="1:36" ht="17.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spans="1:36" ht="17.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1:36" ht="17.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spans="1:36" ht="17.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spans="1:36" ht="17.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spans="1:36" ht="17.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spans="1:36" ht="17.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spans="1:36" ht="17.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spans="1:36" ht="17.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spans="1:36" ht="17.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spans="1:36" ht="17.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spans="1:36" ht="17.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spans="1:36" ht="17.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1:36" ht="17.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spans="1:36" ht="17.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1:36" ht="17.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1:36" ht="17.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1:36" ht="17.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1:36" ht="17.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1:36" ht="17.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1:36" ht="17.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1:36" ht="17.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1:36" ht="17.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7"/>
  <sheetViews>
    <sheetView topLeftCell="A25" workbookViewId="0">
      <selection activeCell="E39" sqref="E39:E47"/>
    </sheetView>
  </sheetViews>
  <sheetFormatPr defaultColWidth="9" defaultRowHeight="15"/>
  <cols>
    <col min="1" max="1" width="64.7109375" customWidth="1"/>
    <col min="2" max="2" width="13.42578125" style="10" customWidth="1"/>
    <col min="4" max="4" width="14.42578125" customWidth="1"/>
    <col min="5" max="5" width="10.7109375" customWidth="1"/>
  </cols>
  <sheetData>
    <row r="1" spans="1:5" ht="17.25">
      <c r="A1" s="11" t="s">
        <v>4</v>
      </c>
      <c r="D1" s="11" t="s">
        <v>5</v>
      </c>
      <c r="E1" s="11" t="s">
        <v>6</v>
      </c>
    </row>
    <row r="2" spans="1:5" ht="17.25">
      <c r="A2" s="13" t="s">
        <v>1</v>
      </c>
      <c r="D2" s="11"/>
      <c r="E2" s="11"/>
    </row>
    <row r="3" spans="1:5" ht="120.75">
      <c r="A3" s="8" t="s">
        <v>72</v>
      </c>
    </row>
    <row r="5" spans="1:5" ht="17.25">
      <c r="A5" s="13" t="s">
        <v>73</v>
      </c>
    </row>
    <row r="6" spans="1:5" ht="17.25">
      <c r="A6" s="4" t="s">
        <v>74</v>
      </c>
      <c r="B6" s="10">
        <v>500000</v>
      </c>
    </row>
    <row r="7" spans="1:5" ht="17.25">
      <c r="A7" s="4" t="s">
        <v>75</v>
      </c>
      <c r="B7" s="10">
        <v>-10000</v>
      </c>
      <c r="D7" s="4" t="s">
        <v>76</v>
      </c>
    </row>
    <row r="8" spans="1:5" ht="17.25">
      <c r="A8" s="4" t="s">
        <v>77</v>
      </c>
      <c r="B8" s="10">
        <f>+SUM(B6:B7)</f>
        <v>490000</v>
      </c>
    </row>
    <row r="9" spans="1:5" ht="17.25">
      <c r="A9" s="4"/>
    </row>
    <row r="10" spans="1:5" ht="17.25">
      <c r="A10" s="13" t="s">
        <v>78</v>
      </c>
    </row>
    <row r="11" spans="1:5" ht="17.25">
      <c r="A11" s="13" t="s">
        <v>79</v>
      </c>
    </row>
    <row r="12" spans="1:5" ht="17.25">
      <c r="A12" s="4" t="s">
        <v>80</v>
      </c>
      <c r="B12" s="10">
        <v>50000</v>
      </c>
      <c r="D12" s="4" t="s">
        <v>81</v>
      </c>
    </row>
    <row r="13" spans="1:5" ht="17.25">
      <c r="A13" s="4" t="s">
        <v>82</v>
      </c>
      <c r="B13" s="10">
        <v>200000</v>
      </c>
      <c r="D13" s="4" t="s">
        <v>83</v>
      </c>
    </row>
    <row r="14" spans="1:5" ht="17.25">
      <c r="A14" s="4" t="s">
        <v>84</v>
      </c>
      <c r="B14" s="10">
        <v>-60000</v>
      </c>
      <c r="D14" s="4" t="s">
        <v>85</v>
      </c>
    </row>
    <row r="15" spans="1:5" ht="17.25">
      <c r="A15" s="13" t="s">
        <v>86</v>
      </c>
      <c r="B15" s="10">
        <f>+SUM(B12:B14)</f>
        <v>190000</v>
      </c>
      <c r="D15" s="4" t="s">
        <v>87</v>
      </c>
      <c r="E15" s="4" t="s">
        <v>88</v>
      </c>
    </row>
    <row r="17" spans="1:5" ht="17.25">
      <c r="A17" s="13" t="s">
        <v>89</v>
      </c>
      <c r="B17" s="10">
        <f>+B8-B15</f>
        <v>300000</v>
      </c>
    </row>
    <row r="19" spans="1:5" ht="17.25">
      <c r="A19" s="13" t="s">
        <v>90</v>
      </c>
      <c r="D19" s="4" t="s">
        <v>91</v>
      </c>
      <c r="E19" s="4" t="s">
        <v>92</v>
      </c>
    </row>
    <row r="20" spans="1:5" ht="17.25">
      <c r="A20" s="4" t="s">
        <v>93</v>
      </c>
      <c r="B20" s="10">
        <v>50000</v>
      </c>
      <c r="D20" s="4" t="s">
        <v>94</v>
      </c>
      <c r="E20" s="4" t="s">
        <v>95</v>
      </c>
    </row>
    <row r="21" spans="1:5" ht="17.25">
      <c r="A21" s="4" t="s">
        <v>96</v>
      </c>
      <c r="B21" s="10">
        <v>75000</v>
      </c>
      <c r="D21" s="4" t="s">
        <v>97</v>
      </c>
      <c r="E21" s="4" t="s">
        <v>98</v>
      </c>
    </row>
    <row r="22" spans="1:5" ht="17.25">
      <c r="A22" s="4" t="s">
        <v>99</v>
      </c>
      <c r="B22" s="10">
        <f>+SUM(B20:B21)</f>
        <v>125000</v>
      </c>
    </row>
    <row r="23" spans="1:5" ht="17.25">
      <c r="A23" s="4"/>
    </row>
    <row r="24" spans="1:5" ht="17.25">
      <c r="A24" s="13" t="s">
        <v>100</v>
      </c>
    </row>
    <row r="25" spans="1:5" ht="17.25">
      <c r="A25" s="13" t="s">
        <v>101</v>
      </c>
    </row>
    <row r="26" spans="1:5" ht="17.25">
      <c r="A26" s="4" t="s">
        <v>102</v>
      </c>
      <c r="B26" s="10">
        <v>5000</v>
      </c>
      <c r="D26" s="4" t="s">
        <v>103</v>
      </c>
      <c r="E26" s="4" t="s">
        <v>104</v>
      </c>
    </row>
    <row r="27" spans="1:5" ht="17.25">
      <c r="A27" s="4" t="s">
        <v>105</v>
      </c>
      <c r="B27" s="10">
        <v>-10000</v>
      </c>
      <c r="D27" s="4" t="s">
        <v>106</v>
      </c>
      <c r="E27" s="4" t="s">
        <v>107</v>
      </c>
    </row>
    <row r="28" spans="1:5" ht="17.25">
      <c r="A28" s="4" t="s">
        <v>108</v>
      </c>
      <c r="B28" s="10">
        <v>3000</v>
      </c>
    </row>
    <row r="29" spans="1:5" ht="17.25">
      <c r="A29" s="13" t="s">
        <v>109</v>
      </c>
      <c r="B29" s="10">
        <f>+SUM(B26:B28)</f>
        <v>-2000</v>
      </c>
    </row>
    <row r="31" spans="1:5" ht="17.25">
      <c r="A31" s="13" t="s">
        <v>110</v>
      </c>
      <c r="B31" s="10">
        <f>+B17-B22+B29</f>
        <v>173000</v>
      </c>
    </row>
    <row r="32" spans="1:5" ht="17.25">
      <c r="A32" s="4" t="s">
        <v>111</v>
      </c>
      <c r="B32" s="10">
        <v>-40000</v>
      </c>
    </row>
    <row r="34" spans="1:36" ht="17.25">
      <c r="A34" s="13" t="s">
        <v>112</v>
      </c>
      <c r="B34" s="10">
        <f>+SUM(B31:B32)</f>
        <v>133000</v>
      </c>
    </row>
    <row r="38" spans="1:36" ht="17.25">
      <c r="A38" s="13" t="s">
        <v>113</v>
      </c>
    </row>
    <row r="39" spans="1:36" ht="17.25">
      <c r="A39" s="4" t="s">
        <v>114</v>
      </c>
      <c r="B39" s="14">
        <f>+(B6-B15)/B6</f>
        <v>0.62</v>
      </c>
      <c r="D39" s="4" t="s">
        <v>115</v>
      </c>
      <c r="E39" s="4" t="s">
        <v>116</v>
      </c>
    </row>
    <row r="40" spans="1:36" ht="17.25">
      <c r="A40" s="4" t="s">
        <v>117</v>
      </c>
      <c r="B40" s="14">
        <f>+B22/B6</f>
        <v>0.25</v>
      </c>
      <c r="D40" s="4" t="s">
        <v>118</v>
      </c>
      <c r="E40" s="4" t="s">
        <v>119</v>
      </c>
    </row>
    <row r="41" spans="1:36" ht="17.25">
      <c r="A41" s="4" t="s">
        <v>120</v>
      </c>
      <c r="B41" s="14">
        <f>+B34/B6</f>
        <v>0.26600000000000001</v>
      </c>
      <c r="D41" s="4" t="s">
        <v>121</v>
      </c>
      <c r="E41" s="4" t="s">
        <v>122</v>
      </c>
    </row>
    <row r="42" spans="1:36" ht="17.25">
      <c r="A42" s="4" t="s">
        <v>123</v>
      </c>
      <c r="B42" s="14">
        <f>+B34/'Balance sheet'!B23</f>
        <v>0.85806451612903223</v>
      </c>
      <c r="C42" s="4"/>
      <c r="D42" s="4" t="s">
        <v>124</v>
      </c>
      <c r="E42" s="4" t="s">
        <v>125</v>
      </c>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ht="17.25">
      <c r="A43" s="4" t="s">
        <v>126</v>
      </c>
      <c r="B43" s="14">
        <f>+B31/('Balance sheet'!B9-'Balance sheet'!B15)</f>
        <v>0.61785714285714288</v>
      </c>
      <c r="C43" s="4"/>
      <c r="D43" s="4" t="s">
        <v>127</v>
      </c>
      <c r="E43" s="4" t="s">
        <v>128</v>
      </c>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17.25">
      <c r="A44" s="4" t="s">
        <v>129</v>
      </c>
      <c r="B44" s="14">
        <f>+B34/'Balance sheet'!B9</f>
        <v>0.42903225806451611</v>
      </c>
      <c r="D44" s="4" t="s">
        <v>130</v>
      </c>
      <c r="E44" s="4" t="s">
        <v>131</v>
      </c>
    </row>
    <row r="45" spans="1:36" ht="17.25">
      <c r="A45" s="4" t="s">
        <v>132</v>
      </c>
      <c r="D45" s="4" t="s">
        <v>133</v>
      </c>
      <c r="E45" s="4" t="s">
        <v>134</v>
      </c>
    </row>
    <row r="46" spans="1:36" ht="17.25">
      <c r="A46" s="4" t="s">
        <v>135</v>
      </c>
      <c r="E46" s="4" t="s">
        <v>136</v>
      </c>
    </row>
    <row r="47" spans="1:36" ht="17.25">
      <c r="A47" s="15" t="s">
        <v>137</v>
      </c>
      <c r="B47" s="14">
        <f>+B31/ABS(B27)</f>
        <v>17.3</v>
      </c>
      <c r="D47" s="4" t="s">
        <v>138</v>
      </c>
      <c r="E47" s="4" t="s">
        <v>139</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30" sqref="B30"/>
    </sheetView>
  </sheetViews>
  <sheetFormatPr defaultColWidth="9" defaultRowHeight="15"/>
  <cols>
    <col min="1" max="1" width="57" customWidth="1"/>
    <col min="2" max="2" width="11.5703125" style="10" customWidth="1"/>
    <col min="4" max="4" width="14.42578125" customWidth="1"/>
    <col min="5" max="5" width="10.7109375" customWidth="1"/>
  </cols>
  <sheetData>
    <row r="1" spans="1:5" ht="17.25">
      <c r="A1" s="11" t="s">
        <v>4</v>
      </c>
      <c r="D1" s="11" t="s">
        <v>5</v>
      </c>
      <c r="E1" s="11" t="s">
        <v>6</v>
      </c>
    </row>
    <row r="2" spans="1:5" ht="17.25">
      <c r="A2" s="12" t="s">
        <v>3</v>
      </c>
    </row>
    <row r="3" spans="1:5" ht="103.5">
      <c r="A3" s="8" t="s">
        <v>140</v>
      </c>
    </row>
    <row r="5" spans="1:5" ht="17.25">
      <c r="A5" s="13" t="s">
        <v>141</v>
      </c>
    </row>
    <row r="6" spans="1:5" ht="17.25">
      <c r="A6" s="4" t="s">
        <v>142</v>
      </c>
      <c r="B6" s="10">
        <v>100000</v>
      </c>
    </row>
    <row r="8" spans="1:5" ht="17.25">
      <c r="A8" s="4" t="s">
        <v>143</v>
      </c>
    </row>
    <row r="9" spans="1:5" ht="17.25">
      <c r="A9" s="4" t="s">
        <v>144</v>
      </c>
      <c r="B9" s="10">
        <v>50000</v>
      </c>
    </row>
    <row r="10" spans="1:5" ht="17.25">
      <c r="A10" s="4" t="s">
        <v>145</v>
      </c>
      <c r="B10" s="10">
        <v>-20000</v>
      </c>
    </row>
    <row r="11" spans="1:5" ht="17.25">
      <c r="A11" s="4" t="s">
        <v>146</v>
      </c>
      <c r="B11" s="10">
        <v>10000</v>
      </c>
    </row>
    <row r="12" spans="1:5" ht="17.25">
      <c r="A12" s="4" t="s">
        <v>147</v>
      </c>
      <c r="B12" s="10">
        <v>15000</v>
      </c>
    </row>
    <row r="13" spans="1:5" ht="17.25">
      <c r="A13" s="4" t="s">
        <v>148</v>
      </c>
      <c r="B13" s="10">
        <f>+SUM(B9:B12,B6)</f>
        <v>155000</v>
      </c>
    </row>
    <row r="15" spans="1:5" ht="17.25">
      <c r="A15" s="4" t="s">
        <v>149</v>
      </c>
    </row>
    <row r="16" spans="1:5" ht="17.25">
      <c r="A16" s="4" t="s">
        <v>150</v>
      </c>
      <c r="B16" s="10">
        <v>-75000</v>
      </c>
    </row>
    <row r="17" spans="1:2" ht="17.25">
      <c r="A17" s="4" t="s">
        <v>151</v>
      </c>
      <c r="B17" s="10">
        <f>+SUM(B16)</f>
        <v>-75000</v>
      </c>
    </row>
    <row r="19" spans="1:2" ht="17.25">
      <c r="A19" s="4" t="s">
        <v>152</v>
      </c>
    </row>
    <row r="20" spans="1:2" ht="17.25">
      <c r="A20" s="4" t="s">
        <v>153</v>
      </c>
      <c r="B20" s="10">
        <v>50000</v>
      </c>
    </row>
    <row r="21" spans="1:2" ht="17.25">
      <c r="A21" s="4" t="s">
        <v>154</v>
      </c>
      <c r="B21" s="10">
        <v>-20000</v>
      </c>
    </row>
    <row r="22" spans="1:2" ht="17.25">
      <c r="A22" s="4" t="s">
        <v>155</v>
      </c>
      <c r="B22" s="10">
        <v>-10000</v>
      </c>
    </row>
    <row r="23" spans="1:2" ht="17.25">
      <c r="A23" s="4" t="s">
        <v>156</v>
      </c>
      <c r="B23" s="10">
        <f>+SUM(B20:B22)</f>
        <v>20000</v>
      </c>
    </row>
    <row r="25" spans="1:2" ht="17.25">
      <c r="A25" s="4" t="s">
        <v>157</v>
      </c>
      <c r="B25" s="10">
        <v>100000</v>
      </c>
    </row>
    <row r="27" spans="1:2" ht="17.25">
      <c r="A27" s="4" t="s">
        <v>158</v>
      </c>
      <c r="B27" s="10">
        <v>500000</v>
      </c>
    </row>
    <row r="29" spans="1:2" ht="17.25">
      <c r="A29" s="4" t="s">
        <v>159</v>
      </c>
      <c r="B29" s="10">
        <f>+SUM(B25,B27)</f>
        <v>600000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opLeftCell="A7" workbookViewId="0">
      <selection activeCell="A3" sqref="A3"/>
    </sheetView>
  </sheetViews>
  <sheetFormatPr defaultColWidth="9.140625" defaultRowHeight="15"/>
  <cols>
    <col min="1" max="1" width="106" style="2" customWidth="1"/>
    <col min="2" max="16384" width="9.140625" style="2"/>
  </cols>
  <sheetData>
    <row r="1" spans="1:1" ht="17.25">
      <c r="A1" s="3" t="s">
        <v>160</v>
      </c>
    </row>
    <row r="2" spans="1:1" ht="17.25">
      <c r="A2" s="4" t="s">
        <v>161</v>
      </c>
    </row>
    <row r="3" spans="1:1" ht="17.25">
      <c r="A3" s="4" t="s">
        <v>60</v>
      </c>
    </row>
    <row r="4" spans="1:1" ht="17.25">
      <c r="A4" s="4"/>
    </row>
    <row r="6" spans="1:1" ht="17.25">
      <c r="A6" s="3" t="s">
        <v>162</v>
      </c>
    </row>
    <row r="7" spans="1:1" ht="51.75">
      <c r="A7" s="5" t="s">
        <v>163</v>
      </c>
    </row>
    <row r="8" spans="1:1" ht="34.5">
      <c r="A8" s="5" t="s">
        <v>164</v>
      </c>
    </row>
    <row r="9" spans="1:1" ht="34.5">
      <c r="A9" s="5" t="s">
        <v>165</v>
      </c>
    </row>
    <row r="10" spans="1:1" ht="34.5">
      <c r="A10" s="5" t="s">
        <v>166</v>
      </c>
    </row>
    <row r="11" spans="1:1" ht="17.25">
      <c r="A11" s="5"/>
    </row>
    <row r="13" spans="1:1" ht="17.25">
      <c r="A13" s="6" t="s">
        <v>62</v>
      </c>
    </row>
    <row r="14" spans="1:1" ht="51.75">
      <c r="A14" s="7" t="s">
        <v>167</v>
      </c>
    </row>
    <row r="16" spans="1:1" ht="86.25">
      <c r="A16" s="8" t="s">
        <v>168</v>
      </c>
    </row>
    <row r="17" spans="1:1" ht="17.25">
      <c r="A17" s="8"/>
    </row>
    <row r="18" spans="1:1" ht="20.25">
      <c r="A18" s="9" t="s">
        <v>169</v>
      </c>
    </row>
    <row r="19" spans="1:1" ht="51.75">
      <c r="A19" s="5" t="s">
        <v>170</v>
      </c>
    </row>
    <row r="20" spans="1:1" ht="51.75">
      <c r="A20" s="5" t="s">
        <v>171</v>
      </c>
    </row>
    <row r="21" spans="1:1" ht="51.75">
      <c r="A21" s="5" t="s">
        <v>172</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16" workbookViewId="0">
      <selection activeCell="A12" sqref="A12"/>
    </sheetView>
  </sheetViews>
  <sheetFormatPr defaultColWidth="9.140625" defaultRowHeight="15"/>
  <cols>
    <col min="1" max="1" width="56.7109375" customWidth="1"/>
    <col min="4" max="4" width="14.42578125" bestFit="1" customWidth="1"/>
    <col min="5" max="5" width="10.7109375" bestFit="1" customWidth="1"/>
  </cols>
  <sheetData>
    <row r="1" spans="1:5" ht="17.25">
      <c r="A1" s="11" t="s">
        <v>4</v>
      </c>
      <c r="B1" s="10"/>
      <c r="D1" s="11" t="s">
        <v>5</v>
      </c>
      <c r="E1" s="11" t="s">
        <v>6</v>
      </c>
    </row>
    <row r="2" spans="1:5" ht="17.25">
      <c r="A2" t="s">
        <v>174</v>
      </c>
      <c r="D2" s="1" t="s">
        <v>173</v>
      </c>
    </row>
    <row r="4" spans="1:5" ht="17.25">
      <c r="A4" s="19" t="s">
        <v>175</v>
      </c>
    </row>
    <row r="5" spans="1:5" ht="17.25">
      <c r="A5" s="21" t="s">
        <v>46</v>
      </c>
      <c r="E5" s="20" t="s">
        <v>176</v>
      </c>
    </row>
    <row r="6" spans="1:5" ht="17.25">
      <c r="A6" s="21" t="s">
        <v>179</v>
      </c>
      <c r="E6" s="20" t="s">
        <v>177</v>
      </c>
    </row>
    <row r="7" spans="1:5" ht="17.25">
      <c r="A7" s="21" t="s">
        <v>180</v>
      </c>
      <c r="E7" s="20" t="s">
        <v>178</v>
      </c>
    </row>
    <row r="10" spans="1:5" ht="20.25">
      <c r="A10" s="22" t="s">
        <v>181</v>
      </c>
      <c r="D10" s="19" t="s">
        <v>199</v>
      </c>
      <c r="E10" s="19" t="s">
        <v>200</v>
      </c>
    </row>
    <row r="11" spans="1:5" ht="20.25">
      <c r="A11" s="22"/>
    </row>
    <row r="12" spans="1:5" ht="20.25">
      <c r="A12" s="22" t="s">
        <v>182</v>
      </c>
    </row>
    <row r="13" spans="1:5" ht="20.25">
      <c r="A13" s="22" t="s">
        <v>183</v>
      </c>
    </row>
    <row r="14" spans="1:5" ht="20.25">
      <c r="A14" s="22" t="s">
        <v>184</v>
      </c>
    </row>
    <row r="15" spans="1:5" ht="20.25">
      <c r="A15" s="22" t="s">
        <v>185</v>
      </c>
    </row>
    <row r="16" spans="1:5" ht="20.25">
      <c r="A16" s="22"/>
    </row>
    <row r="17" spans="1:1" ht="20.25">
      <c r="A17" s="22" t="s">
        <v>186</v>
      </c>
    </row>
    <row r="18" spans="1:1" ht="20.25">
      <c r="A18" s="22" t="s">
        <v>187</v>
      </c>
    </row>
    <row r="19" spans="1:1" ht="20.25">
      <c r="A19" s="22" t="s">
        <v>188</v>
      </c>
    </row>
    <row r="20" spans="1:1" ht="20.25">
      <c r="A20" s="22" t="s">
        <v>189</v>
      </c>
    </row>
    <row r="21" spans="1:1" ht="20.25">
      <c r="A21" s="22" t="s">
        <v>190</v>
      </c>
    </row>
    <row r="22" spans="1:1" ht="20.25">
      <c r="A22" s="22"/>
    </row>
    <row r="23" spans="1:1" ht="20.25">
      <c r="A23" s="22" t="s">
        <v>191</v>
      </c>
    </row>
    <row r="24" spans="1:1" ht="20.25">
      <c r="A24" s="22" t="s">
        <v>192</v>
      </c>
    </row>
    <row r="25" spans="1:1" ht="20.25">
      <c r="A25" s="22" t="s">
        <v>193</v>
      </c>
    </row>
    <row r="26" spans="1:1" ht="20.25">
      <c r="A26" s="22" t="s">
        <v>194</v>
      </c>
    </row>
    <row r="27" spans="1:1" ht="20.25">
      <c r="A27" s="22" t="s">
        <v>195</v>
      </c>
    </row>
    <row r="28" spans="1:1" ht="20.25">
      <c r="A28" s="22"/>
    </row>
    <row r="29" spans="1:1" ht="20.25">
      <c r="A29" s="22" t="s">
        <v>196</v>
      </c>
    </row>
    <row r="30" spans="1:1" ht="20.25">
      <c r="A30" s="22" t="s">
        <v>197</v>
      </c>
    </row>
    <row r="31" spans="1:1" ht="20.25">
      <c r="A31" s="22" t="s">
        <v>198</v>
      </c>
    </row>
    <row r="32" spans="1:1">
      <c r="A32" s="23"/>
    </row>
    <row r="33" spans="1:1" ht="20.25">
      <c r="A33" s="24"/>
    </row>
  </sheetData>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tabSelected="1" workbookViewId="0">
      <selection activeCell="C20" sqref="C20"/>
    </sheetView>
  </sheetViews>
  <sheetFormatPr defaultRowHeight="15"/>
  <cols>
    <col min="1" max="1" width="53.42578125" customWidth="1"/>
    <col min="2" max="2" width="25.5703125" bestFit="1" customWidth="1"/>
    <col min="3" max="3" width="25.140625" bestFit="1" customWidth="1"/>
    <col min="5" max="5" width="51.85546875" bestFit="1" customWidth="1"/>
    <col min="6" max="6" width="25.5703125" bestFit="1" customWidth="1"/>
    <col min="7" max="7" width="25.140625" bestFit="1" customWidth="1"/>
    <col min="9" max="9" width="61.85546875" bestFit="1" customWidth="1"/>
    <col min="10" max="10" width="25.5703125" bestFit="1" customWidth="1"/>
    <col min="11" max="11" width="25.140625" bestFit="1" customWidth="1"/>
  </cols>
  <sheetData>
    <row r="1" spans="1:11" ht="19.5" thickBot="1">
      <c r="A1" s="35" t="s">
        <v>260</v>
      </c>
      <c r="B1" s="35"/>
      <c r="C1" s="35"/>
      <c r="E1" s="35" t="s">
        <v>261</v>
      </c>
      <c r="F1" s="35"/>
      <c r="G1" s="35"/>
      <c r="I1" s="35" t="s">
        <v>346</v>
      </c>
      <c r="J1" s="35"/>
      <c r="K1" s="35"/>
    </row>
    <row r="2" spans="1:11" ht="15.75" thickBot="1">
      <c r="A2" s="25" t="s">
        <v>201</v>
      </c>
      <c r="B2" s="25" t="s">
        <v>202</v>
      </c>
      <c r="C2" s="25" t="s">
        <v>259</v>
      </c>
      <c r="E2" s="25" t="s">
        <v>201</v>
      </c>
      <c r="F2" s="25" t="s">
        <v>202</v>
      </c>
      <c r="G2" s="25" t="s">
        <v>259</v>
      </c>
      <c r="I2" s="25" t="s">
        <v>201</v>
      </c>
      <c r="J2" s="25" t="s">
        <v>202</v>
      </c>
      <c r="K2" s="25" t="s">
        <v>259</v>
      </c>
    </row>
    <row r="3" spans="1:11" ht="16.5" thickTop="1" thickBot="1">
      <c r="A3" s="36" t="s">
        <v>350</v>
      </c>
      <c r="B3" s="37"/>
      <c r="E3" s="29" t="s">
        <v>285</v>
      </c>
      <c r="I3" s="33" t="s">
        <v>316</v>
      </c>
    </row>
    <row r="4" spans="1:11" ht="30" customHeight="1" thickBot="1">
      <c r="A4" s="26" t="s">
        <v>203</v>
      </c>
      <c r="B4" s="27">
        <v>194523</v>
      </c>
      <c r="C4">
        <f>+B4/100</f>
        <v>1945.23</v>
      </c>
      <c r="E4" s="26" t="s">
        <v>283</v>
      </c>
      <c r="I4" s="26" t="s">
        <v>317</v>
      </c>
      <c r="J4" s="32">
        <v>26077</v>
      </c>
      <c r="K4">
        <f>+J4/100</f>
        <v>260.77</v>
      </c>
    </row>
    <row r="5" spans="1:11" ht="15.75" thickBot="1">
      <c r="A5" s="26" t="s">
        <v>204</v>
      </c>
      <c r="B5" s="28">
        <v>232</v>
      </c>
      <c r="C5">
        <f t="shared" ref="C5:C56" si="0">+B5/100</f>
        <v>2.3199999999999998</v>
      </c>
      <c r="E5" s="26" t="s">
        <v>262</v>
      </c>
      <c r="F5" s="30">
        <v>92274</v>
      </c>
      <c r="G5">
        <f>+F5/100</f>
        <v>922.74</v>
      </c>
      <c r="I5" s="26" t="s">
        <v>318</v>
      </c>
    </row>
    <row r="6" spans="1:11" ht="21.75" thickBot="1">
      <c r="A6" s="31" t="s">
        <v>205</v>
      </c>
      <c r="B6" s="27">
        <f>+SUM(B4:B5)</f>
        <v>194755</v>
      </c>
      <c r="C6">
        <f t="shared" si="0"/>
        <v>1947.55</v>
      </c>
      <c r="E6" s="26" t="s">
        <v>310</v>
      </c>
      <c r="F6" s="30">
        <v>6220</v>
      </c>
      <c r="G6">
        <f t="shared" ref="G6:G62" si="1">+F6/100</f>
        <v>62.2</v>
      </c>
      <c r="I6" s="26" t="s">
        <v>319</v>
      </c>
      <c r="J6">
        <v>2105</v>
      </c>
      <c r="K6">
        <f t="shared" ref="K6:K11" si="2">+J6/100</f>
        <v>21.05</v>
      </c>
    </row>
    <row r="7" spans="1:11" ht="15.75" thickBot="1">
      <c r="A7" s="36" t="s">
        <v>206</v>
      </c>
      <c r="B7" s="37"/>
      <c r="E7" s="26" t="s">
        <v>311</v>
      </c>
      <c r="F7">
        <v>114</v>
      </c>
      <c r="G7">
        <f t="shared" si="1"/>
        <v>1.1399999999999999</v>
      </c>
      <c r="I7" s="26" t="s">
        <v>321</v>
      </c>
      <c r="J7">
        <v>6254</v>
      </c>
      <c r="K7">
        <f t="shared" si="2"/>
        <v>62.54</v>
      </c>
    </row>
    <row r="8" spans="1:11" ht="15.75" thickBot="1">
      <c r="A8" s="26" t="s">
        <v>207</v>
      </c>
      <c r="B8" s="27">
        <v>101430</v>
      </c>
      <c r="C8">
        <f t="shared" si="0"/>
        <v>1014.3</v>
      </c>
      <c r="E8" s="26" t="s">
        <v>312</v>
      </c>
      <c r="F8">
        <v>178</v>
      </c>
      <c r="G8">
        <f t="shared" si="1"/>
        <v>1.78</v>
      </c>
      <c r="I8" s="26" t="s">
        <v>322</v>
      </c>
      <c r="J8">
        <v>-128</v>
      </c>
      <c r="K8">
        <f t="shared" si="2"/>
        <v>-1.28</v>
      </c>
    </row>
    <row r="9" spans="1:11" ht="15.75" thickBot="1">
      <c r="A9" s="26" t="s">
        <v>208</v>
      </c>
      <c r="B9" s="27">
        <v>28082</v>
      </c>
      <c r="C9">
        <f t="shared" si="0"/>
        <v>280.82</v>
      </c>
      <c r="E9" s="26" t="s">
        <v>313</v>
      </c>
      <c r="F9">
        <v>18</v>
      </c>
      <c r="G9">
        <f t="shared" si="1"/>
        <v>0.18</v>
      </c>
      <c r="I9" s="26" t="s">
        <v>323</v>
      </c>
      <c r="J9">
        <v>-94</v>
      </c>
      <c r="K9">
        <f t="shared" si="2"/>
        <v>-0.94</v>
      </c>
    </row>
    <row r="10" spans="1:11" ht="15.75" thickBot="1">
      <c r="A10" s="26" t="s">
        <v>209</v>
      </c>
      <c r="B10" s="27">
        <v>-12536</v>
      </c>
      <c r="C10">
        <f t="shared" si="0"/>
        <v>-125.36</v>
      </c>
      <c r="E10" s="26" t="s">
        <v>314</v>
      </c>
      <c r="F10">
        <v>3967</v>
      </c>
      <c r="G10">
        <f t="shared" si="1"/>
        <v>39.67</v>
      </c>
      <c r="I10" s="26" t="s">
        <v>324</v>
      </c>
      <c r="J10">
        <v>45</v>
      </c>
      <c r="K10">
        <f t="shared" si="2"/>
        <v>0.45</v>
      </c>
    </row>
    <row r="11" spans="1:11" ht="15.75" thickBot="1">
      <c r="A11" s="26" t="s">
        <v>210</v>
      </c>
      <c r="B11" s="27">
        <v>12969</v>
      </c>
      <c r="C11">
        <f t="shared" si="0"/>
        <v>129.69</v>
      </c>
      <c r="E11" s="26" t="s">
        <v>315</v>
      </c>
      <c r="I11" s="33" t="s">
        <v>325</v>
      </c>
      <c r="J11" s="32">
        <f>+SUM(J4:J10)</f>
        <v>34259</v>
      </c>
      <c r="K11">
        <f t="shared" si="2"/>
        <v>342.59</v>
      </c>
    </row>
    <row r="12" spans="1:11" ht="15.75" thickBot="1">
      <c r="A12" s="26" t="s">
        <v>211</v>
      </c>
      <c r="B12" s="27">
        <v>2105</v>
      </c>
      <c r="C12">
        <f t="shared" si="0"/>
        <v>21.05</v>
      </c>
      <c r="E12" s="26" t="s">
        <v>263</v>
      </c>
      <c r="I12" s="26" t="s">
        <v>320</v>
      </c>
    </row>
    <row r="13" spans="1:11" ht="15.75" thickBot="1">
      <c r="A13" s="26" t="s">
        <v>212</v>
      </c>
      <c r="B13" s="27">
        <v>6254</v>
      </c>
      <c r="C13">
        <f t="shared" si="0"/>
        <v>62.54</v>
      </c>
      <c r="E13" s="26" t="s">
        <v>264</v>
      </c>
      <c r="I13" s="26" t="s">
        <v>326</v>
      </c>
      <c r="J13">
        <v>-12666</v>
      </c>
      <c r="K13">
        <f t="shared" ref="K13:K18" si="3">+J13/100</f>
        <v>-126.66</v>
      </c>
    </row>
    <row r="14" spans="1:11" ht="15.75" thickBot="1">
      <c r="A14" s="26" t="s">
        <v>213</v>
      </c>
      <c r="B14" s="27">
        <v>30374</v>
      </c>
      <c r="C14">
        <f t="shared" si="0"/>
        <v>303.74</v>
      </c>
      <c r="E14" s="26" t="s">
        <v>265</v>
      </c>
      <c r="F14">
        <v>3552</v>
      </c>
      <c r="G14">
        <f t="shared" si="1"/>
        <v>35.520000000000003</v>
      </c>
      <c r="I14" s="26" t="s">
        <v>327</v>
      </c>
      <c r="J14">
        <v>-2076</v>
      </c>
      <c r="K14">
        <f t="shared" si="3"/>
        <v>-20.76</v>
      </c>
    </row>
    <row r="15" spans="1:11" ht="21.75" thickBot="1">
      <c r="A15" s="31" t="s">
        <v>214</v>
      </c>
      <c r="B15" s="27">
        <f>+SUM(B8:B14)</f>
        <v>168678</v>
      </c>
      <c r="C15">
        <f t="shared" si="0"/>
        <v>1686.78</v>
      </c>
      <c r="E15" s="26" t="s">
        <v>266</v>
      </c>
      <c r="F15">
        <v>944</v>
      </c>
      <c r="G15">
        <f t="shared" si="1"/>
        <v>9.44</v>
      </c>
      <c r="I15" s="26" t="s">
        <v>328</v>
      </c>
      <c r="J15">
        <v>13021</v>
      </c>
      <c r="K15">
        <f t="shared" si="3"/>
        <v>130.21</v>
      </c>
    </row>
    <row r="16" spans="1:11" ht="15.75" thickBot="1">
      <c r="A16" s="26" t="s">
        <v>215</v>
      </c>
      <c r="B16" s="27">
        <v>26077</v>
      </c>
      <c r="C16">
        <f t="shared" si="0"/>
        <v>260.77</v>
      </c>
      <c r="E16" s="26" t="s">
        <v>267</v>
      </c>
      <c r="F16">
        <v>249</v>
      </c>
      <c r="G16">
        <f t="shared" si="1"/>
        <v>2.4900000000000002</v>
      </c>
      <c r="I16" s="33" t="s">
        <v>329</v>
      </c>
      <c r="J16" s="32">
        <f>+SUM(J11:J15)</f>
        <v>32538</v>
      </c>
      <c r="K16">
        <f t="shared" si="3"/>
        <v>325.38</v>
      </c>
    </row>
    <row r="17" spans="1:15" ht="21.75" thickBot="1">
      <c r="A17" s="26" t="s">
        <v>216</v>
      </c>
      <c r="B17" s="28">
        <v>0</v>
      </c>
      <c r="C17">
        <f t="shared" si="0"/>
        <v>0</v>
      </c>
      <c r="E17" s="31" t="s">
        <v>277</v>
      </c>
      <c r="F17" s="30">
        <f>+SUM(F5:F16)</f>
        <v>107516</v>
      </c>
      <c r="G17">
        <f t="shared" si="1"/>
        <v>1075.1600000000001</v>
      </c>
      <c r="I17" s="26" t="s">
        <v>330</v>
      </c>
      <c r="J17">
        <v>-6238</v>
      </c>
      <c r="K17">
        <f t="shared" si="3"/>
        <v>-62.38</v>
      </c>
    </row>
    <row r="18" spans="1:15" ht="21.75" thickBot="1">
      <c r="A18" s="31" t="s">
        <v>349</v>
      </c>
      <c r="B18" s="27">
        <f>+SUM(B6-B15)</f>
        <v>26077</v>
      </c>
      <c r="C18">
        <f t="shared" si="0"/>
        <v>260.77</v>
      </c>
      <c r="I18" s="33" t="s">
        <v>331</v>
      </c>
      <c r="J18" s="32">
        <f>+SUM(J16,J17)</f>
        <v>26300</v>
      </c>
      <c r="K18">
        <f t="shared" si="3"/>
        <v>263</v>
      </c>
    </row>
    <row r="19" spans="1:15" ht="15.75" thickBot="1">
      <c r="A19" s="36" t="s">
        <v>217</v>
      </c>
      <c r="B19" s="37"/>
      <c r="E19" s="26" t="s">
        <v>284</v>
      </c>
    </row>
    <row r="20" spans="1:15" ht="15.75" thickBot="1">
      <c r="A20" s="26" t="s">
        <v>218</v>
      </c>
      <c r="B20" s="27">
        <v>5912</v>
      </c>
      <c r="C20">
        <f t="shared" si="0"/>
        <v>59.12</v>
      </c>
      <c r="E20" s="26" t="s">
        <v>268</v>
      </c>
      <c r="F20">
        <v>60204</v>
      </c>
      <c r="G20">
        <f t="shared" si="1"/>
        <v>602.04</v>
      </c>
      <c r="I20" s="33" t="s">
        <v>333</v>
      </c>
    </row>
    <row r="21" spans="1:15" ht="15.75" thickBot="1">
      <c r="A21" s="26" t="s">
        <v>219</v>
      </c>
      <c r="B21" s="28">
        <v>816</v>
      </c>
      <c r="C21">
        <f t="shared" si="0"/>
        <v>8.16</v>
      </c>
      <c r="E21" s="26" t="s">
        <v>269</v>
      </c>
      <c r="I21" s="26" t="s">
        <v>334</v>
      </c>
      <c r="J21">
        <v>-11966</v>
      </c>
      <c r="K21">
        <f t="shared" ref="K21:K26" si="4">+J21/100</f>
        <v>-119.66</v>
      </c>
      <c r="O21" t="s">
        <v>332</v>
      </c>
    </row>
    <row r="22" spans="1:15" ht="15.75" thickBot="1">
      <c r="A22" s="26" t="s">
        <v>220</v>
      </c>
      <c r="B22" s="27">
        <v>6728</v>
      </c>
      <c r="C22">
        <f t="shared" si="0"/>
        <v>67.28</v>
      </c>
      <c r="E22" s="26" t="s">
        <v>270</v>
      </c>
      <c r="F22">
        <v>3818</v>
      </c>
      <c r="G22">
        <f t="shared" si="1"/>
        <v>38.18</v>
      </c>
      <c r="I22" s="26" t="s">
        <v>335</v>
      </c>
      <c r="J22">
        <v>-3868</v>
      </c>
      <c r="K22">
        <f t="shared" si="4"/>
        <v>-38.68</v>
      </c>
      <c r="O22" t="s">
        <v>280</v>
      </c>
    </row>
    <row r="23" spans="1:15" ht="15.75" thickBot="1">
      <c r="A23" s="26" t="s">
        <v>221</v>
      </c>
      <c r="B23" s="28">
        <v>0</v>
      </c>
      <c r="C23">
        <f t="shared" si="0"/>
        <v>0</v>
      </c>
      <c r="E23" s="26" t="s">
        <v>271</v>
      </c>
      <c r="F23">
        <v>44005</v>
      </c>
      <c r="G23">
        <f t="shared" si="1"/>
        <v>440.05</v>
      </c>
      <c r="I23" s="26" t="s">
        <v>336</v>
      </c>
      <c r="J23">
        <v>4</v>
      </c>
      <c r="K23">
        <f t="shared" si="4"/>
        <v>0.04</v>
      </c>
    </row>
    <row r="24" spans="1:15" ht="15.75" thickBot="1">
      <c r="A24" s="26" t="s">
        <v>222</v>
      </c>
      <c r="B24" s="27">
        <v>19349</v>
      </c>
      <c r="C24">
        <f t="shared" si="0"/>
        <v>193.49</v>
      </c>
      <c r="E24" s="26" t="s">
        <v>272</v>
      </c>
      <c r="F24">
        <v>2493</v>
      </c>
      <c r="G24">
        <f t="shared" si="1"/>
        <v>24.93</v>
      </c>
      <c r="I24" s="26" t="s">
        <v>337</v>
      </c>
      <c r="J24">
        <v>94</v>
      </c>
      <c r="K24">
        <f t="shared" si="4"/>
        <v>0.94</v>
      </c>
    </row>
    <row r="25" spans="1:15" ht="15.75" thickBot="1">
      <c r="A25" s="26" t="s">
        <v>223</v>
      </c>
      <c r="B25" s="28">
        <v>0</v>
      </c>
      <c r="C25">
        <f t="shared" si="0"/>
        <v>0</v>
      </c>
      <c r="E25" s="26" t="s">
        <v>273</v>
      </c>
      <c r="F25">
        <v>7</v>
      </c>
      <c r="G25">
        <f t="shared" si="1"/>
        <v>7.0000000000000007E-2</v>
      </c>
      <c r="I25" s="26" t="s">
        <v>338</v>
      </c>
      <c r="J25">
        <v>-45</v>
      </c>
      <c r="K25">
        <f t="shared" si="4"/>
        <v>-0.45</v>
      </c>
    </row>
    <row r="26" spans="1:15" ht="15.75" thickBot="1">
      <c r="A26" s="26" t="s">
        <v>224</v>
      </c>
      <c r="B26" s="28">
        <v>0</v>
      </c>
      <c r="C26">
        <f t="shared" si="0"/>
        <v>0</v>
      </c>
      <c r="E26" s="26" t="s">
        <v>274</v>
      </c>
      <c r="F26">
        <v>710</v>
      </c>
      <c r="G26">
        <f t="shared" si="1"/>
        <v>7.1</v>
      </c>
      <c r="I26" s="33" t="s">
        <v>339</v>
      </c>
      <c r="J26">
        <f>+SUM(J21:J25)</f>
        <v>-15781</v>
      </c>
      <c r="K26">
        <f t="shared" si="4"/>
        <v>-157.81</v>
      </c>
    </row>
    <row r="27" spans="1:15" ht="15.75" thickBot="1">
      <c r="A27" s="26" t="s">
        <v>225</v>
      </c>
      <c r="B27" s="28">
        <v>0</v>
      </c>
      <c r="C27">
        <f t="shared" si="0"/>
        <v>0</v>
      </c>
      <c r="E27" s="26" t="s">
        <v>275</v>
      </c>
      <c r="F27">
        <v>3581</v>
      </c>
      <c r="G27">
        <f t="shared" si="1"/>
        <v>35.81</v>
      </c>
    </row>
    <row r="28" spans="1:15" ht="15.75" thickBot="1">
      <c r="A28" s="26" t="s">
        <v>226</v>
      </c>
      <c r="B28" s="27">
        <v>19349</v>
      </c>
      <c r="C28">
        <f t="shared" si="0"/>
        <v>193.49</v>
      </c>
      <c r="E28" s="26" t="s">
        <v>276</v>
      </c>
      <c r="F28">
        <v>758</v>
      </c>
      <c r="G28">
        <f t="shared" si="1"/>
        <v>7.58</v>
      </c>
      <c r="I28" s="33" t="s">
        <v>340</v>
      </c>
    </row>
    <row r="29" spans="1:15" ht="21.75" thickBot="1">
      <c r="A29" s="26" t="s">
        <v>227</v>
      </c>
      <c r="B29" s="28">
        <v>0</v>
      </c>
      <c r="C29">
        <f t="shared" si="0"/>
        <v>0</v>
      </c>
      <c r="E29" s="31" t="s">
        <v>278</v>
      </c>
      <c r="F29">
        <f>+SUM(F20:F28)</f>
        <v>115576</v>
      </c>
      <c r="G29">
        <f t="shared" si="1"/>
        <v>1155.76</v>
      </c>
      <c r="I29" s="26" t="s">
        <v>341</v>
      </c>
      <c r="J29">
        <v>-12429</v>
      </c>
      <c r="K29">
        <f t="shared" ref="K29:K32" si="5">+J29/100</f>
        <v>-124.29</v>
      </c>
    </row>
    <row r="30" spans="1:15" ht="21.75" thickBot="1">
      <c r="A30" s="26" t="s">
        <v>228</v>
      </c>
      <c r="B30" s="27">
        <v>19349</v>
      </c>
      <c r="C30">
        <f t="shared" si="0"/>
        <v>193.49</v>
      </c>
      <c r="E30" s="31" t="s">
        <v>279</v>
      </c>
      <c r="F30" s="30">
        <f>+SUM(F17,F29)</f>
        <v>223092</v>
      </c>
      <c r="G30">
        <f t="shared" si="1"/>
        <v>2230.92</v>
      </c>
      <c r="I30" s="26" t="s">
        <v>319</v>
      </c>
      <c r="J30">
        <v>-2105</v>
      </c>
      <c r="K30">
        <f t="shared" si="5"/>
        <v>-21.05</v>
      </c>
    </row>
    <row r="31" spans="1:15" ht="15.75" thickBot="1">
      <c r="A31" s="26" t="s">
        <v>229</v>
      </c>
      <c r="B31" s="28">
        <v>-345</v>
      </c>
      <c r="C31">
        <f t="shared" si="0"/>
        <v>-3.45</v>
      </c>
      <c r="I31" s="26" t="s">
        <v>342</v>
      </c>
      <c r="J31">
        <v>-1813</v>
      </c>
      <c r="K31">
        <f t="shared" si="5"/>
        <v>-18.13</v>
      </c>
    </row>
    <row r="32" spans="1:15" ht="15.75" thickBot="1">
      <c r="A32" s="26" t="s">
        <v>230</v>
      </c>
      <c r="B32" s="27">
        <v>19004</v>
      </c>
      <c r="C32">
        <f t="shared" si="0"/>
        <v>190.04</v>
      </c>
      <c r="I32" s="33" t="s">
        <v>343</v>
      </c>
      <c r="J32">
        <f>+SUM(J29:J31)</f>
        <v>-16347</v>
      </c>
      <c r="K32">
        <f t="shared" si="5"/>
        <v>-163.47</v>
      </c>
    </row>
    <row r="33" spans="1:11" ht="15.75" thickBot="1">
      <c r="A33" s="36" t="s">
        <v>231</v>
      </c>
      <c r="B33" s="37"/>
      <c r="E33" s="26" t="s">
        <v>286</v>
      </c>
    </row>
    <row r="34" spans="1:11" ht="45" customHeight="1" thickBot="1">
      <c r="A34" s="26" t="s">
        <v>232</v>
      </c>
      <c r="B34" s="27">
        <v>19349</v>
      </c>
      <c r="C34">
        <f t="shared" si="0"/>
        <v>193.49</v>
      </c>
      <c r="E34" s="26" t="s">
        <v>287</v>
      </c>
      <c r="I34" s="34" t="s">
        <v>347</v>
      </c>
      <c r="J34" s="32">
        <f>+SUM(J18,J26,J32)</f>
        <v>-5828</v>
      </c>
      <c r="K34">
        <f t="shared" ref="K34:K36" si="6">+J34/100</f>
        <v>-58.28</v>
      </c>
    </row>
    <row r="35" spans="1:11" ht="15.75" thickBot="1">
      <c r="A35" s="26" t="s">
        <v>233</v>
      </c>
      <c r="B35" s="28">
        <v>0</v>
      </c>
      <c r="C35">
        <f t="shared" si="0"/>
        <v>0</v>
      </c>
      <c r="E35" s="26" t="s">
        <v>288</v>
      </c>
      <c r="F35">
        <v>4532</v>
      </c>
      <c r="G35">
        <f t="shared" si="1"/>
        <v>45.32</v>
      </c>
      <c r="I35" t="s">
        <v>344</v>
      </c>
      <c r="J35">
        <v>8327</v>
      </c>
      <c r="K35">
        <f t="shared" si="6"/>
        <v>83.27</v>
      </c>
    </row>
    <row r="36" spans="1:11" ht="15.75" thickBot="1">
      <c r="A36" s="36" t="s">
        <v>234</v>
      </c>
      <c r="B36" s="37"/>
      <c r="C36">
        <f t="shared" si="0"/>
        <v>0</v>
      </c>
      <c r="E36" s="26" t="s">
        <v>289</v>
      </c>
      <c r="F36">
        <v>0</v>
      </c>
      <c r="G36">
        <f t="shared" si="1"/>
        <v>0</v>
      </c>
      <c r="I36" t="s">
        <v>345</v>
      </c>
      <c r="J36" s="32">
        <f>+SUM(J34,J35)</f>
        <v>2499</v>
      </c>
      <c r="K36">
        <f t="shared" si="6"/>
        <v>24.99</v>
      </c>
    </row>
    <row r="37" spans="1:11" ht="75" customHeight="1" thickBot="1">
      <c r="A37" s="26" t="s">
        <v>235</v>
      </c>
      <c r="B37" s="27">
        <v>19004</v>
      </c>
      <c r="C37">
        <f t="shared" si="0"/>
        <v>190.04</v>
      </c>
      <c r="E37" s="26" t="s">
        <v>290</v>
      </c>
      <c r="F37">
        <v>151317</v>
      </c>
      <c r="G37">
        <f t="shared" si="1"/>
        <v>1513.17</v>
      </c>
    </row>
    <row r="38" spans="1:11" ht="15.75" thickBot="1">
      <c r="A38" s="26" t="s">
        <v>236</v>
      </c>
      <c r="B38" s="28">
        <v>0</v>
      </c>
      <c r="C38">
        <f t="shared" si="0"/>
        <v>0</v>
      </c>
      <c r="E38" s="26" t="s">
        <v>299</v>
      </c>
    </row>
    <row r="39" spans="1:11" ht="21.75" thickBot="1">
      <c r="A39" s="36" t="s">
        <v>237</v>
      </c>
      <c r="B39" s="37"/>
      <c r="C39">
        <f t="shared" si="0"/>
        <v>0</v>
      </c>
      <c r="E39" s="31" t="s">
        <v>292</v>
      </c>
      <c r="F39">
        <f>+SUM(F35:F37)</f>
        <v>155849</v>
      </c>
      <c r="G39">
        <f t="shared" si="1"/>
        <v>1558.49</v>
      </c>
    </row>
    <row r="40" spans="1:11" ht="30" customHeight="1" thickBot="1">
      <c r="A40" s="26" t="s">
        <v>238</v>
      </c>
      <c r="B40" s="27">
        <v>4531.3</v>
      </c>
      <c r="C40">
        <f t="shared" si="0"/>
        <v>45.313000000000002</v>
      </c>
    </row>
    <row r="41" spans="1:11" ht="15.75" thickBot="1">
      <c r="A41" s="26" t="s">
        <v>239</v>
      </c>
      <c r="B41" s="28">
        <v>5</v>
      </c>
      <c r="C41">
        <f t="shared" si="0"/>
        <v>0.05</v>
      </c>
      <c r="E41" s="26" t="s">
        <v>291</v>
      </c>
    </row>
    <row r="42" spans="1:11" ht="15.75" thickBot="1">
      <c r="A42" s="36" t="s">
        <v>240</v>
      </c>
      <c r="B42" s="37"/>
      <c r="C42">
        <f t="shared" si="0"/>
        <v>0</v>
      </c>
      <c r="E42" s="26" t="s">
        <v>281</v>
      </c>
    </row>
    <row r="43" spans="1:11" ht="30" customHeight="1" thickBot="1">
      <c r="A43" s="26" t="s">
        <v>241</v>
      </c>
      <c r="B43" s="28"/>
      <c r="E43" s="26" t="s">
        <v>282</v>
      </c>
    </row>
    <row r="44" spans="1:11" ht="15.75" thickBot="1">
      <c r="A44" s="26" t="s">
        <v>243</v>
      </c>
      <c r="B44" s="28"/>
      <c r="E44" s="26" t="s">
        <v>293</v>
      </c>
      <c r="F44">
        <v>18</v>
      </c>
      <c r="G44">
        <f t="shared" si="1"/>
        <v>0.18</v>
      </c>
    </row>
    <row r="45" spans="1:11" ht="15.75" thickBot="1">
      <c r="A45" s="26" t="s">
        <v>244</v>
      </c>
      <c r="B45" s="27">
        <v>151317</v>
      </c>
      <c r="C45">
        <f t="shared" si="0"/>
        <v>1513.17</v>
      </c>
      <c r="E45" s="26" t="s">
        <v>294</v>
      </c>
      <c r="F45">
        <v>53</v>
      </c>
      <c r="G45">
        <f t="shared" si="1"/>
        <v>0.53</v>
      </c>
    </row>
    <row r="46" spans="1:11" ht="15.75" thickBot="1">
      <c r="A46" s="26" t="s">
        <v>245</v>
      </c>
      <c r="B46" s="28" t="s">
        <v>242</v>
      </c>
      <c r="E46" s="26" t="s">
        <v>295</v>
      </c>
      <c r="F46">
        <v>132</v>
      </c>
      <c r="G46">
        <f t="shared" si="1"/>
        <v>1.32</v>
      </c>
    </row>
    <row r="47" spans="1:11" ht="15.75" thickBot="1">
      <c r="A47" s="36" t="s">
        <v>246</v>
      </c>
      <c r="B47" s="37"/>
      <c r="C47">
        <f t="shared" si="0"/>
        <v>0</v>
      </c>
      <c r="E47" s="26" t="s">
        <v>296</v>
      </c>
      <c r="F47">
        <v>7884</v>
      </c>
      <c r="G47">
        <f t="shared" si="1"/>
        <v>78.84</v>
      </c>
    </row>
    <row r="48" spans="1:11" ht="30" customHeight="1" thickBot="1">
      <c r="A48" s="36" t="s">
        <v>247</v>
      </c>
      <c r="B48" s="37"/>
      <c r="C48">
        <f t="shared" si="0"/>
        <v>0</v>
      </c>
      <c r="E48" s="26" t="s">
        <v>297</v>
      </c>
    </row>
    <row r="49" spans="1:9" ht="60" customHeight="1" thickBot="1">
      <c r="A49" s="26" t="s">
        <v>248</v>
      </c>
      <c r="B49" s="28">
        <v>21.35</v>
      </c>
      <c r="C49">
        <f t="shared" si="0"/>
        <v>0.21350000000000002</v>
      </c>
      <c r="E49" s="31" t="s">
        <v>298</v>
      </c>
      <c r="F49">
        <f>+SUM(F42:F48)</f>
        <v>8087</v>
      </c>
      <c r="G49">
        <f t="shared" si="1"/>
        <v>80.87</v>
      </c>
    </row>
    <row r="50" spans="1:9" ht="15.75" thickBot="1">
      <c r="A50" s="26" t="s">
        <v>249</v>
      </c>
      <c r="B50" s="28">
        <v>21.35</v>
      </c>
      <c r="C50">
        <f t="shared" si="0"/>
        <v>0.21350000000000002</v>
      </c>
    </row>
    <row r="51" spans="1:9" ht="15.75" thickBot="1">
      <c r="A51" s="36" t="s">
        <v>250</v>
      </c>
      <c r="B51" s="37"/>
      <c r="C51">
        <f t="shared" si="0"/>
        <v>0</v>
      </c>
      <c r="E51" s="26" t="s">
        <v>300</v>
      </c>
    </row>
    <row r="52" spans="1:9" ht="60" customHeight="1" thickBot="1">
      <c r="A52" s="26" t="s">
        <v>251</v>
      </c>
      <c r="B52" s="28">
        <v>0</v>
      </c>
      <c r="C52">
        <f t="shared" si="0"/>
        <v>0</v>
      </c>
      <c r="E52" s="26" t="s">
        <v>282</v>
      </c>
    </row>
    <row r="53" spans="1:9" ht="15.75" thickBot="1">
      <c r="A53" s="26" t="s">
        <v>252</v>
      </c>
      <c r="B53" s="28">
        <v>0</v>
      </c>
      <c r="C53">
        <f t="shared" si="0"/>
        <v>0</v>
      </c>
      <c r="E53" s="26" t="s">
        <v>301</v>
      </c>
      <c r="F53">
        <v>21378</v>
      </c>
      <c r="G53">
        <f t="shared" si="1"/>
        <v>213.78</v>
      </c>
    </row>
    <row r="54" spans="1:9" ht="15.75" thickBot="1">
      <c r="A54" s="36" t="s">
        <v>253</v>
      </c>
      <c r="B54" s="37"/>
      <c r="C54">
        <f t="shared" si="0"/>
        <v>0</v>
      </c>
      <c r="E54" s="26" t="s">
        <v>302</v>
      </c>
      <c r="F54">
        <v>1265</v>
      </c>
      <c r="G54">
        <f t="shared" si="1"/>
        <v>12.65</v>
      </c>
    </row>
    <row r="55" spans="1:9" ht="30" customHeight="1" thickBot="1">
      <c r="A55" s="26" t="s">
        <v>251</v>
      </c>
      <c r="B55" s="28">
        <v>21.35</v>
      </c>
      <c r="C55">
        <f t="shared" si="0"/>
        <v>0.21350000000000002</v>
      </c>
      <c r="E55" s="26" t="s">
        <v>303</v>
      </c>
      <c r="F55">
        <v>33410</v>
      </c>
      <c r="G55">
        <f t="shared" si="1"/>
        <v>334.1</v>
      </c>
    </row>
    <row r="56" spans="1:9" ht="15.75" thickBot="1">
      <c r="A56" s="26" t="s">
        <v>254</v>
      </c>
      <c r="B56" s="28">
        <v>21.35</v>
      </c>
      <c r="C56">
        <f t="shared" si="0"/>
        <v>0.21350000000000002</v>
      </c>
      <c r="E56" s="26" t="s">
        <v>304</v>
      </c>
      <c r="F56">
        <v>1692</v>
      </c>
      <c r="G56">
        <f t="shared" si="1"/>
        <v>16.920000000000002</v>
      </c>
    </row>
    <row r="57" spans="1:9" ht="15.75" thickBot="1">
      <c r="A57" s="26" t="s">
        <v>255</v>
      </c>
      <c r="B57" s="28"/>
      <c r="E57" s="26" t="s">
        <v>305</v>
      </c>
      <c r="F57">
        <v>1121</v>
      </c>
      <c r="G57">
        <f t="shared" si="1"/>
        <v>11.21</v>
      </c>
    </row>
    <row r="58" spans="1:9" ht="15.75" thickBot="1">
      <c r="A58" s="26" t="s">
        <v>256</v>
      </c>
      <c r="B58" s="28"/>
      <c r="E58" s="26" t="s">
        <v>306</v>
      </c>
      <c r="F58">
        <v>290</v>
      </c>
      <c r="G58">
        <f t="shared" si="1"/>
        <v>2.9</v>
      </c>
    </row>
    <row r="59" spans="1:9" ht="15.75" thickBot="1">
      <c r="A59" s="26" t="s">
        <v>257</v>
      </c>
      <c r="B59" s="28"/>
      <c r="E59" s="26" t="s">
        <v>307</v>
      </c>
    </row>
    <row r="60" spans="1:9" ht="21.75" thickBot="1">
      <c r="A60" s="26" t="s">
        <v>258</v>
      </c>
      <c r="B60" s="28"/>
      <c r="E60" s="31" t="s">
        <v>308</v>
      </c>
      <c r="F60">
        <f>+SUM(F53:F58)</f>
        <v>59156</v>
      </c>
      <c r="G60">
        <f t="shared" si="1"/>
        <v>591.55999999999995</v>
      </c>
    </row>
    <row r="62" spans="1:9" ht="21">
      <c r="E62" s="31" t="s">
        <v>309</v>
      </c>
      <c r="F62">
        <f>+SUM(F39,F49,F60)</f>
        <v>223092</v>
      </c>
      <c r="G62">
        <f t="shared" si="1"/>
        <v>2230.92</v>
      </c>
    </row>
    <row r="63" spans="1:9">
      <c r="A63" s="38" t="s">
        <v>348</v>
      </c>
    </row>
    <row r="64" spans="1:9">
      <c r="E64" s="38" t="s">
        <v>348</v>
      </c>
      <c r="I64" s="33" t="s">
        <v>348</v>
      </c>
    </row>
    <row r="65" spans="1:3" ht="17.25">
      <c r="A65" s="4" t="s">
        <v>114</v>
      </c>
      <c r="B65" s="39">
        <f>+(C4-C15)/C4</f>
        <v>0.13286346601687207</v>
      </c>
      <c r="C65" s="19" t="s">
        <v>116</v>
      </c>
    </row>
    <row r="66" spans="1:3" ht="17.25">
      <c r="A66" s="4" t="s">
        <v>117</v>
      </c>
      <c r="B66" s="4">
        <f>+C16</f>
        <v>260.77</v>
      </c>
      <c r="C66" s="4" t="s">
        <v>119</v>
      </c>
    </row>
    <row r="67" spans="1:3" ht="17.25">
      <c r="A67" s="4" t="s">
        <v>120</v>
      </c>
      <c r="B67" s="4"/>
      <c r="C67" s="4" t="s">
        <v>122</v>
      </c>
    </row>
    <row r="68" spans="1:3" ht="17.25">
      <c r="A68" s="4" t="s">
        <v>123</v>
      </c>
      <c r="B68" s="4"/>
      <c r="C68" s="4" t="s">
        <v>125</v>
      </c>
    </row>
    <row r="69" spans="1:3" ht="17.25">
      <c r="A69" s="4" t="s">
        <v>126</v>
      </c>
      <c r="B69" s="4"/>
      <c r="C69" s="4" t="s">
        <v>128</v>
      </c>
    </row>
    <row r="70" spans="1:3" ht="17.25">
      <c r="A70" s="4" t="s">
        <v>129</v>
      </c>
      <c r="B70" s="4"/>
      <c r="C70" s="4" t="s">
        <v>131</v>
      </c>
    </row>
    <row r="71" spans="1:3" ht="17.25">
      <c r="A71" s="4" t="s">
        <v>132</v>
      </c>
      <c r="B71" s="4"/>
      <c r="C71" s="4" t="s">
        <v>134</v>
      </c>
    </row>
    <row r="72" spans="1:3" ht="17.25">
      <c r="A72" s="4" t="s">
        <v>135</v>
      </c>
      <c r="B72" s="4"/>
      <c r="C72" s="4" t="s">
        <v>136</v>
      </c>
    </row>
    <row r="73" spans="1:3" ht="17.25">
      <c r="A73" s="15" t="s">
        <v>137</v>
      </c>
      <c r="B73" s="4"/>
      <c r="C73" s="4" t="s">
        <v>139</v>
      </c>
    </row>
    <row r="95" spans="4:4">
      <c r="D95" t="s">
        <v>280</v>
      </c>
    </row>
    <row r="99" spans="4:4">
      <c r="D99" t="s">
        <v>280</v>
      </c>
    </row>
    <row r="101" spans="4:4">
      <c r="D101" t="s">
        <v>280</v>
      </c>
    </row>
  </sheetData>
  <mergeCells count="14">
    <mergeCell ref="I1:K1"/>
    <mergeCell ref="E1:G1"/>
    <mergeCell ref="A51:B51"/>
    <mergeCell ref="A54:B54"/>
    <mergeCell ref="A3:B3"/>
    <mergeCell ref="A7:B7"/>
    <mergeCell ref="A19:B19"/>
    <mergeCell ref="A33:B33"/>
    <mergeCell ref="A36:B36"/>
    <mergeCell ref="A1:C1"/>
    <mergeCell ref="A39:B39"/>
    <mergeCell ref="A42:B42"/>
    <mergeCell ref="A47:B47"/>
    <mergeCell ref="A48:B4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financial statment</vt:lpstr>
      <vt:lpstr>Balance sheet</vt:lpstr>
      <vt:lpstr>Income Statment</vt:lpstr>
      <vt:lpstr>Cash Flow statement</vt:lpstr>
      <vt:lpstr>Turnover ratio</vt:lpstr>
      <vt:lpstr>Ratio</vt:lpstr>
      <vt:lpstr>Arti_industries-financial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Pandit</dc:creator>
  <cp:lastModifiedBy>Suraj Pandit</cp:lastModifiedBy>
  <dcterms:created xsi:type="dcterms:W3CDTF">2023-05-05T11:23:00Z</dcterms:created>
  <dcterms:modified xsi:type="dcterms:W3CDTF">2023-05-18T17:59:54Z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48DCA006976A4605A9241344A471D34C</vt:lpwstr>
  </property>
  <property fmtid="{D5CDD505-2E9C-101B-9397-08002B2CF9AE}" pid="3" name="KSOProductBuildVer">
    <vt:lpwstr>1033-11.2.0.11537</vt:lpwstr>
  </property>
</Properties>
</file>