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vin\Desktop\finance\"/>
    </mc:Choice>
  </mc:AlternateContent>
  <xr:revisionPtr revIDLastSave="0" documentId="13_ncr:1_{A442EC04-5619-4FB0-8CDB-FD0FB3456D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4" i="3" l="1"/>
  <c r="P154" i="3"/>
  <c r="Q154" i="3"/>
  <c r="R154" i="3"/>
  <c r="N154" i="3"/>
  <c r="O167" i="3"/>
  <c r="P167" i="3"/>
  <c r="Q167" i="3"/>
  <c r="R167" i="3"/>
  <c r="N167" i="3"/>
  <c r="O166" i="3"/>
  <c r="P166" i="3"/>
  <c r="Q166" i="3"/>
  <c r="R166" i="3"/>
  <c r="N166" i="3"/>
  <c r="O150" i="3"/>
  <c r="P150" i="3"/>
  <c r="Q150" i="3"/>
  <c r="R150" i="3"/>
  <c r="N150" i="3"/>
  <c r="Q165" i="3"/>
  <c r="R165" i="3"/>
  <c r="O165" i="3"/>
  <c r="P165" i="3"/>
  <c r="N165" i="3"/>
  <c r="G172" i="3"/>
  <c r="H172" i="3"/>
  <c r="I172" i="3"/>
  <c r="J172" i="3"/>
  <c r="F172" i="3"/>
  <c r="G171" i="3"/>
  <c r="H171" i="3"/>
  <c r="I171" i="3"/>
  <c r="F171" i="3"/>
  <c r="G170" i="3"/>
  <c r="H170" i="3"/>
  <c r="I170" i="3"/>
  <c r="F170" i="3"/>
  <c r="G169" i="3"/>
  <c r="H169" i="3"/>
  <c r="I169" i="3"/>
  <c r="F169" i="3"/>
  <c r="G166" i="3"/>
  <c r="H166" i="3"/>
  <c r="I166" i="3"/>
  <c r="J166" i="3"/>
  <c r="F166" i="3"/>
  <c r="G165" i="3"/>
  <c r="H165" i="3"/>
  <c r="I165" i="3"/>
  <c r="J165" i="3"/>
  <c r="F165" i="3"/>
  <c r="G164" i="3"/>
  <c r="H164" i="3"/>
  <c r="I164" i="3"/>
  <c r="J164" i="3"/>
  <c r="F164" i="3"/>
  <c r="F163" i="3"/>
  <c r="G163" i="3"/>
  <c r="H163" i="3"/>
  <c r="I163" i="3"/>
  <c r="J163" i="3"/>
  <c r="G159" i="3"/>
  <c r="H159" i="3"/>
  <c r="I159" i="3"/>
  <c r="J159" i="3"/>
  <c r="F159" i="3"/>
  <c r="G158" i="3"/>
  <c r="H158" i="3"/>
  <c r="I158" i="3"/>
  <c r="J158" i="3"/>
  <c r="F158" i="3"/>
  <c r="G157" i="3"/>
  <c r="H157" i="3"/>
  <c r="I157" i="3"/>
  <c r="J157" i="3"/>
  <c r="F157" i="3"/>
  <c r="G154" i="3"/>
  <c r="H154" i="3"/>
  <c r="I154" i="3"/>
  <c r="J154" i="3"/>
  <c r="F154" i="3"/>
  <c r="G153" i="3"/>
  <c r="H153" i="3"/>
  <c r="I153" i="3"/>
  <c r="J153" i="3"/>
  <c r="F153" i="3"/>
  <c r="G152" i="3"/>
  <c r="H152" i="3"/>
  <c r="I152" i="3"/>
  <c r="J152" i="3"/>
  <c r="F152" i="3"/>
  <c r="O74" i="3"/>
  <c r="P74" i="3"/>
  <c r="Q74" i="3"/>
  <c r="N74" i="3"/>
  <c r="O73" i="3"/>
  <c r="P73" i="3"/>
  <c r="Q73" i="3"/>
  <c r="N73" i="3"/>
  <c r="O72" i="3"/>
  <c r="P72" i="3"/>
  <c r="Q72" i="3"/>
  <c r="N72" i="3"/>
  <c r="H78" i="3"/>
  <c r="I78" i="3"/>
  <c r="G78" i="3"/>
  <c r="H77" i="3"/>
  <c r="I77" i="3"/>
  <c r="G77" i="3"/>
  <c r="H76" i="3"/>
  <c r="I76" i="3"/>
  <c r="G76" i="3"/>
  <c r="H75" i="3"/>
  <c r="I75" i="3"/>
  <c r="G75" i="3"/>
  <c r="H72" i="3"/>
  <c r="I72" i="3"/>
  <c r="J72" i="3"/>
  <c r="G72" i="3"/>
  <c r="H71" i="3"/>
  <c r="I71" i="3"/>
  <c r="J71" i="3"/>
  <c r="G71" i="3"/>
  <c r="H69" i="3"/>
  <c r="I69" i="3"/>
  <c r="J69" i="3"/>
  <c r="G69" i="3"/>
  <c r="H70" i="3"/>
  <c r="I70" i="3"/>
  <c r="J70" i="3"/>
  <c r="G70" i="3"/>
  <c r="J65" i="3"/>
  <c r="H65" i="3"/>
  <c r="I65" i="3"/>
  <c r="G65" i="3"/>
  <c r="H64" i="3"/>
  <c r="I64" i="3"/>
  <c r="J64" i="3"/>
  <c r="G64" i="3"/>
  <c r="H63" i="3"/>
  <c r="I63" i="3"/>
  <c r="J63" i="3"/>
  <c r="G63" i="3"/>
  <c r="H60" i="3"/>
  <c r="I60" i="3"/>
  <c r="J60" i="3"/>
  <c r="G60" i="3"/>
  <c r="H59" i="3"/>
  <c r="I59" i="3"/>
  <c r="J59" i="3"/>
  <c r="G59" i="3"/>
  <c r="H58" i="3"/>
  <c r="I58" i="3"/>
  <c r="J58" i="3"/>
  <c r="G58" i="3"/>
  <c r="P64" i="3" l="1"/>
  <c r="O60" i="3"/>
  <c r="N64" i="3"/>
  <c r="O64" i="3"/>
  <c r="N60" i="3"/>
  <c r="P6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 c</author>
  </authors>
  <commentList>
    <comment ref="J75" authorId="0" shapeId="0" xr:uid="{E54F4EED-20E2-4320-A518-D39BCCD3A9FB}">
      <text>
        <r>
          <rPr>
            <b/>
            <sz val="9"/>
            <color indexed="81"/>
            <rFont val="Tahoma"/>
            <family val="2"/>
          </rPr>
          <t>c c:</t>
        </r>
        <r>
          <rPr>
            <sz val="9"/>
            <color indexed="81"/>
            <rFont val="Tahoma"/>
            <family val="2"/>
          </rPr>
          <t xml:space="preserve">
Taking the average of two consequative years and at the end there are no other inventries</t>
        </r>
      </text>
    </comment>
    <comment ref="J76" authorId="0" shapeId="0" xr:uid="{DC5E7BA8-8C67-442F-BB68-0CFA3E0A7FB1}">
      <text>
        <r>
          <rPr>
            <b/>
            <sz val="9"/>
            <color indexed="81"/>
            <rFont val="Tahoma"/>
            <family val="2"/>
          </rPr>
          <t>c c:</t>
        </r>
        <r>
          <rPr>
            <sz val="9"/>
            <color indexed="81"/>
            <rFont val="Tahoma"/>
            <family val="2"/>
          </rPr>
          <t xml:space="preserve">
Average Account Receivable</t>
        </r>
      </text>
    </comment>
  </commentList>
</comments>
</file>

<file path=xl/sharedStrings.xml><?xml version="1.0" encoding="utf-8"?>
<sst xmlns="http://schemas.openxmlformats.org/spreadsheetml/2006/main" count="361" uniqueCount="183">
  <si>
    <r>
      <rPr>
        <sz val="9"/>
        <rFont val="Arial Black"/>
        <family val="2"/>
      </rPr>
      <t>Cash Flow</t>
    </r>
  </si>
  <si>
    <r>
      <rPr>
        <sz val="9"/>
        <rFont val="Arial Black"/>
        <family val="2"/>
      </rPr>
      <t>------------------- in Rs. Cr. -------------------</t>
    </r>
  </si>
  <si>
    <r>
      <rPr>
        <b/>
        <sz val="9"/>
        <rFont val="Arial"/>
        <family val="2"/>
      </rPr>
      <t>Mar '25</t>
    </r>
  </si>
  <si>
    <r>
      <rPr>
        <b/>
        <sz val="9"/>
        <rFont val="Arial"/>
        <family val="2"/>
      </rPr>
      <t>Mar '24</t>
    </r>
  </si>
  <si>
    <r>
      <rPr>
        <b/>
        <sz val="9"/>
        <rFont val="Arial"/>
        <family val="2"/>
      </rPr>
      <t>Mar '23</t>
    </r>
  </si>
  <si>
    <r>
      <rPr>
        <b/>
        <sz val="9"/>
        <rFont val="Arial"/>
        <family val="2"/>
      </rPr>
      <t>Mar '22</t>
    </r>
  </si>
  <si>
    <r>
      <rPr>
        <sz val="9"/>
        <rFont val="Arial MT"/>
        <family val="2"/>
      </rPr>
      <t>12 mths</t>
    </r>
  </si>
  <si>
    <r>
      <rPr>
        <b/>
        <sz val="9"/>
        <rFont val="Arial"/>
        <family val="2"/>
      </rPr>
      <t>Net Profit Before Tax</t>
    </r>
  </si>
  <si>
    <r>
      <rPr>
        <sz val="9"/>
        <rFont val="Arial MT"/>
        <family val="2"/>
      </rPr>
      <t>Net Cash From Operating Activities</t>
    </r>
  </si>
  <si>
    <r>
      <rPr>
        <sz val="9"/>
        <rFont val="Arial MT"/>
        <family val="2"/>
      </rPr>
      <t>Net Cash (used in)/from Investing Activities</t>
    </r>
  </si>
  <si>
    <r>
      <rPr>
        <sz val="9"/>
        <rFont val="Arial MT"/>
        <family val="2"/>
      </rPr>
      <t>Net Cash (used in)/from Financing Activities</t>
    </r>
  </si>
  <si>
    <r>
      <rPr>
        <b/>
        <sz val="9"/>
        <rFont val="Arial"/>
        <family val="2"/>
      </rPr>
      <t>Net (decrease)/increase In Cash and Cash Equivalents</t>
    </r>
  </si>
  <si>
    <r>
      <rPr>
        <sz val="9"/>
        <rFont val="Arial MT"/>
        <family val="2"/>
      </rPr>
      <t>Opening Cash &amp; Cash Equivalents</t>
    </r>
  </si>
  <si>
    <r>
      <rPr>
        <sz val="9"/>
        <rFont val="Arial MT"/>
        <family val="2"/>
      </rPr>
      <t>Closing Cash &amp; Cash Equivalents</t>
    </r>
  </si>
  <si>
    <r>
      <rPr>
        <sz val="9"/>
        <rFont val="Arial Black"/>
        <family val="2"/>
      </rPr>
      <t>Standalone Profit &amp; Loss account</t>
    </r>
  </si>
  <si>
    <r>
      <rPr>
        <b/>
        <sz val="9"/>
        <rFont val="Arial"/>
        <family val="2"/>
      </rPr>
      <t>Income</t>
    </r>
  </si>
  <si>
    <r>
      <rPr>
        <sz val="9"/>
        <rFont val="Arial MT"/>
        <family val="2"/>
      </rPr>
      <t>Sales Turnover</t>
    </r>
  </si>
  <si>
    <r>
      <rPr>
        <sz val="9"/>
        <rFont val="Arial MT"/>
        <family val="2"/>
      </rPr>
      <t>Excise Duty</t>
    </r>
  </si>
  <si>
    <r>
      <rPr>
        <sz val="9"/>
        <rFont val="Arial MT"/>
        <family val="2"/>
      </rPr>
      <t>Net Sales</t>
    </r>
  </si>
  <si>
    <r>
      <rPr>
        <sz val="9"/>
        <rFont val="Arial MT"/>
        <family val="2"/>
      </rPr>
      <t>Other Income</t>
    </r>
  </si>
  <si>
    <r>
      <rPr>
        <sz val="9"/>
        <rFont val="Arial MT"/>
        <family val="2"/>
      </rPr>
      <t>Stock Adjustments</t>
    </r>
  </si>
  <si>
    <r>
      <rPr>
        <b/>
        <sz val="9"/>
        <rFont val="Arial"/>
        <family val="2"/>
      </rPr>
      <t>Total Income</t>
    </r>
  </si>
  <si>
    <r>
      <rPr>
        <b/>
        <sz val="9"/>
        <rFont val="Arial"/>
        <family val="2"/>
      </rPr>
      <t>Expenditure</t>
    </r>
  </si>
  <si>
    <r>
      <rPr>
        <sz val="9"/>
        <rFont val="Arial MT"/>
        <family val="2"/>
      </rPr>
      <t>Raw Materials</t>
    </r>
  </si>
  <si>
    <r>
      <rPr>
        <sz val="9"/>
        <rFont val="Arial MT"/>
        <family val="2"/>
      </rPr>
      <t>Power &amp; Fuel Cost</t>
    </r>
  </si>
  <si>
    <r>
      <rPr>
        <sz val="9"/>
        <rFont val="Arial MT"/>
        <family val="2"/>
      </rPr>
      <t>Employee Cost</t>
    </r>
  </si>
  <si>
    <r>
      <rPr>
        <sz val="9"/>
        <rFont val="Arial MT"/>
        <family val="2"/>
      </rPr>
      <t>Other Manufacturing Expenses</t>
    </r>
  </si>
  <si>
    <r>
      <rPr>
        <sz val="9"/>
        <rFont val="Arial MT"/>
        <family val="2"/>
      </rPr>
      <t>Selling and Admin Expenses</t>
    </r>
  </si>
  <si>
    <r>
      <rPr>
        <sz val="9"/>
        <rFont val="Arial MT"/>
        <family val="2"/>
      </rPr>
      <t>Miscellaneous Expenses</t>
    </r>
  </si>
  <si>
    <r>
      <rPr>
        <sz val="9"/>
        <rFont val="Arial MT"/>
        <family val="2"/>
      </rPr>
      <t>Preoperative Exp Capitalised</t>
    </r>
  </si>
  <si>
    <r>
      <rPr>
        <sz val="9"/>
        <rFont val="Arial MT"/>
        <family val="2"/>
      </rPr>
      <t>Total Expenses</t>
    </r>
  </si>
  <si>
    <r>
      <rPr>
        <b/>
        <sz val="9"/>
        <rFont val="Arial"/>
        <family val="2"/>
      </rPr>
      <t>Operating Profit</t>
    </r>
  </si>
  <si>
    <r>
      <rPr>
        <sz val="9"/>
        <rFont val="Arial MT"/>
        <family val="2"/>
      </rPr>
      <t>PBDIT</t>
    </r>
  </si>
  <si>
    <r>
      <rPr>
        <sz val="9"/>
        <rFont val="Arial MT"/>
        <family val="2"/>
      </rPr>
      <t>Interest</t>
    </r>
  </si>
  <si>
    <r>
      <rPr>
        <sz val="9"/>
        <rFont val="Arial MT"/>
        <family val="2"/>
      </rPr>
      <t>PBDT</t>
    </r>
  </si>
  <si>
    <r>
      <rPr>
        <sz val="9"/>
        <rFont val="Arial MT"/>
        <family val="2"/>
      </rPr>
      <t>Depreciation</t>
    </r>
  </si>
  <si>
    <r>
      <rPr>
        <sz val="9"/>
        <rFont val="Arial MT"/>
        <family val="2"/>
      </rPr>
      <t>Other Written Off</t>
    </r>
  </si>
  <si>
    <r>
      <rPr>
        <sz val="9"/>
        <rFont val="Arial MT"/>
        <family val="2"/>
      </rPr>
      <t>Profit Before Tax</t>
    </r>
  </si>
  <si>
    <r>
      <rPr>
        <sz val="9"/>
        <rFont val="Arial MT"/>
        <family val="2"/>
      </rPr>
      <t>Extra-ordinary items</t>
    </r>
  </si>
  <si>
    <r>
      <rPr>
        <sz val="9"/>
        <rFont val="Arial MT"/>
        <family val="2"/>
      </rPr>
      <t>PBT (Post Extra-ord Items)</t>
    </r>
  </si>
  <si>
    <r>
      <rPr>
        <sz val="9"/>
        <rFont val="Arial MT"/>
        <family val="2"/>
      </rPr>
      <t>Tax</t>
    </r>
  </si>
  <si>
    <r>
      <rPr>
        <b/>
        <sz val="9"/>
        <rFont val="Arial"/>
        <family val="2"/>
      </rPr>
      <t>Reported Net Profit</t>
    </r>
  </si>
  <si>
    <r>
      <rPr>
        <sz val="9"/>
        <rFont val="Arial MT"/>
        <family val="2"/>
      </rPr>
      <t>Total Value Addition</t>
    </r>
  </si>
  <si>
    <r>
      <rPr>
        <sz val="9"/>
        <rFont val="Arial MT"/>
        <family val="2"/>
      </rPr>
      <t>Preference Dividend</t>
    </r>
  </si>
  <si>
    <r>
      <rPr>
        <sz val="9"/>
        <rFont val="Arial MT"/>
        <family val="2"/>
      </rPr>
      <t>Equity Dividend</t>
    </r>
  </si>
  <si>
    <r>
      <rPr>
        <sz val="9"/>
        <rFont val="Arial MT"/>
        <family val="2"/>
      </rPr>
      <t>Corporate Dividend Tax</t>
    </r>
  </si>
  <si>
    <r>
      <rPr>
        <b/>
        <sz val="9"/>
        <rFont val="Arial"/>
        <family val="2"/>
      </rPr>
      <t>Per share data (annualised)</t>
    </r>
  </si>
  <si>
    <r>
      <rPr>
        <sz val="9"/>
        <rFont val="Arial MT"/>
        <family val="2"/>
      </rPr>
      <t>Shares in issue (lakhs)</t>
    </r>
  </si>
  <si>
    <r>
      <rPr>
        <b/>
        <sz val="9"/>
        <rFont val="Arial"/>
        <family val="2"/>
      </rPr>
      <t>Earning Per Share (Rs)</t>
    </r>
  </si>
  <si>
    <r>
      <rPr>
        <sz val="9"/>
        <rFont val="Arial MT"/>
        <family val="2"/>
      </rPr>
      <t>Equity Dividend (%)</t>
    </r>
  </si>
  <si>
    <r>
      <rPr>
        <sz val="9"/>
        <rFont val="Arial MT"/>
        <family val="2"/>
      </rPr>
      <t>Book Value (Rs)</t>
    </r>
  </si>
  <si>
    <r>
      <rPr>
        <sz val="9"/>
        <rFont val="Arial Black"/>
        <family val="2"/>
      </rPr>
      <t>Standalone Balance Sheet</t>
    </r>
  </si>
  <si>
    <r>
      <rPr>
        <b/>
        <sz val="9"/>
        <rFont val="Arial"/>
        <family val="2"/>
      </rPr>
      <t>Sources Of Funds</t>
    </r>
  </si>
  <si>
    <r>
      <rPr>
        <sz val="9"/>
        <rFont val="Arial MT"/>
        <family val="2"/>
      </rPr>
      <t>Total Share Capital</t>
    </r>
  </si>
  <si>
    <r>
      <rPr>
        <sz val="9"/>
        <rFont val="Arial MT"/>
        <family val="2"/>
      </rPr>
      <t>Equity Share Capital</t>
    </r>
  </si>
  <si>
    <r>
      <rPr>
        <sz val="9"/>
        <rFont val="Arial MT"/>
        <family val="2"/>
      </rPr>
      <t>Share Application Money</t>
    </r>
  </si>
  <si>
    <r>
      <rPr>
        <sz val="9"/>
        <rFont val="Arial MT"/>
        <family val="2"/>
      </rPr>
      <t>Preference Share Capital</t>
    </r>
  </si>
  <si>
    <r>
      <rPr>
        <sz val="9"/>
        <rFont val="Arial MT"/>
        <family val="2"/>
      </rPr>
      <t>Reserves</t>
    </r>
  </si>
  <si>
    <r>
      <rPr>
        <b/>
        <sz val="9"/>
        <rFont val="Arial"/>
        <family val="2"/>
      </rPr>
      <t>Networth</t>
    </r>
  </si>
  <si>
    <r>
      <rPr>
        <sz val="9"/>
        <rFont val="Arial MT"/>
        <family val="2"/>
      </rPr>
      <t>Secured Loans</t>
    </r>
  </si>
  <si>
    <r>
      <rPr>
        <sz val="9"/>
        <rFont val="Arial MT"/>
        <family val="2"/>
      </rPr>
      <t>Unsecured Loans</t>
    </r>
  </si>
  <si>
    <r>
      <rPr>
        <b/>
        <sz val="9"/>
        <rFont val="Arial"/>
        <family val="2"/>
      </rPr>
      <t>Total Debt</t>
    </r>
  </si>
  <si>
    <r>
      <rPr>
        <b/>
        <sz val="9"/>
        <rFont val="Arial"/>
        <family val="2"/>
      </rPr>
      <t>Total Liabilities</t>
    </r>
  </si>
  <si>
    <r>
      <rPr>
        <b/>
        <sz val="9"/>
        <rFont val="Arial"/>
        <family val="2"/>
      </rPr>
      <t>Application Of Funds</t>
    </r>
  </si>
  <si>
    <r>
      <rPr>
        <sz val="9"/>
        <rFont val="Arial MT"/>
        <family val="2"/>
      </rPr>
      <t>Gross Block</t>
    </r>
  </si>
  <si>
    <r>
      <rPr>
        <sz val="9"/>
        <rFont val="Arial MT"/>
        <family val="2"/>
      </rPr>
      <t>Less: Revaluation Reserves</t>
    </r>
  </si>
  <si>
    <r>
      <rPr>
        <sz val="9"/>
        <rFont val="Arial MT"/>
        <family val="2"/>
      </rPr>
      <t>Less: Accum. Depreciation</t>
    </r>
  </si>
  <si>
    <r>
      <rPr>
        <b/>
        <sz val="9"/>
        <rFont val="Arial"/>
        <family val="2"/>
      </rPr>
      <t>Net Block</t>
    </r>
  </si>
  <si>
    <r>
      <rPr>
        <sz val="9"/>
        <rFont val="Arial MT"/>
        <family val="2"/>
      </rPr>
      <t>Capital Work in Progress</t>
    </r>
  </si>
  <si>
    <r>
      <rPr>
        <b/>
        <sz val="9"/>
        <rFont val="Arial"/>
        <family val="2"/>
      </rPr>
      <t>Investments</t>
    </r>
  </si>
  <si>
    <r>
      <rPr>
        <sz val="9"/>
        <rFont val="Arial MT"/>
        <family val="2"/>
      </rPr>
      <t>Inventories</t>
    </r>
  </si>
  <si>
    <r>
      <rPr>
        <sz val="9"/>
        <rFont val="Arial MT"/>
        <family val="2"/>
      </rPr>
      <t>Sundry Debtors</t>
    </r>
  </si>
  <si>
    <r>
      <rPr>
        <sz val="9"/>
        <rFont val="Arial MT"/>
        <family val="2"/>
      </rPr>
      <t>Cash and Bank Balance</t>
    </r>
  </si>
  <si>
    <r>
      <rPr>
        <sz val="9"/>
        <rFont val="Arial MT"/>
        <family val="2"/>
      </rPr>
      <t>Total Current Assets</t>
    </r>
  </si>
  <si>
    <r>
      <rPr>
        <sz val="9"/>
        <rFont val="Arial MT"/>
        <family val="2"/>
      </rPr>
      <t>Loans and Advances</t>
    </r>
  </si>
  <si>
    <r>
      <rPr>
        <sz val="9"/>
        <rFont val="Arial MT"/>
        <family val="2"/>
      </rPr>
      <t>Fixed Deposits</t>
    </r>
  </si>
  <si>
    <r>
      <rPr>
        <sz val="9"/>
        <rFont val="Arial MT"/>
        <family val="2"/>
      </rPr>
      <t>Total CA, Loans &amp; Advances</t>
    </r>
  </si>
  <si>
    <r>
      <rPr>
        <sz val="9"/>
        <rFont val="Arial MT"/>
        <family val="2"/>
      </rPr>
      <t>Deferred Credit</t>
    </r>
  </si>
  <si>
    <r>
      <rPr>
        <sz val="9"/>
        <rFont val="Arial MT"/>
        <family val="2"/>
      </rPr>
      <t>Current Liabilities</t>
    </r>
  </si>
  <si>
    <r>
      <rPr>
        <sz val="9"/>
        <rFont val="Arial MT"/>
        <family val="2"/>
      </rPr>
      <t>Provisions</t>
    </r>
  </si>
  <si>
    <r>
      <rPr>
        <sz val="9"/>
        <rFont val="Arial MT"/>
        <family val="2"/>
      </rPr>
      <t>Total CL &amp; Provisions</t>
    </r>
  </si>
  <si>
    <r>
      <rPr>
        <b/>
        <sz val="9"/>
        <rFont val="Arial"/>
        <family val="2"/>
      </rPr>
      <t>Net Current Assets</t>
    </r>
  </si>
  <si>
    <r>
      <rPr>
        <b/>
        <sz val="9"/>
        <rFont val="Arial"/>
        <family val="2"/>
      </rPr>
      <t>Total Assets</t>
    </r>
  </si>
  <si>
    <r>
      <rPr>
        <sz val="9"/>
        <rFont val="Arial MT"/>
        <family val="2"/>
      </rPr>
      <t>Contingent Liabilities</t>
    </r>
  </si>
  <si>
    <t>Current Ratio</t>
  </si>
  <si>
    <t>(Current asset / Current Liability)</t>
  </si>
  <si>
    <t>Quick Ratio</t>
  </si>
  <si>
    <t xml:space="preserve"> (Current Assets  – Inventory) / Current Liabilities)</t>
  </si>
  <si>
    <t>Total Debt(Short term + Long term)/ Shareholder's Equity</t>
  </si>
  <si>
    <t>Gross Profit Margin</t>
  </si>
  <si>
    <t>Net Profit Margin</t>
  </si>
  <si>
    <t>Liquidity Ratio</t>
  </si>
  <si>
    <t>Cash Ratio</t>
  </si>
  <si>
    <t>Solvency Ratio</t>
  </si>
  <si>
    <t>Debt-to Equity-Ratio</t>
  </si>
  <si>
    <t>Debt Ratio</t>
  </si>
  <si>
    <t>Times Interest Earned</t>
  </si>
  <si>
    <t>Profitabilities Ratios</t>
  </si>
  <si>
    <t>Operating Profit Margin</t>
  </si>
  <si>
    <t>Return on Assets</t>
  </si>
  <si>
    <t>Efficiency Ratios</t>
  </si>
  <si>
    <t>Inventory Turnover</t>
  </si>
  <si>
    <t>NA</t>
  </si>
  <si>
    <t>Account Receivable Turnover</t>
  </si>
  <si>
    <t>Account Payable Turnover</t>
  </si>
  <si>
    <t>Asset Turnover</t>
  </si>
  <si>
    <t>Cash and Cash Equivalents / Current Liabilities</t>
  </si>
  <si>
    <t>Total Liabilities / Total Assets</t>
  </si>
  <si>
    <t>PBIT / Interest Expense</t>
  </si>
  <si>
    <t>(Gross Profit / Net Sales)*100%</t>
  </si>
  <si>
    <t>(Operating Profit / Net Sales)*100%</t>
  </si>
  <si>
    <t>(Net Profit / Total Revenue)*100%</t>
  </si>
  <si>
    <t>Net Income / Total Assets</t>
  </si>
  <si>
    <t>COGS / Average Inventory</t>
  </si>
  <si>
    <t>Net Credit Sales / Average Accounts Receivable</t>
  </si>
  <si>
    <t>COGS /Average Account Payable</t>
  </si>
  <si>
    <t xml:space="preserve">                   FORMULA'S</t>
  </si>
  <si>
    <t>Financial Ratio Calculations</t>
  </si>
  <si>
    <t xml:space="preserve">3-Point DuPont Analysis </t>
  </si>
  <si>
    <t>ROE</t>
  </si>
  <si>
    <t>Equity Multiplier</t>
  </si>
  <si>
    <t>Net Profit Margin * Asset Turnover *Equity Multiplier</t>
  </si>
  <si>
    <t>Total Assets / Total Equity</t>
  </si>
  <si>
    <t>5-Point DuPont Analysis</t>
  </si>
  <si>
    <t>Tax Burden * Interest Burden * Operating Profit Margin * Asset Tunover * Equity Multiplier</t>
  </si>
  <si>
    <t>Tax Burden</t>
  </si>
  <si>
    <t>Net Income / Pre Tax Income</t>
  </si>
  <si>
    <t>Interest Burden</t>
  </si>
  <si>
    <t>Pre- Tax Income / PBIT</t>
  </si>
  <si>
    <t>Mar'22</t>
  </si>
  <si>
    <t xml:space="preserve"> FORMULAS</t>
  </si>
  <si>
    <t>DuPont Analysis</t>
  </si>
  <si>
    <r>
      <rPr>
        <b/>
        <sz val="9"/>
        <rFont val="Arial"/>
        <family val="2"/>
      </rPr>
      <t>Standalone  Balance Sheet</t>
    </r>
  </si>
  <si>
    <t>….....IN Rs Cr….....</t>
  </si>
  <si>
    <r>
      <rPr>
        <sz val="9"/>
        <rFont val="Arial MT"/>
        <family val="2"/>
      </rPr>
      <t>Sources Of Funds</t>
    </r>
  </si>
  <si>
    <r>
      <rPr>
        <sz val="9"/>
        <rFont val="Arial MT"/>
        <family val="2"/>
      </rPr>
      <t>Total Liabilities</t>
    </r>
  </si>
  <si>
    <r>
      <rPr>
        <sz val="9"/>
        <rFont val="Arial MT"/>
        <family val="2"/>
      </rPr>
      <t>Mar’25</t>
    </r>
  </si>
  <si>
    <r>
      <rPr>
        <sz val="9"/>
        <rFont val="Arial MT"/>
        <family val="2"/>
      </rPr>
      <t>Mar'24</t>
    </r>
  </si>
  <si>
    <r>
      <rPr>
        <sz val="9"/>
        <rFont val="Arial MT"/>
        <family val="2"/>
      </rPr>
      <t>Mar’23</t>
    </r>
  </si>
  <si>
    <r>
      <rPr>
        <sz val="9"/>
        <rFont val="Arial MT"/>
        <family val="2"/>
      </rPr>
      <t>Mar'22</t>
    </r>
  </si>
  <si>
    <r>
      <rPr>
        <sz val="9"/>
        <rFont val="Arial MT"/>
        <family val="2"/>
      </rPr>
      <t>Mar’21</t>
    </r>
  </si>
  <si>
    <r>
      <rPr>
        <sz val="9"/>
        <rFont val="Arial MT"/>
        <family val="2"/>
      </rPr>
      <t>Application Of Funds</t>
    </r>
  </si>
  <si>
    <r>
      <rPr>
        <sz val="9"/>
        <rFont val="Arial MT"/>
        <family val="2"/>
      </rPr>
      <t>Net Block</t>
    </r>
  </si>
  <si>
    <r>
      <rPr>
        <sz val="9"/>
        <rFont val="Arial MT"/>
        <family val="2"/>
      </rPr>
      <t>Investments</t>
    </r>
  </si>
  <si>
    <r>
      <rPr>
        <sz val="9"/>
        <rFont val="Arial MT"/>
        <family val="2"/>
      </rPr>
      <t>Net Current Assets</t>
    </r>
  </si>
  <si>
    <t>Total Assets</t>
  </si>
  <si>
    <t>Mar ’25</t>
  </si>
  <si>
    <t>Mar '24</t>
  </si>
  <si>
    <t>Mar ’23</t>
  </si>
  <si>
    <t>Mar '22</t>
  </si>
  <si>
    <t>Mar '21</t>
  </si>
  <si>
    <t xml:space="preserve"> KAYNES TECHNOLOGY FINANCIAL ANALYSIS DATA</t>
  </si>
  <si>
    <r>
      <rPr>
        <sz val="9"/>
        <rFont val="Arial MT"/>
        <family val="2"/>
      </rPr>
      <t>Total Income</t>
    </r>
  </si>
  <si>
    <r>
      <rPr>
        <sz val="9"/>
        <rFont val="Arial MT"/>
        <family val="2"/>
      </rPr>
      <t xml:space="preserve">17,701.25
</t>
    </r>
    <r>
      <rPr>
        <sz val="9"/>
        <rFont val="Arial MT"/>
        <family val="2"/>
      </rPr>
      <t>Mar'25</t>
    </r>
  </si>
  <si>
    <r>
      <rPr>
        <sz val="9"/>
        <rFont val="Arial MT"/>
        <family val="2"/>
      </rPr>
      <t xml:space="preserve">15,731.79
</t>
    </r>
    <r>
      <rPr>
        <sz val="9"/>
        <rFont val="Arial MT"/>
        <family val="2"/>
      </rPr>
      <t>Mar'24</t>
    </r>
  </si>
  <si>
    <r>
      <rPr>
        <sz val="9"/>
        <rFont val="Arial MT"/>
        <family val="2"/>
      </rPr>
      <t xml:space="preserve">13,996.13
</t>
    </r>
    <r>
      <rPr>
        <sz val="9"/>
        <rFont val="Arial MT"/>
        <family val="2"/>
      </rPr>
      <t>Mar'23</t>
    </r>
  </si>
  <si>
    <r>
      <rPr>
        <sz val="9"/>
        <rFont val="Arial MT"/>
        <family val="2"/>
      </rPr>
      <t xml:space="preserve">12,281.49
</t>
    </r>
    <r>
      <rPr>
        <sz val="9"/>
        <rFont val="Arial MT"/>
        <family val="2"/>
      </rPr>
      <t>Mar'22</t>
    </r>
  </si>
  <si>
    <r>
      <rPr>
        <sz val="9"/>
        <rFont val="Arial MT"/>
        <family val="2"/>
      </rPr>
      <t xml:space="preserve">11,012.04
</t>
    </r>
    <r>
      <rPr>
        <sz val="9"/>
        <rFont val="Arial MT"/>
        <family val="2"/>
      </rPr>
      <t>Mar'21</t>
    </r>
  </si>
  <si>
    <r>
      <rPr>
        <sz val="9"/>
        <rFont val="Arial MT"/>
        <family val="2"/>
      </rPr>
      <t>Operating Profit</t>
    </r>
  </si>
  <si>
    <r>
      <rPr>
        <sz val="9"/>
        <rFont val="Arial MT"/>
        <family val="2"/>
      </rPr>
      <t>Per share data (annualised)</t>
    </r>
  </si>
  <si>
    <r>
      <rPr>
        <sz val="9"/>
        <rFont val="Arial MT"/>
        <family val="2"/>
      </rPr>
      <t>Earning Per Share (Rs)</t>
    </r>
  </si>
  <si>
    <t>Mar '25</t>
  </si>
  <si>
    <t>Mar '23</t>
  </si>
  <si>
    <t>12 mths</t>
  </si>
  <si>
    <r>
      <rPr>
        <b/>
        <sz val="9"/>
        <rFont val="Arial"/>
        <family val="2"/>
      </rPr>
      <t xml:space="preserve">Standalone Profit &amp; Loss   </t>
    </r>
    <r>
      <rPr>
        <b/>
        <vertAlign val="subscript"/>
        <sz val="9"/>
        <rFont val="Arial"/>
        <family val="2"/>
      </rPr>
      <t xml:space="preserve">                                                           </t>
    </r>
    <r>
      <rPr>
        <sz val="9"/>
        <rFont val="Arial MT"/>
        <family val="2"/>
      </rPr>
      <t>------------------ in  Rs.  Cr. -------------------</t>
    </r>
  </si>
  <si>
    <r>
      <rPr>
        <b/>
        <sz val="9"/>
        <rFont val="Arial"/>
        <family val="2"/>
      </rPr>
      <t xml:space="preserve">Reported </t>
    </r>
    <r>
      <rPr>
        <b/>
        <sz val="9"/>
        <rFont val="Arial MT"/>
      </rPr>
      <t>Net</t>
    </r>
    <r>
      <rPr>
        <sz val="9"/>
        <rFont val="Arial MT"/>
        <family val="2"/>
      </rPr>
      <t xml:space="preserve"> </t>
    </r>
    <r>
      <rPr>
        <b/>
        <sz val="9"/>
        <rFont val="Arial"/>
        <family val="2"/>
      </rPr>
      <t>Profit</t>
    </r>
  </si>
  <si>
    <t>Cash Flow</t>
  </si>
  <si>
    <t>Net Profit Before Tax</t>
  </si>
  <si>
    <t>Net Cash (used in)/from Financing Activities</t>
  </si>
  <si>
    <t>Net (decrease)/increase In Cash and Cash Equivalents</t>
  </si>
  <si>
    <t>Closing Cash &amp; Cash Equivalents</t>
  </si>
  <si>
    <t xml:space="preserve">Opening Cash &amp; Cash Equivalents </t>
  </si>
  <si>
    <t xml:space="preserve">Net Cash From Operating Activities </t>
  </si>
  <si>
    <t>Net Cash (used in)/from Investing Activities</t>
  </si>
  <si>
    <t>…...In Rs Cr…...</t>
  </si>
  <si>
    <t xml:space="preserve"> (Current Assets  – Inventory) / Current Liabilities</t>
  </si>
  <si>
    <t xml:space="preserve"> </t>
  </si>
  <si>
    <t xml:space="preserve"> Asset Turnover</t>
  </si>
  <si>
    <t>Net Sales / Average Total Assets</t>
  </si>
  <si>
    <t>Financial Ration Calculations</t>
  </si>
  <si>
    <t>Formula</t>
  </si>
  <si>
    <t>DuPont Analysis  (BEL)</t>
  </si>
  <si>
    <t>BHARAT ELECTRONICS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</si>
</sst>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Times New Roman"/>
      <charset val="204"/>
    </font>
    <font>
      <sz val="9"/>
      <name val="Arial Black"/>
      <family val="2"/>
    </font>
    <font>
      <b/>
      <sz val="9"/>
      <name val="Arial"/>
      <family val="2"/>
    </font>
    <font>
      <sz val="9"/>
      <name val="Arial MT"/>
    </font>
    <font>
      <b/>
      <sz val="9"/>
      <color rgb="FF000000"/>
      <name val="Arial"/>
      <family val="2"/>
    </font>
    <font>
      <sz val="9"/>
      <color rgb="FF000000"/>
      <name val="Arial MT"/>
      <family val="2"/>
    </font>
    <font>
      <b/>
      <sz val="8"/>
      <name val="Tahoma"/>
      <family val="2"/>
    </font>
    <font>
      <sz val="9"/>
      <name val="Arial MT"/>
      <family val="2"/>
    </font>
    <font>
      <sz val="10"/>
      <color rgb="FF000000"/>
      <name val="Times New Roman"/>
      <family val="1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C00000"/>
      <name val="Times New Roman"/>
      <family val="1"/>
    </font>
    <font>
      <sz val="10"/>
      <color theme="0"/>
      <name val="Times New Roman"/>
      <family val="1"/>
    </font>
    <font>
      <b/>
      <sz val="11"/>
      <color theme="0"/>
      <name val="Aptos Display"/>
      <family val="2"/>
    </font>
    <font>
      <b/>
      <sz val="9"/>
      <name val="Arial MT"/>
    </font>
    <font>
      <b/>
      <vertAlign val="subscript"/>
      <sz val="9"/>
      <name val="Arial"/>
      <family val="2"/>
    </font>
    <font>
      <sz val="9"/>
      <name val="Times New Roman"/>
      <family val="2"/>
      <charset val="204"/>
    </font>
    <font>
      <sz val="8"/>
      <name val="Times New Roman"/>
      <family val="1"/>
    </font>
    <font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thin">
        <color rgb="FFEDEDED"/>
      </left>
      <right/>
      <top/>
      <bottom/>
      <diagonal/>
    </border>
    <border>
      <left/>
      <right style="thin">
        <color rgb="FFEDEDED"/>
      </right>
      <top/>
      <bottom/>
      <diagonal/>
    </border>
    <border>
      <left style="thin">
        <color rgb="FFEDEDED"/>
      </left>
      <right style="thin">
        <color rgb="FFEDEDED"/>
      </right>
      <top/>
      <bottom/>
      <diagonal/>
    </border>
    <border>
      <left style="thin">
        <color rgb="FFEDEDED"/>
      </left>
      <right style="thin">
        <color rgb="FFEDEDED"/>
      </right>
      <top/>
      <bottom style="thin">
        <color rgb="FFEDEDED"/>
      </bottom>
      <diagonal/>
    </border>
    <border>
      <left style="thin">
        <color rgb="FFEDEDED"/>
      </left>
      <right style="thin">
        <color rgb="FFEDEDED"/>
      </right>
      <top style="thin">
        <color rgb="FFEDEDED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EDEDED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EDEDED"/>
      </right>
      <top/>
      <bottom style="medium">
        <color indexed="64"/>
      </bottom>
      <diagonal/>
    </border>
    <border>
      <left style="thin">
        <color rgb="FFEDEDED"/>
      </left>
      <right style="thin">
        <color rgb="FFEDEDED"/>
      </right>
      <top/>
      <bottom style="medium">
        <color indexed="64"/>
      </bottom>
      <diagonal/>
    </border>
    <border>
      <left style="thin">
        <color rgb="FFEDEDED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EDEDED"/>
      </right>
      <top style="medium">
        <color indexed="64"/>
      </top>
      <bottom/>
      <diagonal/>
    </border>
    <border>
      <left style="thin">
        <color rgb="FFEDEDED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EDEDED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rgb="FFEDEDED"/>
      </right>
      <top/>
      <bottom style="medium">
        <color indexed="64"/>
      </bottom>
      <diagonal/>
    </border>
    <border>
      <left style="thin">
        <color rgb="FFEDEDED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EDEDED"/>
      </right>
      <top/>
      <bottom style="thin">
        <color rgb="FFEDEDED"/>
      </bottom>
      <diagonal/>
    </border>
    <border>
      <left/>
      <right style="medium">
        <color indexed="64"/>
      </right>
      <top/>
      <bottom style="thin">
        <color rgb="FFEDEDED"/>
      </bottom>
      <diagonal/>
    </border>
    <border>
      <left style="medium">
        <color indexed="64"/>
      </left>
      <right style="thin">
        <color rgb="FFEDEDED"/>
      </right>
      <top style="thin">
        <color rgb="FFEDEDED"/>
      </top>
      <bottom/>
      <diagonal/>
    </border>
    <border>
      <left/>
      <right style="medium">
        <color indexed="64"/>
      </right>
      <top style="thin">
        <color rgb="FFEDEDED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EDEDED"/>
      </left>
      <right style="medium">
        <color indexed="64"/>
      </right>
      <top style="thin">
        <color rgb="FFEDEDED"/>
      </top>
      <bottom/>
      <diagonal/>
    </border>
  </borders>
  <cellStyleXfs count="3">
    <xf numFmtId="0" fontId="0" fillId="0" borderId="0"/>
    <xf numFmtId="0" fontId="9" fillId="0" borderId="0"/>
    <xf numFmtId="9" fontId="9" fillId="0" borderId="0" applyFont="0" applyFill="0" applyBorder="0" applyAlignment="0" applyProtection="0"/>
  </cellStyleXfs>
  <cellXfs count="142"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" fontId="4" fillId="0" borderId="3" xfId="0" applyNumberFormat="1" applyFont="1" applyBorder="1" applyAlignment="1">
      <alignment horizontal="center" vertical="top" shrinkToFit="1"/>
    </xf>
    <xf numFmtId="2" fontId="4" fillId="0" borderId="1" xfId="0" applyNumberFormat="1" applyFont="1" applyBorder="1" applyAlignment="1">
      <alignment horizontal="center" vertical="top" shrinkToFit="1"/>
    </xf>
    <xf numFmtId="2" fontId="5" fillId="0" borderId="3" xfId="0" applyNumberFormat="1" applyFont="1" applyBorder="1" applyAlignment="1">
      <alignment horizontal="center" vertical="top" shrinkToFit="1"/>
    </xf>
    <xf numFmtId="2" fontId="5" fillId="0" borderId="1" xfId="0" applyNumberFormat="1" applyFont="1" applyBorder="1" applyAlignment="1">
      <alignment horizontal="center" vertical="top" shrinkToFit="1"/>
    </xf>
    <xf numFmtId="0" fontId="3" fillId="0" borderId="3" xfId="0" applyFont="1" applyBorder="1" applyAlignment="1">
      <alignment horizontal="center" vertical="top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" fontId="5" fillId="0" borderId="3" xfId="0" applyNumberFormat="1" applyFont="1" applyBorder="1" applyAlignment="1">
      <alignment horizontal="center" vertical="top" shrinkToFit="1"/>
    </xf>
    <xf numFmtId="4" fontId="4" fillId="0" borderId="3" xfId="0" applyNumberFormat="1" applyFont="1" applyBorder="1" applyAlignment="1">
      <alignment horizontal="center" vertical="top" shrinkToFit="1"/>
    </xf>
    <xf numFmtId="2" fontId="5" fillId="0" borderId="5" xfId="0" applyNumberFormat="1" applyFont="1" applyBorder="1" applyAlignment="1">
      <alignment horizontal="center" vertical="top" shrinkToFit="1"/>
    </xf>
    <xf numFmtId="0" fontId="1" fillId="0" borderId="6" xfId="0" applyFont="1" applyBorder="1" applyAlignment="1">
      <alignment horizontal="left" vertical="top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2" fillId="0" borderId="10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left" vertical="top" wrapText="1"/>
    </xf>
    <xf numFmtId="2" fontId="4" fillId="0" borderId="10" xfId="0" applyNumberFormat="1" applyFont="1" applyBorder="1" applyAlignment="1">
      <alignment horizontal="center" vertical="top" shrinkToFit="1"/>
    </xf>
    <xf numFmtId="0" fontId="3" fillId="0" borderId="9" xfId="0" applyFont="1" applyBorder="1" applyAlignment="1">
      <alignment horizontal="left" vertical="top" wrapText="1"/>
    </xf>
    <xf numFmtId="2" fontId="5" fillId="0" borderId="10" xfId="0" applyNumberFormat="1" applyFont="1" applyBorder="1" applyAlignment="1">
      <alignment horizontal="center" vertical="top" shrinkToFit="1"/>
    </xf>
    <xf numFmtId="0" fontId="3" fillId="0" borderId="11" xfId="0" applyFont="1" applyBorder="1" applyAlignment="1">
      <alignment horizontal="left" vertical="top" wrapText="1"/>
    </xf>
    <xf numFmtId="2" fontId="5" fillId="0" borderId="12" xfId="0" applyNumberFormat="1" applyFont="1" applyBorder="1" applyAlignment="1">
      <alignment horizontal="center" vertical="top" shrinkToFit="1"/>
    </xf>
    <xf numFmtId="2" fontId="5" fillId="0" borderId="13" xfId="0" applyNumberFormat="1" applyFont="1" applyBorder="1" applyAlignment="1">
      <alignment horizontal="center" vertical="top" shrinkToFit="1"/>
    </xf>
    <xf numFmtId="2" fontId="5" fillId="0" borderId="14" xfId="0" applyNumberFormat="1" applyFont="1" applyBorder="1" applyAlignment="1">
      <alignment horizontal="center" vertical="top" shrinkToFit="1"/>
    </xf>
    <xf numFmtId="0" fontId="1" fillId="0" borderId="15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17" xfId="0" applyBorder="1" applyAlignment="1">
      <alignment horizontal="left" wrapText="1"/>
    </xf>
    <xf numFmtId="0" fontId="2" fillId="0" borderId="18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left" vertical="top" wrapText="1"/>
    </xf>
    <xf numFmtId="0" fontId="0" fillId="0" borderId="18" xfId="0" applyBorder="1" applyAlignment="1">
      <alignment horizontal="center" wrapText="1"/>
    </xf>
    <xf numFmtId="0" fontId="3" fillId="0" borderId="17" xfId="0" applyFont="1" applyBorder="1" applyAlignment="1">
      <alignment horizontal="left" vertical="top" wrapText="1"/>
    </xf>
    <xf numFmtId="2" fontId="5" fillId="0" borderId="18" xfId="0" applyNumberFormat="1" applyFont="1" applyBorder="1" applyAlignment="1">
      <alignment horizontal="center" vertical="top" shrinkToFit="1"/>
    </xf>
    <xf numFmtId="2" fontId="4" fillId="0" borderId="18" xfId="0" applyNumberFormat="1" applyFont="1" applyBorder="1" applyAlignment="1">
      <alignment horizontal="center" vertical="top" shrinkToFit="1"/>
    </xf>
    <xf numFmtId="0" fontId="3" fillId="0" borderId="19" xfId="0" applyFont="1" applyBorder="1" applyAlignment="1">
      <alignment horizontal="left" vertical="top" wrapText="1"/>
    </xf>
    <xf numFmtId="0" fontId="0" fillId="0" borderId="20" xfId="0" applyBorder="1" applyAlignment="1">
      <alignment horizontal="left" wrapText="1"/>
    </xf>
    <xf numFmtId="2" fontId="5" fillId="0" borderId="21" xfId="0" applyNumberFormat="1" applyFont="1" applyBorder="1" applyAlignment="1">
      <alignment horizontal="center" vertical="top" shrinkToFit="1"/>
    </xf>
    <xf numFmtId="0" fontId="3" fillId="0" borderId="10" xfId="0" applyFont="1" applyBorder="1" applyAlignment="1">
      <alignment horizontal="center" vertical="top" wrapText="1"/>
    </xf>
    <xf numFmtId="0" fontId="0" fillId="0" borderId="10" xfId="0" applyBorder="1" applyAlignment="1">
      <alignment horizontal="center" wrapText="1"/>
    </xf>
    <xf numFmtId="0" fontId="3" fillId="0" borderId="24" xfId="0" applyFont="1" applyBorder="1" applyAlignment="1">
      <alignment horizontal="left" vertical="top" wrapText="1"/>
    </xf>
    <xf numFmtId="2" fontId="5" fillId="0" borderId="25" xfId="0" applyNumberFormat="1" applyFont="1" applyBorder="1" applyAlignment="1">
      <alignment horizontal="center" vertical="top" shrinkToFit="1"/>
    </xf>
    <xf numFmtId="0" fontId="0" fillId="0" borderId="0" xfId="0"/>
    <xf numFmtId="0" fontId="10" fillId="0" borderId="0" xfId="0" applyFont="1"/>
    <xf numFmtId="0" fontId="3" fillId="2" borderId="9" xfId="0" applyFont="1" applyFill="1" applyBorder="1" applyAlignment="1">
      <alignment horizontal="left" vertical="top" wrapText="1"/>
    </xf>
    <xf numFmtId="4" fontId="5" fillId="2" borderId="3" xfId="0" applyNumberFormat="1" applyFont="1" applyFill="1" applyBorder="1" applyAlignment="1">
      <alignment horizontal="center" vertical="top" shrinkToFit="1"/>
    </xf>
    <xf numFmtId="2" fontId="5" fillId="2" borderId="10" xfId="0" applyNumberFormat="1" applyFont="1" applyFill="1" applyBorder="1" applyAlignment="1">
      <alignment horizontal="center" vertical="top" shrinkToFit="1"/>
    </xf>
    <xf numFmtId="2" fontId="5" fillId="2" borderId="3" xfId="0" applyNumberFormat="1" applyFont="1" applyFill="1" applyBorder="1" applyAlignment="1">
      <alignment horizontal="center" vertical="top" shrinkToFit="1"/>
    </xf>
    <xf numFmtId="0" fontId="2" fillId="2" borderId="9" xfId="0" applyFont="1" applyFill="1" applyBorder="1" applyAlignment="1">
      <alignment horizontal="left" vertical="top" wrapText="1"/>
    </xf>
    <xf numFmtId="4" fontId="4" fillId="2" borderId="3" xfId="0" applyNumberFormat="1" applyFont="1" applyFill="1" applyBorder="1" applyAlignment="1">
      <alignment horizontal="center" vertical="top" shrinkToFit="1"/>
    </xf>
    <xf numFmtId="2" fontId="4" fillId="2" borderId="10" xfId="0" applyNumberFormat="1" applyFont="1" applyFill="1" applyBorder="1" applyAlignment="1">
      <alignment horizontal="center" vertical="top" shrinkToFit="1"/>
    </xf>
    <xf numFmtId="0" fontId="2" fillId="2" borderId="22" xfId="0" applyFont="1" applyFill="1" applyBorder="1" applyAlignment="1">
      <alignment horizontal="left" vertical="top" wrapText="1"/>
    </xf>
    <xf numFmtId="4" fontId="4" fillId="2" borderId="4" xfId="0" applyNumberFormat="1" applyFont="1" applyFill="1" applyBorder="1" applyAlignment="1">
      <alignment horizontal="center" vertical="top" shrinkToFit="1"/>
    </xf>
    <xf numFmtId="2" fontId="4" fillId="2" borderId="23" xfId="0" applyNumberFormat="1" applyFont="1" applyFill="1" applyBorder="1" applyAlignment="1">
      <alignment horizontal="center" vertical="top" shrinkToFit="1"/>
    </xf>
    <xf numFmtId="0" fontId="3" fillId="2" borderId="17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wrapText="1"/>
    </xf>
    <xf numFmtId="2" fontId="5" fillId="2" borderId="18" xfId="0" applyNumberFormat="1" applyFont="1" applyFill="1" applyBorder="1" applyAlignment="1">
      <alignment horizontal="center" vertical="top" shrinkToFit="1"/>
    </xf>
    <xf numFmtId="0" fontId="2" fillId="2" borderId="17" xfId="0" applyFont="1" applyFill="1" applyBorder="1" applyAlignment="1">
      <alignment horizontal="left" vertical="top" wrapText="1"/>
    </xf>
    <xf numFmtId="2" fontId="4" fillId="2" borderId="3" xfId="0" applyNumberFormat="1" applyFont="1" applyFill="1" applyBorder="1" applyAlignment="1">
      <alignment horizontal="center" vertical="top" shrinkToFit="1"/>
    </xf>
    <xf numFmtId="2" fontId="4" fillId="2" borderId="18" xfId="0" applyNumberFormat="1" applyFont="1" applyFill="1" applyBorder="1" applyAlignment="1">
      <alignment horizontal="center" vertical="top" shrinkToFit="1"/>
    </xf>
    <xf numFmtId="0" fontId="15" fillId="0" borderId="0" xfId="0" applyFont="1"/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11" fillId="0" borderId="17" xfId="0" applyFont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7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11" fillId="0" borderId="10" xfId="0" applyFont="1" applyBorder="1" applyAlignment="1">
      <alignment horizontal="center" vertical="top"/>
    </xf>
    <xf numFmtId="0" fontId="8" fillId="0" borderId="17" xfId="0" applyFont="1" applyBorder="1" applyAlignment="1">
      <alignment horizontal="center" vertical="top"/>
    </xf>
    <xf numFmtId="0" fontId="14" fillId="0" borderId="10" xfId="0" applyFont="1" applyBorder="1" applyAlignment="1">
      <alignment horizontal="center" vertical="top"/>
    </xf>
    <xf numFmtId="4" fontId="0" fillId="0" borderId="0" xfId="0" applyNumberFormat="1" applyAlignment="1">
      <alignment horizontal="left" vertical="top"/>
    </xf>
    <xf numFmtId="0" fontId="14" fillId="0" borderId="10" xfId="0" applyFont="1" applyBorder="1" applyAlignment="1">
      <alignment horizontal="center" vertical="top" wrapText="1"/>
    </xf>
    <xf numFmtId="0" fontId="8" fillId="0" borderId="0" xfId="0" applyFont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7" xfId="0" applyFont="1" applyBorder="1" applyAlignment="1">
      <alignment horizontal="left" vertical="top"/>
    </xf>
    <xf numFmtId="0" fontId="11" fillId="0" borderId="0" xfId="0" applyFont="1" applyAlignment="1">
      <alignment horizontal="center" vertical="top"/>
    </xf>
    <xf numFmtId="0" fontId="16" fillId="0" borderId="17" xfId="0" applyFont="1" applyBorder="1"/>
    <xf numFmtId="0" fontId="15" fillId="0" borderId="17" xfId="0" applyFont="1" applyBorder="1"/>
    <xf numFmtId="0" fontId="16" fillId="0" borderId="0" xfId="0" applyFont="1"/>
    <xf numFmtId="0" fontId="16" fillId="0" borderId="26" xfId="0" applyFont="1" applyBorder="1"/>
    <xf numFmtId="0" fontId="15" fillId="0" borderId="26" xfId="0" applyFont="1" applyBorder="1"/>
    <xf numFmtId="0" fontId="0" fillId="0" borderId="0" xfId="0" applyAlignment="1">
      <alignment horizontal="center" vertical="top"/>
    </xf>
    <xf numFmtId="0" fontId="17" fillId="0" borderId="3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" fontId="5" fillId="0" borderId="5" xfId="0" applyNumberFormat="1" applyFont="1" applyBorder="1" applyAlignment="1">
      <alignment horizontal="center" vertical="top" shrinkToFit="1"/>
    </xf>
    <xf numFmtId="0" fontId="17" fillId="0" borderId="18" xfId="0" applyFont="1" applyBorder="1" applyAlignment="1">
      <alignment horizontal="center" vertical="top" wrapText="1"/>
    </xf>
    <xf numFmtId="4" fontId="5" fillId="0" borderId="18" xfId="0" applyNumberFormat="1" applyFont="1" applyBorder="1" applyAlignment="1">
      <alignment horizontal="center" vertical="top" shrinkToFit="1"/>
    </xf>
    <xf numFmtId="0" fontId="0" fillId="0" borderId="18" xfId="0" applyBorder="1" applyAlignment="1">
      <alignment horizontal="center" vertical="center" wrapText="1"/>
    </xf>
    <xf numFmtId="4" fontId="5" fillId="0" borderId="27" xfId="0" applyNumberFormat="1" applyFont="1" applyBorder="1" applyAlignment="1">
      <alignment horizontal="center" vertical="top" shrinkToFit="1"/>
    </xf>
    <xf numFmtId="0" fontId="0" fillId="0" borderId="3" xfId="0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2" fontId="5" fillId="0" borderId="2" xfId="0" applyNumberFormat="1" applyFont="1" applyBorder="1" applyAlignment="1">
      <alignment horizontal="center" vertical="top" shrinkToFit="1"/>
    </xf>
    <xf numFmtId="0" fontId="8" fillId="0" borderId="0" xfId="0" applyFont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7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2" fontId="5" fillId="0" borderId="20" xfId="0" applyNumberFormat="1" applyFont="1" applyBorder="1" applyAlignment="1">
      <alignment horizontal="center" vertical="top" shrinkToFit="1"/>
    </xf>
    <xf numFmtId="0" fontId="3" fillId="3" borderId="17" xfId="0" applyFont="1" applyFill="1" applyBorder="1" applyAlignment="1">
      <alignment horizontal="left" vertical="top" wrapText="1"/>
    </xf>
    <xf numFmtId="4" fontId="5" fillId="3" borderId="3" xfId="0" applyNumberFormat="1" applyFont="1" applyFill="1" applyBorder="1" applyAlignment="1">
      <alignment horizontal="center" vertical="top" shrinkToFit="1"/>
    </xf>
    <xf numFmtId="4" fontId="5" fillId="3" borderId="18" xfId="0" applyNumberFormat="1" applyFont="1" applyFill="1" applyBorder="1" applyAlignment="1">
      <alignment horizontal="center" vertical="top" shrinkToFit="1"/>
    </xf>
    <xf numFmtId="0" fontId="8" fillId="0" borderId="7" xfId="0" applyFont="1" applyBorder="1" applyAlignment="1">
      <alignment horizontal="left" vertical="top"/>
    </xf>
    <xf numFmtId="0" fontId="2" fillId="3" borderId="17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2" fontId="5" fillId="3" borderId="3" xfId="0" applyNumberFormat="1" applyFont="1" applyFill="1" applyBorder="1" applyAlignment="1">
      <alignment horizontal="center" vertical="top" shrinkToFit="1"/>
    </xf>
    <xf numFmtId="2" fontId="5" fillId="3" borderId="18" xfId="0" applyNumberFormat="1" applyFont="1" applyFill="1" applyBorder="1" applyAlignment="1">
      <alignment horizontal="center" vertical="top" shrinkToFit="1"/>
    </xf>
    <xf numFmtId="0" fontId="19" fillId="3" borderId="9" xfId="0" applyFont="1" applyFill="1" applyBorder="1" applyAlignment="1">
      <alignment horizontal="left" vertical="top" wrapText="1"/>
    </xf>
    <xf numFmtId="0" fontId="17" fillId="3" borderId="17" xfId="0" applyFont="1" applyFill="1" applyBorder="1" applyAlignment="1">
      <alignment horizontal="left" vertical="top" wrapText="1"/>
    </xf>
    <xf numFmtId="4" fontId="4" fillId="3" borderId="3" xfId="0" applyNumberFormat="1" applyFont="1" applyFill="1" applyBorder="1" applyAlignment="1">
      <alignment horizontal="center" vertical="top" shrinkToFit="1"/>
    </xf>
    <xf numFmtId="4" fontId="4" fillId="3" borderId="18" xfId="0" applyNumberFormat="1" applyFont="1" applyFill="1" applyBorder="1" applyAlignment="1">
      <alignment horizontal="center" vertical="top" shrinkToFit="1"/>
    </xf>
    <xf numFmtId="0" fontId="11" fillId="0" borderId="0" xfId="0" applyFont="1" applyAlignment="1">
      <alignment horizontal="left" vertical="top"/>
    </xf>
    <xf numFmtId="0" fontId="21" fillId="0" borderId="10" xfId="0" applyFont="1" applyBorder="1" applyAlignment="1">
      <alignment horizontal="left" vertical="top"/>
    </xf>
    <xf numFmtId="0" fontId="0" fillId="0" borderId="17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19" fillId="0" borderId="6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0" fillId="0" borderId="10" xfId="0" applyBorder="1" applyAlignment="1">
      <alignment horizontal="center" vertical="top"/>
    </xf>
    <xf numFmtId="0" fontId="11" fillId="0" borderId="17" xfId="0" applyFont="1" applyBorder="1" applyAlignment="1">
      <alignment horizontal="center" vertical="top"/>
    </xf>
    <xf numFmtId="0" fontId="8" fillId="0" borderId="17" xfId="0" applyFont="1" applyBorder="1" applyAlignment="1">
      <alignment horizontal="center" vertical="top"/>
    </xf>
    <xf numFmtId="0" fontId="11" fillId="0" borderId="7" xfId="0" applyFon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1" fillId="0" borderId="7" xfId="0" applyFont="1" applyBorder="1" applyAlignment="1">
      <alignment horizontal="left" vertical="top" wrapText="1" indent="5"/>
    </xf>
    <xf numFmtId="0" fontId="1" fillId="0" borderId="16" xfId="0" applyFont="1" applyBorder="1" applyAlignment="1">
      <alignment horizontal="left" vertical="top" wrapText="1" indent="7"/>
    </xf>
    <xf numFmtId="0" fontId="1" fillId="0" borderId="7" xfId="0" applyFont="1" applyBorder="1" applyAlignment="1">
      <alignment horizontal="left" vertical="top" wrapText="1" indent="7"/>
    </xf>
    <xf numFmtId="0" fontId="11" fillId="0" borderId="6" xfId="0" applyFont="1" applyBorder="1" applyAlignment="1">
      <alignment horizontal="center" vertical="top"/>
    </xf>
  </cellXfs>
  <cellStyles count="3">
    <cellStyle name="Normal" xfId="0" builtinId="0"/>
    <cellStyle name="Normal 3" xfId="1" xr:uid="{568D7D01-8466-4E86-B2B3-0E17E256BB0D}"/>
    <cellStyle name="Percent 2" xfId="2" xr:uid="{A8D37379-F0EB-424D-B2DE-9C75D54C492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3'!$E$57:$F$57</c:f>
              <c:strCache>
                <c:ptCount val="2"/>
                <c:pt idx="0">
                  <c:v>Liquidity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'Table 3'!$G$56:$J$56</c:f>
              <c:strCache>
                <c:ptCount val="4"/>
                <c:pt idx="0">
                  <c:v>Mar '25</c:v>
                </c:pt>
                <c:pt idx="1">
                  <c:v>Mar '24</c:v>
                </c:pt>
                <c:pt idx="2">
                  <c:v>Mar '23</c:v>
                </c:pt>
                <c:pt idx="3">
                  <c:v>Mar '22</c:v>
                </c:pt>
              </c:strCache>
            </c:strRef>
          </c:cat>
          <c:val>
            <c:numRef>
              <c:f>'Table 3'!$G$57:$J$57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805-4299-A202-C600B7AA002C}"/>
            </c:ext>
          </c:extLst>
        </c:ser>
        <c:ser>
          <c:idx val="1"/>
          <c:order val="1"/>
          <c:tx>
            <c:strRef>
              <c:f>'Table 3'!$E$58:$F$58</c:f>
              <c:strCache>
                <c:ptCount val="2"/>
                <c:pt idx="0">
                  <c:v>Current Ratio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'Table 3'!$G$56:$J$56</c:f>
              <c:strCache>
                <c:ptCount val="4"/>
                <c:pt idx="0">
                  <c:v>Mar '25</c:v>
                </c:pt>
                <c:pt idx="1">
                  <c:v>Mar '24</c:v>
                </c:pt>
                <c:pt idx="2">
                  <c:v>Mar '23</c:v>
                </c:pt>
                <c:pt idx="3">
                  <c:v>Mar '22</c:v>
                </c:pt>
              </c:strCache>
            </c:strRef>
          </c:cat>
          <c:val>
            <c:numRef>
              <c:f>'Table 3'!$G$58:$J$58</c:f>
              <c:numCache>
                <c:formatCode>General</c:formatCode>
                <c:ptCount val="4"/>
                <c:pt idx="0">
                  <c:v>3.4076431078979845</c:v>
                </c:pt>
                <c:pt idx="1">
                  <c:v>7.8730123263694933</c:v>
                </c:pt>
                <c:pt idx="2">
                  <c:v>3.5735986237787665</c:v>
                </c:pt>
                <c:pt idx="3">
                  <c:v>1.8034615874093243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5-4299-A202-C600B7AA002C}"/>
            </c:ext>
          </c:extLst>
        </c:ser>
        <c:ser>
          <c:idx val="2"/>
          <c:order val="2"/>
          <c:tx>
            <c:strRef>
              <c:f>'Table 3'!$E$59:$F$59</c:f>
              <c:strCache>
                <c:ptCount val="2"/>
                <c:pt idx="0">
                  <c:v>Quick Ratio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'Table 3'!$G$56:$J$56</c:f>
              <c:strCache>
                <c:ptCount val="4"/>
                <c:pt idx="0">
                  <c:v>Mar '25</c:v>
                </c:pt>
                <c:pt idx="1">
                  <c:v>Mar '24</c:v>
                </c:pt>
                <c:pt idx="2">
                  <c:v>Mar '23</c:v>
                </c:pt>
                <c:pt idx="3">
                  <c:v>Mar '22</c:v>
                </c:pt>
              </c:strCache>
            </c:strRef>
          </c:cat>
          <c:val>
            <c:numRef>
              <c:f>'Table 3'!$G$59:$J$59</c:f>
              <c:numCache>
                <c:formatCode>General</c:formatCode>
                <c:ptCount val="4"/>
                <c:pt idx="0">
                  <c:v>2.420419024413702</c:v>
                </c:pt>
                <c:pt idx="1">
                  <c:v>6.1129855137228617</c:v>
                </c:pt>
                <c:pt idx="2">
                  <c:v>2.2699860430393719</c:v>
                </c:pt>
                <c:pt idx="3">
                  <c:v>0.88486828150850549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05-4299-A202-C600B7AA002C}"/>
            </c:ext>
          </c:extLst>
        </c:ser>
        <c:ser>
          <c:idx val="3"/>
          <c:order val="3"/>
          <c:tx>
            <c:strRef>
              <c:f>'Table 3'!$E$60:$F$60</c:f>
              <c:strCache>
                <c:ptCount val="2"/>
                <c:pt idx="0">
                  <c:v>Cash Ratio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'Table 3'!$G$56:$J$56</c:f>
              <c:strCache>
                <c:ptCount val="4"/>
                <c:pt idx="0">
                  <c:v>Mar '25</c:v>
                </c:pt>
                <c:pt idx="1">
                  <c:v>Mar '24</c:v>
                </c:pt>
                <c:pt idx="2">
                  <c:v>Mar '23</c:v>
                </c:pt>
                <c:pt idx="3">
                  <c:v>Mar '22</c:v>
                </c:pt>
              </c:strCache>
            </c:strRef>
          </c:cat>
          <c:val>
            <c:numRef>
              <c:f>'Table 3'!$G$60:$J$60</c:f>
              <c:numCache>
                <c:formatCode>#,##0.00</c:formatCode>
                <c:ptCount val="4"/>
                <c:pt idx="0">
                  <c:v>2.0944648381770672</c:v>
                </c:pt>
                <c:pt idx="1">
                  <c:v>6.2919971697761898</c:v>
                </c:pt>
                <c:pt idx="2">
                  <c:v>1.5680807556233569</c:v>
                </c:pt>
                <c:pt idx="3">
                  <c:v>9.5363339413736065E-2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05-4299-A202-C600B7AA0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6234719"/>
        <c:axId val="666223679"/>
      </c:barChart>
      <c:catAx>
        <c:axId val="66623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23679"/>
        <c:crosses val="autoZero"/>
        <c:auto val="1"/>
        <c:lblAlgn val="ctr"/>
        <c:lblOffset val="100"/>
        <c:noMultiLvlLbl val="0"/>
      </c:catAx>
      <c:valAx>
        <c:axId val="666223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3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1900224</xdr:colOff>
      <xdr:row>5</xdr:row>
      <xdr:rowOff>12</xdr:rowOff>
    </xdr:from>
    <xdr:ext cx="19050" cy="2000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0" y="0"/>
          <a:ext cx="19050" cy="200025"/>
        </a:xfrm>
        <a:custGeom>
          <a:avLst/>
          <a:gdLst/>
          <a:ahLst/>
          <a:cxnLst/>
          <a:rect l="0" t="0" r="0" b="0"/>
          <a:pathLst>
            <a:path w="19050" h="200025">
              <a:moveTo>
                <a:pt x="19050" y="0"/>
              </a:moveTo>
              <a:lnTo>
                <a:pt x="9525" y="0"/>
              </a:lnTo>
              <a:lnTo>
                <a:pt x="0" y="0"/>
              </a:lnTo>
              <a:lnTo>
                <a:pt x="0" y="200025"/>
              </a:lnTo>
              <a:lnTo>
                <a:pt x="9525" y="200025"/>
              </a:lnTo>
              <a:lnTo>
                <a:pt x="19050" y="200025"/>
              </a:lnTo>
              <a:lnTo>
                <a:pt x="1905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6</xdr:col>
      <xdr:colOff>790563</xdr:colOff>
      <xdr:row>5</xdr:row>
      <xdr:rowOff>199402</xdr:rowOff>
    </xdr:from>
    <xdr:ext cx="19050" cy="2095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0" y="0"/>
          <a:ext cx="19050" cy="209550"/>
        </a:xfrm>
        <a:custGeom>
          <a:avLst/>
          <a:gdLst/>
          <a:ahLst/>
          <a:cxnLst/>
          <a:rect l="0" t="0" r="0" b="0"/>
          <a:pathLst>
            <a:path w="19050" h="209550">
              <a:moveTo>
                <a:pt x="19050" y="0"/>
              </a:moveTo>
              <a:lnTo>
                <a:pt x="9525" y="0"/>
              </a:lnTo>
              <a:lnTo>
                <a:pt x="0" y="0"/>
              </a:lnTo>
              <a:lnTo>
                <a:pt x="0" y="209550"/>
              </a:lnTo>
              <a:lnTo>
                <a:pt x="9525" y="209550"/>
              </a:lnTo>
              <a:lnTo>
                <a:pt x="19050" y="209550"/>
              </a:lnTo>
              <a:lnTo>
                <a:pt x="1905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6</xdr:col>
      <xdr:colOff>790563</xdr:colOff>
      <xdr:row>7</xdr:row>
      <xdr:rowOff>0</xdr:rowOff>
    </xdr:from>
    <xdr:ext cx="19050" cy="2095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0"/>
          <a:ext cx="19050" cy="209550"/>
        </a:xfrm>
        <a:custGeom>
          <a:avLst/>
          <a:gdLst/>
          <a:ahLst/>
          <a:cxnLst/>
          <a:rect l="0" t="0" r="0" b="0"/>
          <a:pathLst>
            <a:path w="19050" h="209550">
              <a:moveTo>
                <a:pt x="19050" y="0"/>
              </a:moveTo>
              <a:lnTo>
                <a:pt x="9525" y="0"/>
              </a:lnTo>
              <a:lnTo>
                <a:pt x="0" y="0"/>
              </a:lnTo>
              <a:lnTo>
                <a:pt x="0" y="209550"/>
              </a:lnTo>
              <a:lnTo>
                <a:pt x="9525" y="209550"/>
              </a:lnTo>
              <a:lnTo>
                <a:pt x="19050" y="209550"/>
              </a:lnTo>
              <a:lnTo>
                <a:pt x="1905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6</xdr:col>
      <xdr:colOff>790563</xdr:colOff>
      <xdr:row>7</xdr:row>
      <xdr:rowOff>0</xdr:rowOff>
    </xdr:from>
    <xdr:ext cx="19050" cy="17526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0" y="0"/>
          <a:ext cx="19050" cy="1752600"/>
        </a:xfrm>
        <a:custGeom>
          <a:avLst/>
          <a:gdLst/>
          <a:ahLst/>
          <a:cxnLst/>
          <a:rect l="0" t="0" r="0" b="0"/>
          <a:pathLst>
            <a:path w="19050" h="1752600">
              <a:moveTo>
                <a:pt x="19050" y="0"/>
              </a:moveTo>
              <a:lnTo>
                <a:pt x="9525" y="0"/>
              </a:lnTo>
              <a:lnTo>
                <a:pt x="0" y="0"/>
              </a:lnTo>
              <a:lnTo>
                <a:pt x="0" y="209550"/>
              </a:lnTo>
              <a:lnTo>
                <a:pt x="0" y="1752587"/>
              </a:lnTo>
              <a:lnTo>
                <a:pt x="9525" y="1752587"/>
              </a:lnTo>
              <a:lnTo>
                <a:pt x="19050" y="1752587"/>
              </a:lnTo>
              <a:lnTo>
                <a:pt x="19050" y="1543050"/>
              </a:lnTo>
              <a:lnTo>
                <a:pt x="19050" y="1333500"/>
              </a:lnTo>
              <a:lnTo>
                <a:pt x="19050" y="1028700"/>
              </a:lnTo>
              <a:lnTo>
                <a:pt x="19050" y="723900"/>
              </a:lnTo>
              <a:lnTo>
                <a:pt x="19050" y="419100"/>
              </a:lnTo>
              <a:lnTo>
                <a:pt x="19050" y="209550"/>
              </a:lnTo>
              <a:lnTo>
                <a:pt x="1905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18</xdr:col>
      <xdr:colOff>1900224</xdr:colOff>
      <xdr:row>5</xdr:row>
      <xdr:rowOff>12</xdr:rowOff>
    </xdr:from>
    <xdr:ext cx="19050" cy="200025"/>
    <xdr:sp macro="" textlink="">
      <xdr:nvSpPr>
        <xdr:cNvPr id="2" name="Shape 7">
          <a:extLst>
            <a:ext uri="{FF2B5EF4-FFF2-40B4-BE49-F238E27FC236}">
              <a16:creationId xmlns:a16="http://schemas.microsoft.com/office/drawing/2014/main" id="{9587D786-34CA-415D-BC83-4E98D7616A0B}"/>
            </a:ext>
          </a:extLst>
        </xdr:cNvPr>
        <xdr:cNvSpPr/>
      </xdr:nvSpPr>
      <xdr:spPr>
        <a:xfrm>
          <a:off x="1900224" y="12"/>
          <a:ext cx="19050" cy="200025"/>
        </a:xfrm>
        <a:custGeom>
          <a:avLst/>
          <a:gdLst/>
          <a:ahLst/>
          <a:cxnLst/>
          <a:rect l="0" t="0" r="0" b="0"/>
          <a:pathLst>
            <a:path w="19050" h="200025">
              <a:moveTo>
                <a:pt x="19050" y="0"/>
              </a:moveTo>
              <a:lnTo>
                <a:pt x="9525" y="0"/>
              </a:lnTo>
              <a:lnTo>
                <a:pt x="0" y="0"/>
              </a:lnTo>
              <a:lnTo>
                <a:pt x="0" y="200025"/>
              </a:lnTo>
              <a:lnTo>
                <a:pt x="9525" y="200025"/>
              </a:lnTo>
              <a:lnTo>
                <a:pt x="19050" y="200025"/>
              </a:lnTo>
              <a:lnTo>
                <a:pt x="1905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4</xdr:col>
      <xdr:colOff>22097</xdr:colOff>
      <xdr:row>95</xdr:row>
      <xdr:rowOff>0</xdr:rowOff>
    </xdr:from>
    <xdr:ext cx="10667" cy="10668"/>
    <xdr:pic>
      <xdr:nvPicPr>
        <xdr:cNvPr id="3" name="image1.png">
          <a:extLst>
            <a:ext uri="{FF2B5EF4-FFF2-40B4-BE49-F238E27FC236}">
              <a16:creationId xmlns:a16="http://schemas.microsoft.com/office/drawing/2014/main" id="{9363BE4A-6394-4261-9715-350CB98A5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7" y="406400"/>
          <a:ext cx="10667" cy="10668"/>
        </a:xfrm>
        <a:prstGeom prst="rect">
          <a:avLst/>
        </a:prstGeom>
      </xdr:spPr>
    </xdr:pic>
    <xdr:clientData/>
  </xdr:oneCellAnchor>
  <xdr:oneCellAnchor>
    <xdr:from>
      <xdr:col>4</xdr:col>
      <xdr:colOff>22097</xdr:colOff>
      <xdr:row>96</xdr:row>
      <xdr:rowOff>0</xdr:rowOff>
    </xdr:from>
    <xdr:ext cx="10667" cy="10668"/>
    <xdr:pic>
      <xdr:nvPicPr>
        <xdr:cNvPr id="4" name="image1.png">
          <a:extLst>
            <a:ext uri="{FF2B5EF4-FFF2-40B4-BE49-F238E27FC236}">
              <a16:creationId xmlns:a16="http://schemas.microsoft.com/office/drawing/2014/main" id="{0F27EA36-51F9-493B-BFA0-023E948CE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7" y="615950"/>
          <a:ext cx="10667" cy="10668"/>
        </a:xfrm>
        <a:prstGeom prst="rect">
          <a:avLst/>
        </a:prstGeom>
      </xdr:spPr>
    </xdr:pic>
    <xdr:clientData/>
  </xdr:oneCellAnchor>
  <xdr:oneCellAnchor>
    <xdr:from>
      <xdr:col>4</xdr:col>
      <xdr:colOff>22097</xdr:colOff>
      <xdr:row>103</xdr:row>
      <xdr:rowOff>0</xdr:rowOff>
    </xdr:from>
    <xdr:ext cx="10667" cy="10668"/>
    <xdr:pic>
      <xdr:nvPicPr>
        <xdr:cNvPr id="5" name="image1.png">
          <a:extLst>
            <a:ext uri="{FF2B5EF4-FFF2-40B4-BE49-F238E27FC236}">
              <a16:creationId xmlns:a16="http://schemas.microsoft.com/office/drawing/2014/main" id="{344E6C8C-44B4-44F1-B65D-18127A9A9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7" y="2082800"/>
          <a:ext cx="10667" cy="10668"/>
        </a:xfrm>
        <a:prstGeom prst="rect">
          <a:avLst/>
        </a:prstGeom>
      </xdr:spPr>
    </xdr:pic>
    <xdr:clientData/>
  </xdr:oneCellAnchor>
  <xdr:oneCellAnchor>
    <xdr:from>
      <xdr:col>4</xdr:col>
      <xdr:colOff>22097</xdr:colOff>
      <xdr:row>104</xdr:row>
      <xdr:rowOff>18287</xdr:rowOff>
    </xdr:from>
    <xdr:ext cx="10667" cy="10668"/>
    <xdr:pic>
      <xdr:nvPicPr>
        <xdr:cNvPr id="6" name="image1.png">
          <a:extLst>
            <a:ext uri="{FF2B5EF4-FFF2-40B4-BE49-F238E27FC236}">
              <a16:creationId xmlns:a16="http://schemas.microsoft.com/office/drawing/2014/main" id="{BE8E0029-6B2A-4FC6-8792-ED19CE4D4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7" y="2310637"/>
          <a:ext cx="10667" cy="10668"/>
        </a:xfrm>
        <a:prstGeom prst="rect">
          <a:avLst/>
        </a:prstGeom>
      </xdr:spPr>
    </xdr:pic>
    <xdr:clientData/>
  </xdr:oneCellAnchor>
  <xdr:oneCellAnchor>
    <xdr:from>
      <xdr:col>11</xdr:col>
      <xdr:colOff>1904238</xdr:colOff>
      <xdr:row>92</xdr:row>
      <xdr:rowOff>12</xdr:rowOff>
    </xdr:from>
    <xdr:ext cx="20320" cy="363220"/>
    <xdr:sp macro="" textlink="">
      <xdr:nvSpPr>
        <xdr:cNvPr id="11" name="Shape 8">
          <a:extLst>
            <a:ext uri="{FF2B5EF4-FFF2-40B4-BE49-F238E27FC236}">
              <a16:creationId xmlns:a16="http://schemas.microsoft.com/office/drawing/2014/main" id="{F3AA7A03-74CF-4FED-A0A5-B7CDED75B08C}"/>
            </a:ext>
          </a:extLst>
        </xdr:cNvPr>
        <xdr:cNvSpPr/>
      </xdr:nvSpPr>
      <xdr:spPr>
        <a:xfrm>
          <a:off x="1904238" y="12"/>
          <a:ext cx="20320" cy="363220"/>
        </a:xfrm>
        <a:custGeom>
          <a:avLst/>
          <a:gdLst/>
          <a:ahLst/>
          <a:cxnLst/>
          <a:rect l="0" t="0" r="0" b="0"/>
          <a:pathLst>
            <a:path w="20320" h="363220">
              <a:moveTo>
                <a:pt x="19812" y="0"/>
              </a:moveTo>
              <a:lnTo>
                <a:pt x="10668" y="0"/>
              </a:lnTo>
              <a:lnTo>
                <a:pt x="9144" y="0"/>
              </a:lnTo>
              <a:lnTo>
                <a:pt x="0" y="0"/>
              </a:lnTo>
              <a:lnTo>
                <a:pt x="0" y="362712"/>
              </a:lnTo>
              <a:lnTo>
                <a:pt x="9144" y="362712"/>
              </a:lnTo>
              <a:lnTo>
                <a:pt x="10668" y="362712"/>
              </a:lnTo>
              <a:lnTo>
                <a:pt x="19812" y="362712"/>
              </a:lnTo>
              <a:lnTo>
                <a:pt x="19812" y="0"/>
              </a:lnTo>
              <a:close/>
            </a:path>
          </a:pathLst>
        </a:custGeom>
        <a:solidFill>
          <a:srgbClr val="EDEDED">
            <a:alpha val="50000"/>
          </a:srgbClr>
        </a:solidFill>
      </xdr:spPr>
      <xdr:txBody>
        <a:bodyPr/>
        <a:lstStyle/>
        <a:p>
          <a:endParaRPr lang="en-IN"/>
        </a:p>
      </xdr:txBody>
    </xdr:sp>
    <xdr:clientData/>
  </xdr:oneCellAnchor>
  <xdr:oneCellAnchor>
    <xdr:from>
      <xdr:col>11</xdr:col>
      <xdr:colOff>22097</xdr:colOff>
      <xdr:row>93</xdr:row>
      <xdr:rowOff>228347</xdr:rowOff>
    </xdr:from>
    <xdr:ext cx="10667" cy="10668"/>
    <xdr:pic>
      <xdr:nvPicPr>
        <xdr:cNvPr id="12" name="image2.png">
          <a:extLst>
            <a:ext uri="{FF2B5EF4-FFF2-40B4-BE49-F238E27FC236}">
              <a16:creationId xmlns:a16="http://schemas.microsoft.com/office/drawing/2014/main" id="{03CA05A7-0A88-43FA-BB82-9BC4A4332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7" y="590297"/>
          <a:ext cx="10667" cy="10668"/>
        </a:xfrm>
        <a:prstGeom prst="rect">
          <a:avLst/>
        </a:prstGeom>
      </xdr:spPr>
    </xdr:pic>
    <xdr:clientData/>
  </xdr:oneCellAnchor>
  <xdr:oneCellAnchor>
    <xdr:from>
      <xdr:col>11</xdr:col>
      <xdr:colOff>22097</xdr:colOff>
      <xdr:row>95</xdr:row>
      <xdr:rowOff>0</xdr:rowOff>
    </xdr:from>
    <xdr:ext cx="10667" cy="10668"/>
    <xdr:pic>
      <xdr:nvPicPr>
        <xdr:cNvPr id="13" name="image2.png">
          <a:extLst>
            <a:ext uri="{FF2B5EF4-FFF2-40B4-BE49-F238E27FC236}">
              <a16:creationId xmlns:a16="http://schemas.microsoft.com/office/drawing/2014/main" id="{62FDB9CB-503F-4473-9D18-A6D512FF9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7" y="825500"/>
          <a:ext cx="10667" cy="10668"/>
        </a:xfrm>
        <a:prstGeom prst="rect">
          <a:avLst/>
        </a:prstGeom>
      </xdr:spPr>
    </xdr:pic>
    <xdr:clientData/>
  </xdr:oneCellAnchor>
  <xdr:oneCellAnchor>
    <xdr:from>
      <xdr:col>11</xdr:col>
      <xdr:colOff>22097</xdr:colOff>
      <xdr:row>108</xdr:row>
      <xdr:rowOff>0</xdr:rowOff>
    </xdr:from>
    <xdr:ext cx="10667" cy="10667"/>
    <xdr:pic>
      <xdr:nvPicPr>
        <xdr:cNvPr id="14" name="image2.png">
          <a:extLst>
            <a:ext uri="{FF2B5EF4-FFF2-40B4-BE49-F238E27FC236}">
              <a16:creationId xmlns:a16="http://schemas.microsoft.com/office/drawing/2014/main" id="{B634E8EC-7D80-4D7C-8AC8-EBAF9017E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7" y="3752850"/>
          <a:ext cx="10667" cy="10667"/>
        </a:xfrm>
        <a:prstGeom prst="rect">
          <a:avLst/>
        </a:prstGeom>
      </xdr:spPr>
    </xdr:pic>
    <xdr:clientData/>
  </xdr:oneCellAnchor>
  <xdr:oneCellAnchor>
    <xdr:from>
      <xdr:col>11</xdr:col>
      <xdr:colOff>22097</xdr:colOff>
      <xdr:row>109</xdr:row>
      <xdr:rowOff>0</xdr:rowOff>
    </xdr:from>
    <xdr:ext cx="10667" cy="12191"/>
    <xdr:pic>
      <xdr:nvPicPr>
        <xdr:cNvPr id="15" name="image3.png">
          <a:extLst>
            <a:ext uri="{FF2B5EF4-FFF2-40B4-BE49-F238E27FC236}">
              <a16:creationId xmlns:a16="http://schemas.microsoft.com/office/drawing/2014/main" id="{D2972188-9B6A-4356-B8A9-E3535A85B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7" y="3962400"/>
          <a:ext cx="10667" cy="12191"/>
        </a:xfrm>
        <a:prstGeom prst="rect">
          <a:avLst/>
        </a:prstGeom>
      </xdr:spPr>
    </xdr:pic>
    <xdr:clientData/>
  </xdr:oneCellAnchor>
  <xdr:twoCellAnchor>
    <xdr:from>
      <xdr:col>4</xdr:col>
      <xdr:colOff>396259</xdr:colOff>
      <xdr:row>33</xdr:row>
      <xdr:rowOff>148626</xdr:rowOff>
    </xdr:from>
    <xdr:to>
      <xdr:col>8</xdr:col>
      <xdr:colOff>176882</xdr:colOff>
      <xdr:row>49</xdr:row>
      <xdr:rowOff>153615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3A06F90-1CEF-2F41-EA1C-10CE92F2A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Y180"/>
  <sheetViews>
    <sheetView tabSelected="1" zoomScale="64" zoomScaleNormal="69" workbookViewId="0">
      <selection activeCell="G21" sqref="G21"/>
    </sheetView>
  </sheetViews>
  <sheetFormatPr defaultRowHeight="13.2" x14ac:dyDescent="0.25"/>
  <cols>
    <col min="4" max="4" width="38" bestFit="1" customWidth="1"/>
    <col min="5" max="5" width="57.77734375" bestFit="1" customWidth="1"/>
    <col min="6" max="6" width="12.109375" bestFit="1" customWidth="1"/>
    <col min="7" max="7" width="18.21875" customWidth="1"/>
    <col min="8" max="8" width="10.6640625" customWidth="1"/>
    <col min="10" max="10" width="11.88671875" bestFit="1" customWidth="1"/>
    <col min="11" max="11" width="57.88671875" bestFit="1" customWidth="1"/>
    <col min="12" max="12" width="28.21875" bestFit="1" customWidth="1"/>
    <col min="13" max="13" width="31.44140625" bestFit="1" customWidth="1"/>
    <col min="14" max="14" width="10.33203125" customWidth="1"/>
    <col min="15" max="15" width="10.44140625" customWidth="1"/>
    <col min="16" max="16" width="10.5546875" customWidth="1"/>
    <col min="17" max="17" width="11.88671875" bestFit="1" customWidth="1"/>
    <col min="18" max="18" width="91.5546875" bestFit="1" customWidth="1"/>
    <col min="19" max="19" width="85.44140625" bestFit="1" customWidth="1"/>
    <col min="20" max="20" width="11.109375" customWidth="1"/>
    <col min="21" max="21" width="13.109375" customWidth="1"/>
    <col min="22" max="22" width="12.21875" customWidth="1"/>
    <col min="23" max="23" width="13.44140625" customWidth="1"/>
  </cols>
  <sheetData>
    <row r="1" spans="2:25" ht="13.8" thickBot="1" x14ac:dyDescent="0.3"/>
    <row r="2" spans="2:25" x14ac:dyDescent="0.25"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6"/>
    </row>
    <row r="3" spans="2:25" ht="13.8" thickBot="1" x14ac:dyDescent="0.3">
      <c r="B3" s="69"/>
      <c r="Y3" s="70"/>
    </row>
    <row r="4" spans="2:25" x14ac:dyDescent="0.25">
      <c r="B4" s="69"/>
      <c r="C4" s="64"/>
      <c r="D4" s="135" t="s">
        <v>151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7"/>
      <c r="Y4" s="70"/>
    </row>
    <row r="5" spans="2:25" ht="13.8" thickBot="1" x14ac:dyDescent="0.3">
      <c r="B5" s="69"/>
      <c r="C5" s="69"/>
      <c r="X5" s="70"/>
      <c r="Y5" s="70"/>
    </row>
    <row r="6" spans="2:25" ht="15.75" customHeight="1" x14ac:dyDescent="0.25">
      <c r="B6" s="69"/>
      <c r="C6" s="69"/>
      <c r="D6" s="16" t="s">
        <v>0</v>
      </c>
      <c r="E6" s="138" t="s">
        <v>1</v>
      </c>
      <c r="F6" s="138"/>
      <c r="G6" s="138"/>
      <c r="H6" s="17"/>
      <c r="K6" s="28" t="s">
        <v>14</v>
      </c>
      <c r="L6" s="139" t="s">
        <v>1</v>
      </c>
      <c r="M6" s="139"/>
      <c r="N6" s="140"/>
      <c r="O6" s="140"/>
      <c r="P6" s="29"/>
      <c r="S6" s="16" t="s">
        <v>51</v>
      </c>
      <c r="T6" s="138" t="s">
        <v>1</v>
      </c>
      <c r="U6" s="138"/>
      <c r="V6" s="138"/>
      <c r="W6" s="17"/>
      <c r="X6" s="70"/>
      <c r="Y6" s="70"/>
    </row>
    <row r="7" spans="2:25" x14ac:dyDescent="0.25">
      <c r="B7" s="69"/>
      <c r="C7" s="69"/>
      <c r="D7" s="18"/>
      <c r="E7" s="4" t="s">
        <v>2</v>
      </c>
      <c r="F7" s="4" t="s">
        <v>3</v>
      </c>
      <c r="G7" s="5" t="s">
        <v>4</v>
      </c>
      <c r="H7" s="19" t="s">
        <v>5</v>
      </c>
      <c r="K7" s="30"/>
      <c r="L7" s="1"/>
      <c r="M7" s="4" t="s">
        <v>2</v>
      </c>
      <c r="N7" s="4" t="s">
        <v>3</v>
      </c>
      <c r="O7" s="4" t="s">
        <v>4</v>
      </c>
      <c r="P7" s="31" t="s">
        <v>5</v>
      </c>
      <c r="S7" s="18"/>
      <c r="T7" s="4" t="s">
        <v>2</v>
      </c>
      <c r="U7" s="4" t="s">
        <v>3</v>
      </c>
      <c r="V7" s="4" t="s">
        <v>4</v>
      </c>
      <c r="W7" s="19" t="s">
        <v>5</v>
      </c>
      <c r="X7" s="70"/>
      <c r="Y7" s="70"/>
    </row>
    <row r="8" spans="2:25" ht="16.2" customHeight="1" x14ac:dyDescent="0.25">
      <c r="B8" s="69"/>
      <c r="C8" s="69"/>
      <c r="D8" s="20" t="s">
        <v>7</v>
      </c>
      <c r="E8" s="6">
        <v>275.35000000000002</v>
      </c>
      <c r="F8" s="6">
        <v>160.6</v>
      </c>
      <c r="G8" s="7">
        <v>124.52</v>
      </c>
      <c r="H8" s="21">
        <v>57.56</v>
      </c>
      <c r="K8" s="30"/>
      <c r="L8" s="1"/>
      <c r="M8" s="10" t="s">
        <v>6</v>
      </c>
      <c r="N8" s="10" t="s">
        <v>6</v>
      </c>
      <c r="O8" s="10" t="s">
        <v>6</v>
      </c>
      <c r="P8" s="32" t="s">
        <v>6</v>
      </c>
      <c r="S8" s="18"/>
      <c r="T8" s="10" t="s">
        <v>6</v>
      </c>
      <c r="U8" s="10" t="s">
        <v>6</v>
      </c>
      <c r="V8" s="10" t="s">
        <v>6</v>
      </c>
      <c r="W8" s="41" t="s">
        <v>6</v>
      </c>
      <c r="X8" s="70"/>
      <c r="Y8" s="70"/>
    </row>
    <row r="9" spans="2:25" ht="15.75" customHeight="1" x14ac:dyDescent="0.25">
      <c r="B9" s="69"/>
      <c r="C9" s="69"/>
      <c r="D9" s="22" t="s">
        <v>8</v>
      </c>
      <c r="E9" s="8">
        <v>65.05</v>
      </c>
      <c r="F9" s="8">
        <v>-103.21</v>
      </c>
      <c r="G9" s="9">
        <v>-52.29</v>
      </c>
      <c r="H9" s="23">
        <v>14.73</v>
      </c>
      <c r="K9" s="33" t="s">
        <v>15</v>
      </c>
      <c r="L9" s="80"/>
      <c r="M9" s="11"/>
      <c r="N9" s="12"/>
      <c r="O9" s="12"/>
      <c r="P9" s="34"/>
      <c r="S9" s="33" t="s">
        <v>52</v>
      </c>
      <c r="T9" s="11"/>
      <c r="U9" s="12"/>
      <c r="V9" s="12"/>
      <c r="W9" s="42"/>
      <c r="X9" s="70"/>
      <c r="Y9" s="70"/>
    </row>
    <row r="10" spans="2:25" ht="22.05" customHeight="1" x14ac:dyDescent="0.25">
      <c r="B10" s="69"/>
      <c r="C10" s="69"/>
      <c r="D10" s="22" t="s">
        <v>9</v>
      </c>
      <c r="E10" s="8">
        <v>-322.08</v>
      </c>
      <c r="F10" s="8">
        <v>-1301.75</v>
      </c>
      <c r="G10" s="9">
        <v>-480.46</v>
      </c>
      <c r="H10" s="23">
        <v>-37.18</v>
      </c>
      <c r="K10" s="57" t="s">
        <v>16</v>
      </c>
      <c r="L10" s="58"/>
      <c r="M10" s="48">
        <v>1915.44</v>
      </c>
      <c r="N10" s="48">
        <v>1273.94</v>
      </c>
      <c r="O10" s="48">
        <v>1086.56</v>
      </c>
      <c r="P10" s="59">
        <v>671.39</v>
      </c>
      <c r="S10" s="22" t="s">
        <v>53</v>
      </c>
      <c r="T10" s="8">
        <v>64.08</v>
      </c>
      <c r="U10" s="8">
        <v>63.92</v>
      </c>
      <c r="V10" s="8">
        <v>58.14</v>
      </c>
      <c r="W10" s="23">
        <v>46.16</v>
      </c>
      <c r="X10" s="70"/>
      <c r="Y10" s="70"/>
    </row>
    <row r="11" spans="2:25" ht="26.55" customHeight="1" x14ac:dyDescent="0.25">
      <c r="B11" s="69"/>
      <c r="C11" s="69"/>
      <c r="D11" s="22" t="s">
        <v>10</v>
      </c>
      <c r="E11" s="8">
        <v>258.58</v>
      </c>
      <c r="F11" s="8">
        <v>1394.59</v>
      </c>
      <c r="G11" s="9">
        <v>550.41999999999996</v>
      </c>
      <c r="H11" s="23">
        <v>25.89</v>
      </c>
      <c r="K11" s="35" t="s">
        <v>17</v>
      </c>
      <c r="L11" s="1"/>
      <c r="M11" s="8">
        <v>0</v>
      </c>
      <c r="N11" s="8">
        <v>0</v>
      </c>
      <c r="O11" s="8">
        <v>0</v>
      </c>
      <c r="P11" s="36">
        <v>0</v>
      </c>
      <c r="S11" s="22" t="s">
        <v>54</v>
      </c>
      <c r="T11" s="8">
        <v>64.08</v>
      </c>
      <c r="U11" s="8">
        <v>63.92</v>
      </c>
      <c r="V11" s="8">
        <v>58.14</v>
      </c>
      <c r="W11" s="23">
        <v>46.16</v>
      </c>
      <c r="X11" s="70"/>
      <c r="Y11" s="70"/>
    </row>
    <row r="12" spans="2:25" ht="24.75" customHeight="1" x14ac:dyDescent="0.25">
      <c r="B12" s="69"/>
      <c r="C12" s="69"/>
      <c r="D12" s="20" t="s">
        <v>11</v>
      </c>
      <c r="E12" s="6">
        <v>1.55</v>
      </c>
      <c r="F12" s="6">
        <v>-10.37</v>
      </c>
      <c r="G12" s="7">
        <v>17.68</v>
      </c>
      <c r="H12" s="21">
        <v>3.43</v>
      </c>
      <c r="K12" s="57" t="s">
        <v>18</v>
      </c>
      <c r="L12" s="58"/>
      <c r="M12" s="48">
        <v>1915.44</v>
      </c>
      <c r="N12" s="48">
        <v>1273.94</v>
      </c>
      <c r="O12" s="48">
        <v>1086.56</v>
      </c>
      <c r="P12" s="59">
        <v>671.39</v>
      </c>
      <c r="S12" s="22" t="s">
        <v>55</v>
      </c>
      <c r="T12" s="8">
        <v>0</v>
      </c>
      <c r="U12" s="8">
        <v>1.27</v>
      </c>
      <c r="V12" s="8">
        <v>0</v>
      </c>
      <c r="W12" s="23">
        <v>0</v>
      </c>
      <c r="X12" s="70"/>
      <c r="Y12" s="70"/>
    </row>
    <row r="13" spans="2:25" ht="15.75" customHeight="1" x14ac:dyDescent="0.25">
      <c r="B13" s="69"/>
      <c r="C13" s="69"/>
      <c r="D13" s="22" t="s">
        <v>12</v>
      </c>
      <c r="E13" s="8">
        <v>12.82</v>
      </c>
      <c r="F13" s="8">
        <v>23.18</v>
      </c>
      <c r="G13" s="9">
        <v>5.51</v>
      </c>
      <c r="H13" s="23">
        <v>2.08</v>
      </c>
      <c r="K13" s="35" t="s">
        <v>19</v>
      </c>
      <c r="L13" s="1"/>
      <c r="M13" s="8">
        <v>136.52000000000001</v>
      </c>
      <c r="N13" s="8">
        <v>64.19</v>
      </c>
      <c r="O13" s="8">
        <v>11.91</v>
      </c>
      <c r="P13" s="36">
        <v>4.5999999999999996</v>
      </c>
      <c r="S13" s="22" t="s">
        <v>56</v>
      </c>
      <c r="T13" s="8">
        <v>0</v>
      </c>
      <c r="U13" s="8">
        <v>0</v>
      </c>
      <c r="V13" s="8">
        <v>0</v>
      </c>
      <c r="W13" s="23">
        <v>0</v>
      </c>
      <c r="X13" s="70"/>
      <c r="Y13" s="70"/>
    </row>
    <row r="14" spans="2:25" ht="16.5" customHeight="1" thickBot="1" x14ac:dyDescent="0.3">
      <c r="B14" s="69"/>
      <c r="C14" s="69"/>
      <c r="D14" s="24" t="s">
        <v>13</v>
      </c>
      <c r="E14" s="25">
        <v>14.36</v>
      </c>
      <c r="F14" s="25">
        <v>12.82</v>
      </c>
      <c r="G14" s="26">
        <v>23.18</v>
      </c>
      <c r="H14" s="27">
        <v>5.51</v>
      </c>
      <c r="K14" s="35" t="s">
        <v>20</v>
      </c>
      <c r="L14" s="1"/>
      <c r="M14" s="8">
        <v>-1.5</v>
      </c>
      <c r="N14" s="8">
        <v>21.47</v>
      </c>
      <c r="O14" s="8">
        <v>67.150000000000006</v>
      </c>
      <c r="P14" s="36">
        <v>3.75</v>
      </c>
      <c r="S14" s="22" t="s">
        <v>57</v>
      </c>
      <c r="T14" s="13">
        <v>2578.5100000000002</v>
      </c>
      <c r="U14" s="13">
        <v>2363.59</v>
      </c>
      <c r="V14" s="8">
        <v>900.24</v>
      </c>
      <c r="W14" s="23">
        <v>156.25</v>
      </c>
      <c r="X14" s="70"/>
      <c r="Y14" s="70"/>
    </row>
    <row r="15" spans="2:25" x14ac:dyDescent="0.25">
      <c r="B15" s="69"/>
      <c r="C15" s="69"/>
      <c r="D15" s="2"/>
      <c r="E15" s="2"/>
      <c r="F15" s="3"/>
      <c r="G15" s="80"/>
      <c r="H15" s="80"/>
      <c r="K15" s="33" t="s">
        <v>21</v>
      </c>
      <c r="L15" s="1"/>
      <c r="M15" s="14">
        <v>2050.46</v>
      </c>
      <c r="N15" s="14">
        <v>1359.6</v>
      </c>
      <c r="O15" s="14">
        <v>1165.6199999999999</v>
      </c>
      <c r="P15" s="37">
        <v>679.74</v>
      </c>
      <c r="S15" s="20" t="s">
        <v>58</v>
      </c>
      <c r="T15" s="14">
        <v>2642.59</v>
      </c>
      <c r="U15" s="14">
        <v>2428.7800000000002</v>
      </c>
      <c r="V15" s="6">
        <v>958.38</v>
      </c>
      <c r="W15" s="21">
        <v>202.41</v>
      </c>
      <c r="X15" s="70"/>
      <c r="Y15" s="70"/>
    </row>
    <row r="16" spans="2:25" ht="25.05" customHeight="1" x14ac:dyDescent="0.25">
      <c r="B16" s="69"/>
      <c r="C16" s="69"/>
      <c r="D16" s="81"/>
      <c r="E16" s="82"/>
      <c r="F16" s="82"/>
      <c r="G16" s="82"/>
      <c r="H16" s="82"/>
      <c r="K16" s="33" t="s">
        <v>22</v>
      </c>
      <c r="L16" s="80"/>
      <c r="M16" s="11"/>
      <c r="N16" s="12"/>
      <c r="O16" s="12"/>
      <c r="P16" s="34"/>
      <c r="S16" s="22" t="s">
        <v>59</v>
      </c>
      <c r="T16" s="8">
        <v>613.94000000000005</v>
      </c>
      <c r="U16" s="8">
        <v>264.11</v>
      </c>
      <c r="V16" s="8">
        <v>127.73</v>
      </c>
      <c r="W16" s="23">
        <v>165.58</v>
      </c>
      <c r="X16" s="70"/>
      <c r="Y16" s="70"/>
    </row>
    <row r="17" spans="2:25" x14ac:dyDescent="0.25">
      <c r="B17" s="69"/>
      <c r="C17" s="69"/>
      <c r="K17" s="35" t="s">
        <v>23</v>
      </c>
      <c r="L17" s="1"/>
      <c r="M17" s="13">
        <v>1422.9</v>
      </c>
      <c r="N17" s="8">
        <v>950.59</v>
      </c>
      <c r="O17" s="8">
        <v>862.96</v>
      </c>
      <c r="P17" s="36">
        <v>485.97</v>
      </c>
      <c r="S17" s="22" t="s">
        <v>60</v>
      </c>
      <c r="T17" s="8">
        <v>0</v>
      </c>
      <c r="U17" s="8">
        <v>0</v>
      </c>
      <c r="V17" s="8">
        <v>0</v>
      </c>
      <c r="W17" s="23">
        <v>0</v>
      </c>
      <c r="X17" s="70"/>
      <c r="Y17" s="70"/>
    </row>
    <row r="18" spans="2:25" x14ac:dyDescent="0.25">
      <c r="B18" s="69"/>
      <c r="C18" s="69"/>
      <c r="K18" s="35" t="s">
        <v>24</v>
      </c>
      <c r="L18" s="1"/>
      <c r="M18" s="8">
        <v>7.94</v>
      </c>
      <c r="N18" s="8">
        <v>7.13</v>
      </c>
      <c r="O18" s="8">
        <v>5.13</v>
      </c>
      <c r="P18" s="36">
        <v>3.7</v>
      </c>
      <c r="S18" s="20" t="s">
        <v>61</v>
      </c>
      <c r="T18" s="6">
        <v>613.94000000000005</v>
      </c>
      <c r="U18" s="6">
        <v>264.11</v>
      </c>
      <c r="V18" s="6">
        <v>127.73</v>
      </c>
      <c r="W18" s="21">
        <v>165.58</v>
      </c>
      <c r="X18" s="70"/>
      <c r="Y18" s="70"/>
    </row>
    <row r="19" spans="2:25" x14ac:dyDescent="0.25">
      <c r="B19" s="69"/>
      <c r="C19" s="69"/>
      <c r="K19" s="35" t="s">
        <v>25</v>
      </c>
      <c r="L19" s="1"/>
      <c r="M19" s="8">
        <v>112.97</v>
      </c>
      <c r="N19" s="8">
        <v>88.1</v>
      </c>
      <c r="O19" s="8">
        <v>70.010000000000005</v>
      </c>
      <c r="P19" s="36">
        <v>56.09</v>
      </c>
      <c r="S19" s="51" t="s">
        <v>62</v>
      </c>
      <c r="T19" s="52">
        <v>3256.53</v>
      </c>
      <c r="U19" s="52">
        <v>2692.89</v>
      </c>
      <c r="V19" s="52">
        <v>1086.1099999999999</v>
      </c>
      <c r="W19" s="53">
        <v>367.99</v>
      </c>
      <c r="X19" s="70"/>
      <c r="Y19" s="70"/>
    </row>
    <row r="20" spans="2:25" x14ac:dyDescent="0.25">
      <c r="B20" s="69"/>
      <c r="C20" s="69"/>
      <c r="K20" s="35" t="s">
        <v>26</v>
      </c>
      <c r="L20" s="1"/>
      <c r="M20" s="8">
        <v>0</v>
      </c>
      <c r="N20" s="8">
        <v>0</v>
      </c>
      <c r="O20" s="8">
        <v>0</v>
      </c>
      <c r="P20" s="36">
        <v>0</v>
      </c>
      <c r="S20" s="18"/>
      <c r="T20" s="4" t="s">
        <v>2</v>
      </c>
      <c r="U20" s="4" t="s">
        <v>3</v>
      </c>
      <c r="V20" s="4" t="s">
        <v>4</v>
      </c>
      <c r="W20" s="19" t="s">
        <v>5</v>
      </c>
      <c r="X20" s="70"/>
      <c r="Y20" s="70"/>
    </row>
    <row r="21" spans="2:25" x14ac:dyDescent="0.25">
      <c r="B21" s="69"/>
      <c r="C21" s="69"/>
      <c r="K21" s="35" t="s">
        <v>27</v>
      </c>
      <c r="L21" s="1"/>
      <c r="M21" s="8">
        <v>2.5499999999999998</v>
      </c>
      <c r="N21" s="8">
        <v>1.81</v>
      </c>
      <c r="O21" s="8">
        <v>2.0099999999999998</v>
      </c>
      <c r="P21" s="36">
        <v>0.74</v>
      </c>
      <c r="S21" s="18"/>
      <c r="T21" s="10" t="s">
        <v>6</v>
      </c>
      <c r="U21" s="10" t="s">
        <v>6</v>
      </c>
      <c r="V21" s="10" t="s">
        <v>6</v>
      </c>
      <c r="W21" s="41" t="s">
        <v>6</v>
      </c>
      <c r="X21" s="70"/>
      <c r="Y21" s="70"/>
    </row>
    <row r="22" spans="2:25" x14ac:dyDescent="0.25">
      <c r="B22" s="69"/>
      <c r="C22" s="69"/>
      <c r="K22" s="35" t="s">
        <v>28</v>
      </c>
      <c r="L22" s="1"/>
      <c r="M22" s="8">
        <v>114.25</v>
      </c>
      <c r="N22" s="8">
        <v>76.37</v>
      </c>
      <c r="O22" s="8">
        <v>48.72</v>
      </c>
      <c r="P22" s="36">
        <v>38.44</v>
      </c>
      <c r="S22" s="33" t="s">
        <v>63</v>
      </c>
      <c r="T22" s="11"/>
      <c r="U22" s="12"/>
      <c r="V22" s="12"/>
      <c r="W22" s="42"/>
      <c r="X22" s="70"/>
      <c r="Y22" s="70"/>
    </row>
    <row r="23" spans="2:25" x14ac:dyDescent="0.25">
      <c r="B23" s="69"/>
      <c r="C23" s="69"/>
      <c r="K23" s="35" t="s">
        <v>29</v>
      </c>
      <c r="L23" s="1"/>
      <c r="M23" s="8">
        <v>0</v>
      </c>
      <c r="N23" s="8">
        <v>0</v>
      </c>
      <c r="O23" s="8">
        <v>0</v>
      </c>
      <c r="P23" s="36">
        <v>0</v>
      </c>
      <c r="S23" s="22" t="s">
        <v>64</v>
      </c>
      <c r="T23" s="8">
        <v>317.95</v>
      </c>
      <c r="U23" s="8">
        <v>263.42</v>
      </c>
      <c r="V23" s="8">
        <v>172.79</v>
      </c>
      <c r="W23" s="23">
        <v>153.13</v>
      </c>
      <c r="X23" s="70"/>
      <c r="Y23" s="70"/>
    </row>
    <row r="24" spans="2:25" x14ac:dyDescent="0.25">
      <c r="B24" s="69"/>
      <c r="C24" s="69"/>
      <c r="K24" s="35" t="s">
        <v>30</v>
      </c>
      <c r="L24" s="1"/>
      <c r="M24" s="13">
        <v>1660.61</v>
      </c>
      <c r="N24" s="13">
        <v>1124</v>
      </c>
      <c r="O24" s="8">
        <v>988.83</v>
      </c>
      <c r="P24" s="36">
        <v>584.94000000000005</v>
      </c>
      <c r="S24" s="22" t="s">
        <v>65</v>
      </c>
      <c r="T24" s="8">
        <v>0</v>
      </c>
      <c r="U24" s="8">
        <v>0</v>
      </c>
      <c r="V24" s="8">
        <v>0</v>
      </c>
      <c r="W24" s="23">
        <v>0</v>
      </c>
      <c r="X24" s="70"/>
      <c r="Y24" s="70"/>
    </row>
    <row r="25" spans="2:25" x14ac:dyDescent="0.25">
      <c r="B25" s="69"/>
      <c r="C25" s="69"/>
      <c r="K25" s="35"/>
      <c r="L25" s="1"/>
      <c r="M25" s="13"/>
      <c r="N25" s="13"/>
      <c r="O25" s="8"/>
      <c r="P25" s="36"/>
      <c r="S25" s="22" t="s">
        <v>66</v>
      </c>
      <c r="T25" s="8">
        <v>80.61</v>
      </c>
      <c r="U25" s="8">
        <v>64.430000000000007</v>
      </c>
      <c r="V25" s="8">
        <v>53.42</v>
      </c>
      <c r="W25" s="23">
        <v>46.24</v>
      </c>
      <c r="X25" s="70"/>
      <c r="Y25" s="70"/>
    </row>
    <row r="26" spans="2:25" x14ac:dyDescent="0.25">
      <c r="B26" s="69"/>
      <c r="C26" s="69"/>
      <c r="K26" s="30"/>
      <c r="L26" s="1"/>
      <c r="M26" s="4" t="s">
        <v>2</v>
      </c>
      <c r="N26" s="4" t="s">
        <v>3</v>
      </c>
      <c r="O26" s="4" t="s">
        <v>4</v>
      </c>
      <c r="P26" s="31" t="s">
        <v>5</v>
      </c>
      <c r="S26" s="20" t="s">
        <v>67</v>
      </c>
      <c r="T26" s="6">
        <v>237.34</v>
      </c>
      <c r="U26" s="6">
        <v>198.99</v>
      </c>
      <c r="V26" s="6">
        <v>119.37</v>
      </c>
      <c r="W26" s="21">
        <v>106.89</v>
      </c>
      <c r="X26" s="70"/>
      <c r="Y26" s="70"/>
    </row>
    <row r="27" spans="2:25" x14ac:dyDescent="0.25">
      <c r="B27" s="69"/>
      <c r="C27" s="69"/>
      <c r="K27" s="30"/>
      <c r="L27" s="1"/>
      <c r="M27" s="10" t="s">
        <v>6</v>
      </c>
      <c r="N27" s="10" t="s">
        <v>6</v>
      </c>
      <c r="O27" s="10" t="s">
        <v>6</v>
      </c>
      <c r="P27" s="32" t="s">
        <v>6</v>
      </c>
      <c r="S27" s="22" t="s">
        <v>68</v>
      </c>
      <c r="T27" s="8">
        <v>74.84</v>
      </c>
      <c r="U27" s="8">
        <v>33.64</v>
      </c>
      <c r="V27" s="8">
        <v>25.59</v>
      </c>
      <c r="W27" s="23">
        <v>4.42</v>
      </c>
      <c r="X27" s="70"/>
      <c r="Y27" s="70"/>
    </row>
    <row r="28" spans="2:25" x14ac:dyDescent="0.25">
      <c r="B28" s="69"/>
      <c r="C28" s="69"/>
      <c r="K28" s="60" t="s">
        <v>31</v>
      </c>
      <c r="L28" s="58"/>
      <c r="M28" s="61">
        <v>253.33</v>
      </c>
      <c r="N28" s="61">
        <v>171.41</v>
      </c>
      <c r="O28" s="61">
        <v>164.88</v>
      </c>
      <c r="P28" s="62">
        <v>90.2</v>
      </c>
      <c r="S28" s="20" t="s">
        <v>69</v>
      </c>
      <c r="T28" s="6">
        <v>293.66000000000003</v>
      </c>
      <c r="U28" s="6">
        <v>174.21</v>
      </c>
      <c r="V28" s="6">
        <v>4.01</v>
      </c>
      <c r="W28" s="21">
        <v>2.79</v>
      </c>
      <c r="X28" s="70"/>
      <c r="Y28" s="70"/>
    </row>
    <row r="29" spans="2:25" x14ac:dyDescent="0.25">
      <c r="B29" s="69"/>
      <c r="C29" s="69"/>
      <c r="K29" s="57" t="s">
        <v>32</v>
      </c>
      <c r="L29" s="58"/>
      <c r="M29" s="50">
        <v>389.85</v>
      </c>
      <c r="N29" s="50">
        <v>235.6</v>
      </c>
      <c r="O29" s="50">
        <v>176.79</v>
      </c>
      <c r="P29" s="59">
        <v>94.8</v>
      </c>
      <c r="S29" s="47" t="s">
        <v>70</v>
      </c>
      <c r="T29" s="50">
        <v>615.86</v>
      </c>
      <c r="U29" s="50">
        <v>472.62</v>
      </c>
      <c r="V29" s="50">
        <v>401.63</v>
      </c>
      <c r="W29" s="49">
        <v>216.54</v>
      </c>
      <c r="X29" s="70"/>
      <c r="Y29" s="70"/>
    </row>
    <row r="30" spans="2:25" x14ac:dyDescent="0.25">
      <c r="B30" s="69"/>
      <c r="C30" s="69"/>
      <c r="K30" s="57" t="s">
        <v>33</v>
      </c>
      <c r="L30" s="58"/>
      <c r="M30" s="50">
        <v>87.73</v>
      </c>
      <c r="N30" s="50">
        <v>53.55</v>
      </c>
      <c r="O30" s="50">
        <v>34.380000000000003</v>
      </c>
      <c r="P30" s="59">
        <v>25.04</v>
      </c>
      <c r="S30" s="22" t="s">
        <v>71</v>
      </c>
      <c r="T30" s="8">
        <v>497</v>
      </c>
      <c r="U30" s="8">
        <v>126.14</v>
      </c>
      <c r="V30" s="8">
        <v>220.26</v>
      </c>
      <c r="W30" s="23">
        <v>188.9</v>
      </c>
      <c r="X30" s="70"/>
      <c r="Y30" s="70"/>
    </row>
    <row r="31" spans="2:25" x14ac:dyDescent="0.25">
      <c r="B31" s="69"/>
      <c r="C31" s="69"/>
      <c r="K31" s="35" t="s">
        <v>34</v>
      </c>
      <c r="L31" s="1"/>
      <c r="M31" s="8">
        <v>302.12</v>
      </c>
      <c r="N31" s="8">
        <v>182.05</v>
      </c>
      <c r="O31" s="8">
        <v>142.41</v>
      </c>
      <c r="P31" s="36">
        <v>69.760000000000005</v>
      </c>
      <c r="S31" s="22" t="s">
        <v>72</v>
      </c>
      <c r="T31" s="13">
        <v>1012.93</v>
      </c>
      <c r="U31" s="13">
        <v>1515.38</v>
      </c>
      <c r="V31" s="8">
        <v>479.1</v>
      </c>
      <c r="W31" s="23">
        <v>19.690000000000001</v>
      </c>
      <c r="X31" s="70"/>
      <c r="Y31" s="70"/>
    </row>
    <row r="32" spans="2:25" x14ac:dyDescent="0.25">
      <c r="B32" s="69"/>
      <c r="C32" s="69"/>
      <c r="K32" s="57" t="s">
        <v>35</v>
      </c>
      <c r="L32" s="58"/>
      <c r="M32" s="50">
        <v>26.78</v>
      </c>
      <c r="N32" s="50">
        <v>21.44</v>
      </c>
      <c r="O32" s="50">
        <v>17.670000000000002</v>
      </c>
      <c r="P32" s="59">
        <v>12.36</v>
      </c>
      <c r="S32" s="47" t="s">
        <v>73</v>
      </c>
      <c r="T32" s="48">
        <v>2125.79</v>
      </c>
      <c r="U32" s="48">
        <v>2114.14</v>
      </c>
      <c r="V32" s="48">
        <v>1100.99</v>
      </c>
      <c r="W32" s="49">
        <v>425.13</v>
      </c>
      <c r="X32" s="70"/>
      <c r="Y32" s="70"/>
    </row>
    <row r="33" spans="2:25" x14ac:dyDescent="0.25">
      <c r="B33" s="69"/>
      <c r="C33" s="69"/>
      <c r="K33" s="35" t="s">
        <v>36</v>
      </c>
      <c r="L33" s="1"/>
      <c r="M33" s="8">
        <v>0</v>
      </c>
      <c r="N33" s="8">
        <v>0</v>
      </c>
      <c r="O33" s="8">
        <v>0</v>
      </c>
      <c r="P33" s="36">
        <v>0</v>
      </c>
      <c r="S33" s="22" t="s">
        <v>74</v>
      </c>
      <c r="T33" s="13">
        <v>1156.97</v>
      </c>
      <c r="U33" s="8">
        <v>447.29</v>
      </c>
      <c r="V33" s="8">
        <v>150.05000000000001</v>
      </c>
      <c r="W33" s="23">
        <v>70.03</v>
      </c>
      <c r="X33" s="70"/>
      <c r="Y33" s="70"/>
    </row>
    <row r="34" spans="2:25" x14ac:dyDescent="0.25">
      <c r="B34" s="69"/>
      <c r="C34" s="69"/>
      <c r="K34" s="35" t="s">
        <v>37</v>
      </c>
      <c r="L34" s="1"/>
      <c r="M34" s="8">
        <v>275.33999999999997</v>
      </c>
      <c r="N34" s="8">
        <v>160.61000000000001</v>
      </c>
      <c r="O34" s="8">
        <v>124.74</v>
      </c>
      <c r="P34" s="36">
        <v>57.4</v>
      </c>
      <c r="S34" s="22" t="s">
        <v>75</v>
      </c>
      <c r="T34" s="8">
        <v>0</v>
      </c>
      <c r="U34" s="8">
        <v>0</v>
      </c>
      <c r="V34" s="8">
        <v>0</v>
      </c>
      <c r="W34" s="23">
        <v>0</v>
      </c>
      <c r="X34" s="70"/>
      <c r="Y34" s="70"/>
    </row>
    <row r="35" spans="2:25" x14ac:dyDescent="0.25">
      <c r="B35" s="69"/>
      <c r="C35" s="69"/>
      <c r="K35" s="35" t="s">
        <v>38</v>
      </c>
      <c r="L35" s="1"/>
      <c r="M35" s="8">
        <v>0</v>
      </c>
      <c r="N35" s="8">
        <v>0</v>
      </c>
      <c r="O35" s="8">
        <v>0</v>
      </c>
      <c r="P35" s="36">
        <v>0</v>
      </c>
      <c r="S35" s="22" t="s">
        <v>76</v>
      </c>
      <c r="T35" s="13">
        <v>3282.76</v>
      </c>
      <c r="U35" s="13">
        <v>2561.4299999999998</v>
      </c>
      <c r="V35" s="13">
        <v>1251.04</v>
      </c>
      <c r="W35" s="23">
        <v>495.16</v>
      </c>
      <c r="X35" s="70"/>
      <c r="Y35" s="70"/>
    </row>
    <row r="36" spans="2:25" x14ac:dyDescent="0.25">
      <c r="B36" s="69"/>
      <c r="C36" s="69"/>
      <c r="K36" s="35" t="s">
        <v>39</v>
      </c>
      <c r="L36" s="1"/>
      <c r="M36" s="8">
        <v>275.33999999999997</v>
      </c>
      <c r="N36" s="8">
        <v>160.61000000000001</v>
      </c>
      <c r="O36" s="8">
        <v>124.74</v>
      </c>
      <c r="P36" s="36">
        <v>57.4</v>
      </c>
      <c r="S36" s="22" t="s">
        <v>77</v>
      </c>
      <c r="T36" s="8">
        <v>0</v>
      </c>
      <c r="U36" s="8">
        <v>0</v>
      </c>
      <c r="V36" s="8">
        <v>0</v>
      </c>
      <c r="W36" s="23">
        <v>0</v>
      </c>
      <c r="X36" s="70"/>
      <c r="Y36" s="70"/>
    </row>
    <row r="37" spans="2:25" x14ac:dyDescent="0.25">
      <c r="B37" s="69"/>
      <c r="C37" s="69"/>
      <c r="K37" s="35" t="s">
        <v>40</v>
      </c>
      <c r="L37" s="1"/>
      <c r="M37" s="8">
        <v>65.44</v>
      </c>
      <c r="N37" s="8">
        <v>34.5</v>
      </c>
      <c r="O37" s="8">
        <v>29.76</v>
      </c>
      <c r="P37" s="36">
        <v>16.579999999999998</v>
      </c>
      <c r="S37" s="47" t="s">
        <v>78</v>
      </c>
      <c r="T37" s="50">
        <v>623.83000000000004</v>
      </c>
      <c r="U37" s="50">
        <v>268.52999999999997</v>
      </c>
      <c r="V37" s="50">
        <v>308.08999999999997</v>
      </c>
      <c r="W37" s="49">
        <v>235.73</v>
      </c>
      <c r="X37" s="70"/>
      <c r="Y37" s="70"/>
    </row>
    <row r="38" spans="2:25" x14ac:dyDescent="0.25">
      <c r="B38" s="69"/>
      <c r="C38" s="69"/>
      <c r="K38" s="33" t="s">
        <v>41</v>
      </c>
      <c r="L38" s="1"/>
      <c r="M38" s="6">
        <v>209.91</v>
      </c>
      <c r="N38" s="6">
        <v>126.1</v>
      </c>
      <c r="O38" s="6">
        <v>94.76</v>
      </c>
      <c r="P38" s="37">
        <v>40.99</v>
      </c>
      <c r="S38" s="22" t="s">
        <v>79</v>
      </c>
      <c r="T38" s="8">
        <v>8.24</v>
      </c>
      <c r="U38" s="8">
        <v>6.85</v>
      </c>
      <c r="V38" s="8">
        <v>5.81</v>
      </c>
      <c r="W38" s="23">
        <v>5.53</v>
      </c>
      <c r="X38" s="70"/>
      <c r="Y38" s="70"/>
    </row>
    <row r="39" spans="2:25" x14ac:dyDescent="0.25">
      <c r="B39" s="69"/>
      <c r="C39" s="69"/>
      <c r="K39" s="35" t="s">
        <v>42</v>
      </c>
      <c r="L39" s="1"/>
      <c r="M39" s="8">
        <v>237.7</v>
      </c>
      <c r="N39" s="8">
        <v>173.42</v>
      </c>
      <c r="O39" s="8">
        <v>125.87</v>
      </c>
      <c r="P39" s="36">
        <v>98.97</v>
      </c>
      <c r="S39" s="22" t="s">
        <v>80</v>
      </c>
      <c r="T39" s="8">
        <v>632.07000000000005</v>
      </c>
      <c r="U39" s="8">
        <v>275.38</v>
      </c>
      <c r="V39" s="8">
        <v>313.89999999999998</v>
      </c>
      <c r="W39" s="23">
        <v>241.26</v>
      </c>
      <c r="X39" s="70"/>
      <c r="Y39" s="70"/>
    </row>
    <row r="40" spans="2:25" x14ac:dyDescent="0.25">
      <c r="B40" s="69"/>
      <c r="C40" s="69"/>
      <c r="K40" s="35" t="s">
        <v>43</v>
      </c>
      <c r="L40" s="1"/>
      <c r="M40" s="8">
        <v>0</v>
      </c>
      <c r="N40" s="8">
        <v>0</v>
      </c>
      <c r="O40" s="8">
        <v>0</v>
      </c>
      <c r="P40" s="36">
        <v>0</v>
      </c>
      <c r="S40" s="20" t="s">
        <v>81</v>
      </c>
      <c r="T40" s="14">
        <v>2650.69</v>
      </c>
      <c r="U40" s="14">
        <v>2286.0500000000002</v>
      </c>
      <c r="V40" s="6">
        <v>937.14</v>
      </c>
      <c r="W40" s="21">
        <v>253.9</v>
      </c>
      <c r="X40" s="70"/>
      <c r="Y40" s="70"/>
    </row>
    <row r="41" spans="2:25" x14ac:dyDescent="0.25">
      <c r="B41" s="69"/>
      <c r="C41" s="69"/>
      <c r="K41" s="35" t="s">
        <v>44</v>
      </c>
      <c r="L41" s="1"/>
      <c r="M41" s="8">
        <v>0</v>
      </c>
      <c r="N41" s="8">
        <v>0</v>
      </c>
      <c r="O41" s="8">
        <v>0</v>
      </c>
      <c r="P41" s="36">
        <v>0</v>
      </c>
      <c r="S41" s="22" t="s">
        <v>28</v>
      </c>
      <c r="T41" s="8">
        <v>0</v>
      </c>
      <c r="U41" s="8">
        <v>0</v>
      </c>
      <c r="V41" s="8">
        <v>0</v>
      </c>
      <c r="W41" s="23">
        <v>0</v>
      </c>
      <c r="X41" s="70"/>
      <c r="Y41" s="70"/>
    </row>
    <row r="42" spans="2:25" x14ac:dyDescent="0.25">
      <c r="B42" s="69"/>
      <c r="C42" s="69"/>
      <c r="K42" s="35" t="s">
        <v>45</v>
      </c>
      <c r="L42" s="1"/>
      <c r="M42" s="8">
        <v>0</v>
      </c>
      <c r="N42" s="8">
        <v>0</v>
      </c>
      <c r="O42" s="8">
        <v>0</v>
      </c>
      <c r="P42" s="36">
        <v>0</v>
      </c>
      <c r="S42" s="54" t="s">
        <v>82</v>
      </c>
      <c r="T42" s="55">
        <v>3256.53</v>
      </c>
      <c r="U42" s="55">
        <v>2692.89</v>
      </c>
      <c r="V42" s="55">
        <v>1086.1099999999999</v>
      </c>
      <c r="W42" s="56">
        <v>368</v>
      </c>
      <c r="X42" s="70"/>
      <c r="Y42" s="70"/>
    </row>
    <row r="43" spans="2:25" x14ac:dyDescent="0.25">
      <c r="B43" s="69"/>
      <c r="C43" s="69"/>
      <c r="K43" s="33" t="s">
        <v>46</v>
      </c>
      <c r="L43" s="80"/>
      <c r="M43" s="11"/>
      <c r="N43" s="12"/>
      <c r="O43" s="12"/>
      <c r="P43" s="34"/>
      <c r="S43" s="43" t="s">
        <v>83</v>
      </c>
      <c r="T43" s="15">
        <v>378.47</v>
      </c>
      <c r="U43" s="15">
        <v>258.55</v>
      </c>
      <c r="V43" s="15">
        <v>127.62</v>
      </c>
      <c r="W43" s="44">
        <v>96.5</v>
      </c>
      <c r="X43" s="70"/>
      <c r="Y43" s="70"/>
    </row>
    <row r="44" spans="2:25" ht="13.8" thickBot="1" x14ac:dyDescent="0.3">
      <c r="B44" s="69"/>
      <c r="C44" s="69"/>
      <c r="K44" s="35" t="s">
        <v>47</v>
      </c>
      <c r="L44" s="1"/>
      <c r="M44" s="8">
        <v>640.84</v>
      </c>
      <c r="N44" s="8">
        <v>639.17999999999995</v>
      </c>
      <c r="O44" s="8">
        <v>581.41999999999996</v>
      </c>
      <c r="P44" s="36">
        <v>461.58</v>
      </c>
      <c r="S44" s="24" t="s">
        <v>50</v>
      </c>
      <c r="T44" s="25">
        <v>412.36</v>
      </c>
      <c r="U44" s="25">
        <v>379.78</v>
      </c>
      <c r="V44" s="25">
        <v>164.83</v>
      </c>
      <c r="W44" s="27">
        <v>43.85</v>
      </c>
      <c r="X44" s="70"/>
      <c r="Y44" s="70"/>
    </row>
    <row r="45" spans="2:25" x14ac:dyDescent="0.25">
      <c r="B45" s="69"/>
      <c r="C45" s="69"/>
      <c r="K45" s="33" t="s">
        <v>48</v>
      </c>
      <c r="L45" s="1"/>
      <c r="M45" s="6">
        <v>32.75</v>
      </c>
      <c r="N45" s="6">
        <v>19.73</v>
      </c>
      <c r="O45" s="6">
        <v>16.3</v>
      </c>
      <c r="P45" s="37">
        <v>8.8800000000000008</v>
      </c>
      <c r="X45" s="70"/>
      <c r="Y45" s="70"/>
    </row>
    <row r="46" spans="2:25" x14ac:dyDescent="0.25">
      <c r="B46" s="69"/>
      <c r="C46" s="69"/>
      <c r="K46" s="35" t="s">
        <v>49</v>
      </c>
      <c r="L46" s="1"/>
      <c r="M46" s="8">
        <v>0</v>
      </c>
      <c r="N46" s="8">
        <v>0</v>
      </c>
      <c r="O46" s="8">
        <v>0</v>
      </c>
      <c r="P46" s="36">
        <v>0</v>
      </c>
      <c r="X46" s="70"/>
      <c r="Y46" s="70"/>
    </row>
    <row r="47" spans="2:25" ht="13.8" thickBot="1" x14ac:dyDescent="0.3">
      <c r="B47" s="69"/>
      <c r="C47" s="69"/>
      <c r="K47" s="38" t="s">
        <v>50</v>
      </c>
      <c r="L47" s="39"/>
      <c r="M47" s="25">
        <v>412.36</v>
      </c>
      <c r="N47" s="25">
        <v>379.78</v>
      </c>
      <c r="O47" s="25">
        <v>164.83</v>
      </c>
      <c r="P47" s="40">
        <v>43.85</v>
      </c>
      <c r="X47" s="70"/>
      <c r="Y47" s="70"/>
    </row>
    <row r="48" spans="2:25" ht="13.8" thickBot="1" x14ac:dyDescent="0.3">
      <c r="B48" s="69"/>
      <c r="C48" s="77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9"/>
      <c r="Y48" s="70"/>
    </row>
    <row r="49" spans="2:25" x14ac:dyDescent="0.25">
      <c r="B49" s="69"/>
      <c r="Y49" s="70"/>
    </row>
    <row r="50" spans="2:25" x14ac:dyDescent="0.25">
      <c r="B50" s="69"/>
      <c r="Y50" s="70"/>
    </row>
    <row r="51" spans="2:25" x14ac:dyDescent="0.25">
      <c r="B51" s="69"/>
      <c r="Y51" s="70"/>
    </row>
    <row r="52" spans="2:25" ht="13.8" thickBot="1" x14ac:dyDescent="0.3">
      <c r="B52" s="69"/>
      <c r="Y52" s="70"/>
    </row>
    <row r="53" spans="2:25" x14ac:dyDescent="0.25">
      <c r="B53" s="69"/>
      <c r="E53" s="64"/>
      <c r="F53" s="65"/>
      <c r="G53" s="65"/>
      <c r="H53" s="65"/>
      <c r="I53" s="65"/>
      <c r="J53" s="65"/>
      <c r="K53" s="66"/>
      <c r="M53" s="141" t="s">
        <v>131</v>
      </c>
      <c r="N53" s="136"/>
      <c r="O53" s="136"/>
      <c r="P53" s="136"/>
      <c r="Q53" s="136"/>
      <c r="R53" s="137"/>
      <c r="Y53" s="70"/>
    </row>
    <row r="54" spans="2:25" x14ac:dyDescent="0.25">
      <c r="B54" s="69"/>
      <c r="E54" s="133" t="s">
        <v>117</v>
      </c>
      <c r="F54" s="125"/>
      <c r="G54" s="125"/>
      <c r="H54" s="125"/>
      <c r="I54" s="125"/>
      <c r="J54" s="125"/>
      <c r="K54" s="132"/>
      <c r="M54" s="69"/>
      <c r="R54" s="70"/>
      <c r="Y54" s="70"/>
    </row>
    <row r="55" spans="2:25" x14ac:dyDescent="0.25">
      <c r="B55" s="69"/>
      <c r="E55" s="69"/>
      <c r="K55" s="70"/>
      <c r="M55" s="83"/>
      <c r="R55" s="70"/>
      <c r="Y55" s="70"/>
    </row>
    <row r="56" spans="2:25" x14ac:dyDescent="0.25">
      <c r="B56" s="69"/>
      <c r="E56" s="69"/>
      <c r="G56" s="4" t="s">
        <v>2</v>
      </c>
      <c r="H56" s="4" t="s">
        <v>3</v>
      </c>
      <c r="I56" s="4" t="s">
        <v>4</v>
      </c>
      <c r="J56" s="31" t="s">
        <v>5</v>
      </c>
      <c r="K56" s="71" t="s">
        <v>116</v>
      </c>
      <c r="M56" s="69"/>
      <c r="R56" s="70"/>
      <c r="Y56" s="70"/>
    </row>
    <row r="57" spans="2:25" x14ac:dyDescent="0.25">
      <c r="B57" s="69"/>
      <c r="E57" s="133" t="s">
        <v>91</v>
      </c>
      <c r="F57" s="125"/>
      <c r="K57" s="70"/>
      <c r="M57" s="69"/>
      <c r="R57" s="70"/>
      <c r="Y57" s="70"/>
    </row>
    <row r="58" spans="2:25" x14ac:dyDescent="0.25">
      <c r="B58" s="69"/>
      <c r="E58" s="134" t="s">
        <v>84</v>
      </c>
      <c r="F58" s="125"/>
      <c r="G58">
        <f>T32/T37</f>
        <v>3.4076431078979845</v>
      </c>
      <c r="H58">
        <f t="shared" ref="H58:J58" si="0">U32/U37</f>
        <v>7.8730123263694933</v>
      </c>
      <c r="I58">
        <f t="shared" si="0"/>
        <v>3.5735986237787665</v>
      </c>
      <c r="J58">
        <f t="shared" si="0"/>
        <v>1.8034615874093243</v>
      </c>
      <c r="K58" s="73" t="s">
        <v>85</v>
      </c>
      <c r="M58" s="69"/>
      <c r="N58" s="4" t="s">
        <v>2</v>
      </c>
      <c r="O58" s="4" t="s">
        <v>3</v>
      </c>
      <c r="P58" s="4" t="s">
        <v>4</v>
      </c>
      <c r="Q58" s="84" t="s">
        <v>129</v>
      </c>
      <c r="R58" s="71" t="s">
        <v>130</v>
      </c>
      <c r="Y58" s="70"/>
    </row>
    <row r="59" spans="2:25" x14ac:dyDescent="0.25">
      <c r="B59" s="69"/>
      <c r="E59" s="134" t="s">
        <v>86</v>
      </c>
      <c r="F59" s="125"/>
      <c r="G59">
        <f>(T32-T29)/T37</f>
        <v>2.420419024413702</v>
      </c>
      <c r="H59">
        <f t="shared" ref="H59:J59" si="1">(U32-U29)/U37</f>
        <v>6.1129855137228617</v>
      </c>
      <c r="I59">
        <f t="shared" si="1"/>
        <v>2.2699860430393719</v>
      </c>
      <c r="J59">
        <f t="shared" si="1"/>
        <v>0.88486828150850549</v>
      </c>
      <c r="K59" s="73" t="s">
        <v>87</v>
      </c>
      <c r="M59" s="83" t="s">
        <v>118</v>
      </c>
      <c r="R59" s="70"/>
      <c r="Y59" s="70"/>
    </row>
    <row r="60" spans="2:25" x14ac:dyDescent="0.25">
      <c r="B60" s="69"/>
      <c r="E60" s="134" t="s">
        <v>92</v>
      </c>
      <c r="F60" s="125"/>
      <c r="G60" s="74">
        <f>(T31+T28)/T37</f>
        <v>2.0944648381770672</v>
      </c>
      <c r="H60" s="74">
        <f t="shared" ref="H60:J60" si="2">(U31+U28)/U37</f>
        <v>6.2919971697761898</v>
      </c>
      <c r="I60" s="74">
        <f t="shared" si="2"/>
        <v>1.5680807556233569</v>
      </c>
      <c r="J60" s="74">
        <f t="shared" si="2"/>
        <v>9.5363339413736065E-2</v>
      </c>
      <c r="K60" s="75" t="s">
        <v>106</v>
      </c>
      <c r="M60" s="72" t="s">
        <v>119</v>
      </c>
      <c r="N60">
        <f>G71*G78*N72</f>
        <v>8.6958850729097342E-2</v>
      </c>
      <c r="O60">
        <f t="shared" ref="O60:P60" si="3">H71*H78*O72</f>
        <v>7.3994361314859869E-2</v>
      </c>
      <c r="P60">
        <f t="shared" si="3"/>
        <v>0.14770454423209445</v>
      </c>
      <c r="Q60" t="s">
        <v>102</v>
      </c>
      <c r="R60" s="73" t="s">
        <v>121</v>
      </c>
      <c r="Y60" s="70"/>
    </row>
    <row r="61" spans="2:25" x14ac:dyDescent="0.25">
      <c r="B61" s="69"/>
      <c r="E61" s="69"/>
      <c r="K61" s="68"/>
      <c r="M61" s="69"/>
      <c r="R61" s="68"/>
      <c r="Y61" s="70"/>
    </row>
    <row r="62" spans="2:25" x14ac:dyDescent="0.25">
      <c r="B62" s="69"/>
      <c r="E62" s="133" t="s">
        <v>93</v>
      </c>
      <c r="F62" s="125"/>
      <c r="K62" s="68"/>
      <c r="M62" s="69"/>
      <c r="R62" s="68"/>
      <c r="Y62" s="70"/>
    </row>
    <row r="63" spans="2:25" x14ac:dyDescent="0.25">
      <c r="B63" s="69"/>
      <c r="E63" s="134" t="s">
        <v>94</v>
      </c>
      <c r="F63" s="125"/>
      <c r="G63">
        <f>T18/T15</f>
        <v>0.23232510529442707</v>
      </c>
      <c r="H63">
        <f t="shared" ref="H63:J63" si="4">U18/U15</f>
        <v>0.10874183746572352</v>
      </c>
      <c r="I63">
        <f t="shared" si="4"/>
        <v>0.13327698825100692</v>
      </c>
      <c r="J63">
        <f t="shared" si="4"/>
        <v>0.81804258682871411</v>
      </c>
      <c r="K63" s="73" t="s">
        <v>88</v>
      </c>
      <c r="M63" s="83" t="s">
        <v>123</v>
      </c>
      <c r="R63" s="68"/>
      <c r="Y63" s="70"/>
    </row>
    <row r="64" spans="2:25" x14ac:dyDescent="0.25">
      <c r="B64" s="69"/>
      <c r="E64" s="134" t="s">
        <v>95</v>
      </c>
      <c r="F64" s="125"/>
      <c r="G64">
        <f>T19/T42</f>
        <v>1</v>
      </c>
      <c r="H64">
        <f t="shared" ref="H64:J64" si="5">U19/U42</f>
        <v>1</v>
      </c>
      <c r="I64">
        <f t="shared" si="5"/>
        <v>1</v>
      </c>
      <c r="J64">
        <f t="shared" si="5"/>
        <v>0.99997282608695659</v>
      </c>
      <c r="K64" s="73" t="s">
        <v>107</v>
      </c>
      <c r="M64" s="72" t="s">
        <v>119</v>
      </c>
      <c r="N64">
        <f>N73*N74*G70*G78*N72</f>
        <v>0.59269084944356321</v>
      </c>
      <c r="O64">
        <f t="shared" ref="O64:P64" si="6">O73*O74*H70*H78*O72</f>
        <v>0.63854644588450127</v>
      </c>
      <c r="P64">
        <f t="shared" si="6"/>
        <v>1.8826474658603773</v>
      </c>
      <c r="Q64" s="76" t="s">
        <v>102</v>
      </c>
      <c r="R64" s="73" t="s">
        <v>124</v>
      </c>
      <c r="Y64" s="70"/>
    </row>
    <row r="65" spans="2:25" x14ac:dyDescent="0.25">
      <c r="B65" s="69"/>
      <c r="E65" s="134" t="s">
        <v>96</v>
      </c>
      <c r="F65" s="125"/>
      <c r="G65">
        <f>(M29-M32)/M30</f>
        <v>4.1384931038413315</v>
      </c>
      <c r="H65">
        <f t="shared" ref="H65:I65" si="7">(N29-N32)/N30</f>
        <v>3.9992530345471522</v>
      </c>
      <c r="I65">
        <f t="shared" si="7"/>
        <v>4.6282722513089007</v>
      </c>
      <c r="J65">
        <f>(P29-P32)/P30</f>
        <v>3.2923322683706071</v>
      </c>
      <c r="K65" s="73" t="s">
        <v>108</v>
      </c>
      <c r="M65" s="69"/>
      <c r="R65" s="68"/>
      <c r="Y65" s="70"/>
    </row>
    <row r="66" spans="2:25" x14ac:dyDescent="0.25">
      <c r="B66" s="69"/>
      <c r="E66" s="69"/>
      <c r="K66" s="68"/>
      <c r="M66" s="69"/>
      <c r="R66" s="68"/>
      <c r="Y66" s="70"/>
    </row>
    <row r="67" spans="2:25" ht="14.4" x14ac:dyDescent="0.3">
      <c r="B67" s="69"/>
      <c r="E67" s="69"/>
      <c r="K67" s="68"/>
      <c r="L67" s="87"/>
      <c r="M67" s="85"/>
      <c r="N67" s="63"/>
      <c r="O67" s="63"/>
      <c r="R67" s="68"/>
      <c r="Y67" s="70"/>
    </row>
    <row r="68" spans="2:25" x14ac:dyDescent="0.25">
      <c r="B68" s="69"/>
      <c r="E68" s="133" t="s">
        <v>97</v>
      </c>
      <c r="F68" s="125"/>
      <c r="K68" s="68"/>
      <c r="L68" s="63"/>
      <c r="M68" s="69"/>
      <c r="R68" s="68"/>
      <c r="Y68" s="70"/>
    </row>
    <row r="69" spans="2:25" x14ac:dyDescent="0.25">
      <c r="B69" s="69"/>
      <c r="E69" s="134" t="s">
        <v>89</v>
      </c>
      <c r="F69" s="125"/>
      <c r="G69">
        <f>(M10-(M17+M18+M19+M20+M14))/M12*100%</f>
        <v>0.19480119450361269</v>
      </c>
      <c r="H69">
        <f t="shared" ref="H69:J69" si="8">(N10-(N17+N18+N19+N20+N14))/N12*100%</f>
        <v>0.16221329104981402</v>
      </c>
      <c r="I69">
        <f t="shared" si="8"/>
        <v>7.4832498895597066E-2</v>
      </c>
      <c r="J69">
        <f t="shared" si="8"/>
        <v>0.18153383279464991</v>
      </c>
      <c r="K69" s="73" t="s">
        <v>109</v>
      </c>
      <c r="L69" s="63"/>
      <c r="M69" s="69"/>
      <c r="R69" s="68"/>
      <c r="Y69" s="70"/>
    </row>
    <row r="70" spans="2:25" x14ac:dyDescent="0.25">
      <c r="B70" s="69"/>
      <c r="E70" s="134" t="s">
        <v>98</v>
      </c>
      <c r="F70" s="125"/>
      <c r="G70">
        <f>M28/M12*100%</f>
        <v>0.1322568182767406</v>
      </c>
      <c r="H70">
        <f t="shared" ref="H70:J70" si="9">N28/N12*100%</f>
        <v>0.13455107775876415</v>
      </c>
      <c r="I70">
        <f t="shared" si="9"/>
        <v>0.15174495656015316</v>
      </c>
      <c r="J70">
        <f t="shared" si="9"/>
        <v>0.13434814340398279</v>
      </c>
      <c r="K70" s="73" t="s">
        <v>110</v>
      </c>
      <c r="L70" s="63"/>
      <c r="M70" s="69"/>
      <c r="R70" s="68"/>
      <c r="Y70" s="70"/>
    </row>
    <row r="71" spans="2:25" x14ac:dyDescent="0.25">
      <c r="B71" s="69"/>
      <c r="E71" s="134" t="s">
        <v>90</v>
      </c>
      <c r="F71" s="125"/>
      <c r="G71">
        <f>M38/M10*100%</f>
        <v>0.10958839744392933</v>
      </c>
      <c r="H71">
        <f t="shared" ref="H71:J71" si="10">N38/N10*100%</f>
        <v>9.8984253575521597E-2</v>
      </c>
      <c r="I71">
        <f t="shared" si="10"/>
        <v>8.7211014578118112E-2</v>
      </c>
      <c r="J71">
        <f t="shared" si="10"/>
        <v>6.1052443438240074E-2</v>
      </c>
      <c r="K71" s="73" t="s">
        <v>111</v>
      </c>
      <c r="L71" s="63"/>
      <c r="M71" s="69"/>
      <c r="R71" s="68"/>
      <c r="Y71" s="70"/>
    </row>
    <row r="72" spans="2:25" x14ac:dyDescent="0.25">
      <c r="B72" s="69"/>
      <c r="E72" s="134" t="s">
        <v>99</v>
      </c>
      <c r="F72" s="125"/>
      <c r="G72">
        <f>M15/T42</f>
        <v>0.62964566578536041</v>
      </c>
      <c r="H72">
        <f t="shared" ref="H72:J72" si="11">N15/U42</f>
        <v>0.50488508628276685</v>
      </c>
      <c r="I72">
        <f t="shared" si="11"/>
        <v>1.0732062129986835</v>
      </c>
      <c r="J72">
        <f t="shared" si="11"/>
        <v>1.8471195652173913</v>
      </c>
      <c r="K72" s="73" t="s">
        <v>112</v>
      </c>
      <c r="L72" s="63"/>
      <c r="M72" s="83" t="s">
        <v>120</v>
      </c>
      <c r="N72">
        <f>T42/T15</f>
        <v>1.2323251052944271</v>
      </c>
      <c r="O72">
        <f t="shared" ref="O72:Q72" si="12">U42/U15</f>
        <v>1.1087418374657234</v>
      </c>
      <c r="P72">
        <f t="shared" si="12"/>
        <v>1.1332769882510068</v>
      </c>
      <c r="Q72">
        <f t="shared" si="12"/>
        <v>1.8180919915023961</v>
      </c>
      <c r="R72" s="73" t="s">
        <v>122</v>
      </c>
      <c r="Y72" s="70"/>
    </row>
    <row r="73" spans="2:25" x14ac:dyDescent="0.25">
      <c r="B73" s="69"/>
      <c r="E73" s="69"/>
      <c r="K73" s="68"/>
      <c r="L73" s="63"/>
      <c r="M73" s="83" t="s">
        <v>125</v>
      </c>
      <c r="N73">
        <f>M15/M36</f>
        <v>7.4470109682574277</v>
      </c>
      <c r="O73">
        <f t="shared" ref="O73:Q73" si="13">N15/N36</f>
        <v>8.4652263246373192</v>
      </c>
      <c r="P73">
        <f t="shared" si="13"/>
        <v>9.344396344396344</v>
      </c>
      <c r="Q73">
        <f t="shared" si="13"/>
        <v>11.842160278745645</v>
      </c>
      <c r="R73" s="73" t="s">
        <v>126</v>
      </c>
      <c r="Y73" s="70"/>
    </row>
    <row r="74" spans="2:25" x14ac:dyDescent="0.25">
      <c r="B74" s="69"/>
      <c r="E74" s="133" t="s">
        <v>100</v>
      </c>
      <c r="F74" s="125"/>
      <c r="K74" s="68"/>
      <c r="L74" s="63"/>
      <c r="M74" s="83" t="s">
        <v>127</v>
      </c>
      <c r="N74">
        <f>M36/(M29-M32)</f>
        <v>0.75836615528685913</v>
      </c>
      <c r="O74">
        <f t="shared" ref="O74:Q74" si="14">N36/(N29-N32)</f>
        <v>0.74995330593948462</v>
      </c>
      <c r="P74">
        <f t="shared" si="14"/>
        <v>0.7839366515837104</v>
      </c>
      <c r="Q74">
        <f t="shared" si="14"/>
        <v>0.69626394953905868</v>
      </c>
      <c r="R74" s="73" t="s">
        <v>128</v>
      </c>
      <c r="Y74" s="70"/>
    </row>
    <row r="75" spans="2:25" x14ac:dyDescent="0.25">
      <c r="B75" s="69"/>
      <c r="E75" s="134" t="s">
        <v>101</v>
      </c>
      <c r="F75" s="125"/>
      <c r="G75">
        <f>(M17+M18+M19+M20+M14)/((T29+U29)/2)</f>
        <v>2.8338784359841247</v>
      </c>
      <c r="H75">
        <f t="shared" ref="H75:I75" si="15">(N17+N18+N19+N20+N14)/((U29+V29)/2)</f>
        <v>2.4416128109808408</v>
      </c>
      <c r="I75">
        <f t="shared" si="15"/>
        <v>3.2523415888833171</v>
      </c>
      <c r="J75" s="76" t="s">
        <v>102</v>
      </c>
      <c r="K75" s="73" t="s">
        <v>113</v>
      </c>
      <c r="L75" s="63"/>
      <c r="M75" s="86"/>
      <c r="N75" s="63"/>
      <c r="R75" s="70"/>
      <c r="Y75" s="70"/>
    </row>
    <row r="76" spans="2:25" ht="13.8" thickBot="1" x14ac:dyDescent="0.3">
      <c r="B76" s="69"/>
      <c r="E76" s="134" t="s">
        <v>103</v>
      </c>
      <c r="F76" s="125"/>
      <c r="G76">
        <f>M12/((T30+U30)/2)</f>
        <v>6.147703565811856</v>
      </c>
      <c r="H76">
        <f t="shared" ref="H76:I76" si="16">N12/((U30+V30)/2)</f>
        <v>7.3553117782909938</v>
      </c>
      <c r="I76">
        <f t="shared" si="16"/>
        <v>5.3111741128165022</v>
      </c>
      <c r="J76" s="76" t="s">
        <v>102</v>
      </c>
      <c r="K76" s="73" t="s">
        <v>114</v>
      </c>
      <c r="M76" s="77"/>
      <c r="N76" s="78"/>
      <c r="O76" s="78"/>
      <c r="P76" s="78"/>
      <c r="Q76" s="78"/>
      <c r="R76" s="79"/>
      <c r="Y76" s="70"/>
    </row>
    <row r="77" spans="2:25" ht="14.4" x14ac:dyDescent="0.3">
      <c r="B77" s="69"/>
      <c r="E77" s="134" t="s">
        <v>104</v>
      </c>
      <c r="F77" s="125"/>
      <c r="G77">
        <f>(M17+M18+M19+M20+M14)/((T37+U37)/2)</f>
        <v>3.4566990900533421</v>
      </c>
      <c r="H77">
        <f t="shared" ref="H77:I77" si="17">(N17+N18+N19+N20+N14)/((U37+V37)/2)</f>
        <v>3.7018833894072358</v>
      </c>
      <c r="I77">
        <f t="shared" si="17"/>
        <v>3.6969953293369135</v>
      </c>
      <c r="J77" s="76" t="s">
        <v>102</v>
      </c>
      <c r="K77" s="73" t="s">
        <v>115</v>
      </c>
      <c r="L77" s="87"/>
      <c r="M77" s="63"/>
      <c r="N77" s="63"/>
      <c r="Y77" s="70"/>
    </row>
    <row r="78" spans="2:25" ht="14.4" x14ac:dyDescent="0.3">
      <c r="B78" s="69"/>
      <c r="E78" s="134" t="s">
        <v>105</v>
      </c>
      <c r="F78" s="125"/>
      <c r="G78">
        <f>M12/((T42+U42)/2)</f>
        <v>0.64390814566798105</v>
      </c>
      <c r="H78">
        <f t="shared" ref="H78:I78" si="18">N12/((U42+V42)/2)</f>
        <v>0.67422069330510725</v>
      </c>
      <c r="I78">
        <f t="shared" si="18"/>
        <v>1.4944674061797252</v>
      </c>
      <c r="J78" s="76" t="s">
        <v>102</v>
      </c>
      <c r="K78" s="73" t="s">
        <v>178</v>
      </c>
      <c r="L78" s="87"/>
      <c r="M78" s="63"/>
      <c r="N78" s="63"/>
      <c r="Y78" s="70"/>
    </row>
    <row r="79" spans="2:25" ht="15" thickBot="1" x14ac:dyDescent="0.35">
      <c r="B79" s="69"/>
      <c r="E79" s="77"/>
      <c r="F79" s="78"/>
      <c r="G79" s="78"/>
      <c r="H79" s="78"/>
      <c r="I79" s="78"/>
      <c r="J79" s="78"/>
      <c r="K79" s="79"/>
      <c r="L79" s="87"/>
      <c r="M79" s="63"/>
      <c r="N79" s="63"/>
      <c r="Y79" s="70"/>
    </row>
    <row r="80" spans="2:25" ht="14.4" x14ac:dyDescent="0.3">
      <c r="B80" s="69"/>
      <c r="L80" s="87"/>
      <c r="M80" s="63"/>
      <c r="N80" s="63"/>
      <c r="Y80" s="70"/>
    </row>
    <row r="81" spans="2:25" ht="15" thickBot="1" x14ac:dyDescent="0.35">
      <c r="B81" s="77"/>
      <c r="C81" s="78"/>
      <c r="D81" s="78"/>
      <c r="E81" s="78"/>
      <c r="F81" s="78"/>
      <c r="G81" s="78"/>
      <c r="H81" s="78"/>
      <c r="I81" s="78"/>
      <c r="J81" s="78"/>
      <c r="K81" s="78"/>
      <c r="L81" s="88"/>
      <c r="M81" s="89"/>
      <c r="N81" s="89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9"/>
    </row>
    <row r="82" spans="2:25" x14ac:dyDescent="0.25">
      <c r="M82" s="63"/>
    </row>
    <row r="83" spans="2:25" x14ac:dyDescent="0.25">
      <c r="L83" s="46"/>
      <c r="M83" s="46"/>
      <c r="N83" s="46"/>
      <c r="O83" s="46"/>
      <c r="P83" s="46"/>
      <c r="Q83" s="46"/>
      <c r="R83" s="45"/>
      <c r="S83" s="45"/>
      <c r="T83" s="45"/>
      <c r="U83" s="45"/>
    </row>
    <row r="89" spans="2:25" x14ac:dyDescent="0.25">
      <c r="D89" s="124" t="s">
        <v>182</v>
      </c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</row>
    <row r="90" spans="2:25" ht="13.8" thickBot="1" x14ac:dyDescent="0.3"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</row>
    <row r="91" spans="2:25" x14ac:dyDescent="0.25">
      <c r="D91" s="64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6"/>
    </row>
    <row r="92" spans="2:25" ht="13.8" thickBot="1" x14ac:dyDescent="0.3">
      <c r="D92" s="69"/>
      <c r="T92" s="70"/>
    </row>
    <row r="93" spans="2:25" x14ac:dyDescent="0.25">
      <c r="D93" s="69"/>
      <c r="E93" s="64"/>
      <c r="F93" s="65"/>
      <c r="G93" s="65"/>
      <c r="H93" s="65"/>
      <c r="I93" s="65"/>
      <c r="J93" s="66"/>
      <c r="L93" s="127" t="s">
        <v>164</v>
      </c>
      <c r="M93" s="128"/>
      <c r="N93" s="128"/>
      <c r="O93" s="128"/>
      <c r="P93" s="128"/>
      <c r="Q93" s="129"/>
      <c r="T93" s="70"/>
    </row>
    <row r="94" spans="2:25" x14ac:dyDescent="0.25">
      <c r="D94" s="69"/>
      <c r="E94" s="20" t="s">
        <v>132</v>
      </c>
      <c r="F94" s="130" t="s">
        <v>133</v>
      </c>
      <c r="G94" s="130"/>
      <c r="H94" s="130"/>
      <c r="I94" s="130"/>
      <c r="J94" s="131"/>
      <c r="L94" s="18"/>
      <c r="M94" s="91" t="s">
        <v>161</v>
      </c>
      <c r="N94" s="91" t="s">
        <v>147</v>
      </c>
      <c r="O94" s="91" t="s">
        <v>162</v>
      </c>
      <c r="P94" s="91" t="s">
        <v>149</v>
      </c>
      <c r="Q94" s="95" t="s">
        <v>150</v>
      </c>
      <c r="T94" s="70"/>
    </row>
    <row r="95" spans="2:25" x14ac:dyDescent="0.25">
      <c r="D95" s="69"/>
      <c r="E95" s="30"/>
      <c r="F95" s="91" t="s">
        <v>146</v>
      </c>
      <c r="G95" s="91" t="s">
        <v>147</v>
      </c>
      <c r="H95" s="91" t="s">
        <v>148</v>
      </c>
      <c r="I95" s="91" t="s">
        <v>149</v>
      </c>
      <c r="J95" s="95" t="s">
        <v>150</v>
      </c>
      <c r="L95" s="18"/>
      <c r="M95" s="100" t="s">
        <v>163</v>
      </c>
      <c r="N95" s="10" t="s">
        <v>6</v>
      </c>
      <c r="O95" s="10" t="s">
        <v>6</v>
      </c>
      <c r="P95" s="10" t="s">
        <v>6</v>
      </c>
      <c r="Q95" s="32" t="s">
        <v>6</v>
      </c>
      <c r="T95" s="70"/>
    </row>
    <row r="96" spans="2:25" x14ac:dyDescent="0.25">
      <c r="D96" s="69"/>
      <c r="E96" s="30"/>
      <c r="F96" s="10" t="s">
        <v>6</v>
      </c>
      <c r="G96" s="10" t="s">
        <v>6</v>
      </c>
      <c r="H96" s="10" t="s">
        <v>6</v>
      </c>
      <c r="I96" s="10" t="s">
        <v>6</v>
      </c>
      <c r="J96" s="32" t="s">
        <v>6</v>
      </c>
      <c r="L96" s="33" t="s">
        <v>15</v>
      </c>
      <c r="M96" s="11"/>
      <c r="N96" s="12"/>
      <c r="O96" s="12"/>
      <c r="P96" s="12"/>
      <c r="Q96" s="34"/>
      <c r="T96" s="70"/>
    </row>
    <row r="97" spans="4:20" x14ac:dyDescent="0.25">
      <c r="D97" s="69"/>
      <c r="E97" s="35" t="s">
        <v>134</v>
      </c>
      <c r="F97" s="11"/>
      <c r="G97" s="12"/>
      <c r="H97" s="12"/>
      <c r="I97" s="12"/>
      <c r="J97" s="34"/>
      <c r="L97" s="22" t="s">
        <v>16</v>
      </c>
      <c r="M97" s="13">
        <v>23658.01</v>
      </c>
      <c r="N97" s="13">
        <v>20169.39</v>
      </c>
      <c r="O97" s="13">
        <v>17646.2</v>
      </c>
      <c r="P97" s="13">
        <v>15313.76</v>
      </c>
      <c r="Q97" s="96">
        <v>14063.83</v>
      </c>
      <c r="T97" s="70"/>
    </row>
    <row r="98" spans="4:20" x14ac:dyDescent="0.25">
      <c r="D98" s="69"/>
      <c r="E98" s="35" t="s">
        <v>53</v>
      </c>
      <c r="F98" s="8">
        <v>730.98</v>
      </c>
      <c r="G98" s="8">
        <v>730.98</v>
      </c>
      <c r="H98" s="8">
        <v>730.98</v>
      </c>
      <c r="I98" s="8">
        <v>243.66</v>
      </c>
      <c r="J98" s="36">
        <v>243.66</v>
      </c>
      <c r="L98" s="113" t="s">
        <v>18</v>
      </c>
      <c r="M98" s="109">
        <v>23658.01</v>
      </c>
      <c r="N98" s="109">
        <v>20169.39</v>
      </c>
      <c r="O98" s="109">
        <v>17646.2</v>
      </c>
      <c r="P98" s="109">
        <v>15313.76</v>
      </c>
      <c r="Q98" s="110">
        <v>14063.83</v>
      </c>
      <c r="T98" s="70"/>
    </row>
    <row r="99" spans="4:20" x14ac:dyDescent="0.25">
      <c r="D99" s="69"/>
      <c r="E99" s="35" t="s">
        <v>54</v>
      </c>
      <c r="F99" s="8">
        <v>730.98</v>
      </c>
      <c r="G99" s="8">
        <v>730.98</v>
      </c>
      <c r="H99" s="8">
        <v>730.98</v>
      </c>
      <c r="I99" s="8">
        <v>243.66</v>
      </c>
      <c r="J99" s="36">
        <v>243.66</v>
      </c>
      <c r="L99" s="22" t="s">
        <v>19</v>
      </c>
      <c r="M99" s="8">
        <v>767.59</v>
      </c>
      <c r="N99" s="8">
        <v>755.84</v>
      </c>
      <c r="O99" s="8">
        <v>360.02</v>
      </c>
      <c r="P99" s="8">
        <v>233.59</v>
      </c>
      <c r="Q99" s="36">
        <v>126.1</v>
      </c>
      <c r="T99" s="70"/>
    </row>
    <row r="100" spans="4:20" x14ac:dyDescent="0.25">
      <c r="D100" s="69"/>
      <c r="E100" s="35" t="s">
        <v>57</v>
      </c>
      <c r="F100" s="13">
        <v>18966.7</v>
      </c>
      <c r="G100" s="13">
        <v>15351.41</v>
      </c>
      <c r="H100" s="13">
        <v>12851.01</v>
      </c>
      <c r="I100" s="13">
        <v>11740.6</v>
      </c>
      <c r="J100" s="96">
        <v>10564.23</v>
      </c>
      <c r="L100" s="113" t="s">
        <v>20</v>
      </c>
      <c r="M100" s="114">
        <v>810.83</v>
      </c>
      <c r="N100" s="114">
        <v>560.57000000000005</v>
      </c>
      <c r="O100" s="114">
        <v>397.45</v>
      </c>
      <c r="P100" s="114">
        <v>276.97000000000003</v>
      </c>
      <c r="Q100" s="115">
        <v>129.33000000000001</v>
      </c>
      <c r="T100" s="70"/>
    </row>
    <row r="101" spans="4:20" x14ac:dyDescent="0.25">
      <c r="D101" s="69"/>
      <c r="E101" s="112" t="s">
        <v>58</v>
      </c>
      <c r="F101" s="109">
        <v>19697.68</v>
      </c>
      <c r="G101" s="109">
        <v>16082.39</v>
      </c>
      <c r="H101" s="109">
        <v>13581.99</v>
      </c>
      <c r="I101" s="109">
        <v>11984.26</v>
      </c>
      <c r="J101" s="110">
        <v>10807.89</v>
      </c>
      <c r="L101" s="113" t="s">
        <v>152</v>
      </c>
      <c r="M101" s="109">
        <v>25236.43</v>
      </c>
      <c r="N101" s="109">
        <v>21485.8</v>
      </c>
      <c r="O101" s="109">
        <v>18403.669999999998</v>
      </c>
      <c r="P101" s="109">
        <v>15824.32</v>
      </c>
      <c r="Q101" s="110">
        <v>14319.26</v>
      </c>
      <c r="T101" s="70"/>
    </row>
    <row r="102" spans="4:20" x14ac:dyDescent="0.25">
      <c r="D102" s="69"/>
      <c r="E102" s="108" t="s">
        <v>135</v>
      </c>
      <c r="F102" s="109">
        <v>19697.68</v>
      </c>
      <c r="G102" s="109">
        <v>16082.39</v>
      </c>
      <c r="H102" s="109">
        <v>13581.99</v>
      </c>
      <c r="I102" s="109">
        <v>11984.26</v>
      </c>
      <c r="J102" s="110">
        <v>10807.89</v>
      </c>
      <c r="L102" s="33" t="s">
        <v>22</v>
      </c>
      <c r="M102" s="11"/>
      <c r="N102" s="12"/>
      <c r="O102" s="12"/>
      <c r="P102" s="12"/>
      <c r="Q102" s="34"/>
      <c r="T102" s="70"/>
    </row>
    <row r="103" spans="4:20" x14ac:dyDescent="0.25">
      <c r="D103" s="69"/>
      <c r="E103" s="30"/>
      <c r="F103" s="10" t="s">
        <v>136</v>
      </c>
      <c r="G103" s="10" t="s">
        <v>137</v>
      </c>
      <c r="H103" s="10" t="s">
        <v>138</v>
      </c>
      <c r="I103" s="10" t="s">
        <v>139</v>
      </c>
      <c r="J103" s="32" t="s">
        <v>140</v>
      </c>
      <c r="L103" s="113" t="s">
        <v>23</v>
      </c>
      <c r="M103" s="109">
        <v>12991.81</v>
      </c>
      <c r="N103" s="109">
        <v>11126.48</v>
      </c>
      <c r="O103" s="109">
        <v>10206.290000000001</v>
      </c>
      <c r="P103" s="109">
        <v>9179.4699999999993</v>
      </c>
      <c r="Q103" s="110">
        <v>7957.15</v>
      </c>
      <c r="T103" s="70"/>
    </row>
    <row r="104" spans="4:20" x14ac:dyDescent="0.25">
      <c r="D104" s="69"/>
      <c r="E104" s="30"/>
      <c r="F104" s="10" t="s">
        <v>6</v>
      </c>
      <c r="G104" s="10" t="s">
        <v>6</v>
      </c>
      <c r="H104" s="10" t="s">
        <v>6</v>
      </c>
      <c r="I104" s="10" t="s">
        <v>6</v>
      </c>
      <c r="J104" s="32" t="s">
        <v>6</v>
      </c>
      <c r="L104" s="113" t="s">
        <v>24</v>
      </c>
      <c r="M104" s="114">
        <v>52.18</v>
      </c>
      <c r="N104" s="114">
        <v>53.86</v>
      </c>
      <c r="O104" s="114">
        <v>44.1</v>
      </c>
      <c r="P104" s="114">
        <v>41.3</v>
      </c>
      <c r="Q104" s="115">
        <v>36.479999999999997</v>
      </c>
      <c r="T104" s="70"/>
    </row>
    <row r="105" spans="4:20" x14ac:dyDescent="0.25">
      <c r="D105" s="69"/>
      <c r="E105" s="35" t="s">
        <v>141</v>
      </c>
      <c r="F105" s="92"/>
      <c r="G105" s="93"/>
      <c r="H105" s="93"/>
      <c r="I105" s="93"/>
      <c r="J105" s="97"/>
      <c r="L105" s="113" t="s">
        <v>25</v>
      </c>
      <c r="M105" s="109">
        <v>2734.36</v>
      </c>
      <c r="N105" s="109">
        <v>2466.6999999999998</v>
      </c>
      <c r="O105" s="109">
        <v>2297.73</v>
      </c>
      <c r="P105" s="109">
        <v>2109.39</v>
      </c>
      <c r="Q105" s="110">
        <v>1940.68</v>
      </c>
      <c r="T105" s="70"/>
    </row>
    <row r="106" spans="4:20" x14ac:dyDescent="0.25">
      <c r="D106" s="69"/>
      <c r="E106" s="35" t="s">
        <v>64</v>
      </c>
      <c r="F106" s="13">
        <v>6304.33</v>
      </c>
      <c r="G106" s="13">
        <v>5494.27</v>
      </c>
      <c r="H106" s="13">
        <v>5033.97</v>
      </c>
      <c r="I106" s="13">
        <v>4504.42</v>
      </c>
      <c r="J106" s="96">
        <v>4102.7299999999996</v>
      </c>
      <c r="L106" s="22" t="s">
        <v>27</v>
      </c>
      <c r="M106" s="8">
        <v>14.55</v>
      </c>
      <c r="N106" s="8">
        <v>13.27</v>
      </c>
      <c r="O106" s="8">
        <v>17.68</v>
      </c>
      <c r="P106" s="8">
        <v>2.89</v>
      </c>
      <c r="Q106" s="36">
        <v>4.04</v>
      </c>
      <c r="T106" s="70"/>
    </row>
    <row r="107" spans="4:20" x14ac:dyDescent="0.25">
      <c r="D107" s="69"/>
      <c r="E107" s="35" t="s">
        <v>66</v>
      </c>
      <c r="F107" s="13">
        <v>3131.23</v>
      </c>
      <c r="G107" s="13">
        <v>2735.34</v>
      </c>
      <c r="H107" s="13">
        <v>2361.7800000000002</v>
      </c>
      <c r="I107" s="13">
        <v>1980.79</v>
      </c>
      <c r="J107" s="96">
        <v>1622.7</v>
      </c>
      <c r="L107" s="22" t="s">
        <v>28</v>
      </c>
      <c r="M107" s="13">
        <v>1908.35</v>
      </c>
      <c r="N107" s="13">
        <v>2071.48</v>
      </c>
      <c r="O107" s="13">
        <v>1430.33</v>
      </c>
      <c r="P107" s="8">
        <v>948.44</v>
      </c>
      <c r="Q107" s="96">
        <v>1073.69</v>
      </c>
      <c r="T107" s="70"/>
    </row>
    <row r="108" spans="4:20" ht="22.8" x14ac:dyDescent="0.25">
      <c r="D108" s="69"/>
      <c r="E108" s="35" t="s">
        <v>142</v>
      </c>
      <c r="F108" s="13">
        <v>3173.1</v>
      </c>
      <c r="G108" s="13">
        <v>2758.93</v>
      </c>
      <c r="H108" s="13">
        <v>2672.19</v>
      </c>
      <c r="I108" s="13">
        <v>2523.63</v>
      </c>
      <c r="J108" s="96">
        <v>2480.0300000000002</v>
      </c>
      <c r="L108" s="22" t="s">
        <v>30</v>
      </c>
      <c r="M108" s="99" t="s">
        <v>153</v>
      </c>
      <c r="N108" s="99" t="s">
        <v>154</v>
      </c>
      <c r="O108" s="99" t="s">
        <v>155</v>
      </c>
      <c r="P108" s="99" t="s">
        <v>156</v>
      </c>
      <c r="Q108" s="101" t="s">
        <v>157</v>
      </c>
      <c r="T108" s="70"/>
    </row>
    <row r="109" spans="4:20" x14ac:dyDescent="0.25">
      <c r="D109" s="69"/>
      <c r="E109" s="35" t="s">
        <v>68</v>
      </c>
      <c r="F109" s="13">
        <v>1043.6099999999999</v>
      </c>
      <c r="G109" s="8">
        <v>891.07</v>
      </c>
      <c r="H109" s="8">
        <v>841.27</v>
      </c>
      <c r="I109" s="8">
        <v>859</v>
      </c>
      <c r="J109" s="36">
        <v>736.25</v>
      </c>
      <c r="L109" s="18"/>
      <c r="M109" s="10" t="s">
        <v>6</v>
      </c>
      <c r="N109" s="10" t="s">
        <v>6</v>
      </c>
      <c r="O109" s="10" t="s">
        <v>6</v>
      </c>
      <c r="P109" s="10" t="s">
        <v>6</v>
      </c>
      <c r="Q109" s="32" t="s">
        <v>6</v>
      </c>
      <c r="T109" s="70"/>
    </row>
    <row r="110" spans="4:20" x14ac:dyDescent="0.25">
      <c r="D110" s="69"/>
      <c r="E110" s="35" t="s">
        <v>143</v>
      </c>
      <c r="F110" s="8">
        <v>820.38</v>
      </c>
      <c r="G110" s="8">
        <v>767.79</v>
      </c>
      <c r="H110" s="8">
        <v>664.4</v>
      </c>
      <c r="I110" s="13">
        <v>1554.24</v>
      </c>
      <c r="J110" s="96">
        <v>1331.19</v>
      </c>
      <c r="L110" s="113" t="s">
        <v>158</v>
      </c>
      <c r="M110" s="109">
        <v>6767.59</v>
      </c>
      <c r="N110" s="109">
        <v>4998.17</v>
      </c>
      <c r="O110" s="109">
        <v>4047.52</v>
      </c>
      <c r="P110" s="109">
        <v>3309.24</v>
      </c>
      <c r="Q110" s="110">
        <v>3181.12</v>
      </c>
      <c r="T110" s="70"/>
    </row>
    <row r="111" spans="4:20" x14ac:dyDescent="0.25">
      <c r="D111" s="69"/>
      <c r="E111" s="108" t="s">
        <v>70</v>
      </c>
      <c r="F111" s="109">
        <v>9069.66</v>
      </c>
      <c r="G111" s="109">
        <v>7407.59</v>
      </c>
      <c r="H111" s="109">
        <v>6406.18</v>
      </c>
      <c r="I111" s="109">
        <v>5539.56</v>
      </c>
      <c r="J111" s="110">
        <v>4954.67</v>
      </c>
      <c r="L111" s="22" t="s">
        <v>32</v>
      </c>
      <c r="M111" s="13">
        <v>7535.18</v>
      </c>
      <c r="N111" s="13">
        <v>5754.01</v>
      </c>
      <c r="O111" s="13">
        <v>4407.54</v>
      </c>
      <c r="P111" s="13">
        <v>3542.83</v>
      </c>
      <c r="Q111" s="96">
        <v>3307.22</v>
      </c>
      <c r="T111" s="70"/>
    </row>
    <row r="112" spans="4:20" x14ac:dyDescent="0.25">
      <c r="D112" s="69"/>
      <c r="E112" s="35" t="s">
        <v>71</v>
      </c>
      <c r="F112" s="13">
        <v>9091.9599999999991</v>
      </c>
      <c r="G112" s="13">
        <v>7362.19</v>
      </c>
      <c r="H112" s="13">
        <v>7022.01</v>
      </c>
      <c r="I112" s="13">
        <v>6103.39</v>
      </c>
      <c r="J112" s="96">
        <v>6551.54</v>
      </c>
      <c r="L112" s="22" t="s">
        <v>33</v>
      </c>
      <c r="M112" s="8">
        <v>9.61</v>
      </c>
      <c r="N112" s="8">
        <v>7.02</v>
      </c>
      <c r="O112" s="8">
        <v>14.79</v>
      </c>
      <c r="P112" s="8">
        <v>4.8499999999999996</v>
      </c>
      <c r="Q112" s="36">
        <v>6.08</v>
      </c>
      <c r="T112" s="70"/>
    </row>
    <row r="113" spans="4:20" x14ac:dyDescent="0.25">
      <c r="D113" s="69"/>
      <c r="E113" s="108" t="s">
        <v>72</v>
      </c>
      <c r="F113" s="109">
        <v>9397.2999999999993</v>
      </c>
      <c r="G113" s="109">
        <v>10968.1</v>
      </c>
      <c r="H113" s="109">
        <v>8009</v>
      </c>
      <c r="I113" s="109">
        <v>7499.14</v>
      </c>
      <c r="J113" s="110">
        <v>5008.21</v>
      </c>
      <c r="L113" s="22" t="s">
        <v>34</v>
      </c>
      <c r="M113" s="13">
        <v>7525.57</v>
      </c>
      <c r="N113" s="13">
        <v>5746.99</v>
      </c>
      <c r="O113" s="13">
        <v>4392.75</v>
      </c>
      <c r="P113" s="13">
        <v>3537.98</v>
      </c>
      <c r="Q113" s="96">
        <v>3301.14</v>
      </c>
      <c r="T113" s="70"/>
    </row>
    <row r="114" spans="4:20" x14ac:dyDescent="0.25">
      <c r="D114" s="69"/>
      <c r="E114" s="108" t="s">
        <v>73</v>
      </c>
      <c r="F114" s="109">
        <v>27558.92</v>
      </c>
      <c r="G114" s="109">
        <v>25737.88</v>
      </c>
      <c r="H114" s="109">
        <v>21437.19</v>
      </c>
      <c r="I114" s="109">
        <v>19142.09</v>
      </c>
      <c r="J114" s="110">
        <v>16514.419999999998</v>
      </c>
      <c r="L114" s="22" t="s">
        <v>35</v>
      </c>
      <c r="M114" s="8">
        <v>435.58</v>
      </c>
      <c r="N114" s="8">
        <v>412.43</v>
      </c>
      <c r="O114" s="8">
        <v>407.87</v>
      </c>
      <c r="P114" s="8">
        <v>380.18</v>
      </c>
      <c r="Q114" s="36">
        <v>366.33</v>
      </c>
      <c r="T114" s="70"/>
    </row>
    <row r="115" spans="4:20" x14ac:dyDescent="0.25">
      <c r="D115" s="69"/>
      <c r="E115" s="35" t="s">
        <v>74</v>
      </c>
      <c r="F115" s="13">
        <v>7822.07</v>
      </c>
      <c r="G115" s="13">
        <v>8999.98</v>
      </c>
      <c r="H115" s="13">
        <v>9439.43</v>
      </c>
      <c r="I115" s="13">
        <v>9370.98</v>
      </c>
      <c r="J115" s="96">
        <v>7991.26</v>
      </c>
      <c r="L115" s="22" t="s">
        <v>37</v>
      </c>
      <c r="M115" s="13">
        <v>7089.99</v>
      </c>
      <c r="N115" s="13">
        <v>5334.56</v>
      </c>
      <c r="O115" s="13">
        <v>3984.88</v>
      </c>
      <c r="P115" s="13">
        <v>3157.8</v>
      </c>
      <c r="Q115" s="96">
        <v>2934.81</v>
      </c>
      <c r="T115" s="70"/>
    </row>
    <row r="116" spans="4:20" x14ac:dyDescent="0.25">
      <c r="D116" s="69"/>
      <c r="E116" s="35" t="s">
        <v>76</v>
      </c>
      <c r="F116" s="13">
        <v>35380.99</v>
      </c>
      <c r="G116" s="13">
        <v>34737.86</v>
      </c>
      <c r="H116" s="13">
        <v>30876.62</v>
      </c>
      <c r="I116" s="13">
        <v>28513.07</v>
      </c>
      <c r="J116" s="96">
        <v>24505.68</v>
      </c>
      <c r="L116" s="22" t="s">
        <v>39</v>
      </c>
      <c r="M116" s="13">
        <v>7089.99</v>
      </c>
      <c r="N116" s="13">
        <v>5334.56</v>
      </c>
      <c r="O116" s="13">
        <v>3984.88</v>
      </c>
      <c r="P116" s="13">
        <v>3157.8</v>
      </c>
      <c r="Q116" s="96">
        <v>2934.81</v>
      </c>
      <c r="T116" s="70"/>
    </row>
    <row r="117" spans="4:20" x14ac:dyDescent="0.25">
      <c r="D117" s="69"/>
      <c r="E117" s="108" t="s">
        <v>78</v>
      </c>
      <c r="F117" s="109">
        <v>19095.57</v>
      </c>
      <c r="G117" s="109">
        <v>21423.22</v>
      </c>
      <c r="H117" s="109">
        <v>20010.37</v>
      </c>
      <c r="I117" s="109">
        <v>19249.990000000002</v>
      </c>
      <c r="J117" s="110">
        <v>16495.36</v>
      </c>
      <c r="L117" s="22" t="s">
        <v>40</v>
      </c>
      <c r="M117" s="13">
        <v>1801.74</v>
      </c>
      <c r="N117" s="13">
        <v>1314.56</v>
      </c>
      <c r="O117" s="8">
        <v>978.21</v>
      </c>
      <c r="P117" s="8">
        <v>808.87</v>
      </c>
      <c r="Q117" s="36">
        <v>869.39</v>
      </c>
      <c r="T117" s="70"/>
    </row>
    <row r="118" spans="4:20" x14ac:dyDescent="0.25">
      <c r="D118" s="69"/>
      <c r="E118" s="35" t="s">
        <v>79</v>
      </c>
      <c r="F118" s="13">
        <v>1624.83</v>
      </c>
      <c r="G118" s="13">
        <v>1650.04</v>
      </c>
      <c r="H118" s="13">
        <v>1462.12</v>
      </c>
      <c r="I118" s="13">
        <v>2215.69</v>
      </c>
      <c r="J118" s="96">
        <v>1749.9</v>
      </c>
      <c r="L118" s="116" t="s">
        <v>165</v>
      </c>
      <c r="M118" s="109">
        <v>5288.25</v>
      </c>
      <c r="N118" s="109">
        <v>4020</v>
      </c>
      <c r="O118" s="109">
        <v>3006.67</v>
      </c>
      <c r="P118" s="109">
        <v>2348.9299999999998</v>
      </c>
      <c r="Q118" s="110">
        <v>2065.42</v>
      </c>
      <c r="T118" s="70"/>
    </row>
    <row r="119" spans="4:20" x14ac:dyDescent="0.25">
      <c r="D119" s="69"/>
      <c r="E119" s="35" t="s">
        <v>80</v>
      </c>
      <c r="F119" s="13">
        <v>20720.400000000001</v>
      </c>
      <c r="G119" s="13">
        <v>23073.26</v>
      </c>
      <c r="H119" s="13">
        <v>21472.49</v>
      </c>
      <c r="I119" s="13">
        <v>21465.68</v>
      </c>
      <c r="J119" s="96">
        <v>18245.259999999998</v>
      </c>
      <c r="L119" s="22" t="s">
        <v>42</v>
      </c>
      <c r="M119" s="13">
        <v>4709.4399999999996</v>
      </c>
      <c r="N119" s="13">
        <v>4605.3100000000004</v>
      </c>
      <c r="O119" s="13">
        <v>3789.84</v>
      </c>
      <c r="P119" s="13">
        <v>3102.02</v>
      </c>
      <c r="Q119" s="96">
        <v>3054.89</v>
      </c>
      <c r="T119" s="70"/>
    </row>
    <row r="120" spans="4:20" x14ac:dyDescent="0.25">
      <c r="D120" s="69"/>
      <c r="E120" s="35" t="s">
        <v>144</v>
      </c>
      <c r="F120" s="13">
        <v>14660.59</v>
      </c>
      <c r="G120" s="13">
        <v>11664.6</v>
      </c>
      <c r="H120" s="13">
        <v>9404.1299999999992</v>
      </c>
      <c r="I120" s="13">
        <v>7047.39</v>
      </c>
      <c r="J120" s="96">
        <v>6260.42</v>
      </c>
      <c r="L120" s="22" t="s">
        <v>44</v>
      </c>
      <c r="M120" s="13">
        <v>1681.24</v>
      </c>
      <c r="N120" s="13">
        <v>1461.96</v>
      </c>
      <c r="O120" s="13">
        <v>1242.7</v>
      </c>
      <c r="P120" s="13">
        <v>1023.35</v>
      </c>
      <c r="Q120" s="96">
        <v>1023.38</v>
      </c>
      <c r="T120" s="70"/>
    </row>
    <row r="121" spans="4:20" x14ac:dyDescent="0.25">
      <c r="D121" s="69"/>
      <c r="E121" s="117" t="s">
        <v>145</v>
      </c>
      <c r="F121" s="118">
        <v>19697.68</v>
      </c>
      <c r="G121" s="118">
        <v>16082.39</v>
      </c>
      <c r="H121" s="118">
        <v>13581.99</v>
      </c>
      <c r="I121" s="118">
        <v>11984.26</v>
      </c>
      <c r="J121" s="119">
        <v>10807.89</v>
      </c>
      <c r="L121" s="35" t="s">
        <v>159</v>
      </c>
      <c r="M121" s="11"/>
      <c r="N121" s="12"/>
      <c r="O121" s="12"/>
      <c r="P121" s="12"/>
      <c r="Q121" s="34"/>
      <c r="T121" s="70"/>
    </row>
    <row r="122" spans="4:20" x14ac:dyDescent="0.25">
      <c r="D122" s="69"/>
      <c r="E122" s="43" t="s">
        <v>83</v>
      </c>
      <c r="F122" s="94">
        <v>3898.85</v>
      </c>
      <c r="G122" s="94">
        <v>4455.2299999999996</v>
      </c>
      <c r="H122" s="94">
        <v>3147.36</v>
      </c>
      <c r="I122" s="94">
        <v>2607.83</v>
      </c>
      <c r="J122" s="98">
        <v>2484.5500000000002</v>
      </c>
      <c r="L122" s="22" t="s">
        <v>47</v>
      </c>
      <c r="M122" s="13">
        <v>73097.789999999994</v>
      </c>
      <c r="N122" s="13">
        <v>73097.789999999994</v>
      </c>
      <c r="O122" s="13">
        <v>73097.789999999994</v>
      </c>
      <c r="P122" s="13">
        <v>24365.93</v>
      </c>
      <c r="Q122" s="96">
        <v>24365.93</v>
      </c>
      <c r="T122" s="70"/>
    </row>
    <row r="123" spans="4:20" ht="13.8" thickBot="1" x14ac:dyDescent="0.3">
      <c r="D123" s="69"/>
      <c r="E123" s="24" t="s">
        <v>50</v>
      </c>
      <c r="F123" s="25">
        <v>26.95</v>
      </c>
      <c r="G123" s="25">
        <v>22</v>
      </c>
      <c r="H123" s="25">
        <v>18.579999999999998</v>
      </c>
      <c r="I123" s="25">
        <v>49.18</v>
      </c>
      <c r="J123" s="40">
        <v>44.36</v>
      </c>
      <c r="L123" s="22" t="s">
        <v>160</v>
      </c>
      <c r="M123" s="8">
        <v>7.23</v>
      </c>
      <c r="N123" s="8">
        <v>5.5</v>
      </c>
      <c r="O123" s="8">
        <v>4.1100000000000003</v>
      </c>
      <c r="P123" s="8">
        <v>9.64</v>
      </c>
      <c r="Q123" s="36">
        <v>8.48</v>
      </c>
      <c r="T123" s="70"/>
    </row>
    <row r="124" spans="4:20" x14ac:dyDescent="0.25">
      <c r="D124" s="69"/>
      <c r="L124" s="22" t="s">
        <v>49</v>
      </c>
      <c r="M124" s="8">
        <v>240</v>
      </c>
      <c r="N124" s="8">
        <v>220</v>
      </c>
      <c r="O124" s="8">
        <v>180</v>
      </c>
      <c r="P124" s="8">
        <v>450</v>
      </c>
      <c r="Q124" s="36">
        <v>400</v>
      </c>
      <c r="T124" s="70"/>
    </row>
    <row r="125" spans="4:20" ht="13.8" thickBot="1" x14ac:dyDescent="0.3">
      <c r="D125" s="69"/>
      <c r="L125" s="24" t="s">
        <v>50</v>
      </c>
      <c r="M125" s="25">
        <v>26.95</v>
      </c>
      <c r="N125" s="25">
        <v>22</v>
      </c>
      <c r="O125" s="25">
        <v>18.579999999999998</v>
      </c>
      <c r="P125" s="25">
        <v>49.18</v>
      </c>
      <c r="Q125" s="40">
        <v>44.36</v>
      </c>
      <c r="T125" s="70"/>
    </row>
    <row r="126" spans="4:20" x14ac:dyDescent="0.25">
      <c r="D126" s="69"/>
      <c r="T126" s="70"/>
    </row>
    <row r="127" spans="4:20" x14ac:dyDescent="0.25">
      <c r="D127" s="69"/>
      <c r="T127" s="70"/>
    </row>
    <row r="128" spans="4:20" ht="13.8" thickBot="1" x14ac:dyDescent="0.3">
      <c r="D128" s="69"/>
      <c r="T128" s="70"/>
    </row>
    <row r="129" spans="4:20" x14ac:dyDescent="0.25">
      <c r="D129" s="69"/>
      <c r="E129" s="64"/>
      <c r="F129" s="65"/>
      <c r="G129" s="111" t="s">
        <v>176</v>
      </c>
      <c r="H129" s="65"/>
      <c r="I129" s="65"/>
      <c r="J129" s="66"/>
      <c r="T129" s="70"/>
    </row>
    <row r="130" spans="4:20" x14ac:dyDescent="0.25">
      <c r="D130" s="69"/>
      <c r="E130" s="69" t="s">
        <v>166</v>
      </c>
      <c r="F130" s="125" t="s">
        <v>174</v>
      </c>
      <c r="G130" s="125"/>
      <c r="H130" s="125"/>
      <c r="I130" s="125"/>
      <c r="J130" s="132"/>
      <c r="T130" s="70"/>
    </row>
    <row r="131" spans="4:20" x14ac:dyDescent="0.25">
      <c r="D131" s="69"/>
      <c r="E131" s="69"/>
      <c r="F131" s="91" t="s">
        <v>146</v>
      </c>
      <c r="G131" s="91" t="s">
        <v>147</v>
      </c>
      <c r="H131" s="91" t="s">
        <v>148</v>
      </c>
      <c r="I131" s="91" t="s">
        <v>149</v>
      </c>
      <c r="J131" s="95" t="s">
        <v>150</v>
      </c>
      <c r="T131" s="70"/>
    </row>
    <row r="132" spans="4:20" x14ac:dyDescent="0.25">
      <c r="D132" s="69"/>
      <c r="E132" s="69"/>
      <c r="F132" s="103" t="s">
        <v>163</v>
      </c>
      <c r="G132" s="103" t="s">
        <v>163</v>
      </c>
      <c r="H132" s="103" t="s">
        <v>163</v>
      </c>
      <c r="I132" s="103" t="s">
        <v>163</v>
      </c>
      <c r="J132" s="104" t="s">
        <v>163</v>
      </c>
      <c r="T132" s="70"/>
    </row>
    <row r="133" spans="4:20" x14ac:dyDescent="0.25">
      <c r="D133" s="69"/>
      <c r="E133" s="69" t="s">
        <v>167</v>
      </c>
      <c r="F133" s="102">
        <v>7089.99</v>
      </c>
      <c r="G133" s="8">
        <v>5334.56</v>
      </c>
      <c r="H133" s="8">
        <v>3984.88</v>
      </c>
      <c r="I133" s="8">
        <v>3157.8</v>
      </c>
      <c r="J133" s="36">
        <v>2934.81</v>
      </c>
      <c r="T133" s="70"/>
    </row>
    <row r="134" spans="4:20" x14ac:dyDescent="0.25">
      <c r="D134" s="69"/>
      <c r="E134" s="105" t="s">
        <v>172</v>
      </c>
      <c r="F134" s="102">
        <v>480.41</v>
      </c>
      <c r="G134" s="8">
        <v>4648.01</v>
      </c>
      <c r="H134" s="8">
        <v>1155.19</v>
      </c>
      <c r="I134" s="8">
        <v>4161.16</v>
      </c>
      <c r="J134" s="36">
        <v>5103.46</v>
      </c>
      <c r="T134" s="70"/>
    </row>
    <row r="135" spans="4:20" x14ac:dyDescent="0.25">
      <c r="D135" s="69"/>
      <c r="E135" s="105" t="s">
        <v>173</v>
      </c>
      <c r="F135" s="102">
        <v>748.41</v>
      </c>
      <c r="G135" s="8">
        <v>-5888.85</v>
      </c>
      <c r="H135" s="8">
        <v>2782.04</v>
      </c>
      <c r="I135" s="8">
        <v>-4860.5600000000004</v>
      </c>
      <c r="J135" s="36">
        <v>-2568.59</v>
      </c>
      <c r="T135" s="70"/>
    </row>
    <row r="136" spans="4:20" x14ac:dyDescent="0.25">
      <c r="D136" s="69"/>
      <c r="E136" s="69" t="s">
        <v>168</v>
      </c>
      <c r="F136" s="102">
        <v>-1696.14</v>
      </c>
      <c r="G136" s="8">
        <v>-1474.34</v>
      </c>
      <c r="H136" s="8">
        <v>-1312.09</v>
      </c>
      <c r="I136" s="8">
        <v>-1077.21</v>
      </c>
      <c r="J136" s="36">
        <v>-1075.44</v>
      </c>
      <c r="M136" s="74"/>
      <c r="T136" s="70"/>
    </row>
    <row r="137" spans="4:20" x14ac:dyDescent="0.25">
      <c r="D137" s="69"/>
      <c r="E137" s="69" t="s">
        <v>169</v>
      </c>
      <c r="F137" s="102">
        <v>-467.32</v>
      </c>
      <c r="G137" s="8">
        <v>-2715.18</v>
      </c>
      <c r="H137" s="8">
        <v>2625.14</v>
      </c>
      <c r="I137" s="8">
        <v>-1776.61</v>
      </c>
      <c r="J137" s="36">
        <v>1459.43</v>
      </c>
      <c r="T137" s="70"/>
    </row>
    <row r="138" spans="4:20" x14ac:dyDescent="0.25">
      <c r="D138" s="69"/>
      <c r="E138" s="105" t="s">
        <v>171</v>
      </c>
      <c r="F138" s="102">
        <v>1149</v>
      </c>
      <c r="G138" s="8">
        <v>3864.18</v>
      </c>
      <c r="H138" s="8">
        <v>1239.04</v>
      </c>
      <c r="I138" s="8">
        <v>3015.65</v>
      </c>
      <c r="J138" s="36">
        <v>1556.22</v>
      </c>
      <c r="T138" s="70"/>
    </row>
    <row r="139" spans="4:20" ht="13.8" thickBot="1" x14ac:dyDescent="0.3">
      <c r="D139" s="69"/>
      <c r="E139" s="106" t="s">
        <v>170</v>
      </c>
      <c r="F139" s="107">
        <v>681.68</v>
      </c>
      <c r="G139" s="25">
        <v>1149</v>
      </c>
      <c r="H139" s="25">
        <v>3864.18</v>
      </c>
      <c r="I139" s="25">
        <v>1239.04</v>
      </c>
      <c r="J139" s="40">
        <v>3015.65</v>
      </c>
      <c r="T139" s="70"/>
    </row>
    <row r="140" spans="4:20" x14ac:dyDescent="0.25">
      <c r="D140" s="69"/>
      <c r="T140" s="70"/>
    </row>
    <row r="141" spans="4:20" x14ac:dyDescent="0.25">
      <c r="D141" s="69"/>
      <c r="T141" s="70"/>
    </row>
    <row r="142" spans="4:20" x14ac:dyDescent="0.25">
      <c r="D142" s="69"/>
      <c r="T142" s="70"/>
    </row>
    <row r="143" spans="4:20" ht="13.8" thickBot="1" x14ac:dyDescent="0.3">
      <c r="D143" s="69"/>
      <c r="T143" s="70"/>
    </row>
    <row r="144" spans="4:20" x14ac:dyDescent="0.25">
      <c r="D144" s="69"/>
      <c r="M144" s="64"/>
      <c r="N144" s="65"/>
      <c r="O144" s="65"/>
      <c r="P144" s="65"/>
      <c r="Q144" s="65"/>
      <c r="R144" s="65"/>
      <c r="S144" s="66"/>
      <c r="T144" s="70"/>
    </row>
    <row r="145" spans="4:20" x14ac:dyDescent="0.25">
      <c r="D145" s="69"/>
      <c r="M145" s="69"/>
      <c r="S145" s="70"/>
      <c r="T145" s="70"/>
    </row>
    <row r="146" spans="4:20" ht="13.8" thickBot="1" x14ac:dyDescent="0.3">
      <c r="D146" s="69"/>
      <c r="M146" s="133" t="s">
        <v>181</v>
      </c>
      <c r="N146" s="125"/>
      <c r="O146" s="125"/>
      <c r="P146" s="125"/>
      <c r="Q146" s="125"/>
      <c r="R146" s="125"/>
      <c r="S146" s="132"/>
      <c r="T146" s="70"/>
    </row>
    <row r="147" spans="4:20" x14ac:dyDescent="0.25">
      <c r="D147" s="69"/>
      <c r="E147" s="64"/>
      <c r="F147" s="65"/>
      <c r="G147" s="65"/>
      <c r="H147" s="65"/>
      <c r="I147" s="65"/>
      <c r="J147" s="65"/>
      <c r="K147" s="66"/>
      <c r="M147" s="69"/>
      <c r="S147" s="70"/>
      <c r="T147" s="70"/>
    </row>
    <row r="148" spans="4:20" x14ac:dyDescent="0.25">
      <c r="D148" s="69"/>
      <c r="E148" s="133" t="s">
        <v>179</v>
      </c>
      <c r="F148" s="125"/>
      <c r="G148" s="125"/>
      <c r="H148" s="125"/>
      <c r="I148" s="125"/>
      <c r="J148" s="125"/>
      <c r="K148" s="132"/>
      <c r="M148" s="69"/>
      <c r="N148" s="84" t="s">
        <v>161</v>
      </c>
      <c r="O148" s="4" t="s">
        <v>147</v>
      </c>
      <c r="P148" s="4" t="s">
        <v>162</v>
      </c>
      <c r="Q148" s="4" t="s">
        <v>149</v>
      </c>
      <c r="R148" s="31" t="s">
        <v>150</v>
      </c>
      <c r="S148" s="71" t="s">
        <v>180</v>
      </c>
      <c r="T148" s="70"/>
    </row>
    <row r="149" spans="4:20" x14ac:dyDescent="0.25">
      <c r="D149" s="69"/>
      <c r="E149" s="69"/>
      <c r="K149" s="70"/>
      <c r="M149" s="83" t="s">
        <v>118</v>
      </c>
      <c r="S149" s="70"/>
      <c r="T149" s="70"/>
    </row>
    <row r="150" spans="4:20" x14ac:dyDescent="0.25">
      <c r="D150" s="69"/>
      <c r="E150" s="69"/>
      <c r="F150" s="120" t="s">
        <v>161</v>
      </c>
      <c r="G150" s="4" t="s">
        <v>147</v>
      </c>
      <c r="H150" s="4" t="s">
        <v>162</v>
      </c>
      <c r="I150" s="4" t="s">
        <v>149</v>
      </c>
      <c r="J150" s="31" t="s">
        <v>150</v>
      </c>
      <c r="K150" s="71" t="s">
        <v>116</v>
      </c>
      <c r="M150" s="72" t="s">
        <v>119</v>
      </c>
      <c r="N150" s="90">
        <f>F165*F172*N165</f>
        <v>0.29559752118986909</v>
      </c>
      <c r="O150" s="90">
        <f t="shared" ref="O150:R150" si="19">G165*G172*O165</f>
        <v>0.27103212674594923</v>
      </c>
      <c r="P150" s="90">
        <f t="shared" si="19"/>
        <v>0.23520618002249061</v>
      </c>
      <c r="Q150" s="90">
        <f t="shared" si="19"/>
        <v>0.20611745710694249</v>
      </c>
      <c r="R150" s="90">
        <f t="shared" si="19"/>
        <v>0.38220596249591743</v>
      </c>
      <c r="S150" s="121" t="s">
        <v>121</v>
      </c>
      <c r="T150" s="70"/>
    </row>
    <row r="151" spans="4:20" x14ac:dyDescent="0.25">
      <c r="D151" s="69"/>
      <c r="E151" s="67" t="s">
        <v>91</v>
      </c>
      <c r="K151" s="121"/>
      <c r="M151" s="69"/>
      <c r="N151" s="90"/>
      <c r="O151" s="90"/>
      <c r="P151" s="90"/>
      <c r="Q151" s="90"/>
      <c r="R151" s="90"/>
      <c r="S151" s="70"/>
      <c r="T151" s="70"/>
    </row>
    <row r="152" spans="4:20" x14ac:dyDescent="0.25">
      <c r="D152" s="69"/>
      <c r="E152" s="72" t="s">
        <v>84</v>
      </c>
      <c r="F152">
        <f>F114/F117</f>
        <v>1.4432101267466746</v>
      </c>
      <c r="G152">
        <f t="shared" ref="G152:J152" si="20">G114/G117</f>
        <v>1.2014010965671826</v>
      </c>
      <c r="H152">
        <f t="shared" si="20"/>
        <v>1.0713040288610356</v>
      </c>
      <c r="I152">
        <f t="shared" si="20"/>
        <v>0.99439480228301413</v>
      </c>
      <c r="J152">
        <f t="shared" si="20"/>
        <v>1.0011554764491346</v>
      </c>
      <c r="K152" s="121" t="s">
        <v>85</v>
      </c>
      <c r="M152" s="69"/>
      <c r="N152" s="90"/>
      <c r="O152" s="90"/>
      <c r="P152" s="90"/>
      <c r="Q152" s="90"/>
      <c r="R152" s="90"/>
      <c r="S152" s="70"/>
      <c r="T152" s="70"/>
    </row>
    <row r="153" spans="4:20" x14ac:dyDescent="0.25">
      <c r="D153" s="69"/>
      <c r="E153" s="72" t="s">
        <v>86</v>
      </c>
      <c r="F153">
        <f>(F114-F111)/F117</f>
        <v>0.96824865662559423</v>
      </c>
      <c r="G153">
        <f t="shared" ref="G153:J153" si="21">(G114-G111)/G117</f>
        <v>0.8556272119690691</v>
      </c>
      <c r="H153">
        <f t="shared" si="21"/>
        <v>0.75116102300956955</v>
      </c>
      <c r="I153">
        <f t="shared" si="21"/>
        <v>0.706625302143014</v>
      </c>
      <c r="J153">
        <f t="shared" si="21"/>
        <v>0.70078797916504987</v>
      </c>
      <c r="K153" s="121" t="s">
        <v>175</v>
      </c>
      <c r="M153" s="83" t="s">
        <v>123</v>
      </c>
      <c r="N153" s="90"/>
      <c r="O153" s="90"/>
      <c r="P153" s="90"/>
      <c r="Q153" s="90"/>
      <c r="R153" s="90"/>
      <c r="S153" s="70"/>
      <c r="T153" s="70"/>
    </row>
    <row r="154" spans="4:20" x14ac:dyDescent="0.25">
      <c r="D154" s="69"/>
      <c r="E154" s="72" t="s">
        <v>92</v>
      </c>
      <c r="F154">
        <f>F113/F117</f>
        <v>0.49211937637891928</v>
      </c>
      <c r="G154">
        <f t="shared" ref="G154:J154" si="22">G113/G117</f>
        <v>0.51197252327147835</v>
      </c>
      <c r="H154">
        <f t="shared" si="22"/>
        <v>0.40024247427708737</v>
      </c>
      <c r="I154">
        <f t="shared" si="22"/>
        <v>0.38956591665761903</v>
      </c>
      <c r="J154">
        <f t="shared" si="22"/>
        <v>0.30361325851633431</v>
      </c>
      <c r="K154" s="121" t="s">
        <v>106</v>
      </c>
      <c r="M154" s="72" t="s">
        <v>119</v>
      </c>
      <c r="N154" s="90">
        <f>N166*N167*F164*F172*N165</f>
        <v>1.3446736287926713</v>
      </c>
      <c r="O154" s="90">
        <f t="shared" ref="O154:R154" si="23">O166*O167*G164*G172*O165</f>
        <v>1.3554625874389397</v>
      </c>
      <c r="P154" s="90">
        <f t="shared" si="23"/>
        <v>1.4569083902856692</v>
      </c>
      <c r="Q154" s="90">
        <f t="shared" si="23"/>
        <v>1.4529373576958746</v>
      </c>
      <c r="R154" s="90">
        <f t="shared" si="23"/>
        <v>2.866229265745885</v>
      </c>
      <c r="S154" s="121" t="s">
        <v>124</v>
      </c>
      <c r="T154" s="70"/>
    </row>
    <row r="155" spans="4:20" x14ac:dyDescent="0.25">
      <c r="D155" s="69"/>
      <c r="E155" s="69"/>
      <c r="K155" s="70"/>
      <c r="M155" s="69"/>
      <c r="N155" s="90"/>
      <c r="O155" s="90"/>
      <c r="P155" s="90"/>
      <c r="Q155" s="90"/>
      <c r="R155" s="90"/>
      <c r="S155" s="70"/>
      <c r="T155" s="70"/>
    </row>
    <row r="156" spans="4:20" x14ac:dyDescent="0.25">
      <c r="D156" s="69"/>
      <c r="E156" s="67" t="s">
        <v>93</v>
      </c>
      <c r="K156" s="70"/>
      <c r="M156" s="69"/>
      <c r="N156" s="90"/>
      <c r="O156" s="90"/>
      <c r="P156" s="90"/>
      <c r="Q156" s="90"/>
      <c r="R156" s="90"/>
      <c r="S156" s="70"/>
      <c r="T156" s="70"/>
    </row>
    <row r="157" spans="4:20" x14ac:dyDescent="0.25">
      <c r="D157" s="69"/>
      <c r="E157" s="72" t="s">
        <v>94</v>
      </c>
      <c r="F157">
        <f>F102/F101</f>
        <v>1</v>
      </c>
      <c r="G157">
        <f t="shared" ref="G157:J157" si="24">G102/G101</f>
        <v>1</v>
      </c>
      <c r="H157">
        <f t="shared" si="24"/>
        <v>1</v>
      </c>
      <c r="I157">
        <f t="shared" si="24"/>
        <v>1</v>
      </c>
      <c r="J157">
        <f t="shared" si="24"/>
        <v>1</v>
      </c>
      <c r="K157" s="121" t="s">
        <v>88</v>
      </c>
      <c r="M157" s="69"/>
      <c r="N157" s="90"/>
      <c r="O157" s="90"/>
      <c r="P157" s="90"/>
      <c r="Q157" s="90"/>
      <c r="R157" s="90"/>
      <c r="S157" s="70"/>
      <c r="T157" s="70"/>
    </row>
    <row r="158" spans="4:20" x14ac:dyDescent="0.25">
      <c r="D158" s="69"/>
      <c r="E158" s="72" t="s">
        <v>95</v>
      </c>
      <c r="F158">
        <f>F102/F121</f>
        <v>1</v>
      </c>
      <c r="G158">
        <f t="shared" ref="G158:J158" si="25">G102/G121</f>
        <v>1</v>
      </c>
      <c r="H158">
        <f t="shared" si="25"/>
        <v>1</v>
      </c>
      <c r="I158">
        <f t="shared" si="25"/>
        <v>1</v>
      </c>
      <c r="J158">
        <f t="shared" si="25"/>
        <v>1</v>
      </c>
      <c r="K158" s="121" t="s">
        <v>107</v>
      </c>
      <c r="M158" s="69"/>
      <c r="N158" s="90"/>
      <c r="O158" s="90"/>
      <c r="P158" s="90"/>
      <c r="Q158" s="90"/>
      <c r="R158" s="90"/>
      <c r="S158" s="70"/>
      <c r="T158" s="70"/>
    </row>
    <row r="159" spans="4:20" x14ac:dyDescent="0.25">
      <c r="D159" s="69"/>
      <c r="E159" s="72" t="s">
        <v>96</v>
      </c>
      <c r="F159">
        <f>(M111-M114)/M112</f>
        <v>738.77211238293455</v>
      </c>
      <c r="G159">
        <f t="shared" ref="G159:J159" si="26">(N111-N114)/N112</f>
        <v>760.90883190883198</v>
      </c>
      <c r="H159">
        <f t="shared" si="26"/>
        <v>270.43069641649765</v>
      </c>
      <c r="I159">
        <f t="shared" si="26"/>
        <v>652.09278350515467</v>
      </c>
      <c r="J159">
        <f t="shared" si="26"/>
        <v>483.69901315789468</v>
      </c>
      <c r="K159" s="121" t="s">
        <v>108</v>
      </c>
      <c r="M159" s="69"/>
      <c r="N159" s="90"/>
      <c r="O159" s="90"/>
      <c r="P159" s="90"/>
      <c r="Q159" s="90"/>
      <c r="R159" s="90"/>
      <c r="S159" s="70"/>
      <c r="T159" s="70"/>
    </row>
    <row r="160" spans="4:20" x14ac:dyDescent="0.25">
      <c r="D160" s="69"/>
      <c r="E160" s="69"/>
      <c r="K160" s="70"/>
      <c r="M160" s="69"/>
      <c r="N160" s="90"/>
      <c r="O160" s="90"/>
      <c r="P160" s="90"/>
      <c r="Q160" s="90"/>
      <c r="R160" s="90"/>
      <c r="S160" s="70"/>
      <c r="T160" s="70"/>
    </row>
    <row r="161" spans="4:20" x14ac:dyDescent="0.25">
      <c r="D161" s="69"/>
      <c r="E161" s="69"/>
      <c r="K161" s="70"/>
      <c r="M161" s="69"/>
      <c r="N161" s="90"/>
      <c r="O161" s="90"/>
      <c r="P161" s="90"/>
      <c r="Q161" s="90"/>
      <c r="R161" s="90"/>
      <c r="S161" s="70"/>
      <c r="T161" s="70"/>
    </row>
    <row r="162" spans="4:20" x14ac:dyDescent="0.25">
      <c r="D162" s="69"/>
      <c r="E162" s="67" t="s">
        <v>97</v>
      </c>
      <c r="K162" s="70"/>
      <c r="M162" s="69"/>
      <c r="N162" s="90"/>
      <c r="O162" s="90"/>
      <c r="P162" s="90"/>
      <c r="Q162" s="90"/>
      <c r="R162" s="90"/>
      <c r="S162" s="70"/>
      <c r="T162" s="70"/>
    </row>
    <row r="163" spans="4:20" x14ac:dyDescent="0.25">
      <c r="D163" s="69"/>
      <c r="E163" s="72" t="s">
        <v>89</v>
      </c>
      <c r="F163">
        <f>(M98-((M103+M104+M105)-M100))/M98*100%</f>
        <v>0.36733816580515433</v>
      </c>
      <c r="G163">
        <f t="shared" ref="G163:J163" si="27">(N98-((N103+N104+N105)-N100))/N98*100%</f>
        <v>0.35117175085612395</v>
      </c>
      <c r="H163">
        <f t="shared" si="27"/>
        <v>0.31142852285477896</v>
      </c>
      <c r="I163">
        <f t="shared" si="27"/>
        <v>0.27821841272163084</v>
      </c>
      <c r="J163">
        <f t="shared" si="27"/>
        <v>0.30282291523717225</v>
      </c>
      <c r="K163" s="121" t="s">
        <v>109</v>
      </c>
      <c r="M163" s="69"/>
      <c r="N163" s="90"/>
      <c r="O163" s="90"/>
      <c r="P163" s="90"/>
      <c r="Q163" s="90"/>
      <c r="R163" s="90"/>
      <c r="S163" s="70"/>
      <c r="T163" s="70"/>
    </row>
    <row r="164" spans="4:20" x14ac:dyDescent="0.25">
      <c r="D164" s="69"/>
      <c r="E164" s="122" t="s">
        <v>98</v>
      </c>
      <c r="F164">
        <f>(M110/M98)*100%</f>
        <v>0.28605914022354378</v>
      </c>
      <c r="G164">
        <f t="shared" ref="G164:J164" si="28">(N110/N98)*100%</f>
        <v>0.24780967594954534</v>
      </c>
      <c r="H164">
        <f t="shared" si="28"/>
        <v>0.22937062937062935</v>
      </c>
      <c r="I164">
        <f t="shared" si="28"/>
        <v>0.21609585105160325</v>
      </c>
      <c r="J164">
        <f t="shared" si="28"/>
        <v>0.22619158508030884</v>
      </c>
      <c r="K164" s="121" t="s">
        <v>110</v>
      </c>
      <c r="M164" s="69"/>
      <c r="N164" s="90"/>
      <c r="O164" s="90"/>
      <c r="P164" s="90"/>
      <c r="Q164" s="90"/>
      <c r="R164" s="90"/>
      <c r="S164" s="70"/>
      <c r="T164" s="70"/>
    </row>
    <row r="165" spans="4:20" x14ac:dyDescent="0.25">
      <c r="D165" s="69"/>
      <c r="E165" s="72" t="s">
        <v>90</v>
      </c>
      <c r="F165">
        <f>(M118/M98)*100%</f>
        <v>0.22352894431949266</v>
      </c>
      <c r="G165">
        <f t="shared" ref="G165:J165" si="29">(N118/N98)*100%</f>
        <v>0.19931192762894664</v>
      </c>
      <c r="H165">
        <f t="shared" si="29"/>
        <v>0.17038625879792815</v>
      </c>
      <c r="I165">
        <f t="shared" si="29"/>
        <v>0.15338688865438663</v>
      </c>
      <c r="J165">
        <f t="shared" si="29"/>
        <v>0.14686042137881361</v>
      </c>
      <c r="K165" s="121" t="s">
        <v>111</v>
      </c>
      <c r="M165" s="83" t="s">
        <v>120</v>
      </c>
      <c r="N165" s="90">
        <f>F121/F101</f>
        <v>1</v>
      </c>
      <c r="O165" s="90">
        <f t="shared" ref="O165:P165" si="30">G121/G101</f>
        <v>1</v>
      </c>
      <c r="P165" s="90">
        <f t="shared" si="30"/>
        <v>1</v>
      </c>
      <c r="Q165" s="90">
        <f t="shared" ref="Q165" si="31">I121/I101</f>
        <v>1</v>
      </c>
      <c r="R165" s="90">
        <f t="shared" ref="R165" si="32">J121/J101</f>
        <v>1</v>
      </c>
      <c r="S165" s="121" t="s">
        <v>122</v>
      </c>
      <c r="T165" s="70"/>
    </row>
    <row r="166" spans="4:20" x14ac:dyDescent="0.25">
      <c r="D166" s="69"/>
      <c r="E166" s="72" t="s">
        <v>99</v>
      </c>
      <c r="F166">
        <f>M101/F121</f>
        <v>1.2811879368534771</v>
      </c>
      <c r="G166">
        <f t="shared" ref="G166:J166" si="33">N101/G121</f>
        <v>1.335983022423906</v>
      </c>
      <c r="H166">
        <f t="shared" si="33"/>
        <v>1.3550054152594722</v>
      </c>
      <c r="I166">
        <f t="shared" si="33"/>
        <v>1.3204252911735892</v>
      </c>
      <c r="J166">
        <f t="shared" si="33"/>
        <v>1.3248895020212086</v>
      </c>
      <c r="K166" s="121" t="s">
        <v>112</v>
      </c>
      <c r="M166" s="83" t="s">
        <v>125</v>
      </c>
      <c r="N166" s="90">
        <f>M101/(M113-M114)</f>
        <v>3.5594450767913637</v>
      </c>
      <c r="O166" s="90">
        <f t="shared" ref="O166:R166" si="34">N101/(N113-N114)</f>
        <v>4.0276611379382743</v>
      </c>
      <c r="P166" s="90">
        <f t="shared" si="34"/>
        <v>4.61837495733874</v>
      </c>
      <c r="Q166" s="90">
        <f t="shared" si="34"/>
        <v>5.0111850022167328</v>
      </c>
      <c r="R166" s="90">
        <f t="shared" si="34"/>
        <v>4.8791097209018641</v>
      </c>
      <c r="S166" s="121" t="s">
        <v>126</v>
      </c>
      <c r="T166" s="70"/>
    </row>
    <row r="167" spans="4:20" x14ac:dyDescent="0.25">
      <c r="D167" s="69"/>
      <c r="E167" s="69"/>
      <c r="K167" s="70"/>
      <c r="M167" s="83" t="s">
        <v>127</v>
      </c>
      <c r="N167" s="90">
        <f>(M113-M114)/(M111-M114)</f>
        <v>0.99864640261423165</v>
      </c>
      <c r="O167" s="90">
        <f t="shared" ref="O167:R167" si="35">(N113-N114)/(N111-N114)</f>
        <v>0.99868578210941328</v>
      </c>
      <c r="P167" s="90">
        <f t="shared" si="35"/>
        <v>0.99630219493108185</v>
      </c>
      <c r="Q167" s="90">
        <f t="shared" si="35"/>
        <v>0.99846647589837634</v>
      </c>
      <c r="R167" s="90">
        <f t="shared" si="35"/>
        <v>0.99793259863510708</v>
      </c>
      <c r="S167" s="121" t="s">
        <v>128</v>
      </c>
      <c r="T167" s="70"/>
    </row>
    <row r="168" spans="4:20" ht="13.8" thickBot="1" x14ac:dyDescent="0.3">
      <c r="D168" s="69"/>
      <c r="E168" s="67" t="s">
        <v>100</v>
      </c>
      <c r="K168" s="70"/>
      <c r="M168" s="77"/>
      <c r="N168" s="123"/>
      <c r="O168" s="123"/>
      <c r="P168" s="123"/>
      <c r="Q168" s="123"/>
      <c r="R168" s="123"/>
      <c r="S168" s="79"/>
      <c r="T168" s="70"/>
    </row>
    <row r="169" spans="4:20" x14ac:dyDescent="0.25">
      <c r="D169" s="69"/>
      <c r="E169" s="72" t="s">
        <v>101</v>
      </c>
      <c r="F169">
        <f>(M103+M104+M105-M100)/((F111+G111)/2)</f>
        <v>1.8167497610341532</v>
      </c>
      <c r="G169">
        <f t="shared" ref="G169:I169" si="36">(N103+N104+N105-N100)/((G111+H111)/2)</f>
        <v>1.8946992747092215</v>
      </c>
      <c r="H169">
        <f t="shared" si="36"/>
        <v>2.0343101390118985</v>
      </c>
      <c r="I169">
        <f t="shared" si="36"/>
        <v>2.1065271106122125</v>
      </c>
      <c r="J169" s="76" t="s">
        <v>102</v>
      </c>
      <c r="K169" s="121" t="s">
        <v>113</v>
      </c>
      <c r="T169" s="70"/>
    </row>
    <row r="170" spans="4:20" x14ac:dyDescent="0.25">
      <c r="D170" s="69"/>
      <c r="E170" s="122" t="s">
        <v>103</v>
      </c>
      <c r="F170">
        <f>M98/((F112+G112)/2)</f>
        <v>2.8756283369241196</v>
      </c>
      <c r="G170">
        <f t="shared" ref="G170:I170" si="37">N98/((G112+H112)/2)</f>
        <v>2.8043811960345377</v>
      </c>
      <c r="H170">
        <f t="shared" si="37"/>
        <v>2.6888628156094287</v>
      </c>
      <c r="I170">
        <f t="shared" si="37"/>
        <v>2.4202046159085828</v>
      </c>
      <c r="J170" t="s">
        <v>102</v>
      </c>
      <c r="K170" s="121" t="s">
        <v>114</v>
      </c>
      <c r="T170" s="70"/>
    </row>
    <row r="171" spans="4:20" x14ac:dyDescent="0.25">
      <c r="D171" s="69"/>
      <c r="E171" s="122" t="s">
        <v>104</v>
      </c>
      <c r="F171">
        <f>(M103+M104+M105-M100)/((F117+G117)/2)</f>
        <v>0.73879402617896539</v>
      </c>
      <c r="G171">
        <f t="shared" ref="G171:I171" si="38">(N103+N104+N105-N100)/((G117+H117)/2)</f>
        <v>0.63168409978473994</v>
      </c>
      <c r="H171">
        <f t="shared" si="38"/>
        <v>0.6189790414555546</v>
      </c>
      <c r="I171">
        <f t="shared" si="38"/>
        <v>0.61844072026151631</v>
      </c>
      <c r="J171" t="s">
        <v>102</v>
      </c>
      <c r="K171" s="121" t="s">
        <v>115</v>
      </c>
      <c r="T171" s="70"/>
    </row>
    <row r="172" spans="4:20" x14ac:dyDescent="0.25">
      <c r="D172" s="69"/>
      <c r="E172" s="122" t="s">
        <v>177</v>
      </c>
      <c r="F172">
        <f>M98/((F121+G121)/2)</f>
        <v>1.3224127286503351</v>
      </c>
      <c r="G172">
        <f t="shared" ref="G172:J172" si="39">N98/((G121+H121)/2)</f>
        <v>1.359838971857831</v>
      </c>
      <c r="H172">
        <f t="shared" si="39"/>
        <v>1.3804292768786977</v>
      </c>
      <c r="I172">
        <f t="shared" si="39"/>
        <v>1.3437749400561156</v>
      </c>
      <c r="J172">
        <f t="shared" si="39"/>
        <v>2.6025116835941153</v>
      </c>
      <c r="K172" s="121" t="s">
        <v>178</v>
      </c>
      <c r="T172" s="70"/>
    </row>
    <row r="173" spans="4:20" ht="13.8" thickBot="1" x14ac:dyDescent="0.3">
      <c r="D173" s="69"/>
      <c r="E173" s="77"/>
      <c r="F173" s="78"/>
      <c r="G173" s="78"/>
      <c r="H173" s="78"/>
      <c r="I173" s="78"/>
      <c r="J173" s="78"/>
      <c r="K173" s="79"/>
      <c r="T173" s="70"/>
    </row>
    <row r="174" spans="4:20" x14ac:dyDescent="0.25">
      <c r="D174" s="69"/>
      <c r="T174" s="70"/>
    </row>
    <row r="175" spans="4:20" x14ac:dyDescent="0.25">
      <c r="D175" s="69"/>
      <c r="T175" s="70"/>
    </row>
    <row r="176" spans="4:20" x14ac:dyDescent="0.25">
      <c r="D176" s="69"/>
      <c r="T176" s="70"/>
    </row>
    <row r="177" spans="4:20" x14ac:dyDescent="0.25">
      <c r="D177" s="69"/>
      <c r="T177" s="70"/>
    </row>
    <row r="178" spans="4:20" x14ac:dyDescent="0.25">
      <c r="D178" s="69"/>
      <c r="T178" s="70"/>
    </row>
    <row r="179" spans="4:20" x14ac:dyDescent="0.25">
      <c r="D179" s="69"/>
      <c r="T179" s="70"/>
    </row>
    <row r="180" spans="4:20" ht="13.8" thickBot="1" x14ac:dyDescent="0.3">
      <c r="D180" s="77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9"/>
    </row>
  </sheetData>
  <mergeCells count="30">
    <mergeCell ref="E76:F76"/>
    <mergeCell ref="E77:F77"/>
    <mergeCell ref="E57:F57"/>
    <mergeCell ref="E58:F58"/>
    <mergeCell ref="E59:F59"/>
    <mergeCell ref="E60:F60"/>
    <mergeCell ref="E62:F62"/>
    <mergeCell ref="E63:F63"/>
    <mergeCell ref="E64:F64"/>
    <mergeCell ref="D4:X4"/>
    <mergeCell ref="M53:R53"/>
    <mergeCell ref="E72:F72"/>
    <mergeCell ref="E74:F74"/>
    <mergeCell ref="E75:F75"/>
    <mergeCell ref="F130:J130"/>
    <mergeCell ref="E148:K148"/>
    <mergeCell ref="M146:S146"/>
    <mergeCell ref="D89:T90"/>
    <mergeCell ref="E6:G6"/>
    <mergeCell ref="L6:O6"/>
    <mergeCell ref="T6:V6"/>
    <mergeCell ref="F94:J94"/>
    <mergeCell ref="L93:Q93"/>
    <mergeCell ref="E65:F65"/>
    <mergeCell ref="E68:F68"/>
    <mergeCell ref="E69:F69"/>
    <mergeCell ref="E70:F70"/>
    <mergeCell ref="E71:F71"/>
    <mergeCell ref="E78:F78"/>
    <mergeCell ref="E54:K54"/>
  </mergeCells>
  <phoneticPr fontId="20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Moneycontrol.com &gt;&gt; Company Info &gt;&gt; Print Financials</dc:title>
  <dc:creator>CHANDRA PAL</dc:creator>
  <cp:lastModifiedBy>Govinda Kumar</cp:lastModifiedBy>
  <dcterms:created xsi:type="dcterms:W3CDTF">2025-10-15T10:59:42Z</dcterms:created>
  <dcterms:modified xsi:type="dcterms:W3CDTF">2025-10-17T04:40:39Z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2025-10-15T00:00:00Z</vt:filetime>
  </property>
  <property fmtid="{D5CDD505-2E9C-101B-9397-08002B2CF9AE}" pid="3" name="Creator">
    <vt:lpwstr>Mozilla/5.0 (Windows NT 10.0; Win64; x64) AppleWebKit/537.36 (KHTML, like Gecko) Chrome/141.0.0.0 Safari/537.36</vt:lpwstr>
  </property>
  <property fmtid="{D5CDD505-2E9C-101B-9397-08002B2CF9AE}" pid="4" name="LastSaved">
    <vt:filetime>2025-10-15T00:00:00Z</vt:filetime>
  </property>
  <property fmtid="{D5CDD505-2E9C-101B-9397-08002B2CF9AE}" pid="5" name="Producer">
    <vt:lpwstr>Skia/PDF m141</vt:lpwstr>
  </property>
</Properties>
</file>