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5600" windowHeight="7815" firstSheet="1" activeTab="7"/>
  </bookViews>
  <sheets>
    <sheet name="Scope" sheetId="3" r:id="rId1"/>
    <sheet name="Project Plan-UPM" sheetId="1" r:id="rId2"/>
    <sheet name="Milestone plan" sheetId="4" r:id="rId3"/>
    <sheet name="Issues and Risks" sheetId="5" r:id="rId4"/>
    <sheet name="Resources" sheetId="6" r:id="rId5"/>
    <sheet name="Legend" sheetId="7" r:id="rId6"/>
    <sheet name="Sheet1" sheetId="8" r:id="rId7"/>
    <sheet name="Selenium" sheetId="9" r:id="rId8"/>
  </sheets>
  <calcPr calcId="145621"/>
</workbook>
</file>

<file path=xl/calcChain.xml><?xml version="1.0" encoding="utf-8"?>
<calcChain xmlns="http://schemas.openxmlformats.org/spreadsheetml/2006/main">
  <c r="H65" i="9" l="1"/>
  <c r="H64" i="9"/>
  <c r="H80" i="9"/>
  <c r="I80" i="9" s="1"/>
  <c r="J80" i="9" s="1"/>
  <c r="H95" i="9"/>
  <c r="I95" i="9" s="1"/>
  <c r="J95" i="9" s="1"/>
  <c r="H109" i="9"/>
  <c r="I109" i="9" s="1"/>
  <c r="J109" i="9" s="1"/>
  <c r="H110" i="9"/>
  <c r="I110" i="9" s="1"/>
  <c r="J110" i="9" s="1"/>
  <c r="H125" i="9"/>
  <c r="I125" i="9" s="1"/>
  <c r="J125" i="9" s="1"/>
  <c r="H124" i="9"/>
  <c r="I124" i="9" s="1"/>
  <c r="J124" i="9" s="1"/>
  <c r="H120" i="9"/>
  <c r="I120" i="9" s="1"/>
  <c r="J120" i="9" s="1"/>
  <c r="H117" i="9"/>
  <c r="I117" i="9" s="1"/>
  <c r="J117" i="9" s="1"/>
  <c r="H123" i="9"/>
  <c r="I123" i="9" s="1"/>
  <c r="J123" i="9" s="1"/>
  <c r="H122" i="9"/>
  <c r="I122" i="9" s="1"/>
  <c r="J122" i="9" s="1"/>
  <c r="H121" i="9"/>
  <c r="I121" i="9" s="1"/>
  <c r="J121" i="9" s="1"/>
  <c r="H119" i="9"/>
  <c r="I119" i="9" s="1"/>
  <c r="J119" i="9" s="1"/>
  <c r="H118" i="9"/>
  <c r="I118" i="9" s="1"/>
  <c r="J118" i="9" s="1"/>
  <c r="I116" i="9"/>
  <c r="J116" i="9" s="1"/>
  <c r="H108" i="9"/>
  <c r="I108" i="9" s="1"/>
  <c r="J108" i="9" s="1"/>
  <c r="H107" i="9"/>
  <c r="I107" i="9" s="1"/>
  <c r="J107" i="9" s="1"/>
  <c r="H106" i="9"/>
  <c r="I106" i="9" s="1"/>
  <c r="J106" i="9" s="1"/>
  <c r="H105" i="9"/>
  <c r="I105" i="9" s="1"/>
  <c r="J105" i="9" s="1"/>
  <c r="H104" i="9"/>
  <c r="I104" i="9" s="1"/>
  <c r="J104" i="9" s="1"/>
  <c r="H103" i="9"/>
  <c r="I103" i="9" s="1"/>
  <c r="J103" i="9" s="1"/>
  <c r="H102" i="9"/>
  <c r="I102" i="9" s="1"/>
  <c r="J102" i="9" s="1"/>
  <c r="I101" i="9"/>
  <c r="J101" i="9" s="1"/>
  <c r="H94" i="9"/>
  <c r="I94" i="9" s="1"/>
  <c r="J94" i="9" s="1"/>
  <c r="H93" i="9"/>
  <c r="I93" i="9" s="1"/>
  <c r="J93" i="9" s="1"/>
  <c r="H92" i="9"/>
  <c r="I92" i="9" s="1"/>
  <c r="J92" i="9" s="1"/>
  <c r="H91" i="9"/>
  <c r="I91" i="9" s="1"/>
  <c r="J91" i="9" s="1"/>
  <c r="H90" i="9"/>
  <c r="I90" i="9" s="1"/>
  <c r="J90" i="9" s="1"/>
  <c r="H89" i="9"/>
  <c r="I89" i="9" s="1"/>
  <c r="J89" i="9" s="1"/>
  <c r="H88" i="9"/>
  <c r="I88" i="9" s="1"/>
  <c r="J88" i="9" s="1"/>
  <c r="H87" i="9"/>
  <c r="I87" i="9" s="1"/>
  <c r="J87" i="9" s="1"/>
  <c r="I86" i="9"/>
  <c r="J86" i="9" s="1"/>
  <c r="H26" i="9"/>
  <c r="H79" i="9"/>
  <c r="I79" i="9" s="1"/>
  <c r="J79" i="9" s="1"/>
  <c r="H78" i="9"/>
  <c r="I78" i="9" s="1"/>
  <c r="J78" i="9" s="1"/>
  <c r="H77" i="9"/>
  <c r="I77" i="9"/>
  <c r="J77" i="9" s="1"/>
  <c r="H76" i="9"/>
  <c r="I76" i="9" s="1"/>
  <c r="J76" i="9" s="1"/>
  <c r="H75" i="9"/>
  <c r="I75" i="9" s="1"/>
  <c r="J75" i="9" s="1"/>
  <c r="H74" i="9"/>
  <c r="I74" i="9" s="1"/>
  <c r="J74" i="9" s="1"/>
  <c r="H73" i="9"/>
  <c r="I73" i="9" s="1"/>
  <c r="J73" i="9" s="1"/>
  <c r="H72" i="9"/>
  <c r="I72" i="9" s="1"/>
  <c r="J72" i="9" s="1"/>
  <c r="I71" i="9"/>
  <c r="J71" i="9" s="1"/>
  <c r="J127" i="9" l="1"/>
  <c r="J112" i="9"/>
  <c r="J97" i="9"/>
  <c r="J82" i="9"/>
  <c r="H63" i="9"/>
  <c r="I63" i="9" s="1"/>
  <c r="J63" i="9" s="1"/>
  <c r="H62" i="9"/>
  <c r="I62" i="9" s="1"/>
  <c r="J62" i="9" s="1"/>
  <c r="H61" i="9"/>
  <c r="I61" i="9" s="1"/>
  <c r="J61" i="9" s="1"/>
  <c r="H60" i="9"/>
  <c r="H59" i="9"/>
  <c r="I59" i="9" s="1"/>
  <c r="J59" i="9" s="1"/>
  <c r="H58" i="9"/>
  <c r="I58" i="9" s="1"/>
  <c r="J58" i="9" s="1"/>
  <c r="H57" i="9"/>
  <c r="I57" i="9" s="1"/>
  <c r="J57" i="9" s="1"/>
  <c r="I65" i="9"/>
  <c r="J65" i="9" s="1"/>
  <c r="I64" i="9"/>
  <c r="J64" i="9" s="1"/>
  <c r="I60" i="9"/>
  <c r="J60" i="9" s="1"/>
  <c r="I56" i="9"/>
  <c r="J56" i="9" s="1"/>
  <c r="H50" i="9"/>
  <c r="I50" i="9" s="1"/>
  <c r="J50" i="9" s="1"/>
  <c r="H49" i="9"/>
  <c r="I49" i="9" s="1"/>
  <c r="J49" i="9" s="1"/>
  <c r="H44" i="9"/>
  <c r="I44" i="9" s="1"/>
  <c r="J44" i="9" s="1"/>
  <c r="H42" i="9"/>
  <c r="I42" i="9" s="1"/>
  <c r="J42" i="9" s="1"/>
  <c r="H48" i="9"/>
  <c r="I48" i="9" s="1"/>
  <c r="J48" i="9" s="1"/>
  <c r="H47" i="9"/>
  <c r="I47" i="9" s="1"/>
  <c r="J47" i="9" s="1"/>
  <c r="H46" i="9"/>
  <c r="I46" i="9" s="1"/>
  <c r="J46" i="9" s="1"/>
  <c r="H45" i="9"/>
  <c r="I45" i="9" s="1"/>
  <c r="J45" i="9" s="1"/>
  <c r="H43" i="9"/>
  <c r="I43" i="9" s="1"/>
  <c r="J43" i="9" s="1"/>
  <c r="H41" i="9"/>
  <c r="I41" i="9" s="1"/>
  <c r="J41" i="9" s="1"/>
  <c r="H35" i="9"/>
  <c r="I35" i="9" s="1"/>
  <c r="J35" i="9" s="1"/>
  <c r="H34" i="9"/>
  <c r="I34" i="9" s="1"/>
  <c r="J34" i="9" s="1"/>
  <c r="H33" i="9"/>
  <c r="I33" i="9" s="1"/>
  <c r="J33" i="9" s="1"/>
  <c r="H32" i="9"/>
  <c r="I32" i="9" s="1"/>
  <c r="J32" i="9" s="1"/>
  <c r="H31" i="9"/>
  <c r="I31" i="9" s="1"/>
  <c r="J31" i="9" s="1"/>
  <c r="H29" i="9"/>
  <c r="I29" i="9" s="1"/>
  <c r="J29" i="9" s="1"/>
  <c r="H30" i="9"/>
  <c r="I30" i="9" s="1"/>
  <c r="J30" i="9" s="1"/>
  <c r="H28" i="9"/>
  <c r="I28" i="9" s="1"/>
  <c r="J28" i="9" s="1"/>
  <c r="H27" i="9"/>
  <c r="I27" i="9" s="1"/>
  <c r="J27" i="9" s="1"/>
  <c r="I26" i="9"/>
  <c r="J26" i="9" s="1"/>
  <c r="H20" i="9"/>
  <c r="I20" i="9" s="1"/>
  <c r="J20" i="9" s="1"/>
  <c r="H19" i="9"/>
  <c r="I19" i="9" s="1"/>
  <c r="J19" i="9" s="1"/>
  <c r="H14" i="9"/>
  <c r="I14" i="9" s="1"/>
  <c r="H6" i="9"/>
  <c r="I6" i="9" s="1"/>
  <c r="J6" i="9" s="1"/>
  <c r="H18" i="9"/>
  <c r="I18" i="9" s="1"/>
  <c r="J18" i="9" s="1"/>
  <c r="H17" i="9"/>
  <c r="I17" i="9" s="1"/>
  <c r="J17" i="9" s="1"/>
  <c r="H16" i="9"/>
  <c r="I16" i="9" s="1"/>
  <c r="J16" i="9" s="1"/>
  <c r="H15" i="9"/>
  <c r="H13" i="9"/>
  <c r="I13" i="9" s="1"/>
  <c r="J13" i="9" s="1"/>
  <c r="H12" i="9"/>
  <c r="I12" i="9" s="1"/>
  <c r="J12" i="9" s="1"/>
  <c r="H5" i="9"/>
  <c r="I5" i="9" s="1"/>
  <c r="J5" i="9" s="1"/>
  <c r="H4" i="9"/>
  <c r="I4" i="9" s="1"/>
  <c r="J4" i="9" s="1"/>
  <c r="I3" i="9"/>
  <c r="J3" i="9" s="1"/>
  <c r="I2" i="9"/>
  <c r="J2" i="9" s="1"/>
  <c r="J8" i="9" l="1"/>
  <c r="J37" i="9"/>
  <c r="J67" i="9"/>
  <c r="J52" i="9"/>
  <c r="I15" i="9"/>
  <c r="J15" i="9" s="1"/>
  <c r="J14" i="9"/>
  <c r="J22" i="9" s="1"/>
  <c r="J9" i="6"/>
  <c r="K7" i="6"/>
  <c r="K4" i="6"/>
  <c r="K3" i="6"/>
  <c r="J4" i="6" l="1"/>
  <c r="J3" i="6"/>
  <c r="J7" i="6" l="1"/>
</calcChain>
</file>

<file path=xl/comments1.xml><?xml version="1.0" encoding="utf-8"?>
<comments xmlns="http://schemas.openxmlformats.org/spreadsheetml/2006/main">
  <authors>
    <author>Venkatesh B</author>
  </authors>
  <commentList>
    <comment ref="J8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37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67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82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97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112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  <comment ref="J127" authorId="0">
      <text>
        <r>
          <rPr>
            <b/>
            <sz val="9"/>
            <color indexed="81"/>
            <rFont val="Tahoma"/>
            <charset val="1"/>
          </rPr>
          <t>Venkatesh B:</t>
        </r>
        <r>
          <rPr>
            <sz val="9"/>
            <color indexed="81"/>
            <rFont val="Tahoma"/>
            <charset val="1"/>
          </rPr>
          <t xml:space="preserve">
Number of Days</t>
        </r>
      </text>
    </comment>
  </commentList>
</comments>
</file>

<file path=xl/sharedStrings.xml><?xml version="1.0" encoding="utf-8"?>
<sst xmlns="http://schemas.openxmlformats.org/spreadsheetml/2006/main" count="1214" uniqueCount="259">
  <si>
    <t>S.No</t>
  </si>
  <si>
    <t>Automation Task</t>
  </si>
  <si>
    <t xml:space="preserve">Description </t>
  </si>
  <si>
    <t>Deliverables</t>
  </si>
  <si>
    <t>Planned Start Date</t>
  </si>
  <si>
    <t>Planned End Date</t>
  </si>
  <si>
    <t>Actual Start Date</t>
  </si>
  <si>
    <t>Actual End Date</t>
  </si>
  <si>
    <t>Comments</t>
  </si>
  <si>
    <t>Planning</t>
  </si>
  <si>
    <t>Initialization</t>
  </si>
  <si>
    <t>Customization of the data sheet for automation</t>
  </si>
  <si>
    <r>
      <t>Framework enhancement based on the identified scenarios</t>
    </r>
    <r>
      <rPr>
        <b/>
        <sz val="11"/>
        <color theme="1"/>
        <rFont val="Calibri"/>
        <family val="2"/>
        <scheme val="minor"/>
      </rPr>
      <t>(On Going process)</t>
    </r>
  </si>
  <si>
    <t>Identification of Resources</t>
  </si>
  <si>
    <t>Access to allocated machines with credentials</t>
  </si>
  <si>
    <t xml:space="preserve">Responsibility </t>
  </si>
  <si>
    <t>Hexaware</t>
  </si>
  <si>
    <t>Status</t>
  </si>
  <si>
    <t xml:space="preserve"> Identification of  business cases for automation </t>
  </si>
  <si>
    <t>Dry Run of the  test cases</t>
  </si>
  <si>
    <t xml:space="preserve">Preparation of test scripts </t>
  </si>
  <si>
    <t>YTS</t>
  </si>
  <si>
    <t>Start</t>
  </si>
  <si>
    <t>End</t>
  </si>
  <si>
    <t>Remarks</t>
  </si>
  <si>
    <t>SIT</t>
  </si>
  <si>
    <t>UAT</t>
  </si>
  <si>
    <t>PTO</t>
  </si>
  <si>
    <t>Issues and Risks</t>
  </si>
  <si>
    <t>Application</t>
  </si>
  <si>
    <t>Description</t>
  </si>
  <si>
    <t>Type</t>
  </si>
  <si>
    <t>Proposed Solution</t>
  </si>
  <si>
    <t>Owner</t>
  </si>
  <si>
    <t>Due Date (dd/mm/yy)</t>
  </si>
  <si>
    <t>Resource</t>
  </si>
  <si>
    <t>Start Dt</t>
  </si>
  <si>
    <t>End Dt</t>
  </si>
  <si>
    <t>Total in PDS</t>
  </si>
  <si>
    <t>Venaktesh B</t>
  </si>
  <si>
    <t>Total avaialble</t>
  </si>
  <si>
    <t>Total planned</t>
  </si>
  <si>
    <t>General rules:</t>
  </si>
  <si>
    <t>DO NOT delete any columns. if a column is not used by you HIDE it</t>
  </si>
  <si>
    <t>There are formulas to calculate % completion, open effort.</t>
  </si>
  <si>
    <t>update the PP every week (min. 1 time)</t>
  </si>
  <si>
    <t>save the new version with a date in the name e.g. 'UCS_Project_Plan_Rel2013_1_D20130414.xls'</t>
  </si>
  <si>
    <t xml:space="preserve">Atleast maintain 5 weeks of archive PPs so that we can have 1 month old data as well. </t>
  </si>
  <si>
    <r>
      <t xml:space="preserve">always update the </t>
    </r>
    <r>
      <rPr>
        <b/>
        <sz val="10"/>
        <rFont val="Arial"/>
        <family val="2"/>
      </rPr>
      <t>'last update date'</t>
    </r>
    <r>
      <rPr>
        <sz val="10"/>
        <rFont val="Arial"/>
        <family val="2"/>
      </rPr>
      <t xml:space="preserve"> in the excel ROW #1</t>
    </r>
  </si>
  <si>
    <t>add new rows for new tasks coming up and put the planned, revised, actual efforts</t>
  </si>
  <si>
    <t>all resources working in your project temporarily or long term should be covered.</t>
  </si>
  <si>
    <t xml:space="preserve">initially put PLANNED effort column &amp; REVISED effort cols. same values. </t>
  </si>
  <si>
    <t>In case of revision in effort or dates, update the Revised columns only. DO not touch the planned columns.</t>
  </si>
  <si>
    <t>this plan you can use for BWSR &amp; Dashboard reporting. Will be useful for Praveen &amp; Alok to identify free capacity.</t>
  </si>
  <si>
    <r>
      <t xml:space="preserve">Important: </t>
    </r>
    <r>
      <rPr>
        <sz val="10"/>
        <rFont val="Arial"/>
        <family val="2"/>
      </rPr>
      <t>all planned / revised schedules (milestone dates) MUST be approved by DL-OrgIT in written form.</t>
    </r>
  </si>
  <si>
    <t>Resource Plan</t>
  </si>
  <si>
    <t>Revised start date</t>
  </si>
  <si>
    <t>Revised end date</t>
  </si>
  <si>
    <t>Release</t>
  </si>
  <si>
    <t>Bhargav S</t>
  </si>
  <si>
    <t>May</t>
  </si>
  <si>
    <t>June</t>
  </si>
  <si>
    <t>July</t>
  </si>
  <si>
    <t>Aug</t>
  </si>
  <si>
    <t>Sep</t>
  </si>
  <si>
    <t>Total PD's</t>
  </si>
  <si>
    <t>1. Test data sheets
2. Automation test scripts
3. Results and screenshots(if applicable) for the test cases</t>
  </si>
  <si>
    <t>ReleaseDL16.B changes incorporation in automation  &amp; Closure</t>
  </si>
  <si>
    <t>Execution of automated testacase cases.
Collating of test execution results and reporting 
Re-execution on need basis</t>
  </si>
  <si>
    <t xml:space="preserve"> Test execution in SIT Regression of DL16.B</t>
  </si>
  <si>
    <t>Test environment Set up(Access to UCS application Latest version)</t>
  </si>
  <si>
    <t>License procurement of UFT tool(QC Integration)</t>
  </si>
  <si>
    <t>Installation of UFT and related tools</t>
  </si>
  <si>
    <t>Test case walkthrough/Clarifications resolution 
(If required for the identified business scenarios)</t>
  </si>
  <si>
    <t>Updation of  manual test cases</t>
  </si>
  <si>
    <t>Risk</t>
  </si>
  <si>
    <t>Test script should be changed according to the new changes implemented in ReleaseDL16.B</t>
  </si>
  <si>
    <t>06.09.2016</t>
  </si>
  <si>
    <t>21.10.2016</t>
  </si>
  <si>
    <t>24.10.2016</t>
  </si>
  <si>
    <t>02.12.2016</t>
  </si>
  <si>
    <t>05.12.2016</t>
  </si>
  <si>
    <t>09.12.2016</t>
  </si>
  <si>
    <t>Test Execution alone is automated  with limited check points verification. Complete end to end verification is not automated at the moment</t>
  </si>
  <si>
    <t xml:space="preserve">Test case updating activity should be done prior to automation script capturing. If this getting delayed automation progress will be impacted </t>
  </si>
  <si>
    <t>For manual testing support</t>
  </si>
  <si>
    <t>Automation</t>
  </si>
  <si>
    <t>Venkat/Bhargav</t>
  </si>
  <si>
    <t xml:space="preserve"> Identification of  business cases for automation for RPCC</t>
  </si>
  <si>
    <t>Gurinder</t>
  </si>
  <si>
    <t>UPM</t>
  </si>
  <si>
    <t xml:space="preserve"> Test cases identification &amp; Crefo search</t>
  </si>
  <si>
    <t xml:space="preserve">Framework Implementation </t>
  </si>
  <si>
    <t xml:space="preserve"> Test cases identification &amp; Partner modification
</t>
  </si>
  <si>
    <t xml:space="preserve"> Test cases identification &amp; Partner creation</t>
  </si>
  <si>
    <t xml:space="preserve"> Test cases identification &amp; enhancement- Master data posting</t>
  </si>
  <si>
    <t xml:space="preserve"> Test cases identification &amp; enhancement- partner consolidation</t>
  </si>
  <si>
    <t xml:space="preserve"> Test cases identification &amp; enhancement- Mandate Process and posting</t>
  </si>
  <si>
    <t xml:space="preserve">External interfaces are not covered in automation </t>
  </si>
  <si>
    <t>Poongodi</t>
  </si>
  <si>
    <t>Gurinder/Venkat/Bhargav</t>
  </si>
  <si>
    <t>Execution of developed test cases in DL15.B SIT environment</t>
  </si>
  <si>
    <t xml:space="preserve">UPM Test Automation PLAN </t>
  </si>
  <si>
    <t>Gurinder and Shamini</t>
  </si>
  <si>
    <t>Oct</t>
  </si>
  <si>
    <t>Completed</t>
  </si>
  <si>
    <t>WIP</t>
  </si>
  <si>
    <t xml:space="preserve">Regression automation of UPM Application for DL16.B release </t>
  </si>
  <si>
    <t>Planned effort</t>
  </si>
  <si>
    <t>Revised Effort</t>
  </si>
  <si>
    <t>Actual Effort</t>
  </si>
  <si>
    <t>Completion %</t>
  </si>
  <si>
    <t>Leave expected</t>
  </si>
  <si>
    <t>Tool - Selenium</t>
  </si>
  <si>
    <t>Test cases planned -250</t>
  </si>
  <si>
    <t>SCOPE for UPM Automation</t>
  </si>
  <si>
    <t>Activities</t>
  </si>
  <si>
    <t>Java Instalation and configuration</t>
  </si>
  <si>
    <t>Selenium Instalation and configuration</t>
  </si>
  <si>
    <t>Selenium Framework Architecture Creation</t>
  </si>
  <si>
    <t>Creation of Reusable Selenium Page level Libraries</t>
  </si>
  <si>
    <t>Creation of automation scripts using Selenium</t>
  </si>
  <si>
    <t>Creation of DataTable for Object Mapping</t>
  </si>
  <si>
    <t>Creation of DataTable for Functional data mapping</t>
  </si>
  <si>
    <t>Enhancement/modification of Automation Framework to cater the functionality</t>
  </si>
  <si>
    <t>Resources</t>
  </si>
  <si>
    <t>Identification of UPM test cases for automation</t>
  </si>
  <si>
    <t>Application KT / walk through / navigation to understand the test cases</t>
  </si>
  <si>
    <t>Venkatesh B</t>
  </si>
  <si>
    <t xml:space="preserve">Creation of Reusable Selenium Object level Libraries </t>
  </si>
  <si>
    <t>Activities Type</t>
  </si>
  <si>
    <t>One Time</t>
  </si>
  <si>
    <t xml:space="preserve">On Going </t>
  </si>
  <si>
    <t>Venkatesh B, Bhargav S</t>
  </si>
  <si>
    <t>Venkatesh B, Bhargav S, Gurinder</t>
  </si>
  <si>
    <t>Venkatesh B, Bhargav S , Gurinder</t>
  </si>
  <si>
    <t>Module</t>
  </si>
  <si>
    <t>Konzernview</t>
  </si>
  <si>
    <t xml:space="preserve">Daily Activity/Status Meeting </t>
  </si>
  <si>
    <t>Weekly Activity/Status Meeting</t>
  </si>
  <si>
    <t>Count</t>
  </si>
  <si>
    <t>Selenium Framework Archtecture Analysis\Discussion</t>
  </si>
  <si>
    <t>June/14/2016</t>
  </si>
  <si>
    <t>June/20/2016</t>
  </si>
  <si>
    <t>June/21/2016</t>
  </si>
  <si>
    <t>June/27/2016</t>
  </si>
  <si>
    <t>June/28/2016</t>
  </si>
  <si>
    <t>June/30/2016</t>
  </si>
  <si>
    <t>July/06/2016</t>
  </si>
  <si>
    <t>Activity Status</t>
  </si>
  <si>
    <t>Inprogress</t>
  </si>
  <si>
    <t>May/9/2016</t>
  </si>
  <si>
    <t>May/12/2016</t>
  </si>
  <si>
    <t>May/13/2016</t>
  </si>
  <si>
    <t>May/16/2016</t>
  </si>
  <si>
    <t>May/18/2016</t>
  </si>
  <si>
    <t>May/10/2016</t>
  </si>
  <si>
    <t>June/02/2016</t>
  </si>
  <si>
    <t>June/08/2016</t>
  </si>
  <si>
    <t>May/19/2016</t>
  </si>
  <si>
    <t>June/03/2016</t>
  </si>
  <si>
    <t>June/09/2016</t>
  </si>
  <si>
    <t>July/01/2016</t>
  </si>
  <si>
    <t>July/11/2016</t>
  </si>
  <si>
    <t>July/12/2016</t>
  </si>
  <si>
    <t>July/13/2016</t>
  </si>
  <si>
    <t>July/15/2016</t>
  </si>
  <si>
    <t>July/18/2016</t>
  </si>
  <si>
    <t>July/19/2016</t>
  </si>
  <si>
    <t># Test Cases</t>
  </si>
  <si>
    <t>Admin Screens</t>
  </si>
  <si>
    <t>June/22/2016</t>
  </si>
  <si>
    <t>July/20/2016</t>
  </si>
  <si>
    <t>July/22/2016</t>
  </si>
  <si>
    <t>Automation Framework</t>
  </si>
  <si>
    <t>Hours(Actual)</t>
  </si>
  <si>
    <t>Effort in days</t>
  </si>
  <si>
    <t>Resource Count</t>
  </si>
  <si>
    <t>Hours per Resource</t>
  </si>
  <si>
    <t>July/07/2016</t>
  </si>
  <si>
    <t>July/14/2016</t>
  </si>
  <si>
    <t>July/25/2016</t>
  </si>
  <si>
    <t>July/26/2016</t>
  </si>
  <si>
    <t>July/21/2016</t>
  </si>
  <si>
    <t>July/27/2016</t>
  </si>
  <si>
    <t>Revised Start Date</t>
  </si>
  <si>
    <t>Revised End Date</t>
  </si>
  <si>
    <t>July/28/2016</t>
  </si>
  <si>
    <t>July/29/2016</t>
  </si>
  <si>
    <t>June/26/2016</t>
  </si>
  <si>
    <t>Aug/01/2016</t>
  </si>
  <si>
    <t>Aug/05/2016</t>
  </si>
  <si>
    <t>Aug/02/2016</t>
  </si>
  <si>
    <t>Aug/08/2016</t>
  </si>
  <si>
    <t>Aug/11/2016</t>
  </si>
  <si>
    <t>Aug/12/2016</t>
  </si>
  <si>
    <t>Aug/17/2016</t>
  </si>
  <si>
    <t>Aug/16/2016</t>
  </si>
  <si>
    <t>Aug/18/2016</t>
  </si>
  <si>
    <t>Aug/22/2016</t>
  </si>
  <si>
    <t>Aug/23/2016</t>
  </si>
  <si>
    <t>Aug/26/2016</t>
  </si>
  <si>
    <t>Aug/29/2016</t>
  </si>
  <si>
    <t>Aug/24/2016</t>
  </si>
  <si>
    <t>Aug/30/2016</t>
  </si>
  <si>
    <t>International Address</t>
  </si>
  <si>
    <t>Aug/31/2016</t>
  </si>
  <si>
    <t>Aug/25/2016</t>
  </si>
  <si>
    <t>Sep/01/2016</t>
  </si>
  <si>
    <t>Sep/08/2016</t>
  </si>
  <si>
    <t>Sep/02/2016</t>
  </si>
  <si>
    <t>Sep/07/2016</t>
  </si>
  <si>
    <t>Sep/09/2016</t>
  </si>
  <si>
    <t>Sep/14/2016</t>
  </si>
  <si>
    <t>Sep/15/2016</t>
  </si>
  <si>
    <t>Sep/16/2016</t>
  </si>
  <si>
    <t>Sep/12/2016</t>
  </si>
  <si>
    <t>Sep/13/2016</t>
  </si>
  <si>
    <t>Sep/19/2016</t>
  </si>
  <si>
    <t>Sep/20/2016</t>
  </si>
  <si>
    <t>Sep/21/2016</t>
  </si>
  <si>
    <t>Sep/22/2016</t>
  </si>
  <si>
    <t>Sep/23/2016</t>
  </si>
  <si>
    <t>Sep/26/2016</t>
  </si>
  <si>
    <t>Partner Creation</t>
  </si>
  <si>
    <t>Sep/27/2016</t>
  </si>
  <si>
    <t>Sep/28/2016</t>
  </si>
  <si>
    <t>Sep/29/2016</t>
  </si>
  <si>
    <t>Sep/30/2016</t>
  </si>
  <si>
    <t>Oct/03/2016</t>
  </si>
  <si>
    <t>Optimised Partner Search</t>
  </si>
  <si>
    <t>Oct/04/2016</t>
  </si>
  <si>
    <t>Oct/05/2016</t>
  </si>
  <si>
    <t>Crefo Search</t>
  </si>
  <si>
    <t>Oct/06/2016</t>
  </si>
  <si>
    <t>Oct/07/2016</t>
  </si>
  <si>
    <t>Partner Modification</t>
  </si>
  <si>
    <t>Oct/10/2016</t>
  </si>
  <si>
    <t>Oct/12/2016</t>
  </si>
  <si>
    <t>Oct/11/2016</t>
  </si>
  <si>
    <t>Oct/13/2016</t>
  </si>
  <si>
    <t>Oct/14/2016</t>
  </si>
  <si>
    <t>Oct/17/2016</t>
  </si>
  <si>
    <t>Oct/18/2016</t>
  </si>
  <si>
    <t>Oct/19/2016</t>
  </si>
  <si>
    <t>Partner Consolidation</t>
  </si>
  <si>
    <t>Oct/20/2016</t>
  </si>
  <si>
    <t>Oct/24/2016</t>
  </si>
  <si>
    <t>Oct/25/2016</t>
  </si>
  <si>
    <t>Oct/26/2016</t>
  </si>
  <si>
    <t>Oct/21/2016</t>
  </si>
  <si>
    <t>Oct/27/2016</t>
  </si>
  <si>
    <t>Oct/28/2016</t>
  </si>
  <si>
    <t>Oct/31/2016</t>
  </si>
  <si>
    <t>Nov/01/2016</t>
  </si>
  <si>
    <t>Nov/02/2016</t>
  </si>
  <si>
    <t>Nov/03/2016</t>
  </si>
  <si>
    <t>Nov/04/2016</t>
  </si>
  <si>
    <t>Total Number of Days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</si>
</sst>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0.00;[Red]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00B050"/>
      <name val="Arial"/>
      <family val="2"/>
    </font>
    <font>
      <b/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5" fontId="3" fillId="0" borderId="2" xfId="0" applyNumberFormat="1" applyFont="1" applyFill="1" applyBorder="1" applyAlignment="1">
      <alignment horizontal="center"/>
    </xf>
    <xf numFmtId="14" fontId="1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horizontal="left"/>
    </xf>
    <xf numFmtId="0" fontId="4" fillId="0" borderId="0" xfId="1"/>
    <xf numFmtId="15" fontId="4" fillId="0" borderId="2" xfId="1" applyNumberFormat="1" applyBorder="1" applyAlignment="1">
      <alignment vertical="center"/>
    </xf>
    <xf numFmtId="15" fontId="4" fillId="0" borderId="2" xfId="1" applyNumberFormat="1" applyBorder="1"/>
    <xf numFmtId="0" fontId="5" fillId="0" borderId="2" xfId="0" applyFont="1" applyBorder="1"/>
    <xf numFmtId="0" fontId="9" fillId="6" borderId="2" xfId="0" applyFont="1" applyFill="1" applyBorder="1" applyAlignment="1">
      <alignment vertical="top" wrapText="1"/>
    </xf>
    <xf numFmtId="164" fontId="10" fillId="0" borderId="2" xfId="0" applyNumberFormat="1" applyFont="1" applyBorder="1" applyAlignment="1">
      <alignment wrapText="1"/>
    </xf>
    <xf numFmtId="16" fontId="0" fillId="0" borderId="2" xfId="0" applyNumberFormat="1" applyBorder="1"/>
    <xf numFmtId="0" fontId="0" fillId="0" borderId="2" xfId="0" applyBorder="1"/>
    <xf numFmtId="49" fontId="0" fillId="0" borderId="0" xfId="0" applyNumberFormat="1"/>
    <xf numFmtId="49" fontId="11" fillId="0" borderId="0" xfId="0" applyNumberFormat="1" applyFont="1"/>
    <xf numFmtId="0" fontId="0" fillId="8" borderId="0" xfId="0" applyFill="1"/>
    <xf numFmtId="0" fontId="5" fillId="0" borderId="2" xfId="0" applyFont="1" applyFill="1" applyBorder="1"/>
    <xf numFmtId="0" fontId="7" fillId="6" borderId="8" xfId="2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center" vertical="center" wrapText="1"/>
    </xf>
    <xf numFmtId="0" fontId="7" fillId="6" borderId="9" xfId="2" applyFont="1" applyFill="1" applyBorder="1" applyAlignment="1">
      <alignment horizontal="center" vertical="center" wrapText="1"/>
    </xf>
    <xf numFmtId="0" fontId="8" fillId="6" borderId="2" xfId="2" applyFont="1" applyFill="1" applyBorder="1" applyAlignment="1">
      <alignment horizontal="center" vertical="center" wrapText="1"/>
    </xf>
    <xf numFmtId="14" fontId="8" fillId="6" borderId="2" xfId="2" applyNumberFormat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15" fontId="0" fillId="0" borderId="2" xfId="0" applyNumberFormat="1" applyFill="1" applyBorder="1"/>
    <xf numFmtId="0" fontId="9" fillId="6" borderId="0" xfId="0" applyFont="1" applyFill="1" applyBorder="1" applyAlignment="1">
      <alignment vertical="top" wrapText="1"/>
    </xf>
    <xf numFmtId="164" fontId="10" fillId="0" borderId="0" xfId="0" applyNumberFormat="1" applyFont="1" applyBorder="1" applyAlignment="1">
      <alignment wrapText="1"/>
    </xf>
    <xf numFmtId="16" fontId="0" fillId="0" borderId="0" xfId="0" applyNumberFormat="1" applyBorder="1"/>
    <xf numFmtId="0" fontId="0" fillId="0" borderId="2" xfId="0" applyBorder="1" applyAlignment="1">
      <alignment vertical="center" wrapText="1"/>
    </xf>
    <xf numFmtId="0" fontId="0" fillId="8" borderId="0" xfId="0" applyFill="1" applyAlignment="1">
      <alignment horizontal="center"/>
    </xf>
    <xf numFmtId="0" fontId="5" fillId="5" borderId="2" xfId="1" applyFont="1" applyFill="1" applyBorder="1" applyAlignment="1">
      <alignment vertical="center"/>
    </xf>
    <xf numFmtId="15" fontId="4" fillId="0" borderId="2" xfId="1" applyNumberFormat="1" applyBorder="1" applyAlignment="1">
      <alignment horizontal="right"/>
    </xf>
    <xf numFmtId="15" fontId="4" fillId="0" borderId="2" xfId="1" applyNumberFormat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4" fillId="0" borderId="2" xfId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0" fillId="9" borderId="2" xfId="0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wrapText="1"/>
    </xf>
    <xf numFmtId="0" fontId="0" fillId="0" borderId="2" xfId="0" applyFont="1" applyBorder="1" applyAlignment="1">
      <alignment horizontal="center" vertical="center" wrapText="1"/>
    </xf>
    <xf numFmtId="0" fontId="9" fillId="6" borderId="4" xfId="0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/>
    </xf>
    <xf numFmtId="15" fontId="0" fillId="2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/>
    </xf>
    <xf numFmtId="0" fontId="0" fillId="10" borderId="2" xfId="0" applyFont="1" applyFill="1" applyBorder="1" applyAlignment="1">
      <alignment vertical="top" wrapText="1"/>
    </xf>
    <xf numFmtId="0" fontId="0" fillId="10" borderId="2" xfId="0" applyFont="1" applyFill="1" applyBorder="1" applyAlignment="1">
      <alignment horizontal="center" vertical="center" wrapText="1"/>
    </xf>
    <xf numFmtId="15" fontId="0" fillId="10" borderId="2" xfId="0" applyNumberFormat="1" applyFill="1" applyBorder="1" applyAlignment="1">
      <alignment horizontal="center" vertical="center"/>
    </xf>
    <xf numFmtId="15" fontId="0" fillId="10" borderId="14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1" fontId="2" fillId="11" borderId="2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/>
    </xf>
    <xf numFmtId="0" fontId="0" fillId="0" borderId="0" xfId="0" applyBorder="1"/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2" fillId="11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12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8" sqref="A8"/>
    </sheetView>
  </sheetViews>
  <sheetFormatPr defaultRowHeight="15" x14ac:dyDescent="0.25"/>
  <cols>
    <col min="1" max="1" width="60.85546875" style="48" customWidth="1"/>
  </cols>
  <sheetData>
    <row r="1" spans="1:1" x14ac:dyDescent="0.25">
      <c r="A1" s="50" t="s">
        <v>115</v>
      </c>
    </row>
    <row r="2" spans="1:1" x14ac:dyDescent="0.25">
      <c r="A2" s="49" t="s">
        <v>107</v>
      </c>
    </row>
    <row r="3" spans="1:1" x14ac:dyDescent="0.25">
      <c r="A3" s="49" t="s">
        <v>114</v>
      </c>
    </row>
    <row r="4" spans="1:1" x14ac:dyDescent="0.25">
      <c r="A4" s="49" t="s">
        <v>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B1" zoomScale="90" zoomScaleNormal="90" workbookViewId="0">
      <selection activeCell="B12" sqref="B12:F29"/>
    </sheetView>
  </sheetViews>
  <sheetFormatPr defaultColWidth="14" defaultRowHeight="15" x14ac:dyDescent="0.25"/>
  <cols>
    <col min="1" max="1" width="3.7109375" style="4" customWidth="1"/>
    <col min="2" max="2" width="5.140625" style="3" bestFit="1" customWidth="1"/>
    <col min="3" max="3" width="49.5703125" style="2" customWidth="1"/>
    <col min="4" max="4" width="56.28515625" style="7" customWidth="1"/>
    <col min="5" max="5" width="20.140625" style="3" customWidth="1"/>
    <col min="6" max="6" width="18.140625" style="3" customWidth="1"/>
    <col min="7" max="7" width="13.42578125" style="3" customWidth="1"/>
    <col min="8" max="12" width="13.5703125" style="3" customWidth="1"/>
    <col min="13" max="13" width="11.7109375" style="1" customWidth="1"/>
    <col min="14" max="16" width="14" style="1"/>
    <col min="17" max="17" width="35.42578125" style="3" customWidth="1"/>
    <col min="18" max="18" width="49.28515625" style="1" customWidth="1"/>
    <col min="19" max="16384" width="14" style="1"/>
  </cols>
  <sheetData>
    <row r="1" spans="1:18" ht="15.75" thickBot="1" x14ac:dyDescent="0.3"/>
    <row r="2" spans="1:18" x14ac:dyDescent="0.25">
      <c r="B2" s="104" t="s">
        <v>102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6"/>
    </row>
    <row r="3" spans="1:18" ht="30" x14ac:dyDescent="0.25">
      <c r="A3" s="1"/>
      <c r="B3" s="54" t="s">
        <v>0</v>
      </c>
      <c r="C3" s="55" t="s">
        <v>1</v>
      </c>
      <c r="D3" s="56" t="s">
        <v>2</v>
      </c>
      <c r="E3" s="55" t="s">
        <v>15</v>
      </c>
      <c r="F3" s="55" t="s">
        <v>108</v>
      </c>
      <c r="G3" s="55" t="s">
        <v>4</v>
      </c>
      <c r="H3" s="55" t="s">
        <v>5</v>
      </c>
      <c r="I3" s="55" t="s">
        <v>109</v>
      </c>
      <c r="J3" s="55" t="s">
        <v>56</v>
      </c>
      <c r="K3" s="55" t="s">
        <v>57</v>
      </c>
      <c r="L3" s="55" t="s">
        <v>110</v>
      </c>
      <c r="M3" s="55" t="s">
        <v>6</v>
      </c>
      <c r="N3" s="55" t="s">
        <v>7</v>
      </c>
      <c r="O3" s="55" t="s">
        <v>111</v>
      </c>
      <c r="P3" s="55" t="s">
        <v>17</v>
      </c>
      <c r="Q3" s="55" t="s">
        <v>3</v>
      </c>
      <c r="R3" s="54" t="s">
        <v>8</v>
      </c>
    </row>
    <row r="4" spans="1:18" x14ac:dyDescent="0.25">
      <c r="A4" s="1"/>
      <c r="B4" s="101">
        <v>1</v>
      </c>
      <c r="C4" s="101" t="s">
        <v>9</v>
      </c>
      <c r="D4" s="8" t="s">
        <v>13</v>
      </c>
      <c r="E4" s="58" t="s">
        <v>99</v>
      </c>
      <c r="F4" s="74"/>
      <c r="G4" s="12">
        <v>42478</v>
      </c>
      <c r="H4" s="12">
        <v>42479</v>
      </c>
      <c r="I4" s="12"/>
      <c r="J4" s="12"/>
      <c r="K4" s="12"/>
      <c r="L4" s="12"/>
      <c r="M4" s="12">
        <v>42478</v>
      </c>
      <c r="N4" s="12">
        <v>42479</v>
      </c>
      <c r="O4" s="12"/>
      <c r="P4" s="10" t="s">
        <v>105</v>
      </c>
      <c r="Q4" s="107"/>
      <c r="R4" s="10"/>
    </row>
    <row r="5" spans="1:18" x14ac:dyDescent="0.25">
      <c r="A5" s="1"/>
      <c r="B5" s="102"/>
      <c r="C5" s="102"/>
      <c r="D5" s="8" t="s">
        <v>70</v>
      </c>
      <c r="E5" s="61" t="s">
        <v>99</v>
      </c>
      <c r="F5" s="74"/>
      <c r="G5" s="12">
        <v>42478</v>
      </c>
      <c r="H5" s="12">
        <v>42479</v>
      </c>
      <c r="I5" s="12"/>
      <c r="J5" s="12"/>
      <c r="K5" s="12"/>
      <c r="L5" s="12"/>
      <c r="M5" s="12">
        <v>42478</v>
      </c>
      <c r="N5" s="12">
        <v>42479</v>
      </c>
      <c r="O5" s="12"/>
      <c r="P5" s="10" t="s">
        <v>105</v>
      </c>
      <c r="Q5" s="107"/>
      <c r="R5" s="10"/>
    </row>
    <row r="6" spans="1:18" x14ac:dyDescent="0.25">
      <c r="A6" s="1"/>
      <c r="B6" s="102"/>
      <c r="C6" s="102"/>
      <c r="D6" s="8" t="s">
        <v>14</v>
      </c>
      <c r="E6" s="61" t="s">
        <v>99</v>
      </c>
      <c r="F6" s="74"/>
      <c r="G6" s="12">
        <v>42478</v>
      </c>
      <c r="H6" s="12">
        <v>42479</v>
      </c>
      <c r="I6" s="12"/>
      <c r="J6" s="12"/>
      <c r="K6" s="12"/>
      <c r="L6" s="12"/>
      <c r="M6" s="12">
        <v>42478</v>
      </c>
      <c r="N6" s="12">
        <v>42479</v>
      </c>
      <c r="O6" s="12"/>
      <c r="P6" s="10" t="s">
        <v>105</v>
      </c>
      <c r="Q6" s="107"/>
      <c r="R6" s="10"/>
    </row>
    <row r="7" spans="1:18" x14ac:dyDescent="0.25">
      <c r="A7" s="1"/>
      <c r="B7" s="103"/>
      <c r="C7" s="103"/>
      <c r="D7" s="8" t="s">
        <v>71</v>
      </c>
      <c r="E7" s="61" t="s">
        <v>99</v>
      </c>
      <c r="F7" s="74"/>
      <c r="G7" s="12">
        <v>42478</v>
      </c>
      <c r="H7" s="12">
        <v>42479</v>
      </c>
      <c r="I7" s="12"/>
      <c r="J7" s="12"/>
      <c r="K7" s="12"/>
      <c r="L7" s="12"/>
      <c r="M7" s="12">
        <v>42478</v>
      </c>
      <c r="N7" s="12">
        <v>42479</v>
      </c>
      <c r="O7" s="12"/>
      <c r="P7" s="10" t="s">
        <v>105</v>
      </c>
      <c r="Q7" s="107"/>
      <c r="R7" s="10"/>
    </row>
    <row r="8" spans="1:18" x14ac:dyDescent="0.25">
      <c r="A8" s="1"/>
      <c r="B8" s="101">
        <v>2</v>
      </c>
      <c r="C8" s="101" t="s">
        <v>10</v>
      </c>
      <c r="D8" s="8" t="s">
        <v>72</v>
      </c>
      <c r="E8" s="58" t="s">
        <v>86</v>
      </c>
      <c r="F8" s="74"/>
      <c r="G8" s="12">
        <v>42478</v>
      </c>
      <c r="H8" s="12">
        <v>42479</v>
      </c>
      <c r="I8" s="12"/>
      <c r="J8" s="12"/>
      <c r="K8" s="12"/>
      <c r="L8" s="12"/>
      <c r="M8" s="12">
        <v>42478</v>
      </c>
      <c r="N8" s="12">
        <v>42479</v>
      </c>
      <c r="O8" s="12"/>
      <c r="P8" s="10" t="s">
        <v>105</v>
      </c>
      <c r="Q8" s="107"/>
      <c r="R8" s="14"/>
    </row>
    <row r="9" spans="1:18" x14ac:dyDescent="0.25">
      <c r="A9" s="1"/>
      <c r="B9" s="102"/>
      <c r="C9" s="102"/>
      <c r="D9" s="8" t="s">
        <v>18</v>
      </c>
      <c r="E9" s="61" t="s">
        <v>87</v>
      </c>
      <c r="F9" s="74"/>
      <c r="G9" s="12">
        <v>42478</v>
      </c>
      <c r="H9" s="12">
        <v>42482</v>
      </c>
      <c r="I9" s="12"/>
      <c r="J9" s="12"/>
      <c r="K9" s="12"/>
      <c r="L9" s="12"/>
      <c r="M9" s="12">
        <v>42478</v>
      </c>
      <c r="N9" s="12">
        <v>42482</v>
      </c>
      <c r="O9" s="12"/>
      <c r="P9" s="10" t="s">
        <v>105</v>
      </c>
      <c r="Q9" s="107"/>
      <c r="R9" s="14"/>
    </row>
    <row r="10" spans="1:18" ht="30" x14ac:dyDescent="0.25">
      <c r="A10" s="1"/>
      <c r="B10" s="102"/>
      <c r="C10" s="102"/>
      <c r="D10" s="9" t="s">
        <v>73</v>
      </c>
      <c r="E10" s="61" t="s">
        <v>100</v>
      </c>
      <c r="F10" s="74"/>
      <c r="G10" s="12">
        <v>42478</v>
      </c>
      <c r="H10" s="12">
        <v>42482</v>
      </c>
      <c r="I10" s="12"/>
      <c r="J10" s="12"/>
      <c r="K10" s="12"/>
      <c r="L10" s="12"/>
      <c r="M10" s="12">
        <v>42478</v>
      </c>
      <c r="N10" s="12">
        <v>42482</v>
      </c>
      <c r="O10" s="12"/>
      <c r="P10" s="10" t="s">
        <v>105</v>
      </c>
      <c r="Q10" s="107"/>
      <c r="R10" s="14"/>
    </row>
    <row r="11" spans="1:18" x14ac:dyDescent="0.25">
      <c r="A11" s="1"/>
      <c r="B11" s="103"/>
      <c r="C11" s="102"/>
      <c r="D11" s="9" t="s">
        <v>92</v>
      </c>
      <c r="E11" s="61" t="s">
        <v>86</v>
      </c>
      <c r="F11" s="74"/>
      <c r="G11" s="12">
        <v>42478</v>
      </c>
      <c r="H11" s="12">
        <v>42489</v>
      </c>
      <c r="I11" s="12"/>
      <c r="J11" s="12"/>
      <c r="K11" s="12"/>
      <c r="L11" s="12"/>
      <c r="M11" s="12">
        <v>42478</v>
      </c>
      <c r="N11" s="12">
        <v>42489</v>
      </c>
      <c r="O11" s="12"/>
      <c r="P11" s="10" t="s">
        <v>105</v>
      </c>
      <c r="Q11" s="57"/>
      <c r="R11" s="14"/>
    </row>
    <row r="12" spans="1:18" x14ac:dyDescent="0.25">
      <c r="A12" s="1"/>
      <c r="B12" s="110">
        <v>3</v>
      </c>
      <c r="C12" s="101" t="s">
        <v>94</v>
      </c>
      <c r="D12" s="8" t="s">
        <v>88</v>
      </c>
      <c r="E12" s="58" t="s">
        <v>89</v>
      </c>
      <c r="F12" s="74"/>
      <c r="G12" s="12">
        <v>42482</v>
      </c>
      <c r="H12" s="12">
        <v>42482</v>
      </c>
      <c r="I12" s="12"/>
      <c r="J12" s="12"/>
      <c r="K12" s="12"/>
      <c r="L12" s="12"/>
      <c r="M12" s="12"/>
      <c r="N12" s="12"/>
      <c r="O12" s="12"/>
      <c r="P12" s="10" t="s">
        <v>105</v>
      </c>
      <c r="Q12" s="100" t="s">
        <v>66</v>
      </c>
      <c r="R12" s="52"/>
    </row>
    <row r="13" spans="1:18" x14ac:dyDescent="0.25">
      <c r="A13" s="1"/>
      <c r="B13" s="111"/>
      <c r="C13" s="102"/>
      <c r="D13" s="6" t="s">
        <v>74</v>
      </c>
      <c r="E13" s="61" t="s">
        <v>89</v>
      </c>
      <c r="F13" s="74"/>
      <c r="G13" s="12">
        <v>42485</v>
      </c>
      <c r="H13" s="12">
        <v>42489</v>
      </c>
      <c r="I13" s="12"/>
      <c r="J13" s="12"/>
      <c r="K13" s="12"/>
      <c r="L13" s="12"/>
      <c r="M13" s="12"/>
      <c r="N13" s="13"/>
      <c r="O13" s="13"/>
      <c r="P13" s="10" t="s">
        <v>105</v>
      </c>
      <c r="Q13" s="100"/>
      <c r="R13" s="52"/>
    </row>
    <row r="14" spans="1:18" ht="30" x14ac:dyDescent="0.25">
      <c r="A14" s="1"/>
      <c r="B14" s="111"/>
      <c r="C14" s="102"/>
      <c r="D14" s="60" t="s">
        <v>12</v>
      </c>
      <c r="E14" s="58" t="s">
        <v>87</v>
      </c>
      <c r="F14" s="74"/>
      <c r="G14" s="12">
        <v>42492</v>
      </c>
      <c r="H14" s="12">
        <v>42496</v>
      </c>
      <c r="I14" s="12"/>
      <c r="J14" s="12"/>
      <c r="K14" s="12"/>
      <c r="L14" s="12"/>
      <c r="M14" s="12">
        <v>42506</v>
      </c>
      <c r="N14" s="12"/>
      <c r="O14" s="12"/>
      <c r="P14" s="10" t="s">
        <v>105</v>
      </c>
      <c r="Q14" s="100"/>
      <c r="R14" s="52"/>
    </row>
    <row r="15" spans="1:18" x14ac:dyDescent="0.25">
      <c r="A15" s="1"/>
      <c r="B15" s="111"/>
      <c r="C15" s="102"/>
      <c r="D15" s="6" t="s">
        <v>11</v>
      </c>
      <c r="E15" s="61" t="s">
        <v>87</v>
      </c>
      <c r="F15" s="74"/>
      <c r="G15" s="12">
        <v>42492</v>
      </c>
      <c r="H15" s="12">
        <v>42496</v>
      </c>
      <c r="I15" s="12"/>
      <c r="J15" s="12"/>
      <c r="K15" s="12"/>
      <c r="L15" s="12"/>
      <c r="M15" s="12">
        <v>42506</v>
      </c>
      <c r="N15" s="12"/>
      <c r="O15" s="12"/>
      <c r="P15" s="10" t="s">
        <v>105</v>
      </c>
      <c r="Q15" s="100"/>
      <c r="R15" s="52"/>
    </row>
    <row r="16" spans="1:18" x14ac:dyDescent="0.25">
      <c r="A16" s="1"/>
      <c r="B16" s="111"/>
      <c r="C16" s="102"/>
      <c r="D16" s="6" t="s">
        <v>20</v>
      </c>
      <c r="E16" s="61" t="s">
        <v>87</v>
      </c>
      <c r="F16" s="74"/>
      <c r="G16" s="12">
        <v>42492</v>
      </c>
      <c r="H16" s="12">
        <v>42496</v>
      </c>
      <c r="I16" s="12"/>
      <c r="J16" s="12"/>
      <c r="K16" s="12"/>
      <c r="L16" s="12"/>
      <c r="M16" s="12">
        <v>42506</v>
      </c>
      <c r="N16" s="12"/>
      <c r="O16" s="12"/>
      <c r="P16" s="10" t="s">
        <v>105</v>
      </c>
      <c r="Q16" s="100"/>
      <c r="R16" s="52"/>
    </row>
    <row r="17" spans="1:18" x14ac:dyDescent="0.25">
      <c r="A17" s="1"/>
      <c r="B17" s="112"/>
      <c r="C17" s="103"/>
      <c r="D17" s="6" t="s">
        <v>19</v>
      </c>
      <c r="E17" s="61" t="s">
        <v>87</v>
      </c>
      <c r="F17" s="74"/>
      <c r="G17" s="12">
        <v>42492</v>
      </c>
      <c r="H17" s="12">
        <v>42496</v>
      </c>
      <c r="I17" s="12"/>
      <c r="J17" s="12"/>
      <c r="K17" s="12"/>
      <c r="L17" s="12"/>
      <c r="M17" s="12">
        <v>42506</v>
      </c>
      <c r="N17" s="12"/>
      <c r="O17" s="12"/>
      <c r="P17" s="10" t="s">
        <v>105</v>
      </c>
      <c r="Q17" s="100"/>
      <c r="R17" s="52"/>
    </row>
    <row r="18" spans="1:18" x14ac:dyDescent="0.25">
      <c r="A18" s="1"/>
      <c r="B18" s="110">
        <v>4</v>
      </c>
      <c r="C18" s="101" t="s">
        <v>91</v>
      </c>
      <c r="D18" s="8" t="s">
        <v>88</v>
      </c>
      <c r="E18" s="61" t="s">
        <v>89</v>
      </c>
      <c r="F18" s="74"/>
      <c r="G18" s="12">
        <v>42482</v>
      </c>
      <c r="H18" s="12">
        <v>42482</v>
      </c>
      <c r="I18" s="12"/>
      <c r="J18" s="12"/>
      <c r="K18" s="12"/>
      <c r="L18" s="12"/>
      <c r="M18" s="12"/>
      <c r="N18" s="12"/>
      <c r="O18" s="12"/>
      <c r="P18" s="10" t="s">
        <v>106</v>
      </c>
      <c r="Q18" s="100" t="s">
        <v>66</v>
      </c>
      <c r="R18" s="52"/>
    </row>
    <row r="19" spans="1:18" x14ac:dyDescent="0.25">
      <c r="A19" s="1"/>
      <c r="B19" s="111"/>
      <c r="C19" s="102"/>
      <c r="D19" s="6" t="s">
        <v>74</v>
      </c>
      <c r="E19" s="61" t="s">
        <v>89</v>
      </c>
      <c r="F19" s="74"/>
      <c r="G19" s="12">
        <v>42485</v>
      </c>
      <c r="H19" s="12">
        <v>42489</v>
      </c>
      <c r="I19" s="12"/>
      <c r="J19" s="12"/>
      <c r="K19" s="12"/>
      <c r="L19" s="12"/>
      <c r="M19" s="12"/>
      <c r="N19" s="13"/>
      <c r="O19" s="13"/>
      <c r="P19" s="10" t="s">
        <v>106</v>
      </c>
      <c r="Q19" s="100"/>
      <c r="R19" s="52"/>
    </row>
    <row r="20" spans="1:18" ht="30" x14ac:dyDescent="0.25">
      <c r="A20" s="1"/>
      <c r="B20" s="111"/>
      <c r="C20" s="102"/>
      <c r="D20" s="60" t="s">
        <v>12</v>
      </c>
      <c r="E20" s="72" t="s">
        <v>87</v>
      </c>
      <c r="F20" s="74"/>
      <c r="G20" s="12">
        <v>42492</v>
      </c>
      <c r="H20" s="12">
        <v>42496</v>
      </c>
      <c r="I20" s="12"/>
      <c r="J20" s="12"/>
      <c r="K20" s="12"/>
      <c r="L20" s="12"/>
      <c r="M20" s="12">
        <v>42506</v>
      </c>
      <c r="N20" s="12"/>
      <c r="O20" s="12"/>
      <c r="P20" s="10" t="s">
        <v>21</v>
      </c>
      <c r="Q20" s="100"/>
      <c r="R20" s="52"/>
    </row>
    <row r="21" spans="1:18" x14ac:dyDescent="0.25">
      <c r="A21" s="1"/>
      <c r="B21" s="111"/>
      <c r="C21" s="102"/>
      <c r="D21" s="6" t="s">
        <v>11</v>
      </c>
      <c r="E21" s="72" t="s">
        <v>87</v>
      </c>
      <c r="F21" s="74"/>
      <c r="G21" s="12">
        <v>42492</v>
      </c>
      <c r="H21" s="12">
        <v>42496</v>
      </c>
      <c r="I21" s="12"/>
      <c r="J21" s="12"/>
      <c r="K21" s="12"/>
      <c r="L21" s="12"/>
      <c r="M21" s="12">
        <v>42506</v>
      </c>
      <c r="N21" s="12"/>
      <c r="O21" s="12"/>
      <c r="P21" s="10" t="s">
        <v>21</v>
      </c>
      <c r="Q21" s="100"/>
      <c r="R21" s="52"/>
    </row>
    <row r="22" spans="1:18" x14ac:dyDescent="0.25">
      <c r="A22" s="1"/>
      <c r="B22" s="111"/>
      <c r="C22" s="102"/>
      <c r="D22" s="6" t="s">
        <v>20</v>
      </c>
      <c r="E22" s="72" t="s">
        <v>87</v>
      </c>
      <c r="F22" s="74"/>
      <c r="G22" s="12">
        <v>42492</v>
      </c>
      <c r="H22" s="12">
        <v>42496</v>
      </c>
      <c r="I22" s="12"/>
      <c r="J22" s="12"/>
      <c r="K22" s="12"/>
      <c r="L22" s="12"/>
      <c r="M22" s="12">
        <v>42506</v>
      </c>
      <c r="N22" s="12"/>
      <c r="O22" s="12"/>
      <c r="P22" s="10" t="s">
        <v>21</v>
      </c>
      <c r="Q22" s="100"/>
      <c r="R22" s="52"/>
    </row>
    <row r="23" spans="1:18" x14ac:dyDescent="0.25">
      <c r="A23" s="1"/>
      <c r="B23" s="112"/>
      <c r="C23" s="103"/>
      <c r="D23" s="6" t="s">
        <v>19</v>
      </c>
      <c r="E23" s="72" t="s">
        <v>87</v>
      </c>
      <c r="F23" s="74"/>
      <c r="G23" s="12">
        <v>42492</v>
      </c>
      <c r="H23" s="12">
        <v>42496</v>
      </c>
      <c r="I23" s="12"/>
      <c r="J23" s="12"/>
      <c r="K23" s="12"/>
      <c r="L23" s="12"/>
      <c r="M23" s="12">
        <v>42506</v>
      </c>
      <c r="N23" s="12"/>
      <c r="O23" s="12"/>
      <c r="P23" s="10" t="s">
        <v>21</v>
      </c>
      <c r="Q23" s="100"/>
      <c r="R23" s="52"/>
    </row>
    <row r="24" spans="1:18" x14ac:dyDescent="0.25">
      <c r="A24" s="1"/>
      <c r="B24" s="110">
        <v>5</v>
      </c>
      <c r="C24" s="101" t="s">
        <v>93</v>
      </c>
      <c r="D24" s="8" t="s">
        <v>88</v>
      </c>
      <c r="E24" s="61" t="s">
        <v>89</v>
      </c>
      <c r="F24" s="74"/>
      <c r="G24" s="12">
        <v>42492</v>
      </c>
      <c r="H24" s="12">
        <v>42496</v>
      </c>
      <c r="I24" s="12"/>
      <c r="J24" s="12"/>
      <c r="K24" s="12"/>
      <c r="L24" s="12"/>
      <c r="M24" s="12">
        <v>42506</v>
      </c>
      <c r="N24" s="12"/>
      <c r="O24" s="12"/>
      <c r="P24" s="10" t="s">
        <v>21</v>
      </c>
      <c r="Q24" s="100" t="s">
        <v>66</v>
      </c>
      <c r="R24" s="10"/>
    </row>
    <row r="25" spans="1:18" x14ac:dyDescent="0.25">
      <c r="A25" s="5"/>
      <c r="B25" s="111"/>
      <c r="C25" s="102"/>
      <c r="D25" s="6" t="s">
        <v>74</v>
      </c>
      <c r="E25" s="61" t="s">
        <v>89</v>
      </c>
      <c r="F25" s="74"/>
      <c r="G25" s="12">
        <v>42492</v>
      </c>
      <c r="H25" s="12">
        <v>42496</v>
      </c>
      <c r="I25" s="12"/>
      <c r="J25" s="12"/>
      <c r="K25" s="12"/>
      <c r="L25" s="12"/>
      <c r="M25" s="12">
        <v>42506</v>
      </c>
      <c r="N25" s="13"/>
      <c r="O25" s="13"/>
      <c r="P25" s="10" t="s">
        <v>21</v>
      </c>
      <c r="Q25" s="100"/>
      <c r="R25" s="52"/>
    </row>
    <row r="26" spans="1:18" ht="30" x14ac:dyDescent="0.25">
      <c r="A26" s="1"/>
      <c r="B26" s="111"/>
      <c r="C26" s="102"/>
      <c r="D26" s="60" t="s">
        <v>12</v>
      </c>
      <c r="E26" s="72" t="s">
        <v>87</v>
      </c>
      <c r="F26" s="74"/>
      <c r="G26" s="12">
        <v>42499</v>
      </c>
      <c r="H26" s="12">
        <v>42517</v>
      </c>
      <c r="I26" s="12"/>
      <c r="J26" s="12"/>
      <c r="K26" s="12"/>
      <c r="L26" s="12"/>
      <c r="M26" s="12">
        <v>42513</v>
      </c>
      <c r="N26" s="13"/>
      <c r="O26" s="13"/>
      <c r="P26" s="10" t="s">
        <v>21</v>
      </c>
      <c r="Q26" s="100"/>
      <c r="R26" s="37"/>
    </row>
    <row r="27" spans="1:18" x14ac:dyDescent="0.25">
      <c r="A27" s="1"/>
      <c r="B27" s="111"/>
      <c r="C27" s="102"/>
      <c r="D27" s="6" t="s">
        <v>11</v>
      </c>
      <c r="E27" s="72" t="s">
        <v>87</v>
      </c>
      <c r="F27" s="74"/>
      <c r="G27" s="12">
        <v>42499</v>
      </c>
      <c r="H27" s="12">
        <v>42517</v>
      </c>
      <c r="I27" s="12"/>
      <c r="J27" s="12"/>
      <c r="K27" s="12"/>
      <c r="L27" s="12"/>
      <c r="M27" s="12">
        <v>42513</v>
      </c>
      <c r="N27" s="13"/>
      <c r="O27" s="13"/>
      <c r="P27" s="10" t="s">
        <v>21</v>
      </c>
      <c r="Q27" s="100"/>
      <c r="R27" s="37"/>
    </row>
    <row r="28" spans="1:18" x14ac:dyDescent="0.25">
      <c r="A28" s="1"/>
      <c r="B28" s="111"/>
      <c r="C28" s="102"/>
      <c r="D28" s="6" t="s">
        <v>20</v>
      </c>
      <c r="E28" s="72" t="s">
        <v>87</v>
      </c>
      <c r="F28" s="74"/>
      <c r="G28" s="12">
        <v>42499</v>
      </c>
      <c r="H28" s="12">
        <v>42521</v>
      </c>
      <c r="I28" s="12"/>
      <c r="J28" s="12"/>
      <c r="K28" s="12"/>
      <c r="L28" s="12"/>
      <c r="M28" s="12">
        <v>42513</v>
      </c>
      <c r="N28" s="13"/>
      <c r="O28" s="13"/>
      <c r="P28" s="10" t="s">
        <v>21</v>
      </c>
      <c r="Q28" s="100"/>
      <c r="R28" s="37"/>
    </row>
    <row r="29" spans="1:18" x14ac:dyDescent="0.25">
      <c r="A29" s="1"/>
      <c r="B29" s="112"/>
      <c r="C29" s="103"/>
      <c r="D29" s="6" t="s">
        <v>19</v>
      </c>
      <c r="E29" s="72" t="s">
        <v>87</v>
      </c>
      <c r="F29" s="74"/>
      <c r="G29" s="12">
        <v>42499</v>
      </c>
      <c r="H29" s="12">
        <v>42521</v>
      </c>
      <c r="I29" s="12"/>
      <c r="J29" s="12"/>
      <c r="K29" s="12"/>
      <c r="L29" s="12"/>
      <c r="M29" s="12">
        <v>42513</v>
      </c>
      <c r="N29" s="13"/>
      <c r="O29" s="13"/>
      <c r="P29" s="10" t="s">
        <v>21</v>
      </c>
      <c r="Q29" s="100"/>
      <c r="R29" s="37"/>
    </row>
    <row r="30" spans="1:18" x14ac:dyDescent="0.25">
      <c r="A30" s="1"/>
      <c r="B30" s="110">
        <v>6</v>
      </c>
      <c r="C30" s="101" t="s">
        <v>95</v>
      </c>
      <c r="D30" s="8" t="s">
        <v>88</v>
      </c>
      <c r="E30" s="61" t="s">
        <v>89</v>
      </c>
      <c r="F30" s="74"/>
      <c r="G30" s="12">
        <v>42492</v>
      </c>
      <c r="H30" s="12">
        <v>42496</v>
      </c>
      <c r="I30" s="12"/>
      <c r="J30" s="12"/>
      <c r="K30" s="12"/>
      <c r="L30" s="12"/>
      <c r="M30" s="12"/>
      <c r="N30" s="12"/>
      <c r="O30" s="12"/>
      <c r="P30" s="59" t="s">
        <v>21</v>
      </c>
      <c r="Q30" s="100" t="s">
        <v>66</v>
      </c>
      <c r="R30" s="53"/>
    </row>
    <row r="31" spans="1:18" x14ac:dyDescent="0.25">
      <c r="A31" s="1"/>
      <c r="B31" s="111"/>
      <c r="C31" s="102"/>
      <c r="D31" s="6" t="s">
        <v>74</v>
      </c>
      <c r="E31" s="61" t="s">
        <v>89</v>
      </c>
      <c r="F31" s="74"/>
      <c r="G31" s="12">
        <v>42492</v>
      </c>
      <c r="H31" s="12">
        <v>42496</v>
      </c>
      <c r="I31" s="12"/>
      <c r="J31" s="12"/>
      <c r="K31" s="12"/>
      <c r="L31" s="12"/>
      <c r="M31" s="13"/>
      <c r="N31" s="13"/>
      <c r="O31" s="13"/>
      <c r="P31" s="10" t="s">
        <v>21</v>
      </c>
      <c r="Q31" s="100"/>
      <c r="R31" s="53"/>
    </row>
    <row r="32" spans="1:18" ht="30" x14ac:dyDescent="0.25">
      <c r="B32" s="111">
        <v>5</v>
      </c>
      <c r="C32" s="102"/>
      <c r="D32" s="60" t="s">
        <v>12</v>
      </c>
      <c r="E32" s="61" t="s">
        <v>87</v>
      </c>
      <c r="F32" s="74"/>
      <c r="G32" s="12">
        <v>42499</v>
      </c>
      <c r="H32" s="12">
        <v>42538</v>
      </c>
      <c r="I32" s="12"/>
      <c r="J32" s="12"/>
      <c r="K32" s="12"/>
      <c r="L32" s="12"/>
      <c r="M32" s="12">
        <v>42513</v>
      </c>
      <c r="N32" s="13"/>
      <c r="O32" s="13"/>
      <c r="P32" s="10" t="s">
        <v>21</v>
      </c>
      <c r="Q32" s="100"/>
      <c r="R32" s="52"/>
    </row>
    <row r="33" spans="2:18" s="1" customFormat="1" x14ac:dyDescent="0.25">
      <c r="B33" s="111"/>
      <c r="C33" s="102"/>
      <c r="D33" s="6" t="s">
        <v>11</v>
      </c>
      <c r="E33" s="61" t="s">
        <v>87</v>
      </c>
      <c r="F33" s="74"/>
      <c r="G33" s="12">
        <v>42499</v>
      </c>
      <c r="H33" s="12">
        <v>42538</v>
      </c>
      <c r="I33" s="12"/>
      <c r="J33" s="12"/>
      <c r="K33" s="12"/>
      <c r="L33" s="12"/>
      <c r="M33" s="12">
        <v>42513</v>
      </c>
      <c r="N33" s="13"/>
      <c r="O33" s="13"/>
      <c r="P33" s="10" t="s">
        <v>21</v>
      </c>
      <c r="Q33" s="100"/>
      <c r="R33" s="52"/>
    </row>
    <row r="34" spans="2:18" s="1" customFormat="1" x14ac:dyDescent="0.25">
      <c r="B34" s="111"/>
      <c r="C34" s="102"/>
      <c r="D34" s="6" t="s">
        <v>20</v>
      </c>
      <c r="E34" s="61" t="s">
        <v>87</v>
      </c>
      <c r="F34" s="74"/>
      <c r="G34" s="12">
        <v>42499</v>
      </c>
      <c r="H34" s="12">
        <v>42538</v>
      </c>
      <c r="I34" s="12"/>
      <c r="J34" s="12"/>
      <c r="K34" s="12"/>
      <c r="L34" s="12"/>
      <c r="M34" s="12">
        <v>42513</v>
      </c>
      <c r="N34" s="13"/>
      <c r="O34" s="13"/>
      <c r="P34" s="10" t="s">
        <v>21</v>
      </c>
      <c r="Q34" s="100"/>
      <c r="R34" s="52"/>
    </row>
    <row r="35" spans="2:18" s="1" customFormat="1" x14ac:dyDescent="0.25">
      <c r="B35" s="112"/>
      <c r="C35" s="102"/>
      <c r="D35" s="6" t="s">
        <v>19</v>
      </c>
      <c r="E35" s="61" t="s">
        <v>87</v>
      </c>
      <c r="F35" s="74"/>
      <c r="G35" s="12">
        <v>42499</v>
      </c>
      <c r="H35" s="12">
        <v>42538</v>
      </c>
      <c r="I35" s="12"/>
      <c r="J35" s="12"/>
      <c r="K35" s="12"/>
      <c r="L35" s="12"/>
      <c r="M35" s="12">
        <v>42513</v>
      </c>
      <c r="N35" s="13"/>
      <c r="O35" s="13"/>
      <c r="P35" s="10" t="s">
        <v>21</v>
      </c>
      <c r="Q35" s="100"/>
      <c r="R35" s="52"/>
    </row>
    <row r="36" spans="2:18" s="1" customFormat="1" x14ac:dyDescent="0.25">
      <c r="B36" s="110">
        <v>7</v>
      </c>
      <c r="C36" s="101" t="s">
        <v>96</v>
      </c>
      <c r="D36" s="8" t="s">
        <v>88</v>
      </c>
      <c r="E36" s="61" t="s">
        <v>89</v>
      </c>
      <c r="F36" s="74"/>
      <c r="G36" s="12">
        <v>42499</v>
      </c>
      <c r="H36" s="12">
        <v>42503</v>
      </c>
      <c r="I36" s="12"/>
      <c r="J36" s="12"/>
      <c r="K36" s="12"/>
      <c r="L36" s="12"/>
      <c r="M36" s="12">
        <v>42513</v>
      </c>
      <c r="N36" s="13"/>
      <c r="O36" s="13"/>
      <c r="P36" s="10"/>
      <c r="Q36" s="100"/>
      <c r="R36" s="52"/>
    </row>
    <row r="37" spans="2:18" s="1" customFormat="1" x14ac:dyDescent="0.25">
      <c r="B37" s="111"/>
      <c r="C37" s="102"/>
      <c r="D37" s="6" t="s">
        <v>74</v>
      </c>
      <c r="E37" s="61" t="s">
        <v>89</v>
      </c>
      <c r="F37" s="74"/>
      <c r="G37" s="12">
        <v>42499</v>
      </c>
      <c r="H37" s="12">
        <v>42503</v>
      </c>
      <c r="I37" s="12"/>
      <c r="J37" s="12"/>
      <c r="K37" s="12"/>
      <c r="L37" s="12"/>
      <c r="M37" s="12">
        <v>42513</v>
      </c>
      <c r="N37" s="13"/>
      <c r="O37" s="13"/>
      <c r="P37" s="10"/>
      <c r="Q37" s="100"/>
      <c r="R37" s="52"/>
    </row>
    <row r="38" spans="2:18" s="1" customFormat="1" ht="30" x14ac:dyDescent="0.25">
      <c r="B38" s="111"/>
      <c r="C38" s="102"/>
      <c r="D38" s="60" t="s">
        <v>12</v>
      </c>
      <c r="E38" s="61" t="s">
        <v>87</v>
      </c>
      <c r="F38" s="74"/>
      <c r="G38" s="12">
        <v>42541</v>
      </c>
      <c r="H38" s="12">
        <v>42566</v>
      </c>
      <c r="I38" s="12"/>
      <c r="J38" s="12"/>
      <c r="K38" s="12"/>
      <c r="L38" s="12"/>
      <c r="M38" s="13"/>
      <c r="N38" s="13"/>
      <c r="O38" s="13"/>
      <c r="P38" s="10"/>
      <c r="Q38" s="100"/>
      <c r="R38" s="52"/>
    </row>
    <row r="39" spans="2:18" s="1" customFormat="1" x14ac:dyDescent="0.25">
      <c r="B39" s="111"/>
      <c r="C39" s="102"/>
      <c r="D39" s="6" t="s">
        <v>11</v>
      </c>
      <c r="E39" s="61" t="s">
        <v>87</v>
      </c>
      <c r="F39" s="74"/>
      <c r="G39" s="12">
        <v>42541</v>
      </c>
      <c r="H39" s="12">
        <v>42566</v>
      </c>
      <c r="I39" s="12"/>
      <c r="J39" s="12"/>
      <c r="K39" s="12"/>
      <c r="L39" s="12"/>
      <c r="M39" s="13"/>
      <c r="N39" s="13"/>
      <c r="O39" s="13"/>
      <c r="P39" s="10"/>
      <c r="Q39" s="100"/>
      <c r="R39" s="52"/>
    </row>
    <row r="40" spans="2:18" s="1" customFormat="1" x14ac:dyDescent="0.25">
      <c r="B40" s="111"/>
      <c r="C40" s="102"/>
      <c r="D40" s="6" t="s">
        <v>20</v>
      </c>
      <c r="E40" s="61" t="s">
        <v>87</v>
      </c>
      <c r="F40" s="74"/>
      <c r="G40" s="12">
        <v>42541</v>
      </c>
      <c r="H40" s="12">
        <v>42566</v>
      </c>
      <c r="I40" s="12"/>
      <c r="J40" s="12"/>
      <c r="K40" s="12"/>
      <c r="L40" s="12"/>
      <c r="M40" s="13"/>
      <c r="N40" s="13"/>
      <c r="O40" s="13"/>
      <c r="P40" s="10"/>
      <c r="Q40" s="100"/>
      <c r="R40" s="52"/>
    </row>
    <row r="41" spans="2:18" s="1" customFormat="1" x14ac:dyDescent="0.25">
      <c r="B41" s="112"/>
      <c r="C41" s="102"/>
      <c r="D41" s="6" t="s">
        <v>19</v>
      </c>
      <c r="E41" s="61" t="s">
        <v>87</v>
      </c>
      <c r="F41" s="74"/>
      <c r="G41" s="12">
        <v>42541</v>
      </c>
      <c r="H41" s="12">
        <v>42566</v>
      </c>
      <c r="I41" s="12"/>
      <c r="J41" s="12"/>
      <c r="K41" s="12"/>
      <c r="L41" s="12"/>
      <c r="M41" s="13"/>
      <c r="N41" s="13"/>
      <c r="O41" s="13"/>
      <c r="P41" s="10"/>
      <c r="Q41" s="100"/>
      <c r="R41" s="52"/>
    </row>
    <row r="42" spans="2:18" s="1" customFormat="1" x14ac:dyDescent="0.25">
      <c r="B42" s="110">
        <v>8</v>
      </c>
      <c r="C42" s="101" t="s">
        <v>97</v>
      </c>
      <c r="D42" s="8" t="s">
        <v>88</v>
      </c>
      <c r="E42" s="61" t="s">
        <v>89</v>
      </c>
      <c r="F42" s="74"/>
      <c r="G42" s="12">
        <v>42506</v>
      </c>
      <c r="H42" s="12">
        <v>42510</v>
      </c>
      <c r="I42" s="12"/>
      <c r="J42" s="12"/>
      <c r="K42" s="12"/>
      <c r="L42" s="12"/>
      <c r="M42" s="13"/>
      <c r="N42" s="13"/>
      <c r="O42" s="13"/>
      <c r="P42" s="10"/>
      <c r="Q42" s="100"/>
      <c r="R42" s="52"/>
    </row>
    <row r="43" spans="2:18" s="1" customFormat="1" x14ac:dyDescent="0.25">
      <c r="B43" s="111"/>
      <c r="C43" s="102"/>
      <c r="D43" s="6" t="s">
        <v>74</v>
      </c>
      <c r="E43" s="61" t="s">
        <v>89</v>
      </c>
      <c r="F43" s="74"/>
      <c r="G43" s="12">
        <v>42506</v>
      </c>
      <c r="H43" s="12">
        <v>42510</v>
      </c>
      <c r="I43" s="12"/>
      <c r="J43" s="12"/>
      <c r="K43" s="12"/>
      <c r="L43" s="12"/>
      <c r="M43" s="13"/>
      <c r="N43" s="13"/>
      <c r="O43" s="13"/>
      <c r="P43" s="10"/>
      <c r="Q43" s="100"/>
      <c r="R43" s="52"/>
    </row>
    <row r="44" spans="2:18" s="1" customFormat="1" ht="30" x14ac:dyDescent="0.25">
      <c r="B44" s="111"/>
      <c r="C44" s="102"/>
      <c r="D44" s="60" t="s">
        <v>12</v>
      </c>
      <c r="E44" s="61" t="s">
        <v>87</v>
      </c>
      <c r="F44" s="74"/>
      <c r="G44" s="12">
        <v>42569</v>
      </c>
      <c r="H44" s="12">
        <v>42601</v>
      </c>
      <c r="I44" s="12"/>
      <c r="J44" s="12"/>
      <c r="K44" s="12"/>
      <c r="L44" s="12"/>
      <c r="M44" s="13"/>
      <c r="N44" s="13"/>
      <c r="O44" s="13"/>
      <c r="P44" s="10"/>
      <c r="Q44" s="100"/>
      <c r="R44" s="52"/>
    </row>
    <row r="45" spans="2:18" s="1" customFormat="1" x14ac:dyDescent="0.25">
      <c r="B45" s="111"/>
      <c r="C45" s="102"/>
      <c r="D45" s="6" t="s">
        <v>11</v>
      </c>
      <c r="E45" s="61" t="s">
        <v>87</v>
      </c>
      <c r="F45" s="74"/>
      <c r="G45" s="12">
        <v>42569</v>
      </c>
      <c r="H45" s="12">
        <v>42601</v>
      </c>
      <c r="I45" s="12"/>
      <c r="J45" s="12"/>
      <c r="K45" s="12"/>
      <c r="L45" s="12"/>
      <c r="M45" s="13"/>
      <c r="N45" s="13"/>
      <c r="O45" s="13"/>
      <c r="P45" s="10"/>
      <c r="Q45" s="100"/>
      <c r="R45" s="52"/>
    </row>
    <row r="46" spans="2:18" s="1" customFormat="1" x14ac:dyDescent="0.25">
      <c r="B46" s="111"/>
      <c r="C46" s="102"/>
      <c r="D46" s="6" t="s">
        <v>20</v>
      </c>
      <c r="E46" s="61" t="s">
        <v>87</v>
      </c>
      <c r="F46" s="74"/>
      <c r="G46" s="12">
        <v>42569</v>
      </c>
      <c r="H46" s="12">
        <v>42601</v>
      </c>
      <c r="I46" s="12"/>
      <c r="J46" s="12"/>
      <c r="K46" s="12"/>
      <c r="L46" s="12"/>
      <c r="M46" s="13"/>
      <c r="N46" s="13"/>
      <c r="O46" s="13"/>
      <c r="P46" s="10"/>
      <c r="Q46" s="100"/>
      <c r="R46" s="52"/>
    </row>
    <row r="47" spans="2:18" s="1" customFormat="1" x14ac:dyDescent="0.25">
      <c r="B47" s="112"/>
      <c r="C47" s="102"/>
      <c r="D47" s="6" t="s">
        <v>19</v>
      </c>
      <c r="E47" s="61" t="s">
        <v>87</v>
      </c>
      <c r="F47" s="74"/>
      <c r="G47" s="12">
        <v>42569</v>
      </c>
      <c r="H47" s="12">
        <v>42601</v>
      </c>
      <c r="I47" s="12"/>
      <c r="J47" s="12"/>
      <c r="K47" s="12"/>
      <c r="L47" s="12"/>
      <c r="M47" s="13"/>
      <c r="N47" s="13"/>
      <c r="O47" s="13"/>
      <c r="P47" s="10"/>
      <c r="Q47" s="100"/>
      <c r="R47" s="52"/>
    </row>
    <row r="48" spans="2:18" s="1" customFormat="1" ht="30" customHeight="1" x14ac:dyDescent="0.25">
      <c r="B48" s="109">
        <v>9</v>
      </c>
      <c r="C48" s="108" t="s">
        <v>67</v>
      </c>
      <c r="D48" s="53" t="s">
        <v>101</v>
      </c>
      <c r="E48" s="63" t="s">
        <v>87</v>
      </c>
      <c r="F48" s="63"/>
      <c r="G48" s="64">
        <v>42604</v>
      </c>
      <c r="H48" s="64">
        <v>42616</v>
      </c>
      <c r="I48" s="64"/>
      <c r="J48" s="12"/>
      <c r="K48" s="12"/>
      <c r="L48" s="12"/>
      <c r="M48" s="13"/>
      <c r="N48" s="13"/>
      <c r="O48" s="13"/>
      <c r="P48" s="10" t="s">
        <v>21</v>
      </c>
      <c r="Q48" s="59"/>
      <c r="R48" s="52"/>
    </row>
    <row r="49" spans="2:18" s="1" customFormat="1" ht="30" x14ac:dyDescent="0.25">
      <c r="B49" s="109"/>
      <c r="C49" s="108"/>
      <c r="D49" s="53" t="s">
        <v>76</v>
      </c>
      <c r="E49" s="63" t="s">
        <v>87</v>
      </c>
      <c r="F49" s="63"/>
      <c r="G49" s="65">
        <v>42618</v>
      </c>
      <c r="H49" s="65">
        <v>42629</v>
      </c>
      <c r="I49" s="65"/>
      <c r="J49" s="11"/>
      <c r="K49" s="11"/>
      <c r="L49" s="11"/>
      <c r="M49" s="10"/>
      <c r="N49" s="10"/>
      <c r="O49" s="10"/>
      <c r="P49" s="10"/>
      <c r="Q49" s="11"/>
      <c r="R49" s="10"/>
    </row>
    <row r="50" spans="2:18" s="1" customFormat="1" ht="15.75" thickBot="1" x14ac:dyDescent="0.3">
      <c r="B50" s="3"/>
      <c r="C50" s="2"/>
      <c r="D50" s="7"/>
      <c r="E50" s="3"/>
      <c r="F50" s="3"/>
      <c r="G50" s="3"/>
      <c r="H50" s="3"/>
      <c r="I50" s="3"/>
      <c r="J50" s="3"/>
      <c r="K50" s="3"/>
      <c r="L50" s="3"/>
      <c r="Q50" s="3"/>
    </row>
    <row r="51" spans="2:18" s="1" customFormat="1" x14ac:dyDescent="0.25">
      <c r="B51" s="3"/>
      <c r="C51" s="51"/>
      <c r="D51" s="51"/>
      <c r="E51" s="51"/>
      <c r="F51" s="75"/>
      <c r="G51" s="51"/>
      <c r="H51" s="51"/>
      <c r="I51" s="75"/>
      <c r="J51" s="51"/>
      <c r="K51" s="51"/>
      <c r="L51" s="75"/>
      <c r="M51" s="51"/>
      <c r="N51" s="51"/>
      <c r="O51" s="75"/>
      <c r="P51" s="51"/>
      <c r="Q51" s="71"/>
      <c r="R51" s="10"/>
    </row>
    <row r="52" spans="2:18" s="1" customFormat="1" ht="45" x14ac:dyDescent="0.25">
      <c r="B52" s="11">
        <v>10</v>
      </c>
      <c r="C52" s="66" t="s">
        <v>69</v>
      </c>
      <c r="D52" s="67" t="s">
        <v>68</v>
      </c>
      <c r="E52" s="68" t="s">
        <v>87</v>
      </c>
      <c r="F52" s="68"/>
      <c r="G52" s="69">
        <v>42653</v>
      </c>
      <c r="H52" s="69">
        <v>42663</v>
      </c>
      <c r="I52" s="69"/>
      <c r="J52" s="69"/>
      <c r="K52" s="69"/>
      <c r="L52" s="69"/>
      <c r="M52" s="69"/>
      <c r="N52" s="69"/>
      <c r="O52" s="70"/>
      <c r="P52" s="70" t="s">
        <v>21</v>
      </c>
      <c r="Q52" s="69"/>
      <c r="R52" s="69"/>
    </row>
  </sheetData>
  <mergeCells count="24">
    <mergeCell ref="C48:C49"/>
    <mergeCell ref="B48:B49"/>
    <mergeCell ref="C42:C47"/>
    <mergeCell ref="B12:B17"/>
    <mergeCell ref="B4:B7"/>
    <mergeCell ref="B8:B11"/>
    <mergeCell ref="B18:B23"/>
    <mergeCell ref="B24:B29"/>
    <mergeCell ref="B30:B35"/>
    <mergeCell ref="B36:B41"/>
    <mergeCell ref="B42:B47"/>
    <mergeCell ref="Q30:Q47"/>
    <mergeCell ref="C12:C17"/>
    <mergeCell ref="B2:R2"/>
    <mergeCell ref="Q4:Q10"/>
    <mergeCell ref="Q12:Q17"/>
    <mergeCell ref="C4:C7"/>
    <mergeCell ref="Q18:Q23"/>
    <mergeCell ref="Q24:Q29"/>
    <mergeCell ref="C8:C11"/>
    <mergeCell ref="C18:C23"/>
    <mergeCell ref="C24:C29"/>
    <mergeCell ref="C30:C35"/>
    <mergeCell ref="C36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"/>
  <sheetViews>
    <sheetView workbookViewId="0">
      <selection activeCell="E33" sqref="E33"/>
    </sheetView>
  </sheetViews>
  <sheetFormatPr defaultRowHeight="15" x14ac:dyDescent="0.25"/>
  <cols>
    <col min="3" max="3" width="11.42578125" bestFit="1" customWidth="1"/>
    <col min="4" max="4" width="12.28515625" bestFit="1" customWidth="1"/>
    <col min="5" max="5" width="12.140625" customWidth="1"/>
    <col min="6" max="6" width="44.7109375" bestFit="1" customWidth="1"/>
  </cols>
  <sheetData>
    <row r="4" spans="3:7" x14ac:dyDescent="0.25">
      <c r="C4" s="15"/>
      <c r="D4" s="15"/>
      <c r="E4" s="15"/>
      <c r="F4" s="15"/>
      <c r="G4" s="15"/>
    </row>
    <row r="5" spans="3:7" x14ac:dyDescent="0.25">
      <c r="C5" s="39" t="s">
        <v>58</v>
      </c>
      <c r="D5" s="39" t="s">
        <v>22</v>
      </c>
      <c r="E5" s="39" t="s">
        <v>23</v>
      </c>
      <c r="F5" s="39" t="s">
        <v>24</v>
      </c>
      <c r="G5" s="15"/>
    </row>
    <row r="6" spans="3:7" x14ac:dyDescent="0.25">
      <c r="C6" s="39" t="s">
        <v>25</v>
      </c>
      <c r="D6" s="40" t="s">
        <v>77</v>
      </c>
      <c r="E6" s="41" t="s">
        <v>78</v>
      </c>
      <c r="F6" s="42"/>
      <c r="G6" s="15"/>
    </row>
    <row r="7" spans="3:7" x14ac:dyDescent="0.25">
      <c r="C7" s="39" t="s">
        <v>26</v>
      </c>
      <c r="D7" s="40" t="s">
        <v>79</v>
      </c>
      <c r="E7" s="41" t="s">
        <v>80</v>
      </c>
      <c r="F7" s="42"/>
      <c r="G7" s="15"/>
    </row>
    <row r="8" spans="3:7" x14ac:dyDescent="0.25">
      <c r="C8" s="39" t="s">
        <v>27</v>
      </c>
      <c r="D8" s="40" t="s">
        <v>81</v>
      </c>
      <c r="E8" s="41" t="s">
        <v>82</v>
      </c>
      <c r="F8" s="42"/>
      <c r="G8" s="15"/>
    </row>
    <row r="9" spans="3:7" x14ac:dyDescent="0.25">
      <c r="C9" s="39"/>
      <c r="D9" s="16"/>
      <c r="E9" s="16"/>
      <c r="F9" s="42"/>
      <c r="G9" s="15"/>
    </row>
    <row r="10" spans="3:7" x14ac:dyDescent="0.25">
      <c r="C10" s="39"/>
      <c r="D10" s="17"/>
      <c r="E10" s="17"/>
      <c r="F10" s="43"/>
      <c r="G10" s="15"/>
    </row>
    <row r="11" spans="3:7" x14ac:dyDescent="0.25">
      <c r="C11" s="39"/>
      <c r="D11" s="16"/>
      <c r="E11" s="42"/>
      <c r="F11" s="42"/>
      <c r="G11" s="15"/>
    </row>
    <row r="12" spans="3:7" x14ac:dyDescent="0.25">
      <c r="C12" s="15"/>
      <c r="D12" s="15"/>
      <c r="E12" s="15"/>
      <c r="F12" s="15"/>
      <c r="G1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C31" sqref="C31"/>
    </sheetView>
  </sheetViews>
  <sheetFormatPr defaultRowHeight="15" x14ac:dyDescent="0.25"/>
  <cols>
    <col min="3" max="3" width="34.85546875" customWidth="1"/>
    <col min="5" max="5" width="47.85546875" customWidth="1"/>
    <col min="6" max="6" width="13.42578125" customWidth="1"/>
    <col min="7" max="7" width="20.28515625" customWidth="1"/>
  </cols>
  <sheetData>
    <row r="1" spans="2:8" ht="15.75" thickBot="1" x14ac:dyDescent="0.3"/>
    <row r="2" spans="2:8" ht="21" thickBot="1" x14ac:dyDescent="0.3">
      <c r="B2" s="113" t="s">
        <v>28</v>
      </c>
      <c r="C2" s="114"/>
      <c r="D2" s="114"/>
      <c r="E2" s="114"/>
      <c r="F2" s="114"/>
      <c r="G2" s="114"/>
      <c r="H2" s="115"/>
    </row>
    <row r="3" spans="2:8" ht="38.25" x14ac:dyDescent="0.25">
      <c r="B3" s="27" t="s">
        <v>29</v>
      </c>
      <c r="C3" s="28" t="s">
        <v>30</v>
      </c>
      <c r="D3" s="28" t="s">
        <v>31</v>
      </c>
      <c r="E3" s="28" t="s">
        <v>32</v>
      </c>
      <c r="F3" s="28" t="s">
        <v>33</v>
      </c>
      <c r="G3" s="28" t="s">
        <v>34</v>
      </c>
      <c r="H3" s="29" t="s">
        <v>17</v>
      </c>
    </row>
    <row r="4" spans="2:8" ht="51" x14ac:dyDescent="0.25">
      <c r="B4" s="30" t="s">
        <v>90</v>
      </c>
      <c r="C4" s="30" t="s">
        <v>83</v>
      </c>
      <c r="D4" s="30" t="s">
        <v>75</v>
      </c>
      <c r="E4" s="30"/>
      <c r="F4" s="30" t="s">
        <v>16</v>
      </c>
      <c r="G4" s="31"/>
      <c r="H4" s="30"/>
    </row>
    <row r="5" spans="2:8" ht="51" x14ac:dyDescent="0.25">
      <c r="B5" s="30" t="s">
        <v>90</v>
      </c>
      <c r="C5" s="30" t="s">
        <v>84</v>
      </c>
      <c r="D5" s="30" t="s">
        <v>75</v>
      </c>
      <c r="E5" s="30"/>
      <c r="F5" s="30" t="s">
        <v>16</v>
      </c>
      <c r="G5" s="31"/>
      <c r="H5" s="30"/>
    </row>
    <row r="6" spans="2:8" ht="25.5" x14ac:dyDescent="0.25">
      <c r="B6" s="30" t="s">
        <v>90</v>
      </c>
      <c r="C6" s="32" t="s">
        <v>98</v>
      </c>
      <c r="D6" s="30" t="s">
        <v>75</v>
      </c>
      <c r="E6" s="30"/>
      <c r="F6" s="30" t="s">
        <v>16</v>
      </c>
      <c r="G6" s="33"/>
      <c r="H6" s="30"/>
    </row>
  </sheetData>
  <mergeCells count="1">
    <mergeCell ref="B2:H2"/>
  </mergeCells>
  <dataValidations count="1">
    <dataValidation type="list" allowBlank="1" showInputMessage="1" showErrorMessage="1" sqref="D4:D5">
      <formula1>"Risk,Issue"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C24" sqref="C24"/>
    </sheetView>
  </sheetViews>
  <sheetFormatPr defaultRowHeight="15" x14ac:dyDescent="0.25"/>
  <cols>
    <col min="1" max="1" width="14.7109375" bestFit="1" customWidth="1"/>
    <col min="2" max="2" width="13.42578125" customWidth="1"/>
    <col min="3" max="3" width="15.7109375" customWidth="1"/>
    <col min="6" max="6" width="6.5703125" bestFit="1" customWidth="1"/>
    <col min="7" max="7" width="4.5703125" bestFit="1" customWidth="1"/>
    <col min="8" max="9" width="8.85546875" customWidth="1"/>
    <col min="10" max="11" width="19.5703125" customWidth="1"/>
    <col min="12" max="12" width="28.140625" customWidth="1"/>
  </cols>
  <sheetData>
    <row r="1" spans="1:12" x14ac:dyDescent="0.25">
      <c r="A1" s="117" t="s">
        <v>55</v>
      </c>
      <c r="B1" s="117"/>
      <c r="C1" s="117"/>
      <c r="D1" s="116"/>
      <c r="E1" s="116"/>
      <c r="F1" s="116"/>
      <c r="G1" s="38"/>
      <c r="H1" s="38"/>
      <c r="I1" s="73"/>
      <c r="J1" s="25"/>
      <c r="K1" s="25"/>
    </row>
    <row r="2" spans="1:12" x14ac:dyDescent="0.25">
      <c r="A2" s="18" t="s">
        <v>35</v>
      </c>
      <c r="B2" s="18" t="s">
        <v>36</v>
      </c>
      <c r="C2" s="18" t="s">
        <v>37</v>
      </c>
      <c r="D2" s="26" t="s">
        <v>60</v>
      </c>
      <c r="E2" s="26" t="s">
        <v>61</v>
      </c>
      <c r="F2" s="26" t="s">
        <v>62</v>
      </c>
      <c r="G2" s="26" t="s">
        <v>63</v>
      </c>
      <c r="H2" s="26" t="s">
        <v>64</v>
      </c>
      <c r="I2" s="26" t="s">
        <v>104</v>
      </c>
      <c r="J2" s="26" t="s">
        <v>38</v>
      </c>
      <c r="K2" s="26" t="s">
        <v>112</v>
      </c>
      <c r="L2" s="26" t="s">
        <v>24</v>
      </c>
    </row>
    <row r="3" spans="1:12" x14ac:dyDescent="0.25">
      <c r="A3" s="19" t="s">
        <v>39</v>
      </c>
      <c r="B3" s="20">
        <v>42492</v>
      </c>
      <c r="C3" s="21">
        <v>42674</v>
      </c>
      <c r="D3" s="22">
        <v>22</v>
      </c>
      <c r="E3" s="22">
        <v>22</v>
      </c>
      <c r="F3" s="22">
        <v>22</v>
      </c>
      <c r="G3" s="22">
        <v>22</v>
      </c>
      <c r="H3" s="22">
        <v>22</v>
      </c>
      <c r="I3" s="22">
        <v>22</v>
      </c>
      <c r="J3" s="22">
        <f>SUM(D3:H3)</f>
        <v>110</v>
      </c>
      <c r="K3" s="22">
        <f>6.5*1.5</f>
        <v>9.75</v>
      </c>
      <c r="L3" s="22"/>
    </row>
    <row r="4" spans="1:12" x14ac:dyDescent="0.25">
      <c r="A4" s="19" t="s">
        <v>59</v>
      </c>
      <c r="B4" s="20">
        <v>42492</v>
      </c>
      <c r="C4" s="21">
        <v>42674</v>
      </c>
      <c r="D4" s="22">
        <v>22</v>
      </c>
      <c r="E4" s="22">
        <v>22</v>
      </c>
      <c r="F4" s="22">
        <v>22</v>
      </c>
      <c r="G4" s="22">
        <v>22</v>
      </c>
      <c r="H4" s="22">
        <v>22</v>
      </c>
      <c r="I4" s="22">
        <v>22</v>
      </c>
      <c r="J4" s="22">
        <f>SUM(D4:H4)</f>
        <v>110</v>
      </c>
      <c r="K4" s="22">
        <f>6.5*1.5</f>
        <v>9.75</v>
      </c>
      <c r="L4" s="22"/>
    </row>
    <row r="5" spans="1:12" ht="22.5" x14ac:dyDescent="0.25">
      <c r="A5" s="19" t="s">
        <v>103</v>
      </c>
      <c r="B5" s="20"/>
      <c r="C5" s="21"/>
      <c r="D5" s="22"/>
      <c r="E5" s="22"/>
      <c r="F5" s="22"/>
      <c r="G5" s="22"/>
      <c r="H5" s="22"/>
      <c r="I5" s="22"/>
      <c r="J5" s="22"/>
      <c r="K5" s="22"/>
      <c r="L5" s="22" t="s">
        <v>85</v>
      </c>
    </row>
    <row r="6" spans="1:12" x14ac:dyDescent="0.25">
      <c r="A6" s="62"/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25">
      <c r="A7" s="19"/>
      <c r="B7" s="20"/>
      <c r="C7" s="21"/>
      <c r="D7" s="22"/>
      <c r="E7" s="22"/>
      <c r="F7" s="22"/>
      <c r="G7" s="22"/>
      <c r="H7" s="22" t="s">
        <v>65</v>
      </c>
      <c r="I7" s="22"/>
      <c r="J7" s="22">
        <f>SUM(J3:J5)</f>
        <v>220</v>
      </c>
      <c r="K7" s="22">
        <f>SUM(K3:K6)</f>
        <v>19.5</v>
      </c>
      <c r="L7" s="22"/>
    </row>
    <row r="8" spans="1:12" x14ac:dyDescent="0.25">
      <c r="A8" s="34"/>
      <c r="B8" s="35"/>
      <c r="C8" s="36"/>
    </row>
    <row r="9" spans="1:12" x14ac:dyDescent="0.25">
      <c r="A9" s="44" t="s">
        <v>40</v>
      </c>
      <c r="B9" s="44"/>
      <c r="C9" s="44"/>
      <c r="D9" s="45"/>
      <c r="J9">
        <f>J7-K7</f>
        <v>200.5</v>
      </c>
    </row>
    <row r="10" spans="1:12" x14ac:dyDescent="0.25">
      <c r="A10" s="46" t="s">
        <v>41</v>
      </c>
      <c r="B10" s="46"/>
      <c r="C10" s="46"/>
      <c r="D10" s="47"/>
    </row>
  </sheetData>
  <mergeCells count="2">
    <mergeCell ref="D1:F1"/>
    <mergeCell ref="A1:C1"/>
  </mergeCells>
  <pageMargins left="0.7" right="0.7" top="0.75" bottom="0.75" header="0.3" footer="0.3"/>
  <pageSetup paperSize="9" orientation="portrait" r:id="rId1"/>
  <ignoredErrors>
    <ignoredError sqref="J3:J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22" sqref="E22"/>
    </sheetView>
  </sheetViews>
  <sheetFormatPr defaultRowHeight="15" x14ac:dyDescent="0.25"/>
  <sheetData>
    <row r="1" spans="1:2" x14ac:dyDescent="0.25">
      <c r="B1" s="23"/>
    </row>
    <row r="2" spans="1:2" x14ac:dyDescent="0.25">
      <c r="B2" s="24" t="s">
        <v>42</v>
      </c>
    </row>
    <row r="3" spans="1:2" x14ac:dyDescent="0.25">
      <c r="A3">
        <v>1</v>
      </c>
      <c r="B3" s="23" t="s">
        <v>43</v>
      </c>
    </row>
    <row r="4" spans="1:2" x14ac:dyDescent="0.25">
      <c r="A4">
        <v>2</v>
      </c>
      <c r="B4" s="23" t="s">
        <v>44</v>
      </c>
    </row>
    <row r="5" spans="1:2" x14ac:dyDescent="0.25">
      <c r="A5">
        <v>3</v>
      </c>
      <c r="B5" s="23" t="s">
        <v>45</v>
      </c>
    </row>
    <row r="6" spans="1:2" x14ac:dyDescent="0.25">
      <c r="A6">
        <v>4</v>
      </c>
      <c r="B6" s="23" t="s">
        <v>46</v>
      </c>
    </row>
    <row r="7" spans="1:2" x14ac:dyDescent="0.25">
      <c r="A7">
        <v>5</v>
      </c>
      <c r="B7" s="23" t="s">
        <v>47</v>
      </c>
    </row>
    <row r="8" spans="1:2" x14ac:dyDescent="0.25">
      <c r="A8">
        <v>6</v>
      </c>
      <c r="B8" s="23" t="s">
        <v>48</v>
      </c>
    </row>
    <row r="9" spans="1:2" x14ac:dyDescent="0.25">
      <c r="A9">
        <v>7</v>
      </c>
      <c r="B9" s="23" t="s">
        <v>49</v>
      </c>
    </row>
    <row r="10" spans="1:2" x14ac:dyDescent="0.25">
      <c r="A10">
        <v>8</v>
      </c>
      <c r="B10" s="23" t="s">
        <v>50</v>
      </c>
    </row>
    <row r="11" spans="1:2" x14ac:dyDescent="0.25">
      <c r="A11">
        <v>9</v>
      </c>
      <c r="B11" s="23" t="s">
        <v>51</v>
      </c>
    </row>
    <row r="12" spans="1:2" x14ac:dyDescent="0.25">
      <c r="A12">
        <v>10</v>
      </c>
      <c r="B12" s="23" t="s">
        <v>52</v>
      </c>
    </row>
    <row r="13" spans="1:2" x14ac:dyDescent="0.25">
      <c r="A13">
        <v>11</v>
      </c>
      <c r="B13" s="23" t="s">
        <v>53</v>
      </c>
    </row>
    <row r="14" spans="1:2" x14ac:dyDescent="0.25">
      <c r="A14">
        <v>12</v>
      </c>
      <c r="B14" s="24" t="s">
        <v>54</v>
      </c>
    </row>
    <row r="15" spans="1:2" x14ac:dyDescent="0.25">
      <c r="B15" s="23"/>
    </row>
    <row r="16" spans="1:2" x14ac:dyDescent="0.25">
      <c r="B16" s="23"/>
    </row>
    <row r="17" spans="2:2" x14ac:dyDescent="0.25">
      <c r="B17" s="23"/>
    </row>
    <row r="18" spans="2:2" x14ac:dyDescent="0.25">
      <c r="B18" s="23"/>
    </row>
    <row r="19" spans="2:2" x14ac:dyDescent="0.25">
      <c r="B19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C1" workbookViewId="0">
      <selection activeCell="D24" sqref="D24"/>
    </sheetView>
  </sheetViews>
  <sheetFormatPr defaultColWidth="14" defaultRowHeight="15" x14ac:dyDescent="0.25"/>
  <cols>
    <col min="1" max="1" width="3.7109375" style="4" customWidth="1"/>
    <col min="2" max="2" width="5.140625" style="3" bestFit="1" customWidth="1"/>
    <col min="3" max="3" width="49.5703125" style="2" customWidth="1"/>
    <col min="4" max="4" width="56.28515625" style="7" customWidth="1"/>
    <col min="5" max="5" width="20.140625" style="3" customWidth="1"/>
    <col min="6" max="6" width="18.140625" style="3" customWidth="1"/>
    <col min="7" max="7" width="13.42578125" style="3" customWidth="1"/>
    <col min="8" max="12" width="13.5703125" style="3" customWidth="1"/>
    <col min="13" max="13" width="11.7109375" style="1" customWidth="1"/>
    <col min="14" max="16" width="14" style="1"/>
    <col min="17" max="17" width="35.42578125" style="3" customWidth="1"/>
    <col min="18" max="18" width="49.28515625" style="1" customWidth="1"/>
    <col min="19" max="16384" width="14" style="1"/>
  </cols>
  <sheetData>
    <row r="1" spans="1:18" ht="15.75" thickBot="1" x14ac:dyDescent="0.3"/>
    <row r="2" spans="1:18" x14ac:dyDescent="0.25">
      <c r="B2" s="104" t="s">
        <v>102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6"/>
    </row>
    <row r="3" spans="1:18" ht="30" x14ac:dyDescent="0.25">
      <c r="A3" s="1"/>
      <c r="B3" s="54" t="s">
        <v>0</v>
      </c>
      <c r="C3" s="55" t="s">
        <v>1</v>
      </c>
      <c r="D3" s="56" t="s">
        <v>2</v>
      </c>
      <c r="E3" s="55" t="s">
        <v>15</v>
      </c>
      <c r="F3" s="55" t="s">
        <v>108</v>
      </c>
      <c r="G3" s="55" t="s">
        <v>4</v>
      </c>
      <c r="H3" s="55" t="s">
        <v>5</v>
      </c>
      <c r="I3" s="55" t="s">
        <v>109</v>
      </c>
      <c r="J3" s="55" t="s">
        <v>56</v>
      </c>
      <c r="K3" s="55" t="s">
        <v>57</v>
      </c>
      <c r="L3" s="55" t="s">
        <v>110</v>
      </c>
      <c r="M3" s="55" t="s">
        <v>6</v>
      </c>
      <c r="N3" s="55" t="s">
        <v>7</v>
      </c>
      <c r="O3" s="55" t="s">
        <v>111</v>
      </c>
      <c r="P3" s="55" t="s">
        <v>17</v>
      </c>
      <c r="Q3" s="55" t="s">
        <v>3</v>
      </c>
      <c r="R3" s="54" t="s">
        <v>8</v>
      </c>
    </row>
    <row r="4" spans="1:18" x14ac:dyDescent="0.25">
      <c r="A4" s="1"/>
      <c r="B4" s="101">
        <v>1</v>
      </c>
      <c r="C4" s="101" t="s">
        <v>9</v>
      </c>
      <c r="D4" s="8" t="s">
        <v>13</v>
      </c>
      <c r="E4" s="76" t="s">
        <v>99</v>
      </c>
      <c r="F4" s="76"/>
      <c r="G4" s="12">
        <v>42478</v>
      </c>
      <c r="H4" s="12">
        <v>42479</v>
      </c>
      <c r="I4" s="12"/>
      <c r="J4" s="12"/>
      <c r="K4" s="12"/>
      <c r="L4" s="12"/>
      <c r="M4" s="12">
        <v>42478</v>
      </c>
      <c r="N4" s="12">
        <v>42479</v>
      </c>
      <c r="O4" s="12"/>
      <c r="P4" s="10" t="s">
        <v>105</v>
      </c>
      <c r="Q4" s="107"/>
      <c r="R4" s="10"/>
    </row>
    <row r="5" spans="1:18" x14ac:dyDescent="0.25">
      <c r="A5" s="1"/>
      <c r="B5" s="102"/>
      <c r="C5" s="102"/>
      <c r="D5" s="8" t="s">
        <v>70</v>
      </c>
      <c r="E5" s="76" t="s">
        <v>99</v>
      </c>
      <c r="F5" s="76"/>
      <c r="G5" s="12">
        <v>42478</v>
      </c>
      <c r="H5" s="12">
        <v>42479</v>
      </c>
      <c r="I5" s="12"/>
      <c r="J5" s="12"/>
      <c r="K5" s="12"/>
      <c r="L5" s="12"/>
      <c r="M5" s="12">
        <v>42478</v>
      </c>
      <c r="N5" s="12">
        <v>42479</v>
      </c>
      <c r="O5" s="12"/>
      <c r="P5" s="10" t="s">
        <v>105</v>
      </c>
      <c r="Q5" s="107"/>
      <c r="R5" s="10"/>
    </row>
    <row r="6" spans="1:18" x14ac:dyDescent="0.25">
      <c r="A6" s="1"/>
      <c r="B6" s="102"/>
      <c r="C6" s="102"/>
      <c r="D6" s="8" t="s">
        <v>14</v>
      </c>
      <c r="E6" s="76" t="s">
        <v>99</v>
      </c>
      <c r="F6" s="76"/>
      <c r="G6" s="12">
        <v>42478</v>
      </c>
      <c r="H6" s="12">
        <v>42479</v>
      </c>
      <c r="I6" s="12"/>
      <c r="J6" s="12"/>
      <c r="K6" s="12"/>
      <c r="L6" s="12"/>
      <c r="M6" s="12">
        <v>42478</v>
      </c>
      <c r="N6" s="12">
        <v>42479</v>
      </c>
      <c r="O6" s="12"/>
      <c r="P6" s="10" t="s">
        <v>105</v>
      </c>
      <c r="Q6" s="107"/>
      <c r="R6" s="10"/>
    </row>
    <row r="7" spans="1:18" x14ac:dyDescent="0.25">
      <c r="A7" s="1"/>
      <c r="B7" s="103"/>
      <c r="C7" s="103"/>
      <c r="D7" s="8" t="s">
        <v>71</v>
      </c>
      <c r="E7" s="76" t="s">
        <v>99</v>
      </c>
      <c r="F7" s="76"/>
      <c r="G7" s="12">
        <v>42478</v>
      </c>
      <c r="H7" s="12">
        <v>42479</v>
      </c>
      <c r="I7" s="12"/>
      <c r="J7" s="12"/>
      <c r="K7" s="12"/>
      <c r="L7" s="12"/>
      <c r="M7" s="12">
        <v>42478</v>
      </c>
      <c r="N7" s="12">
        <v>42479</v>
      </c>
      <c r="O7" s="12"/>
      <c r="P7" s="10" t="s">
        <v>105</v>
      </c>
      <c r="Q7" s="107"/>
      <c r="R7" s="10"/>
    </row>
    <row r="8" spans="1:18" x14ac:dyDescent="0.25">
      <c r="A8" s="1"/>
      <c r="B8" s="101">
        <v>2</v>
      </c>
      <c r="C8" s="101" t="s">
        <v>10</v>
      </c>
      <c r="D8" s="8" t="s">
        <v>72</v>
      </c>
      <c r="E8" s="76" t="s">
        <v>86</v>
      </c>
      <c r="F8" s="76"/>
      <c r="G8" s="12">
        <v>42478</v>
      </c>
      <c r="H8" s="12">
        <v>42479</v>
      </c>
      <c r="I8" s="12"/>
      <c r="J8" s="12"/>
      <c r="K8" s="12"/>
      <c r="L8" s="12"/>
      <c r="M8" s="12">
        <v>42478</v>
      </c>
      <c r="N8" s="12">
        <v>42479</v>
      </c>
      <c r="O8" s="12"/>
      <c r="P8" s="10" t="s">
        <v>105</v>
      </c>
      <c r="Q8" s="107"/>
      <c r="R8" s="14"/>
    </row>
    <row r="9" spans="1:18" x14ac:dyDescent="0.25">
      <c r="A9" s="1"/>
      <c r="B9" s="102"/>
      <c r="C9" s="102"/>
      <c r="D9" s="8" t="s">
        <v>18</v>
      </c>
      <c r="E9" s="76" t="s">
        <v>87</v>
      </c>
      <c r="F9" s="76"/>
      <c r="G9" s="12">
        <v>42478</v>
      </c>
      <c r="H9" s="12">
        <v>42482</v>
      </c>
      <c r="I9" s="12"/>
      <c r="J9" s="12"/>
      <c r="K9" s="12"/>
      <c r="L9" s="12"/>
      <c r="M9" s="12">
        <v>42478</v>
      </c>
      <c r="N9" s="12">
        <v>42482</v>
      </c>
      <c r="O9" s="12"/>
      <c r="P9" s="10" t="s">
        <v>105</v>
      </c>
      <c r="Q9" s="107"/>
      <c r="R9" s="14"/>
    </row>
    <row r="10" spans="1:18" ht="30" x14ac:dyDescent="0.25">
      <c r="A10" s="1"/>
      <c r="B10" s="102"/>
      <c r="C10" s="102"/>
      <c r="D10" s="9" t="s">
        <v>73</v>
      </c>
      <c r="E10" s="76" t="s">
        <v>100</v>
      </c>
      <c r="F10" s="76"/>
      <c r="G10" s="12">
        <v>42478</v>
      </c>
      <c r="H10" s="12">
        <v>42482</v>
      </c>
      <c r="I10" s="12"/>
      <c r="J10" s="12"/>
      <c r="K10" s="12"/>
      <c r="L10" s="12"/>
      <c r="M10" s="12">
        <v>42478</v>
      </c>
      <c r="N10" s="12">
        <v>42482</v>
      </c>
      <c r="O10" s="12"/>
      <c r="P10" s="10" t="s">
        <v>105</v>
      </c>
      <c r="Q10" s="107"/>
      <c r="R10" s="14"/>
    </row>
    <row r="11" spans="1:18" x14ac:dyDescent="0.25">
      <c r="A11" s="1"/>
      <c r="B11" s="103"/>
      <c r="C11" s="102"/>
      <c r="D11" s="9" t="s">
        <v>92</v>
      </c>
      <c r="E11" s="76" t="s">
        <v>86</v>
      </c>
      <c r="F11" s="76"/>
      <c r="G11" s="12">
        <v>42478</v>
      </c>
      <c r="H11" s="12">
        <v>42489</v>
      </c>
      <c r="I11" s="12"/>
      <c r="J11" s="12"/>
      <c r="K11" s="12"/>
      <c r="L11" s="12"/>
      <c r="M11" s="12">
        <v>42478</v>
      </c>
      <c r="N11" s="12">
        <v>42489</v>
      </c>
      <c r="O11" s="12"/>
      <c r="P11" s="10" t="s">
        <v>105</v>
      </c>
      <c r="Q11" s="78"/>
      <c r="R11" s="14"/>
    </row>
    <row r="12" spans="1:18" x14ac:dyDescent="0.25">
      <c r="A12" s="1"/>
      <c r="B12" s="110">
        <v>3</v>
      </c>
      <c r="C12" s="101" t="s">
        <v>94</v>
      </c>
      <c r="D12" s="8" t="s">
        <v>88</v>
      </c>
      <c r="E12" s="76" t="s">
        <v>89</v>
      </c>
      <c r="F12" s="76"/>
      <c r="G12" s="12">
        <v>42482</v>
      </c>
      <c r="H12" s="12">
        <v>42482</v>
      </c>
      <c r="I12" s="12"/>
      <c r="J12" s="12"/>
      <c r="K12" s="12"/>
      <c r="L12" s="12"/>
      <c r="M12" s="12"/>
      <c r="N12" s="12"/>
      <c r="O12" s="12"/>
      <c r="P12" s="10" t="s">
        <v>105</v>
      </c>
      <c r="Q12" s="100" t="s">
        <v>66</v>
      </c>
      <c r="R12" s="52"/>
    </row>
    <row r="13" spans="1:18" x14ac:dyDescent="0.25">
      <c r="A13" s="1"/>
      <c r="B13" s="111"/>
      <c r="C13" s="102"/>
      <c r="D13" s="6" t="s">
        <v>74</v>
      </c>
      <c r="E13" s="76" t="s">
        <v>89</v>
      </c>
      <c r="F13" s="76"/>
      <c r="G13" s="12">
        <v>42485</v>
      </c>
      <c r="H13" s="12">
        <v>42489</v>
      </c>
      <c r="I13" s="12"/>
      <c r="J13" s="12"/>
      <c r="K13" s="12"/>
      <c r="L13" s="12"/>
      <c r="M13" s="12"/>
      <c r="N13" s="13"/>
      <c r="O13" s="13"/>
      <c r="P13" s="10" t="s">
        <v>105</v>
      </c>
      <c r="Q13" s="100"/>
      <c r="R13" s="52"/>
    </row>
    <row r="14" spans="1:18" ht="30" x14ac:dyDescent="0.25">
      <c r="A14" s="1"/>
      <c r="B14" s="111"/>
      <c r="C14" s="102"/>
      <c r="D14" s="60" t="s">
        <v>12</v>
      </c>
      <c r="E14" s="76" t="s">
        <v>87</v>
      </c>
      <c r="F14" s="76"/>
      <c r="G14" s="12">
        <v>42492</v>
      </c>
      <c r="H14" s="12">
        <v>42496</v>
      </c>
      <c r="I14" s="12"/>
      <c r="J14" s="12"/>
      <c r="K14" s="12"/>
      <c r="L14" s="12"/>
      <c r="M14" s="12">
        <v>42506</v>
      </c>
      <c r="N14" s="12"/>
      <c r="O14" s="12"/>
      <c r="P14" s="10" t="s">
        <v>105</v>
      </c>
      <c r="Q14" s="100"/>
      <c r="R14" s="52"/>
    </row>
    <row r="15" spans="1:18" x14ac:dyDescent="0.25">
      <c r="A15" s="1"/>
      <c r="B15" s="111"/>
      <c r="C15" s="102"/>
      <c r="D15" s="6" t="s">
        <v>11</v>
      </c>
      <c r="E15" s="76" t="s">
        <v>87</v>
      </c>
      <c r="F15" s="76"/>
      <c r="G15" s="12">
        <v>42492</v>
      </c>
      <c r="H15" s="12">
        <v>42496</v>
      </c>
      <c r="I15" s="12"/>
      <c r="J15" s="12"/>
      <c r="K15" s="12"/>
      <c r="L15" s="12"/>
      <c r="M15" s="12">
        <v>42506</v>
      </c>
      <c r="N15" s="12"/>
      <c r="O15" s="12"/>
      <c r="P15" s="10" t="s">
        <v>105</v>
      </c>
      <c r="Q15" s="100"/>
      <c r="R15" s="52"/>
    </row>
    <row r="16" spans="1:18" x14ac:dyDescent="0.25">
      <c r="A16" s="1"/>
      <c r="B16" s="111"/>
      <c r="C16" s="102"/>
      <c r="D16" s="6" t="s">
        <v>20</v>
      </c>
      <c r="E16" s="76" t="s">
        <v>87</v>
      </c>
      <c r="F16" s="76"/>
      <c r="G16" s="12">
        <v>42492</v>
      </c>
      <c r="H16" s="12">
        <v>42496</v>
      </c>
      <c r="I16" s="12"/>
      <c r="J16" s="12"/>
      <c r="K16" s="12"/>
      <c r="L16" s="12"/>
      <c r="M16" s="12">
        <v>42506</v>
      </c>
      <c r="N16" s="12"/>
      <c r="O16" s="12"/>
      <c r="P16" s="10" t="s">
        <v>105</v>
      </c>
      <c r="Q16" s="100"/>
      <c r="R16" s="52"/>
    </row>
    <row r="17" spans="1:18" x14ac:dyDescent="0.25">
      <c r="A17" s="1"/>
      <c r="B17" s="112"/>
      <c r="C17" s="103"/>
      <c r="D17" s="6" t="s">
        <v>19</v>
      </c>
      <c r="E17" s="76" t="s">
        <v>87</v>
      </c>
      <c r="F17" s="76"/>
      <c r="G17" s="12">
        <v>42492</v>
      </c>
      <c r="H17" s="12">
        <v>42496</v>
      </c>
      <c r="I17" s="12"/>
      <c r="J17" s="12"/>
      <c r="K17" s="12"/>
      <c r="L17" s="12"/>
      <c r="M17" s="12">
        <v>42506</v>
      </c>
      <c r="N17" s="12"/>
      <c r="O17" s="12"/>
      <c r="P17" s="10" t="s">
        <v>105</v>
      </c>
      <c r="Q17" s="100"/>
      <c r="R17" s="52"/>
    </row>
    <row r="18" spans="1:18" x14ac:dyDescent="0.25">
      <c r="A18" s="1"/>
      <c r="B18" s="110">
        <v>4</v>
      </c>
      <c r="C18" s="101" t="s">
        <v>91</v>
      </c>
      <c r="D18" s="8" t="s">
        <v>88</v>
      </c>
      <c r="E18" s="76" t="s">
        <v>89</v>
      </c>
      <c r="F18" s="76"/>
      <c r="G18" s="12">
        <v>42482</v>
      </c>
      <c r="H18" s="12">
        <v>42482</v>
      </c>
      <c r="I18" s="12"/>
      <c r="J18" s="12"/>
      <c r="K18" s="12"/>
      <c r="L18" s="12"/>
      <c r="M18" s="12"/>
      <c r="N18" s="12"/>
      <c r="O18" s="12"/>
      <c r="P18" s="10" t="s">
        <v>106</v>
      </c>
      <c r="Q18" s="100" t="s">
        <v>66</v>
      </c>
      <c r="R18" s="52"/>
    </row>
    <row r="19" spans="1:18" x14ac:dyDescent="0.25">
      <c r="A19" s="1"/>
      <c r="B19" s="111"/>
      <c r="C19" s="102"/>
      <c r="D19" s="6" t="s">
        <v>74</v>
      </c>
      <c r="E19" s="76" t="s">
        <v>89</v>
      </c>
      <c r="F19" s="76"/>
      <c r="G19" s="12">
        <v>42485</v>
      </c>
      <c r="H19" s="12">
        <v>42489</v>
      </c>
      <c r="I19" s="12"/>
      <c r="J19" s="12"/>
      <c r="K19" s="12"/>
      <c r="L19" s="12"/>
      <c r="M19" s="12"/>
      <c r="N19" s="13"/>
      <c r="O19" s="13"/>
      <c r="P19" s="10" t="s">
        <v>106</v>
      </c>
      <c r="Q19" s="100"/>
      <c r="R19" s="52"/>
    </row>
    <row r="20" spans="1:18" ht="30" x14ac:dyDescent="0.25">
      <c r="A20" s="1"/>
      <c r="B20" s="111"/>
      <c r="C20" s="102"/>
      <c r="D20" s="60" t="s">
        <v>12</v>
      </c>
      <c r="E20" s="76" t="s">
        <v>87</v>
      </c>
      <c r="F20" s="76"/>
      <c r="G20" s="12">
        <v>42492</v>
      </c>
      <c r="H20" s="12">
        <v>42496</v>
      </c>
      <c r="I20" s="12"/>
      <c r="J20" s="12"/>
      <c r="K20" s="12"/>
      <c r="L20" s="12"/>
      <c r="M20" s="12">
        <v>42506</v>
      </c>
      <c r="N20" s="12"/>
      <c r="O20" s="12"/>
      <c r="P20" s="10" t="s">
        <v>21</v>
      </c>
      <c r="Q20" s="100"/>
      <c r="R20" s="52"/>
    </row>
    <row r="21" spans="1:18" x14ac:dyDescent="0.25">
      <c r="A21" s="1"/>
      <c r="B21" s="111"/>
      <c r="C21" s="102"/>
      <c r="D21" s="6" t="s">
        <v>11</v>
      </c>
      <c r="E21" s="76" t="s">
        <v>87</v>
      </c>
      <c r="F21" s="76"/>
      <c r="G21" s="12">
        <v>42492</v>
      </c>
      <c r="H21" s="12">
        <v>42496</v>
      </c>
      <c r="I21" s="12"/>
      <c r="J21" s="12"/>
      <c r="K21" s="12"/>
      <c r="L21" s="12"/>
      <c r="M21" s="12">
        <v>42506</v>
      </c>
      <c r="N21" s="12"/>
      <c r="O21" s="12"/>
      <c r="P21" s="10" t="s">
        <v>21</v>
      </c>
      <c r="Q21" s="100"/>
      <c r="R21" s="52"/>
    </row>
    <row r="22" spans="1:18" x14ac:dyDescent="0.25">
      <c r="A22" s="1"/>
      <c r="B22" s="111"/>
      <c r="C22" s="102"/>
      <c r="D22" s="6" t="s">
        <v>20</v>
      </c>
      <c r="E22" s="76" t="s">
        <v>87</v>
      </c>
      <c r="F22" s="76"/>
      <c r="G22" s="12">
        <v>42492</v>
      </c>
      <c r="H22" s="12">
        <v>42496</v>
      </c>
      <c r="I22" s="12"/>
      <c r="J22" s="12"/>
      <c r="K22" s="12"/>
      <c r="L22" s="12"/>
      <c r="M22" s="12">
        <v>42506</v>
      </c>
      <c r="N22" s="12"/>
      <c r="O22" s="12"/>
      <c r="P22" s="10" t="s">
        <v>21</v>
      </c>
      <c r="Q22" s="100"/>
      <c r="R22" s="52"/>
    </row>
    <row r="23" spans="1:18" x14ac:dyDescent="0.25">
      <c r="A23" s="1"/>
      <c r="B23" s="112"/>
      <c r="C23" s="103"/>
      <c r="D23" s="6" t="s">
        <v>19</v>
      </c>
      <c r="E23" s="76" t="s">
        <v>87</v>
      </c>
      <c r="F23" s="76"/>
      <c r="G23" s="12">
        <v>42492</v>
      </c>
      <c r="H23" s="12">
        <v>42496</v>
      </c>
      <c r="I23" s="12"/>
      <c r="J23" s="12"/>
      <c r="K23" s="12"/>
      <c r="L23" s="12"/>
      <c r="M23" s="12">
        <v>42506</v>
      </c>
      <c r="N23" s="12"/>
      <c r="O23" s="12"/>
      <c r="P23" s="10" t="s">
        <v>21</v>
      </c>
      <c r="Q23" s="100"/>
      <c r="R23" s="52"/>
    </row>
    <row r="24" spans="1:18" x14ac:dyDescent="0.25">
      <c r="A24" s="1"/>
      <c r="B24" s="110">
        <v>5</v>
      </c>
      <c r="C24" s="101" t="s">
        <v>93</v>
      </c>
      <c r="D24" s="8" t="s">
        <v>88</v>
      </c>
      <c r="E24" s="76" t="s">
        <v>89</v>
      </c>
      <c r="F24" s="76"/>
      <c r="G24" s="12">
        <v>42492</v>
      </c>
      <c r="H24" s="12">
        <v>42496</v>
      </c>
      <c r="I24" s="12"/>
      <c r="J24" s="12"/>
      <c r="K24" s="12"/>
      <c r="L24" s="12"/>
      <c r="M24" s="12">
        <v>42506</v>
      </c>
      <c r="N24" s="12"/>
      <c r="O24" s="12"/>
      <c r="P24" s="10" t="s">
        <v>21</v>
      </c>
      <c r="Q24" s="100" t="s">
        <v>66</v>
      </c>
      <c r="R24" s="10"/>
    </row>
    <row r="25" spans="1:18" x14ac:dyDescent="0.25">
      <c r="A25" s="5"/>
      <c r="B25" s="111"/>
      <c r="C25" s="102"/>
      <c r="D25" s="6" t="s">
        <v>74</v>
      </c>
      <c r="E25" s="76" t="s">
        <v>89</v>
      </c>
      <c r="F25" s="76"/>
      <c r="G25" s="12">
        <v>42492</v>
      </c>
      <c r="H25" s="12">
        <v>42496</v>
      </c>
      <c r="I25" s="12"/>
      <c r="J25" s="12"/>
      <c r="K25" s="12"/>
      <c r="L25" s="12"/>
      <c r="M25" s="12">
        <v>42506</v>
      </c>
      <c r="N25" s="13"/>
      <c r="O25" s="13"/>
      <c r="P25" s="10" t="s">
        <v>21</v>
      </c>
      <c r="Q25" s="100"/>
      <c r="R25" s="52"/>
    </row>
    <row r="26" spans="1:18" ht="30" x14ac:dyDescent="0.25">
      <c r="A26" s="1"/>
      <c r="B26" s="111"/>
      <c r="C26" s="102"/>
      <c r="D26" s="60" t="s">
        <v>12</v>
      </c>
      <c r="E26" s="76" t="s">
        <v>87</v>
      </c>
      <c r="F26" s="76"/>
      <c r="G26" s="12">
        <v>42499</v>
      </c>
      <c r="H26" s="12">
        <v>42517</v>
      </c>
      <c r="I26" s="12"/>
      <c r="J26" s="12"/>
      <c r="K26" s="12"/>
      <c r="L26" s="12"/>
      <c r="M26" s="12">
        <v>42513</v>
      </c>
      <c r="N26" s="13"/>
      <c r="O26" s="13"/>
      <c r="P26" s="10" t="s">
        <v>21</v>
      </c>
      <c r="Q26" s="100"/>
      <c r="R26" s="37"/>
    </row>
    <row r="27" spans="1:18" x14ac:dyDescent="0.25">
      <c r="A27" s="1"/>
      <c r="B27" s="111"/>
      <c r="C27" s="102"/>
      <c r="D27" s="6" t="s">
        <v>11</v>
      </c>
      <c r="E27" s="76" t="s">
        <v>87</v>
      </c>
      <c r="F27" s="76"/>
      <c r="G27" s="12">
        <v>42499</v>
      </c>
      <c r="H27" s="12">
        <v>42517</v>
      </c>
      <c r="I27" s="12"/>
      <c r="J27" s="12"/>
      <c r="K27" s="12"/>
      <c r="L27" s="12"/>
      <c r="M27" s="12">
        <v>42513</v>
      </c>
      <c r="N27" s="13"/>
      <c r="O27" s="13"/>
      <c r="P27" s="10" t="s">
        <v>21</v>
      </c>
      <c r="Q27" s="100"/>
      <c r="R27" s="37"/>
    </row>
    <row r="28" spans="1:18" x14ac:dyDescent="0.25">
      <c r="A28" s="1"/>
      <c r="B28" s="111"/>
      <c r="C28" s="102"/>
      <c r="D28" s="6" t="s">
        <v>20</v>
      </c>
      <c r="E28" s="76" t="s">
        <v>87</v>
      </c>
      <c r="F28" s="76"/>
      <c r="G28" s="12">
        <v>42499</v>
      </c>
      <c r="H28" s="12">
        <v>42521</v>
      </c>
      <c r="I28" s="12"/>
      <c r="J28" s="12"/>
      <c r="K28" s="12"/>
      <c r="L28" s="12"/>
      <c r="M28" s="12">
        <v>42513</v>
      </c>
      <c r="N28" s="13"/>
      <c r="O28" s="13"/>
      <c r="P28" s="10" t="s">
        <v>21</v>
      </c>
      <c r="Q28" s="100"/>
      <c r="R28" s="37"/>
    </row>
    <row r="29" spans="1:18" x14ac:dyDescent="0.25">
      <c r="A29" s="1"/>
      <c r="B29" s="112"/>
      <c r="C29" s="103"/>
      <c r="D29" s="6" t="s">
        <v>19</v>
      </c>
      <c r="E29" s="76" t="s">
        <v>87</v>
      </c>
      <c r="F29" s="76"/>
      <c r="G29" s="12">
        <v>42499</v>
      </c>
      <c r="H29" s="12">
        <v>42521</v>
      </c>
      <c r="I29" s="12"/>
      <c r="J29" s="12"/>
      <c r="K29" s="12"/>
      <c r="L29" s="12"/>
      <c r="M29" s="12">
        <v>42513</v>
      </c>
      <c r="N29" s="13"/>
      <c r="O29" s="13"/>
      <c r="P29" s="10" t="s">
        <v>21</v>
      </c>
      <c r="Q29" s="100"/>
      <c r="R29" s="37"/>
    </row>
    <row r="30" spans="1:18" x14ac:dyDescent="0.25">
      <c r="A30" s="1"/>
      <c r="B30" s="110">
        <v>6</v>
      </c>
      <c r="C30" s="101" t="s">
        <v>95</v>
      </c>
      <c r="D30" s="8" t="s">
        <v>88</v>
      </c>
      <c r="E30" s="76" t="s">
        <v>89</v>
      </c>
      <c r="F30" s="76"/>
      <c r="G30" s="12">
        <v>42492</v>
      </c>
      <c r="H30" s="12">
        <v>42496</v>
      </c>
      <c r="I30" s="12"/>
      <c r="J30" s="12"/>
      <c r="K30" s="12"/>
      <c r="L30" s="12"/>
      <c r="M30" s="12"/>
      <c r="N30" s="12"/>
      <c r="O30" s="12"/>
      <c r="P30" s="59" t="s">
        <v>21</v>
      </c>
      <c r="Q30" s="100" t="s">
        <v>66</v>
      </c>
      <c r="R30" s="53"/>
    </row>
    <row r="31" spans="1:18" x14ac:dyDescent="0.25">
      <c r="A31" s="1"/>
      <c r="B31" s="111"/>
      <c r="C31" s="102"/>
      <c r="D31" s="6" t="s">
        <v>74</v>
      </c>
      <c r="E31" s="76" t="s">
        <v>89</v>
      </c>
      <c r="F31" s="76"/>
      <c r="G31" s="12">
        <v>42492</v>
      </c>
      <c r="H31" s="12">
        <v>42496</v>
      </c>
      <c r="I31" s="12"/>
      <c r="J31" s="12"/>
      <c r="K31" s="12"/>
      <c r="L31" s="12"/>
      <c r="M31" s="13"/>
      <c r="N31" s="13"/>
      <c r="O31" s="13"/>
      <c r="P31" s="10" t="s">
        <v>21</v>
      </c>
      <c r="Q31" s="100"/>
      <c r="R31" s="53"/>
    </row>
    <row r="32" spans="1:18" ht="30" x14ac:dyDescent="0.25">
      <c r="B32" s="111">
        <v>5</v>
      </c>
      <c r="C32" s="102"/>
      <c r="D32" s="60" t="s">
        <v>12</v>
      </c>
      <c r="E32" s="76" t="s">
        <v>87</v>
      </c>
      <c r="F32" s="76"/>
      <c r="G32" s="12">
        <v>42499</v>
      </c>
      <c r="H32" s="12">
        <v>42538</v>
      </c>
      <c r="I32" s="12"/>
      <c r="J32" s="12"/>
      <c r="K32" s="12"/>
      <c r="L32" s="12"/>
      <c r="M32" s="12">
        <v>42513</v>
      </c>
      <c r="N32" s="13"/>
      <c r="O32" s="13"/>
      <c r="P32" s="10" t="s">
        <v>21</v>
      </c>
      <c r="Q32" s="100"/>
      <c r="R32" s="52"/>
    </row>
    <row r="33" spans="2:18" s="1" customFormat="1" x14ac:dyDescent="0.25">
      <c r="B33" s="111"/>
      <c r="C33" s="102"/>
      <c r="D33" s="6" t="s">
        <v>11</v>
      </c>
      <c r="E33" s="76" t="s">
        <v>87</v>
      </c>
      <c r="F33" s="76"/>
      <c r="G33" s="12">
        <v>42499</v>
      </c>
      <c r="H33" s="12">
        <v>42538</v>
      </c>
      <c r="I33" s="12"/>
      <c r="J33" s="12"/>
      <c r="K33" s="12"/>
      <c r="L33" s="12"/>
      <c r="M33" s="12">
        <v>42513</v>
      </c>
      <c r="N33" s="13"/>
      <c r="O33" s="13"/>
      <c r="P33" s="10" t="s">
        <v>21</v>
      </c>
      <c r="Q33" s="100"/>
      <c r="R33" s="52"/>
    </row>
    <row r="34" spans="2:18" s="1" customFormat="1" x14ac:dyDescent="0.25">
      <c r="B34" s="111"/>
      <c r="C34" s="102"/>
      <c r="D34" s="6" t="s">
        <v>20</v>
      </c>
      <c r="E34" s="76" t="s">
        <v>87</v>
      </c>
      <c r="F34" s="76"/>
      <c r="G34" s="12">
        <v>42499</v>
      </c>
      <c r="H34" s="12">
        <v>42538</v>
      </c>
      <c r="I34" s="12"/>
      <c r="J34" s="12"/>
      <c r="K34" s="12"/>
      <c r="L34" s="12"/>
      <c r="M34" s="12">
        <v>42513</v>
      </c>
      <c r="N34" s="13"/>
      <c r="O34" s="13"/>
      <c r="P34" s="10" t="s">
        <v>21</v>
      </c>
      <c r="Q34" s="100"/>
      <c r="R34" s="52"/>
    </row>
    <row r="35" spans="2:18" s="1" customFormat="1" x14ac:dyDescent="0.25">
      <c r="B35" s="112"/>
      <c r="C35" s="102"/>
      <c r="D35" s="6" t="s">
        <v>19</v>
      </c>
      <c r="E35" s="76" t="s">
        <v>87</v>
      </c>
      <c r="F35" s="76"/>
      <c r="G35" s="12">
        <v>42499</v>
      </c>
      <c r="H35" s="12">
        <v>42538</v>
      </c>
      <c r="I35" s="12"/>
      <c r="J35" s="12"/>
      <c r="K35" s="12"/>
      <c r="L35" s="12"/>
      <c r="M35" s="12">
        <v>42513</v>
      </c>
      <c r="N35" s="13"/>
      <c r="O35" s="13"/>
      <c r="P35" s="10" t="s">
        <v>21</v>
      </c>
      <c r="Q35" s="100"/>
      <c r="R35" s="52"/>
    </row>
    <row r="36" spans="2:18" s="1" customFormat="1" x14ac:dyDescent="0.25">
      <c r="B36" s="110">
        <v>7</v>
      </c>
      <c r="C36" s="101" t="s">
        <v>96</v>
      </c>
      <c r="D36" s="8" t="s">
        <v>88</v>
      </c>
      <c r="E36" s="76" t="s">
        <v>89</v>
      </c>
      <c r="F36" s="76"/>
      <c r="G36" s="12">
        <v>42499</v>
      </c>
      <c r="H36" s="12">
        <v>42503</v>
      </c>
      <c r="I36" s="12"/>
      <c r="J36" s="12"/>
      <c r="K36" s="12"/>
      <c r="L36" s="12"/>
      <c r="M36" s="12">
        <v>42513</v>
      </c>
      <c r="N36" s="13"/>
      <c r="O36" s="13"/>
      <c r="P36" s="10"/>
      <c r="Q36" s="100"/>
      <c r="R36" s="52"/>
    </row>
    <row r="37" spans="2:18" s="1" customFormat="1" x14ac:dyDescent="0.25">
      <c r="B37" s="111"/>
      <c r="C37" s="102"/>
      <c r="D37" s="6" t="s">
        <v>74</v>
      </c>
      <c r="E37" s="76" t="s">
        <v>89</v>
      </c>
      <c r="F37" s="76"/>
      <c r="G37" s="12">
        <v>42499</v>
      </c>
      <c r="H37" s="12">
        <v>42503</v>
      </c>
      <c r="I37" s="12"/>
      <c r="J37" s="12"/>
      <c r="K37" s="12"/>
      <c r="L37" s="12"/>
      <c r="M37" s="12">
        <v>42513</v>
      </c>
      <c r="N37" s="13"/>
      <c r="O37" s="13"/>
      <c r="P37" s="10"/>
      <c r="Q37" s="100"/>
      <c r="R37" s="52"/>
    </row>
    <row r="38" spans="2:18" s="1" customFormat="1" ht="30" x14ac:dyDescent="0.25">
      <c r="B38" s="111"/>
      <c r="C38" s="102"/>
      <c r="D38" s="60" t="s">
        <v>12</v>
      </c>
      <c r="E38" s="76" t="s">
        <v>87</v>
      </c>
      <c r="F38" s="76"/>
      <c r="G38" s="12">
        <v>42541</v>
      </c>
      <c r="H38" s="12">
        <v>42566</v>
      </c>
      <c r="I38" s="12"/>
      <c r="J38" s="12"/>
      <c r="K38" s="12"/>
      <c r="L38" s="12"/>
      <c r="M38" s="13"/>
      <c r="N38" s="13"/>
      <c r="O38" s="13"/>
      <c r="P38" s="10"/>
      <c r="Q38" s="100"/>
      <c r="R38" s="52"/>
    </row>
    <row r="39" spans="2:18" s="1" customFormat="1" x14ac:dyDescent="0.25">
      <c r="B39" s="111"/>
      <c r="C39" s="102"/>
      <c r="D39" s="6" t="s">
        <v>11</v>
      </c>
      <c r="E39" s="76" t="s">
        <v>87</v>
      </c>
      <c r="F39" s="76"/>
      <c r="G39" s="12">
        <v>42541</v>
      </c>
      <c r="H39" s="12">
        <v>42566</v>
      </c>
      <c r="I39" s="12"/>
      <c r="J39" s="12"/>
      <c r="K39" s="12"/>
      <c r="L39" s="12"/>
      <c r="M39" s="13"/>
      <c r="N39" s="13"/>
      <c r="O39" s="13"/>
      <c r="P39" s="10"/>
      <c r="Q39" s="100"/>
      <c r="R39" s="52"/>
    </row>
    <row r="40" spans="2:18" s="1" customFormat="1" x14ac:dyDescent="0.25">
      <c r="B40" s="111"/>
      <c r="C40" s="102"/>
      <c r="D40" s="6" t="s">
        <v>20</v>
      </c>
      <c r="E40" s="76" t="s">
        <v>87</v>
      </c>
      <c r="F40" s="76"/>
      <c r="G40" s="12">
        <v>42541</v>
      </c>
      <c r="H40" s="12">
        <v>42566</v>
      </c>
      <c r="I40" s="12"/>
      <c r="J40" s="12"/>
      <c r="K40" s="12"/>
      <c r="L40" s="12"/>
      <c r="M40" s="13"/>
      <c r="N40" s="13"/>
      <c r="O40" s="13"/>
      <c r="P40" s="10"/>
      <c r="Q40" s="100"/>
      <c r="R40" s="52"/>
    </row>
    <row r="41" spans="2:18" s="1" customFormat="1" x14ac:dyDescent="0.25">
      <c r="B41" s="112"/>
      <c r="C41" s="102"/>
      <c r="D41" s="6" t="s">
        <v>19</v>
      </c>
      <c r="E41" s="76" t="s">
        <v>87</v>
      </c>
      <c r="F41" s="76"/>
      <c r="G41" s="12">
        <v>42541</v>
      </c>
      <c r="H41" s="12">
        <v>42566</v>
      </c>
      <c r="I41" s="12"/>
      <c r="J41" s="12"/>
      <c r="K41" s="12"/>
      <c r="L41" s="12"/>
      <c r="M41" s="13"/>
      <c r="N41" s="13"/>
      <c r="O41" s="13"/>
      <c r="P41" s="10"/>
      <c r="Q41" s="100"/>
      <c r="R41" s="52"/>
    </row>
    <row r="42" spans="2:18" s="1" customFormat="1" x14ac:dyDescent="0.25">
      <c r="B42" s="110">
        <v>8</v>
      </c>
      <c r="C42" s="101" t="s">
        <v>97</v>
      </c>
      <c r="D42" s="8" t="s">
        <v>88</v>
      </c>
      <c r="E42" s="76" t="s">
        <v>89</v>
      </c>
      <c r="F42" s="76"/>
      <c r="G42" s="12">
        <v>42506</v>
      </c>
      <c r="H42" s="12">
        <v>42510</v>
      </c>
      <c r="I42" s="12"/>
      <c r="J42" s="12"/>
      <c r="K42" s="12"/>
      <c r="L42" s="12"/>
      <c r="M42" s="13"/>
      <c r="N42" s="13"/>
      <c r="O42" s="13"/>
      <c r="P42" s="10"/>
      <c r="Q42" s="100"/>
      <c r="R42" s="52"/>
    </row>
    <row r="43" spans="2:18" s="1" customFormat="1" x14ac:dyDescent="0.25">
      <c r="B43" s="111"/>
      <c r="C43" s="102"/>
      <c r="D43" s="6" t="s">
        <v>74</v>
      </c>
      <c r="E43" s="76" t="s">
        <v>89</v>
      </c>
      <c r="F43" s="76"/>
      <c r="G43" s="12">
        <v>42506</v>
      </c>
      <c r="H43" s="12">
        <v>42510</v>
      </c>
      <c r="I43" s="12"/>
      <c r="J43" s="12"/>
      <c r="K43" s="12"/>
      <c r="L43" s="12"/>
      <c r="M43" s="13"/>
      <c r="N43" s="13"/>
      <c r="O43" s="13"/>
      <c r="P43" s="10"/>
      <c r="Q43" s="100"/>
      <c r="R43" s="52"/>
    </row>
    <row r="44" spans="2:18" s="1" customFormat="1" ht="30" x14ac:dyDescent="0.25">
      <c r="B44" s="111"/>
      <c r="C44" s="102"/>
      <c r="D44" s="60" t="s">
        <v>12</v>
      </c>
      <c r="E44" s="76" t="s">
        <v>87</v>
      </c>
      <c r="F44" s="76"/>
      <c r="G44" s="12">
        <v>42569</v>
      </c>
      <c r="H44" s="12">
        <v>42601</v>
      </c>
      <c r="I44" s="12"/>
      <c r="J44" s="12"/>
      <c r="K44" s="12"/>
      <c r="L44" s="12"/>
      <c r="M44" s="13"/>
      <c r="N44" s="13"/>
      <c r="O44" s="13"/>
      <c r="P44" s="10"/>
      <c r="Q44" s="100"/>
      <c r="R44" s="52"/>
    </row>
    <row r="45" spans="2:18" s="1" customFormat="1" x14ac:dyDescent="0.25">
      <c r="B45" s="111"/>
      <c r="C45" s="102"/>
      <c r="D45" s="6" t="s">
        <v>11</v>
      </c>
      <c r="E45" s="76" t="s">
        <v>87</v>
      </c>
      <c r="F45" s="76"/>
      <c r="G45" s="12">
        <v>42569</v>
      </c>
      <c r="H45" s="12">
        <v>42601</v>
      </c>
      <c r="I45" s="12"/>
      <c r="J45" s="12"/>
      <c r="K45" s="12"/>
      <c r="L45" s="12"/>
      <c r="M45" s="13"/>
      <c r="N45" s="13"/>
      <c r="O45" s="13"/>
      <c r="P45" s="10"/>
      <c r="Q45" s="100"/>
      <c r="R45" s="52"/>
    </row>
    <row r="46" spans="2:18" s="1" customFormat="1" x14ac:dyDescent="0.25">
      <c r="B46" s="111"/>
      <c r="C46" s="102"/>
      <c r="D46" s="6" t="s">
        <v>20</v>
      </c>
      <c r="E46" s="76" t="s">
        <v>87</v>
      </c>
      <c r="F46" s="76"/>
      <c r="G46" s="12">
        <v>42569</v>
      </c>
      <c r="H46" s="12">
        <v>42601</v>
      </c>
      <c r="I46" s="12"/>
      <c r="J46" s="12"/>
      <c r="K46" s="12"/>
      <c r="L46" s="12"/>
      <c r="M46" s="13"/>
      <c r="N46" s="13"/>
      <c r="O46" s="13"/>
      <c r="P46" s="10"/>
      <c r="Q46" s="100"/>
      <c r="R46" s="52"/>
    </row>
    <row r="47" spans="2:18" s="1" customFormat="1" x14ac:dyDescent="0.25">
      <c r="B47" s="112"/>
      <c r="C47" s="102"/>
      <c r="D47" s="6" t="s">
        <v>19</v>
      </c>
      <c r="E47" s="76" t="s">
        <v>87</v>
      </c>
      <c r="F47" s="76"/>
      <c r="G47" s="12">
        <v>42569</v>
      </c>
      <c r="H47" s="12">
        <v>42601</v>
      </c>
      <c r="I47" s="12"/>
      <c r="J47" s="12"/>
      <c r="K47" s="12"/>
      <c r="L47" s="12"/>
      <c r="M47" s="13"/>
      <c r="N47" s="13"/>
      <c r="O47" s="13"/>
      <c r="P47" s="10"/>
      <c r="Q47" s="100"/>
      <c r="R47" s="52"/>
    </row>
    <row r="48" spans="2:18" s="1" customFormat="1" ht="30" customHeight="1" x14ac:dyDescent="0.25">
      <c r="B48" s="109">
        <v>9</v>
      </c>
      <c r="C48" s="108" t="s">
        <v>67</v>
      </c>
      <c r="D48" s="53" t="s">
        <v>101</v>
      </c>
      <c r="E48" s="63" t="s">
        <v>87</v>
      </c>
      <c r="F48" s="63"/>
      <c r="G48" s="64">
        <v>42604</v>
      </c>
      <c r="H48" s="64">
        <v>42616</v>
      </c>
      <c r="I48" s="64"/>
      <c r="J48" s="12"/>
      <c r="K48" s="12"/>
      <c r="L48" s="12"/>
      <c r="M48" s="13"/>
      <c r="N48" s="13"/>
      <c r="O48" s="13"/>
      <c r="P48" s="10" t="s">
        <v>21</v>
      </c>
      <c r="Q48" s="59"/>
      <c r="R48" s="52"/>
    </row>
    <row r="49" spans="2:18" s="1" customFormat="1" ht="30" x14ac:dyDescent="0.25">
      <c r="B49" s="109"/>
      <c r="C49" s="108"/>
      <c r="D49" s="53" t="s">
        <v>76</v>
      </c>
      <c r="E49" s="63" t="s">
        <v>87</v>
      </c>
      <c r="F49" s="63"/>
      <c r="G49" s="65">
        <v>42618</v>
      </c>
      <c r="H49" s="65">
        <v>42629</v>
      </c>
      <c r="I49" s="65"/>
      <c r="J49" s="11"/>
      <c r="K49" s="11"/>
      <c r="L49" s="11"/>
      <c r="M49" s="10"/>
      <c r="N49" s="10"/>
      <c r="O49" s="10"/>
      <c r="P49" s="10"/>
      <c r="Q49" s="11"/>
      <c r="R49" s="10"/>
    </row>
    <row r="50" spans="2:18" s="1" customFormat="1" ht="15.75" thickBot="1" x14ac:dyDescent="0.3">
      <c r="B50" s="3"/>
      <c r="C50" s="2"/>
      <c r="D50" s="7"/>
      <c r="E50" s="3"/>
      <c r="F50" s="3"/>
      <c r="G50" s="3"/>
      <c r="H50" s="3"/>
      <c r="I50" s="3"/>
      <c r="J50" s="3"/>
      <c r="K50" s="3"/>
      <c r="L50" s="3"/>
      <c r="Q50" s="3"/>
    </row>
    <row r="51" spans="2:18" s="1" customFormat="1" x14ac:dyDescent="0.25">
      <c r="B51" s="3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1"/>
      <c r="R51" s="10"/>
    </row>
    <row r="52" spans="2:18" s="1" customFormat="1" ht="45" x14ac:dyDescent="0.25">
      <c r="B52" s="11">
        <v>10</v>
      </c>
      <c r="C52" s="66" t="s">
        <v>69</v>
      </c>
      <c r="D52" s="67" t="s">
        <v>68</v>
      </c>
      <c r="E52" s="68" t="s">
        <v>87</v>
      </c>
      <c r="F52" s="68"/>
      <c r="G52" s="69">
        <v>42653</v>
      </c>
      <c r="H52" s="69">
        <v>42663</v>
      </c>
      <c r="I52" s="69"/>
      <c r="J52" s="69"/>
      <c r="K52" s="69"/>
      <c r="L52" s="69"/>
      <c r="M52" s="69"/>
      <c r="N52" s="69"/>
      <c r="O52" s="70"/>
      <c r="P52" s="70" t="s">
        <v>21</v>
      </c>
      <c r="Q52" s="69"/>
      <c r="R52" s="69"/>
    </row>
  </sheetData>
  <mergeCells count="24">
    <mergeCell ref="B48:B49"/>
    <mergeCell ref="C48:C49"/>
    <mergeCell ref="B24:B29"/>
    <mergeCell ref="C24:C29"/>
    <mergeCell ref="Q24:Q29"/>
    <mergeCell ref="B30:B35"/>
    <mergeCell ref="C30:C35"/>
    <mergeCell ref="Q30:Q47"/>
    <mergeCell ref="B36:B41"/>
    <mergeCell ref="C36:C41"/>
    <mergeCell ref="B42:B47"/>
    <mergeCell ref="C42:C47"/>
    <mergeCell ref="B12:B17"/>
    <mergeCell ref="C12:C17"/>
    <mergeCell ref="Q12:Q17"/>
    <mergeCell ref="B18:B23"/>
    <mergeCell ref="C18:C23"/>
    <mergeCell ref="Q18:Q23"/>
    <mergeCell ref="B2:R2"/>
    <mergeCell ref="B4:B7"/>
    <mergeCell ref="C4:C7"/>
    <mergeCell ref="Q4:Q10"/>
    <mergeCell ref="B8:B11"/>
    <mergeCell ref="C8:C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7"/>
  <sheetViews>
    <sheetView tabSelected="1" topLeftCell="A19" zoomScale="85" zoomScaleNormal="85" workbookViewId="0">
      <selection activeCell="B41" sqref="B41:B50"/>
    </sheetView>
  </sheetViews>
  <sheetFormatPr defaultRowHeight="15" x14ac:dyDescent="0.25"/>
  <cols>
    <col min="1" max="1" width="5.140625" bestFit="1" customWidth="1"/>
    <col min="2" max="2" width="24" bestFit="1" customWidth="1"/>
    <col min="3" max="3" width="9.7109375" style="80" customWidth="1"/>
    <col min="4" max="4" width="76" style="48" bestFit="1" customWidth="1"/>
    <col min="5" max="5" width="31.42578125" bestFit="1" customWidth="1"/>
    <col min="6" max="6" width="14.140625" bestFit="1" customWidth="1"/>
    <col min="7" max="7" width="15" style="1" bestFit="1" customWidth="1"/>
    <col min="8" max="8" width="18.42578125" style="81" bestFit="1" customWidth="1"/>
    <col min="9" max="9" width="15.28515625" style="81" bestFit="1" customWidth="1"/>
    <col min="10" max="10" width="15.28515625" style="92" customWidth="1"/>
    <col min="11" max="15" width="17.7109375" style="3" bestFit="1" customWidth="1"/>
  </cols>
  <sheetData>
    <row r="1" spans="1:15" s="1" customFormat="1" x14ac:dyDescent="0.25">
      <c r="A1" s="79" t="s">
        <v>0</v>
      </c>
      <c r="B1" s="79" t="s">
        <v>136</v>
      </c>
      <c r="C1" s="79"/>
      <c r="D1" s="94" t="s">
        <v>116</v>
      </c>
      <c r="E1" s="83" t="s">
        <v>125</v>
      </c>
      <c r="F1" s="83" t="s">
        <v>130</v>
      </c>
      <c r="G1" s="83" t="s">
        <v>177</v>
      </c>
      <c r="H1" s="84" t="s">
        <v>178</v>
      </c>
      <c r="I1" s="84" t="s">
        <v>175</v>
      </c>
      <c r="J1" s="89" t="s">
        <v>176</v>
      </c>
      <c r="K1" s="85" t="s">
        <v>4</v>
      </c>
      <c r="L1" s="85" t="s">
        <v>5</v>
      </c>
      <c r="M1" s="85" t="s">
        <v>185</v>
      </c>
      <c r="N1" s="85" t="s">
        <v>186</v>
      </c>
      <c r="O1" s="85" t="s">
        <v>149</v>
      </c>
    </row>
    <row r="2" spans="1:15" x14ac:dyDescent="0.25">
      <c r="A2" s="22">
        <v>1</v>
      </c>
      <c r="B2" s="121" t="s">
        <v>174</v>
      </c>
      <c r="C2" s="122"/>
      <c r="D2" s="95" t="s">
        <v>117</v>
      </c>
      <c r="E2" s="22" t="s">
        <v>128</v>
      </c>
      <c r="F2" s="22" t="s">
        <v>131</v>
      </c>
      <c r="G2" s="10">
        <v>1</v>
      </c>
      <c r="H2" s="82">
        <v>2</v>
      </c>
      <c r="I2" s="82">
        <f>H2/G2</f>
        <v>2</v>
      </c>
      <c r="J2" s="90">
        <f>I2/8</f>
        <v>0.25</v>
      </c>
      <c r="K2" s="11" t="s">
        <v>151</v>
      </c>
      <c r="L2" s="11" t="s">
        <v>151</v>
      </c>
      <c r="M2" s="11" t="s">
        <v>152</v>
      </c>
      <c r="N2" s="11" t="s">
        <v>152</v>
      </c>
      <c r="O2" s="11" t="s">
        <v>105</v>
      </c>
    </row>
    <row r="3" spans="1:15" x14ac:dyDescent="0.25">
      <c r="A3" s="22">
        <v>2</v>
      </c>
      <c r="B3" s="123"/>
      <c r="C3" s="124"/>
      <c r="D3" s="95" t="s">
        <v>118</v>
      </c>
      <c r="E3" s="22" t="s">
        <v>128</v>
      </c>
      <c r="F3" s="22" t="s">
        <v>131</v>
      </c>
      <c r="G3" s="10">
        <v>1</v>
      </c>
      <c r="H3" s="82">
        <v>2</v>
      </c>
      <c r="I3" s="82">
        <f t="shared" ref="I3:I5" si="0">H3/G3</f>
        <v>2</v>
      </c>
      <c r="J3" s="90">
        <f>I3/8</f>
        <v>0.25</v>
      </c>
      <c r="K3" s="11" t="s">
        <v>151</v>
      </c>
      <c r="L3" s="11" t="s">
        <v>151</v>
      </c>
      <c r="M3" s="11" t="s">
        <v>153</v>
      </c>
      <c r="N3" s="11" t="s">
        <v>153</v>
      </c>
      <c r="O3" s="11" t="s">
        <v>105</v>
      </c>
    </row>
    <row r="4" spans="1:15" x14ac:dyDescent="0.25">
      <c r="A4" s="22">
        <v>3</v>
      </c>
      <c r="B4" s="123"/>
      <c r="C4" s="124"/>
      <c r="D4" s="95" t="s">
        <v>141</v>
      </c>
      <c r="E4" s="22" t="s">
        <v>128</v>
      </c>
      <c r="F4" s="22" t="s">
        <v>131</v>
      </c>
      <c r="G4" s="10">
        <v>1</v>
      </c>
      <c r="H4" s="82">
        <f>(8*3)</f>
        <v>24</v>
      </c>
      <c r="I4" s="82">
        <f t="shared" si="0"/>
        <v>24</v>
      </c>
      <c r="J4" s="90">
        <f>I4/8</f>
        <v>3</v>
      </c>
      <c r="K4" s="11" t="s">
        <v>156</v>
      </c>
      <c r="L4" s="11" t="s">
        <v>152</v>
      </c>
      <c r="M4" s="11" t="s">
        <v>154</v>
      </c>
      <c r="N4" s="11" t="s">
        <v>155</v>
      </c>
      <c r="O4" s="11" t="s">
        <v>105</v>
      </c>
    </row>
    <row r="5" spans="1:15" x14ac:dyDescent="0.25">
      <c r="A5" s="22">
        <v>4</v>
      </c>
      <c r="B5" s="125"/>
      <c r="C5" s="126"/>
      <c r="D5" s="95" t="s">
        <v>119</v>
      </c>
      <c r="E5" s="22" t="s">
        <v>128</v>
      </c>
      <c r="F5" s="22" t="s">
        <v>131</v>
      </c>
      <c r="G5" s="10">
        <v>1</v>
      </c>
      <c r="H5" s="82">
        <f>(8*15)</f>
        <v>120</v>
      </c>
      <c r="I5" s="82">
        <f t="shared" si="0"/>
        <v>120</v>
      </c>
      <c r="J5" s="90">
        <f>I5/8</f>
        <v>15</v>
      </c>
      <c r="K5" s="11" t="s">
        <v>153</v>
      </c>
      <c r="L5" s="11" t="s">
        <v>157</v>
      </c>
      <c r="M5" s="11" t="s">
        <v>159</v>
      </c>
      <c r="N5" s="11" t="s">
        <v>158</v>
      </c>
      <c r="O5" s="11" t="s">
        <v>150</v>
      </c>
    </row>
    <row r="6" spans="1:15" x14ac:dyDescent="0.25">
      <c r="A6" s="86"/>
      <c r="B6" s="86"/>
      <c r="C6" s="86"/>
      <c r="D6" s="95" t="s">
        <v>129</v>
      </c>
      <c r="E6" s="22" t="s">
        <v>128</v>
      </c>
      <c r="F6" s="22" t="s">
        <v>132</v>
      </c>
      <c r="G6" s="10">
        <v>1</v>
      </c>
      <c r="H6" s="82">
        <f>(2*30)</f>
        <v>60</v>
      </c>
      <c r="I6" s="82">
        <f>H6/G6</f>
        <v>60</v>
      </c>
      <c r="J6" s="90">
        <f>I6/8</f>
        <v>7.5</v>
      </c>
      <c r="K6" s="11" t="s">
        <v>160</v>
      </c>
      <c r="L6" s="11" t="s">
        <v>142</v>
      </c>
      <c r="M6" s="11" t="s">
        <v>161</v>
      </c>
      <c r="N6" s="11" t="s">
        <v>143</v>
      </c>
      <c r="O6" s="11" t="s">
        <v>150</v>
      </c>
    </row>
    <row r="7" spans="1:15" x14ac:dyDescent="0.25">
      <c r="A7" s="86"/>
      <c r="B7" s="86"/>
      <c r="C7" s="86"/>
      <c r="D7" s="96"/>
      <c r="E7" s="86"/>
      <c r="F7" s="86"/>
      <c r="G7" s="5"/>
      <c r="H7" s="87"/>
      <c r="I7" s="87"/>
      <c r="J7" s="91"/>
      <c r="K7" s="88"/>
      <c r="L7" s="88"/>
      <c r="M7" s="88"/>
      <c r="N7" s="88"/>
      <c r="O7" s="88"/>
    </row>
    <row r="8" spans="1:15" x14ac:dyDescent="0.25">
      <c r="A8" s="86"/>
      <c r="B8" s="86"/>
      <c r="C8" s="86"/>
      <c r="D8" s="96"/>
      <c r="E8" s="86"/>
      <c r="F8" s="86"/>
      <c r="G8" s="5"/>
      <c r="H8" s="118" t="s">
        <v>258</v>
      </c>
      <c r="I8" s="118"/>
      <c r="J8" s="93">
        <f>SUM(J2:J6)</f>
        <v>26</v>
      </c>
      <c r="K8" s="88"/>
      <c r="L8" s="88"/>
      <c r="M8" s="88"/>
      <c r="N8" s="88"/>
      <c r="O8" s="88"/>
    </row>
    <row r="9" spans="1:15" x14ac:dyDescent="0.25">
      <c r="A9" s="86"/>
      <c r="B9" s="86"/>
      <c r="C9" s="86"/>
      <c r="D9" s="96"/>
      <c r="E9" s="86"/>
      <c r="F9" s="86"/>
      <c r="G9" s="5"/>
      <c r="H9" s="87"/>
      <c r="I9" s="87"/>
      <c r="J9" s="91"/>
      <c r="K9" s="88"/>
      <c r="L9" s="88"/>
      <c r="M9" s="88"/>
      <c r="N9" s="88"/>
      <c r="O9" s="88"/>
    </row>
    <row r="10" spans="1:15" x14ac:dyDescent="0.25">
      <c r="A10" s="80"/>
      <c r="B10" s="80"/>
      <c r="D10" s="97"/>
      <c r="E10" s="80"/>
      <c r="F10" s="80"/>
      <c r="G10" s="80"/>
      <c r="H10" s="80"/>
      <c r="I10" s="80"/>
      <c r="K10" s="99"/>
      <c r="L10" s="99"/>
      <c r="M10" s="99"/>
      <c r="N10" s="99"/>
      <c r="O10" s="99"/>
    </row>
    <row r="11" spans="1:15" x14ac:dyDescent="0.25">
      <c r="A11" s="83" t="s">
        <v>0</v>
      </c>
      <c r="B11" s="83" t="s">
        <v>136</v>
      </c>
      <c r="C11" s="83" t="s">
        <v>169</v>
      </c>
      <c r="D11" s="98" t="s">
        <v>116</v>
      </c>
      <c r="E11" s="83" t="s">
        <v>125</v>
      </c>
      <c r="F11" s="83" t="s">
        <v>130</v>
      </c>
      <c r="G11" s="83" t="s">
        <v>177</v>
      </c>
      <c r="H11" s="84" t="s">
        <v>178</v>
      </c>
      <c r="I11" s="84" t="s">
        <v>175</v>
      </c>
      <c r="J11" s="89" t="s">
        <v>176</v>
      </c>
      <c r="K11" s="85" t="s">
        <v>4</v>
      </c>
      <c r="L11" s="85" t="s">
        <v>5</v>
      </c>
      <c r="M11" s="85" t="s">
        <v>185</v>
      </c>
      <c r="N11" s="85" t="s">
        <v>186</v>
      </c>
      <c r="O11" s="85" t="s">
        <v>149</v>
      </c>
    </row>
    <row r="12" spans="1:15" x14ac:dyDescent="0.25">
      <c r="A12" s="22">
        <v>1</v>
      </c>
      <c r="B12" s="119" t="s">
        <v>137</v>
      </c>
      <c r="C12" s="119">
        <v>28</v>
      </c>
      <c r="D12" s="95" t="s">
        <v>120</v>
      </c>
      <c r="E12" s="22" t="s">
        <v>133</v>
      </c>
      <c r="F12" s="22" t="s">
        <v>132</v>
      </c>
      <c r="G12" s="10">
        <v>2</v>
      </c>
      <c r="H12" s="82">
        <f>(4*20)</f>
        <v>80</v>
      </c>
      <c r="I12" s="82">
        <f t="shared" ref="I12:I19" si="1">H12/G12</f>
        <v>40</v>
      </c>
      <c r="J12" s="90">
        <f t="shared" ref="J12:J20" si="2">I12/8</f>
        <v>5</v>
      </c>
      <c r="K12" s="11" t="s">
        <v>142</v>
      </c>
      <c r="L12" s="11" t="s">
        <v>144</v>
      </c>
      <c r="M12" s="11" t="s">
        <v>144</v>
      </c>
      <c r="N12" s="11" t="s">
        <v>145</v>
      </c>
      <c r="O12" s="11" t="s">
        <v>21</v>
      </c>
    </row>
    <row r="13" spans="1:15" x14ac:dyDescent="0.25">
      <c r="A13" s="22">
        <v>2</v>
      </c>
      <c r="B13" s="119"/>
      <c r="C13" s="119"/>
      <c r="D13" s="95" t="s">
        <v>121</v>
      </c>
      <c r="E13" s="22" t="s">
        <v>133</v>
      </c>
      <c r="F13" s="22" t="s">
        <v>132</v>
      </c>
      <c r="G13" s="10">
        <v>2</v>
      </c>
      <c r="H13" s="82">
        <f>(4*28)</f>
        <v>112</v>
      </c>
      <c r="I13" s="82">
        <f t="shared" si="1"/>
        <v>56</v>
      </c>
      <c r="J13" s="90">
        <f t="shared" si="2"/>
        <v>7</v>
      </c>
      <c r="K13" s="11" t="s">
        <v>171</v>
      </c>
      <c r="L13" s="11" t="s">
        <v>147</v>
      </c>
      <c r="M13" s="11" t="s">
        <v>146</v>
      </c>
      <c r="N13" s="11" t="s">
        <v>148</v>
      </c>
      <c r="O13" s="11" t="s">
        <v>21</v>
      </c>
    </row>
    <row r="14" spans="1:15" x14ac:dyDescent="0.25">
      <c r="A14" s="22">
        <v>3</v>
      </c>
      <c r="B14" s="119"/>
      <c r="C14" s="119"/>
      <c r="D14" s="95" t="s">
        <v>122</v>
      </c>
      <c r="E14" s="22" t="s">
        <v>133</v>
      </c>
      <c r="F14" s="22" t="s">
        <v>132</v>
      </c>
      <c r="G14" s="10">
        <v>2</v>
      </c>
      <c r="H14" s="82">
        <f>(4*28)</f>
        <v>112</v>
      </c>
      <c r="I14" s="82">
        <f t="shared" si="1"/>
        <v>56</v>
      </c>
      <c r="J14" s="90">
        <f t="shared" si="2"/>
        <v>7</v>
      </c>
      <c r="K14" s="11" t="s">
        <v>162</v>
      </c>
      <c r="L14" s="11" t="s">
        <v>163</v>
      </c>
      <c r="M14" s="11" t="s">
        <v>179</v>
      </c>
      <c r="N14" s="11" t="s">
        <v>166</v>
      </c>
      <c r="O14" s="11" t="s">
        <v>21</v>
      </c>
    </row>
    <row r="15" spans="1:15" x14ac:dyDescent="0.25">
      <c r="A15" s="22">
        <v>4</v>
      </c>
      <c r="B15" s="119"/>
      <c r="C15" s="119"/>
      <c r="D15" s="95" t="s">
        <v>123</v>
      </c>
      <c r="E15" s="22" t="s">
        <v>135</v>
      </c>
      <c r="F15" s="22" t="s">
        <v>132</v>
      </c>
      <c r="G15" s="10">
        <v>3</v>
      </c>
      <c r="H15" s="82">
        <f>(2*28)</f>
        <v>56</v>
      </c>
      <c r="I15" s="82">
        <f t="shared" si="1"/>
        <v>18.666666666666668</v>
      </c>
      <c r="J15" s="90">
        <f t="shared" si="2"/>
        <v>2.3333333333333335</v>
      </c>
      <c r="K15" s="11" t="s">
        <v>164</v>
      </c>
      <c r="L15" s="11" t="s">
        <v>165</v>
      </c>
      <c r="M15" s="11" t="s">
        <v>167</v>
      </c>
      <c r="N15" s="11" t="s">
        <v>168</v>
      </c>
      <c r="O15" s="11" t="s">
        <v>21</v>
      </c>
    </row>
    <row r="16" spans="1:15" x14ac:dyDescent="0.25">
      <c r="A16" s="22">
        <v>5</v>
      </c>
      <c r="B16" s="119"/>
      <c r="C16" s="119"/>
      <c r="D16" s="95" t="s">
        <v>124</v>
      </c>
      <c r="E16" s="22" t="s">
        <v>133</v>
      </c>
      <c r="F16" s="22" t="s">
        <v>132</v>
      </c>
      <c r="G16" s="10">
        <v>2</v>
      </c>
      <c r="H16" s="82">
        <f>(2*28)</f>
        <v>56</v>
      </c>
      <c r="I16" s="82">
        <f t="shared" si="1"/>
        <v>28</v>
      </c>
      <c r="J16" s="90">
        <f t="shared" si="2"/>
        <v>3.5</v>
      </c>
      <c r="K16" s="11" t="s">
        <v>180</v>
      </c>
      <c r="L16" s="11" t="s">
        <v>168</v>
      </c>
      <c r="M16" s="11" t="s">
        <v>172</v>
      </c>
      <c r="N16" s="11" t="s">
        <v>181</v>
      </c>
      <c r="O16" s="11" t="s">
        <v>21</v>
      </c>
    </row>
    <row r="17" spans="1:15" x14ac:dyDescent="0.25">
      <c r="A17" s="22">
        <v>6</v>
      </c>
      <c r="B17" s="119"/>
      <c r="C17" s="119"/>
      <c r="D17" s="95" t="s">
        <v>126</v>
      </c>
      <c r="E17" s="22" t="s">
        <v>134</v>
      </c>
      <c r="F17" s="22" t="s">
        <v>132</v>
      </c>
      <c r="G17" s="10">
        <v>3</v>
      </c>
      <c r="H17" s="82">
        <f>(1*28)</f>
        <v>28</v>
      </c>
      <c r="I17" s="82">
        <f t="shared" si="1"/>
        <v>9.3333333333333339</v>
      </c>
      <c r="J17" s="90">
        <f t="shared" si="2"/>
        <v>1.1666666666666667</v>
      </c>
      <c r="K17" s="11" t="s">
        <v>172</v>
      </c>
      <c r="L17" s="11" t="s">
        <v>172</v>
      </c>
      <c r="M17" s="11" t="s">
        <v>182</v>
      </c>
      <c r="N17" s="11" t="s">
        <v>182</v>
      </c>
      <c r="O17" s="11" t="s">
        <v>21</v>
      </c>
    </row>
    <row r="18" spans="1:15" x14ac:dyDescent="0.25">
      <c r="A18" s="22">
        <v>7</v>
      </c>
      <c r="B18" s="119"/>
      <c r="C18" s="119"/>
      <c r="D18" s="95" t="s">
        <v>127</v>
      </c>
      <c r="E18" s="22" t="s">
        <v>134</v>
      </c>
      <c r="F18" s="22" t="s">
        <v>132</v>
      </c>
      <c r="G18" s="10">
        <v>3</v>
      </c>
      <c r="H18" s="82">
        <f>(1*28)</f>
        <v>28</v>
      </c>
      <c r="I18" s="82">
        <f t="shared" si="1"/>
        <v>9.3333333333333339</v>
      </c>
      <c r="J18" s="90">
        <f t="shared" si="2"/>
        <v>1.1666666666666667</v>
      </c>
      <c r="K18" s="11" t="s">
        <v>183</v>
      </c>
      <c r="L18" s="11" t="s">
        <v>183</v>
      </c>
      <c r="M18" s="11" t="s">
        <v>184</v>
      </c>
      <c r="N18" s="11" t="s">
        <v>184</v>
      </c>
      <c r="O18" s="11" t="s">
        <v>21</v>
      </c>
    </row>
    <row r="19" spans="1:15" x14ac:dyDescent="0.25">
      <c r="A19" s="22">
        <v>8</v>
      </c>
      <c r="B19" s="119"/>
      <c r="C19" s="119"/>
      <c r="D19" s="95" t="s">
        <v>138</v>
      </c>
      <c r="E19" s="22" t="s">
        <v>133</v>
      </c>
      <c r="F19" s="22" t="s">
        <v>132</v>
      </c>
      <c r="G19" s="10">
        <v>2</v>
      </c>
      <c r="H19" s="82">
        <f>(1*28)</f>
        <v>28</v>
      </c>
      <c r="I19" s="82">
        <f t="shared" si="1"/>
        <v>14</v>
      </c>
      <c r="J19" s="90">
        <f t="shared" si="2"/>
        <v>1.75</v>
      </c>
      <c r="K19" s="11" t="s">
        <v>142</v>
      </c>
      <c r="L19" s="11" t="s">
        <v>183</v>
      </c>
      <c r="M19" s="11" t="s">
        <v>144</v>
      </c>
      <c r="N19" s="11" t="s">
        <v>184</v>
      </c>
      <c r="O19" s="11" t="s">
        <v>21</v>
      </c>
    </row>
    <row r="20" spans="1:15" x14ac:dyDescent="0.25">
      <c r="A20" s="22">
        <v>9</v>
      </c>
      <c r="B20" s="120"/>
      <c r="C20" s="120"/>
      <c r="D20" s="95" t="s">
        <v>139</v>
      </c>
      <c r="E20" s="22" t="s">
        <v>133</v>
      </c>
      <c r="F20" s="22" t="s">
        <v>132</v>
      </c>
      <c r="G20" s="10">
        <v>2</v>
      </c>
      <c r="H20" s="82">
        <f>1*(28/5)</f>
        <v>5.6</v>
      </c>
      <c r="I20" s="82">
        <f>(1*(48/5)/H20)</f>
        <v>1.7142857142857144</v>
      </c>
      <c r="J20" s="90">
        <f t="shared" si="2"/>
        <v>0.2142857142857143</v>
      </c>
      <c r="K20" s="11" t="s">
        <v>142</v>
      </c>
      <c r="L20" s="11" t="s">
        <v>183</v>
      </c>
      <c r="M20" s="11" t="s">
        <v>144</v>
      </c>
      <c r="N20" s="11" t="s">
        <v>184</v>
      </c>
      <c r="O20" s="11" t="s">
        <v>21</v>
      </c>
    </row>
    <row r="22" spans="1:15" x14ac:dyDescent="0.25">
      <c r="D22" s="96"/>
      <c r="E22" s="86"/>
      <c r="H22" s="118" t="s">
        <v>258</v>
      </c>
      <c r="I22" s="118"/>
      <c r="J22" s="93">
        <f>SUM(J12:J20)</f>
        <v>29.130952380952383</v>
      </c>
    </row>
    <row r="23" spans="1:15" x14ac:dyDescent="0.25">
      <c r="D23" s="96"/>
      <c r="E23" s="86"/>
    </row>
    <row r="25" spans="1:15" x14ac:dyDescent="0.25">
      <c r="A25" s="79" t="s">
        <v>0</v>
      </c>
      <c r="B25" s="79" t="s">
        <v>136</v>
      </c>
      <c r="C25" s="79" t="s">
        <v>169</v>
      </c>
      <c r="D25" s="94" t="s">
        <v>116</v>
      </c>
      <c r="E25" s="83" t="s">
        <v>125</v>
      </c>
      <c r="F25" s="83" t="s">
        <v>130</v>
      </c>
      <c r="G25" s="83" t="s">
        <v>140</v>
      </c>
      <c r="H25" s="84" t="s">
        <v>178</v>
      </c>
      <c r="I25" s="84" t="s">
        <v>175</v>
      </c>
      <c r="J25" s="89" t="s">
        <v>176</v>
      </c>
      <c r="K25" s="85" t="s">
        <v>4</v>
      </c>
      <c r="L25" s="85" t="s">
        <v>5</v>
      </c>
      <c r="M25" s="85" t="s">
        <v>185</v>
      </c>
      <c r="N25" s="85" t="s">
        <v>186</v>
      </c>
      <c r="O25" s="85" t="s">
        <v>149</v>
      </c>
    </row>
    <row r="26" spans="1:15" x14ac:dyDescent="0.25">
      <c r="A26" s="22">
        <v>1</v>
      </c>
      <c r="B26" s="127" t="s">
        <v>170</v>
      </c>
      <c r="C26" s="127">
        <v>33</v>
      </c>
      <c r="D26" s="95" t="s">
        <v>129</v>
      </c>
      <c r="E26" s="22" t="s">
        <v>128</v>
      </c>
      <c r="F26" s="22" t="s">
        <v>132</v>
      </c>
      <c r="G26" s="10">
        <v>2</v>
      </c>
      <c r="H26" s="82">
        <f>(2*15)</f>
        <v>30</v>
      </c>
      <c r="I26" s="82">
        <f>H26/G26</f>
        <v>15</v>
      </c>
      <c r="J26" s="90">
        <f>I26/8</f>
        <v>1.875</v>
      </c>
      <c r="K26" s="11" t="s">
        <v>173</v>
      </c>
      <c r="L26" s="11" t="s">
        <v>181</v>
      </c>
      <c r="M26" s="11" t="s">
        <v>187</v>
      </c>
      <c r="N26" s="11" t="s">
        <v>188</v>
      </c>
      <c r="O26" s="11" t="s">
        <v>21</v>
      </c>
    </row>
    <row r="27" spans="1:15" x14ac:dyDescent="0.25">
      <c r="A27" s="22">
        <v>2</v>
      </c>
      <c r="B27" s="127"/>
      <c r="C27" s="127"/>
      <c r="D27" s="95" t="s">
        <v>120</v>
      </c>
      <c r="E27" s="22" t="s">
        <v>133</v>
      </c>
      <c r="F27" s="22" t="s">
        <v>132</v>
      </c>
      <c r="G27" s="10">
        <v>2</v>
      </c>
      <c r="H27" s="82">
        <f>4*20</f>
        <v>80</v>
      </c>
      <c r="I27" s="82">
        <f>H27/G27</f>
        <v>40</v>
      </c>
      <c r="J27" s="90">
        <f t="shared" ref="J27:J35" si="3">I27/8</f>
        <v>5</v>
      </c>
      <c r="K27" s="11" t="s">
        <v>189</v>
      </c>
      <c r="L27" s="11" t="s">
        <v>190</v>
      </c>
      <c r="M27" s="11" t="s">
        <v>190</v>
      </c>
      <c r="N27" s="11" t="s">
        <v>191</v>
      </c>
      <c r="O27" s="11" t="s">
        <v>21</v>
      </c>
    </row>
    <row r="28" spans="1:15" x14ac:dyDescent="0.25">
      <c r="A28" s="22">
        <v>3</v>
      </c>
      <c r="B28" s="127"/>
      <c r="C28" s="127"/>
      <c r="D28" s="95" t="s">
        <v>121</v>
      </c>
      <c r="E28" s="22" t="s">
        <v>133</v>
      </c>
      <c r="F28" s="22" t="s">
        <v>132</v>
      </c>
      <c r="G28" s="10">
        <v>2</v>
      </c>
      <c r="H28" s="82">
        <f>(2*33)</f>
        <v>66</v>
      </c>
      <c r="I28" s="82">
        <f>H28/G28</f>
        <v>33</v>
      </c>
      <c r="J28" s="90">
        <f t="shared" si="3"/>
        <v>4.125</v>
      </c>
      <c r="K28" s="11" t="s">
        <v>192</v>
      </c>
      <c r="L28" s="11" t="s">
        <v>191</v>
      </c>
      <c r="M28" s="11" t="s">
        <v>193</v>
      </c>
      <c r="N28" s="11" t="s">
        <v>194</v>
      </c>
      <c r="O28" s="11" t="s">
        <v>21</v>
      </c>
    </row>
    <row r="29" spans="1:15" x14ac:dyDescent="0.25">
      <c r="A29" s="22">
        <v>4</v>
      </c>
      <c r="B29" s="127"/>
      <c r="C29" s="127"/>
      <c r="D29" s="95" t="s">
        <v>122</v>
      </c>
      <c r="E29" s="22" t="s">
        <v>133</v>
      </c>
      <c r="F29" s="22" t="s">
        <v>132</v>
      </c>
      <c r="G29" s="10">
        <v>2</v>
      </c>
      <c r="H29" s="82">
        <f>(2*33)</f>
        <v>66</v>
      </c>
      <c r="I29" s="82">
        <f>H29/G29</f>
        <v>33</v>
      </c>
      <c r="J29" s="90">
        <f t="shared" si="3"/>
        <v>4.125</v>
      </c>
      <c r="K29" s="11" t="s">
        <v>193</v>
      </c>
      <c r="L29" s="11" t="s">
        <v>194</v>
      </c>
      <c r="M29" s="11" t="s">
        <v>195</v>
      </c>
      <c r="N29" s="11" t="s">
        <v>196</v>
      </c>
      <c r="O29" s="11" t="s">
        <v>21</v>
      </c>
    </row>
    <row r="30" spans="1:15" x14ac:dyDescent="0.25">
      <c r="A30" s="22">
        <v>5</v>
      </c>
      <c r="B30" s="127"/>
      <c r="C30" s="127"/>
      <c r="D30" s="95" t="s">
        <v>123</v>
      </c>
      <c r="E30" s="22" t="s">
        <v>135</v>
      </c>
      <c r="F30" s="22" t="s">
        <v>132</v>
      </c>
      <c r="G30" s="10">
        <v>3</v>
      </c>
      <c r="H30" s="82">
        <f>(2*33)</f>
        <v>66</v>
      </c>
      <c r="I30" s="82">
        <f t="shared" ref="I30:I35" si="4">H30/G30</f>
        <v>22</v>
      </c>
      <c r="J30" s="90">
        <f t="shared" si="3"/>
        <v>2.75</v>
      </c>
      <c r="K30" s="11" t="s">
        <v>195</v>
      </c>
      <c r="L30" s="11" t="s">
        <v>197</v>
      </c>
      <c r="M30" s="11" t="s">
        <v>198</v>
      </c>
      <c r="N30" s="11" t="s">
        <v>199</v>
      </c>
      <c r="O30" s="11" t="s">
        <v>21</v>
      </c>
    </row>
    <row r="31" spans="1:15" x14ac:dyDescent="0.25">
      <c r="A31" s="22">
        <v>6</v>
      </c>
      <c r="B31" s="127"/>
      <c r="C31" s="127"/>
      <c r="D31" s="95" t="s">
        <v>124</v>
      </c>
      <c r="E31" s="22" t="s">
        <v>133</v>
      </c>
      <c r="F31" s="22" t="s">
        <v>132</v>
      </c>
      <c r="G31" s="10">
        <v>2</v>
      </c>
      <c r="H31" s="82">
        <f>(2*33)</f>
        <v>66</v>
      </c>
      <c r="I31" s="82">
        <f t="shared" si="4"/>
        <v>33</v>
      </c>
      <c r="J31" s="90">
        <f t="shared" si="3"/>
        <v>4.125</v>
      </c>
      <c r="K31" s="11" t="s">
        <v>196</v>
      </c>
      <c r="L31" s="11" t="s">
        <v>199</v>
      </c>
      <c r="M31" s="11" t="s">
        <v>200</v>
      </c>
      <c r="N31" s="11" t="s">
        <v>201</v>
      </c>
      <c r="O31" s="11" t="s">
        <v>21</v>
      </c>
    </row>
    <row r="32" spans="1:15" x14ac:dyDescent="0.25">
      <c r="A32" s="22">
        <v>7</v>
      </c>
      <c r="B32" s="127"/>
      <c r="C32" s="127"/>
      <c r="D32" s="95" t="s">
        <v>126</v>
      </c>
      <c r="E32" s="22" t="s">
        <v>134</v>
      </c>
      <c r="F32" s="22" t="s">
        <v>132</v>
      </c>
      <c r="G32" s="10">
        <v>3</v>
      </c>
      <c r="H32" s="82">
        <f>(1*33)</f>
        <v>33</v>
      </c>
      <c r="I32" s="82">
        <f t="shared" si="4"/>
        <v>11</v>
      </c>
      <c r="J32" s="90">
        <f t="shared" si="3"/>
        <v>1.375</v>
      </c>
      <c r="K32" s="11" t="s">
        <v>200</v>
      </c>
      <c r="L32" s="11" t="s">
        <v>200</v>
      </c>
      <c r="M32" s="11" t="s">
        <v>202</v>
      </c>
      <c r="N32" s="11" t="s">
        <v>202</v>
      </c>
      <c r="O32" s="11" t="s">
        <v>21</v>
      </c>
    </row>
    <row r="33" spans="1:15" x14ac:dyDescent="0.25">
      <c r="A33" s="22">
        <v>8</v>
      </c>
      <c r="B33" s="127"/>
      <c r="C33" s="127"/>
      <c r="D33" s="95" t="s">
        <v>127</v>
      </c>
      <c r="E33" s="22" t="s">
        <v>134</v>
      </c>
      <c r="F33" s="22" t="s">
        <v>132</v>
      </c>
      <c r="G33" s="10">
        <v>3</v>
      </c>
      <c r="H33" s="82">
        <f>(1*33)</f>
        <v>33</v>
      </c>
      <c r="I33" s="82">
        <f t="shared" si="4"/>
        <v>11</v>
      </c>
      <c r="J33" s="90">
        <f t="shared" si="3"/>
        <v>1.375</v>
      </c>
      <c r="K33" s="11" t="s">
        <v>203</v>
      </c>
      <c r="L33" s="11" t="s">
        <v>203</v>
      </c>
      <c r="M33" s="11" t="s">
        <v>204</v>
      </c>
      <c r="N33" s="11" t="s">
        <v>204</v>
      </c>
      <c r="O33" s="11" t="s">
        <v>21</v>
      </c>
    </row>
    <row r="34" spans="1:15" x14ac:dyDescent="0.25">
      <c r="A34" s="22">
        <v>9</v>
      </c>
      <c r="B34" s="127"/>
      <c r="C34" s="127"/>
      <c r="D34" s="95" t="s">
        <v>138</v>
      </c>
      <c r="E34" s="22" t="s">
        <v>133</v>
      </c>
      <c r="F34" s="22" t="s">
        <v>132</v>
      </c>
      <c r="G34" s="10">
        <v>2</v>
      </c>
      <c r="H34" s="82">
        <f>(1*24)</f>
        <v>24</v>
      </c>
      <c r="I34" s="82">
        <f t="shared" si="4"/>
        <v>12</v>
      </c>
      <c r="J34" s="90">
        <f t="shared" si="3"/>
        <v>1.5</v>
      </c>
      <c r="K34" s="11" t="s">
        <v>173</v>
      </c>
      <c r="L34" s="11" t="s">
        <v>203</v>
      </c>
      <c r="M34" s="11" t="s">
        <v>187</v>
      </c>
      <c r="N34" s="11" t="s">
        <v>204</v>
      </c>
      <c r="O34" s="11" t="s">
        <v>21</v>
      </c>
    </row>
    <row r="35" spans="1:15" x14ac:dyDescent="0.25">
      <c r="A35" s="22">
        <v>10</v>
      </c>
      <c r="B35" s="127"/>
      <c r="C35" s="127"/>
      <c r="D35" s="95" t="s">
        <v>139</v>
      </c>
      <c r="E35" s="22" t="s">
        <v>133</v>
      </c>
      <c r="F35" s="22" t="s">
        <v>132</v>
      </c>
      <c r="G35" s="10">
        <v>2</v>
      </c>
      <c r="H35" s="82">
        <f>(1*(24/5))</f>
        <v>4.8</v>
      </c>
      <c r="I35" s="82">
        <f t="shared" si="4"/>
        <v>2.4</v>
      </c>
      <c r="J35" s="90">
        <f t="shared" si="3"/>
        <v>0.3</v>
      </c>
      <c r="K35" s="11" t="s">
        <v>173</v>
      </c>
      <c r="L35" s="11" t="s">
        <v>203</v>
      </c>
      <c r="M35" s="11" t="s">
        <v>187</v>
      </c>
      <c r="N35" s="11" t="s">
        <v>204</v>
      </c>
      <c r="O35" s="11" t="s">
        <v>21</v>
      </c>
    </row>
    <row r="37" spans="1:15" x14ac:dyDescent="0.25">
      <c r="D37" s="96"/>
      <c r="E37" s="86"/>
      <c r="H37" s="118" t="s">
        <v>258</v>
      </c>
      <c r="I37" s="118"/>
      <c r="J37" s="93">
        <f>SUM(J26:J35)</f>
        <v>26.55</v>
      </c>
    </row>
    <row r="40" spans="1:15" x14ac:dyDescent="0.25">
      <c r="A40" s="79" t="s">
        <v>0</v>
      </c>
      <c r="B40" s="79" t="s">
        <v>136</v>
      </c>
      <c r="C40" s="79" t="s">
        <v>169</v>
      </c>
      <c r="D40" s="94" t="s">
        <v>116</v>
      </c>
      <c r="E40" s="83" t="s">
        <v>125</v>
      </c>
      <c r="F40" s="83" t="s">
        <v>130</v>
      </c>
      <c r="G40" s="83" t="s">
        <v>140</v>
      </c>
      <c r="H40" s="84" t="s">
        <v>178</v>
      </c>
      <c r="I40" s="84" t="s">
        <v>175</v>
      </c>
      <c r="J40" s="89" t="s">
        <v>176</v>
      </c>
      <c r="K40" s="85" t="s">
        <v>4</v>
      </c>
      <c r="L40" s="85" t="s">
        <v>5</v>
      </c>
      <c r="M40" s="85" t="s">
        <v>185</v>
      </c>
      <c r="N40" s="85" t="s">
        <v>186</v>
      </c>
      <c r="O40" s="85" t="s">
        <v>149</v>
      </c>
    </row>
    <row r="41" spans="1:15" x14ac:dyDescent="0.25">
      <c r="A41" s="22">
        <v>1</v>
      </c>
      <c r="B41" s="127" t="s">
        <v>205</v>
      </c>
      <c r="C41" s="127">
        <v>40</v>
      </c>
      <c r="D41" s="95" t="s">
        <v>129</v>
      </c>
      <c r="E41" s="22" t="s">
        <v>128</v>
      </c>
      <c r="F41" s="22" t="s">
        <v>132</v>
      </c>
      <c r="G41" s="10">
        <v>2</v>
      </c>
      <c r="H41" s="82">
        <f>(2*10)</f>
        <v>20</v>
      </c>
      <c r="I41" s="82">
        <f>H41/G41</f>
        <v>10</v>
      </c>
      <c r="J41" s="90">
        <f>I41/8</f>
        <v>1.25</v>
      </c>
      <c r="K41" s="11" t="s">
        <v>203</v>
      </c>
      <c r="L41" s="11" t="s">
        <v>203</v>
      </c>
      <c r="M41" s="11" t="s">
        <v>206</v>
      </c>
      <c r="N41" s="11" t="s">
        <v>206</v>
      </c>
      <c r="O41" s="11" t="s">
        <v>21</v>
      </c>
    </row>
    <row r="42" spans="1:15" x14ac:dyDescent="0.25">
      <c r="A42" s="22">
        <v>2</v>
      </c>
      <c r="B42" s="127"/>
      <c r="C42" s="127"/>
      <c r="D42" s="95" t="s">
        <v>120</v>
      </c>
      <c r="E42" s="22" t="s">
        <v>133</v>
      </c>
      <c r="F42" s="22" t="s">
        <v>132</v>
      </c>
      <c r="G42" s="10">
        <v>2</v>
      </c>
      <c r="H42" s="82">
        <f>3*30</f>
        <v>90</v>
      </c>
      <c r="I42" s="82">
        <f>H42/G42</f>
        <v>45</v>
      </c>
      <c r="J42" s="90">
        <f t="shared" ref="J42:J50" si="5">I42/8</f>
        <v>5.625</v>
      </c>
      <c r="K42" s="11" t="s">
        <v>207</v>
      </c>
      <c r="L42" s="11" t="s">
        <v>208</v>
      </c>
      <c r="M42" s="11" t="s">
        <v>208</v>
      </c>
      <c r="N42" s="11" t="s">
        <v>209</v>
      </c>
      <c r="O42" s="11" t="s">
        <v>21</v>
      </c>
    </row>
    <row r="43" spans="1:15" x14ac:dyDescent="0.25">
      <c r="A43" s="22">
        <v>3</v>
      </c>
      <c r="B43" s="127"/>
      <c r="C43" s="127"/>
      <c r="D43" s="95" t="s">
        <v>121</v>
      </c>
      <c r="E43" s="22" t="s">
        <v>133</v>
      </c>
      <c r="F43" s="22" t="s">
        <v>132</v>
      </c>
      <c r="G43" s="10">
        <v>2</v>
      </c>
      <c r="H43" s="82">
        <f>(1.5*40)</f>
        <v>60</v>
      </c>
      <c r="I43" s="82">
        <f>H43/G43</f>
        <v>30</v>
      </c>
      <c r="J43" s="90">
        <f t="shared" si="5"/>
        <v>3.75</v>
      </c>
      <c r="K43" s="11" t="s">
        <v>210</v>
      </c>
      <c r="L43" s="11" t="s">
        <v>211</v>
      </c>
      <c r="M43" s="11" t="s">
        <v>212</v>
      </c>
      <c r="N43" s="11" t="s">
        <v>213</v>
      </c>
      <c r="O43" s="11" t="s">
        <v>21</v>
      </c>
    </row>
    <row r="44" spans="1:15" x14ac:dyDescent="0.25">
      <c r="A44" s="22">
        <v>4</v>
      </c>
      <c r="B44" s="127"/>
      <c r="C44" s="127"/>
      <c r="D44" s="95" t="s">
        <v>122</v>
      </c>
      <c r="E44" s="22" t="s">
        <v>133</v>
      </c>
      <c r="F44" s="22" t="s">
        <v>132</v>
      </c>
      <c r="G44" s="10">
        <v>2</v>
      </c>
      <c r="H44" s="82">
        <f>(1*40)</f>
        <v>40</v>
      </c>
      <c r="I44" s="82">
        <f>H44/G44</f>
        <v>20</v>
      </c>
      <c r="J44" s="90">
        <f t="shared" si="5"/>
        <v>2.5</v>
      </c>
      <c r="K44" s="11" t="s">
        <v>209</v>
      </c>
      <c r="L44" s="11" t="s">
        <v>212</v>
      </c>
      <c r="M44" s="11" t="s">
        <v>214</v>
      </c>
      <c r="N44" s="11" t="s">
        <v>215</v>
      </c>
      <c r="O44" s="11" t="s">
        <v>21</v>
      </c>
    </row>
    <row r="45" spans="1:15" x14ac:dyDescent="0.25">
      <c r="A45" s="22">
        <v>5</v>
      </c>
      <c r="B45" s="127"/>
      <c r="C45" s="127"/>
      <c r="D45" s="95" t="s">
        <v>123</v>
      </c>
      <c r="E45" s="22" t="s">
        <v>135</v>
      </c>
      <c r="F45" s="22" t="s">
        <v>132</v>
      </c>
      <c r="G45" s="10">
        <v>3</v>
      </c>
      <c r="H45" s="82">
        <f>(1.5*40)</f>
        <v>60</v>
      </c>
      <c r="I45" s="82">
        <f t="shared" ref="I45:I50" si="6">H45/G45</f>
        <v>20</v>
      </c>
      <c r="J45" s="90">
        <f t="shared" si="5"/>
        <v>2.5</v>
      </c>
      <c r="K45" s="11" t="s">
        <v>216</v>
      </c>
      <c r="L45" s="11" t="s">
        <v>217</v>
      </c>
      <c r="M45" s="11" t="s">
        <v>218</v>
      </c>
      <c r="N45" s="11" t="s">
        <v>219</v>
      </c>
      <c r="O45" s="11" t="s">
        <v>21</v>
      </c>
    </row>
    <row r="46" spans="1:15" x14ac:dyDescent="0.25">
      <c r="A46" s="22">
        <v>6</v>
      </c>
      <c r="B46" s="127"/>
      <c r="C46" s="127"/>
      <c r="D46" s="95" t="s">
        <v>124</v>
      </c>
      <c r="E46" s="22" t="s">
        <v>133</v>
      </c>
      <c r="F46" s="22" t="s">
        <v>132</v>
      </c>
      <c r="G46" s="10">
        <v>2</v>
      </c>
      <c r="H46" s="82">
        <f>(0.75*40)</f>
        <v>30</v>
      </c>
      <c r="I46" s="82">
        <f t="shared" si="6"/>
        <v>15</v>
      </c>
      <c r="J46" s="90">
        <f t="shared" si="5"/>
        <v>1.875</v>
      </c>
      <c r="K46" s="11" t="s">
        <v>213</v>
      </c>
      <c r="L46" s="11" t="s">
        <v>214</v>
      </c>
      <c r="M46" s="11" t="s">
        <v>220</v>
      </c>
      <c r="N46" s="11" t="s">
        <v>221</v>
      </c>
      <c r="O46" s="11" t="s">
        <v>21</v>
      </c>
    </row>
    <row r="47" spans="1:15" x14ac:dyDescent="0.25">
      <c r="A47" s="22">
        <v>7</v>
      </c>
      <c r="B47" s="127"/>
      <c r="C47" s="127"/>
      <c r="D47" s="95" t="s">
        <v>126</v>
      </c>
      <c r="E47" s="22" t="s">
        <v>134</v>
      </c>
      <c r="F47" s="22" t="s">
        <v>132</v>
      </c>
      <c r="G47" s="10">
        <v>3</v>
      </c>
      <c r="H47" s="82">
        <f>(0.75*40)</f>
        <v>30</v>
      </c>
      <c r="I47" s="82">
        <f t="shared" si="6"/>
        <v>10</v>
      </c>
      <c r="J47" s="90">
        <f t="shared" si="5"/>
        <v>1.25</v>
      </c>
      <c r="K47" s="11" t="s">
        <v>215</v>
      </c>
      <c r="L47" s="11" t="s">
        <v>215</v>
      </c>
      <c r="M47" s="11" t="s">
        <v>222</v>
      </c>
      <c r="N47" s="11" t="s">
        <v>222</v>
      </c>
      <c r="O47" s="11" t="s">
        <v>21</v>
      </c>
    </row>
    <row r="48" spans="1:15" x14ac:dyDescent="0.25">
      <c r="A48" s="22">
        <v>8</v>
      </c>
      <c r="B48" s="127"/>
      <c r="C48" s="127"/>
      <c r="D48" s="95" t="s">
        <v>127</v>
      </c>
      <c r="E48" s="22" t="s">
        <v>134</v>
      </c>
      <c r="F48" s="22" t="s">
        <v>132</v>
      </c>
      <c r="G48" s="10">
        <v>3</v>
      </c>
      <c r="H48" s="82">
        <f>(0.75*40)</f>
        <v>30</v>
      </c>
      <c r="I48" s="82">
        <f t="shared" si="6"/>
        <v>10</v>
      </c>
      <c r="J48" s="90">
        <f t="shared" si="5"/>
        <v>1.25</v>
      </c>
      <c r="K48" s="11" t="s">
        <v>218</v>
      </c>
      <c r="L48" s="11" t="s">
        <v>218</v>
      </c>
      <c r="M48" s="11" t="s">
        <v>223</v>
      </c>
      <c r="N48" s="11" t="s">
        <v>223</v>
      </c>
      <c r="O48" s="11" t="s">
        <v>21</v>
      </c>
    </row>
    <row r="49" spans="1:15" x14ac:dyDescent="0.25">
      <c r="A49" s="22">
        <v>9</v>
      </c>
      <c r="B49" s="127"/>
      <c r="C49" s="127"/>
      <c r="D49" s="95" t="s">
        <v>138</v>
      </c>
      <c r="E49" s="22" t="s">
        <v>133</v>
      </c>
      <c r="F49" s="22" t="s">
        <v>132</v>
      </c>
      <c r="G49" s="10">
        <v>2</v>
      </c>
      <c r="H49" s="82">
        <f>(1*19)</f>
        <v>19</v>
      </c>
      <c r="I49" s="82">
        <f>H49/G49</f>
        <v>9.5</v>
      </c>
      <c r="J49" s="90">
        <f t="shared" si="5"/>
        <v>1.1875</v>
      </c>
      <c r="K49" s="11" t="s">
        <v>203</v>
      </c>
      <c r="L49" s="11" t="s">
        <v>218</v>
      </c>
      <c r="M49" s="11" t="s">
        <v>206</v>
      </c>
      <c r="N49" s="11" t="s">
        <v>223</v>
      </c>
      <c r="O49" s="11" t="s">
        <v>21</v>
      </c>
    </row>
    <row r="50" spans="1:15" x14ac:dyDescent="0.25">
      <c r="A50" s="22">
        <v>10</v>
      </c>
      <c r="B50" s="127"/>
      <c r="C50" s="127"/>
      <c r="D50" s="95" t="s">
        <v>139</v>
      </c>
      <c r="E50" s="22" t="s">
        <v>133</v>
      </c>
      <c r="F50" s="22" t="s">
        <v>132</v>
      </c>
      <c r="G50" s="10">
        <v>2</v>
      </c>
      <c r="H50" s="82">
        <f>(1*(19/5))</f>
        <v>3.8</v>
      </c>
      <c r="I50" s="82">
        <f t="shared" si="6"/>
        <v>1.9</v>
      </c>
      <c r="J50" s="90">
        <f t="shared" si="5"/>
        <v>0.23749999999999999</v>
      </c>
      <c r="K50" s="11" t="s">
        <v>203</v>
      </c>
      <c r="L50" s="11" t="s">
        <v>218</v>
      </c>
      <c r="M50" s="11" t="s">
        <v>206</v>
      </c>
      <c r="N50" s="11" t="s">
        <v>223</v>
      </c>
      <c r="O50" s="11" t="s">
        <v>21</v>
      </c>
    </row>
    <row r="52" spans="1:15" x14ac:dyDescent="0.25">
      <c r="H52" s="118" t="s">
        <v>258</v>
      </c>
      <c r="I52" s="118"/>
      <c r="J52" s="93">
        <f>SUM(J41:J50)</f>
        <v>21.425000000000001</v>
      </c>
    </row>
    <row r="55" spans="1:15" x14ac:dyDescent="0.25">
      <c r="A55" s="79" t="s">
        <v>0</v>
      </c>
      <c r="B55" s="79" t="s">
        <v>136</v>
      </c>
      <c r="C55" s="79" t="s">
        <v>169</v>
      </c>
      <c r="D55" s="94" t="s">
        <v>116</v>
      </c>
      <c r="E55" s="83" t="s">
        <v>125</v>
      </c>
      <c r="F55" s="83" t="s">
        <v>130</v>
      </c>
      <c r="G55" s="83" t="s">
        <v>140</v>
      </c>
      <c r="H55" s="84" t="s">
        <v>178</v>
      </c>
      <c r="I55" s="84" t="s">
        <v>175</v>
      </c>
      <c r="J55" s="89" t="s">
        <v>176</v>
      </c>
      <c r="K55" s="85" t="s">
        <v>4</v>
      </c>
      <c r="L55" s="85" t="s">
        <v>5</v>
      </c>
      <c r="M55" s="85" t="s">
        <v>185</v>
      </c>
      <c r="N55" s="85" t="s">
        <v>186</v>
      </c>
      <c r="O55" s="85" t="s">
        <v>149</v>
      </c>
    </row>
    <row r="56" spans="1:15" x14ac:dyDescent="0.25">
      <c r="A56" s="22">
        <v>1</v>
      </c>
      <c r="B56" s="127" t="s">
        <v>224</v>
      </c>
      <c r="C56" s="127">
        <v>10</v>
      </c>
      <c r="D56" s="95" t="s">
        <v>129</v>
      </c>
      <c r="E56" s="22" t="s">
        <v>128</v>
      </c>
      <c r="F56" s="22" t="s">
        <v>132</v>
      </c>
      <c r="G56" s="10">
        <v>2</v>
      </c>
      <c r="H56" s="82">
        <v>0</v>
      </c>
      <c r="I56" s="82">
        <f>H56/G56</f>
        <v>0</v>
      </c>
      <c r="J56" s="90">
        <f>I56/8</f>
        <v>0</v>
      </c>
      <c r="K56" s="11" t="s">
        <v>219</v>
      </c>
      <c r="L56" s="11" t="s">
        <v>219</v>
      </c>
      <c r="M56" s="11" t="s">
        <v>225</v>
      </c>
      <c r="N56" s="11" t="s">
        <v>225</v>
      </c>
      <c r="O56" s="11" t="s">
        <v>21</v>
      </c>
    </row>
    <row r="57" spans="1:15" x14ac:dyDescent="0.25">
      <c r="A57" s="22">
        <v>2</v>
      </c>
      <c r="B57" s="127"/>
      <c r="C57" s="127"/>
      <c r="D57" s="95" t="s">
        <v>120</v>
      </c>
      <c r="E57" s="22" t="s">
        <v>133</v>
      </c>
      <c r="F57" s="22" t="s">
        <v>132</v>
      </c>
      <c r="G57" s="10">
        <v>2</v>
      </c>
      <c r="H57" s="82">
        <f>2*10</f>
        <v>20</v>
      </c>
      <c r="I57" s="82">
        <f>H57/G57</f>
        <v>10</v>
      </c>
      <c r="J57" s="90">
        <f t="shared" ref="J57:J65" si="7">I57/8</f>
        <v>1.25</v>
      </c>
      <c r="K57" s="11" t="s">
        <v>219</v>
      </c>
      <c r="L57" s="11" t="s">
        <v>220</v>
      </c>
      <c r="M57" s="11" t="s">
        <v>225</v>
      </c>
      <c r="N57" s="11" t="s">
        <v>226</v>
      </c>
      <c r="O57" s="11" t="s">
        <v>21</v>
      </c>
    </row>
    <row r="58" spans="1:15" x14ac:dyDescent="0.25">
      <c r="A58" s="22">
        <v>3</v>
      </c>
      <c r="B58" s="127"/>
      <c r="C58" s="127"/>
      <c r="D58" s="95" t="s">
        <v>121</v>
      </c>
      <c r="E58" s="22" t="s">
        <v>133</v>
      </c>
      <c r="F58" s="22" t="s">
        <v>132</v>
      </c>
      <c r="G58" s="10">
        <v>2</v>
      </c>
      <c r="H58" s="82">
        <f>(1*10)</f>
        <v>10</v>
      </c>
      <c r="I58" s="82">
        <f>H58/G58</f>
        <v>5</v>
      </c>
      <c r="J58" s="90">
        <f t="shared" si="7"/>
        <v>0.625</v>
      </c>
      <c r="K58" s="11" t="s">
        <v>221</v>
      </c>
      <c r="L58" s="11" t="s">
        <v>221</v>
      </c>
      <c r="M58" s="11" t="s">
        <v>227</v>
      </c>
      <c r="N58" s="11" t="s">
        <v>227</v>
      </c>
      <c r="O58" s="11" t="s">
        <v>21</v>
      </c>
    </row>
    <row r="59" spans="1:15" x14ac:dyDescent="0.25">
      <c r="A59" s="22">
        <v>4</v>
      </c>
      <c r="B59" s="127"/>
      <c r="C59" s="127"/>
      <c r="D59" s="95" t="s">
        <v>122</v>
      </c>
      <c r="E59" s="22" t="s">
        <v>133</v>
      </c>
      <c r="F59" s="22" t="s">
        <v>132</v>
      </c>
      <c r="G59" s="10">
        <v>2</v>
      </c>
      <c r="H59" s="82">
        <f>(0.5*10)</f>
        <v>5</v>
      </c>
      <c r="I59" s="82">
        <f>H59/G59</f>
        <v>2.5</v>
      </c>
      <c r="J59" s="90">
        <f t="shared" si="7"/>
        <v>0.3125</v>
      </c>
      <c r="K59" s="11" t="s">
        <v>221</v>
      </c>
      <c r="L59" s="11" t="s">
        <v>221</v>
      </c>
      <c r="M59" s="11" t="s">
        <v>227</v>
      </c>
      <c r="N59" s="11" t="s">
        <v>227</v>
      </c>
      <c r="O59" s="11" t="s">
        <v>21</v>
      </c>
    </row>
    <row r="60" spans="1:15" x14ac:dyDescent="0.25">
      <c r="A60" s="22">
        <v>5</v>
      </c>
      <c r="B60" s="127"/>
      <c r="C60" s="127"/>
      <c r="D60" s="95" t="s">
        <v>123</v>
      </c>
      <c r="E60" s="22" t="s">
        <v>135</v>
      </c>
      <c r="F60" s="22" t="s">
        <v>132</v>
      </c>
      <c r="G60" s="10">
        <v>3</v>
      </c>
      <c r="H60" s="82">
        <f>(1*10)</f>
        <v>10</v>
      </c>
      <c r="I60" s="82">
        <f t="shared" ref="I60:I63" si="8">H60/G60</f>
        <v>3.3333333333333335</v>
      </c>
      <c r="J60" s="90">
        <f t="shared" si="7"/>
        <v>0.41666666666666669</v>
      </c>
      <c r="K60" s="11" t="s">
        <v>222</v>
      </c>
      <c r="L60" s="11" t="s">
        <v>222</v>
      </c>
      <c r="M60" s="11" t="s">
        <v>228</v>
      </c>
      <c r="N60" s="11" t="s">
        <v>228</v>
      </c>
      <c r="O60" s="11" t="s">
        <v>21</v>
      </c>
    </row>
    <row r="61" spans="1:15" x14ac:dyDescent="0.25">
      <c r="A61" s="22">
        <v>6</v>
      </c>
      <c r="B61" s="127"/>
      <c r="C61" s="127"/>
      <c r="D61" s="95" t="s">
        <v>124</v>
      </c>
      <c r="E61" s="22" t="s">
        <v>133</v>
      </c>
      <c r="F61" s="22" t="s">
        <v>132</v>
      </c>
      <c r="G61" s="10">
        <v>2</v>
      </c>
      <c r="H61" s="82">
        <f>(0.5*10)</f>
        <v>5</v>
      </c>
      <c r="I61" s="82">
        <f t="shared" si="8"/>
        <v>2.5</v>
      </c>
      <c r="J61" s="90">
        <f t="shared" si="7"/>
        <v>0.3125</v>
      </c>
      <c r="K61" s="11" t="s">
        <v>222</v>
      </c>
      <c r="L61" s="11" t="s">
        <v>222</v>
      </c>
      <c r="M61" s="11" t="s">
        <v>228</v>
      </c>
      <c r="N61" s="11" t="s">
        <v>228</v>
      </c>
      <c r="O61" s="11" t="s">
        <v>21</v>
      </c>
    </row>
    <row r="62" spans="1:15" x14ac:dyDescent="0.25">
      <c r="A62" s="22">
        <v>7</v>
      </c>
      <c r="B62" s="127"/>
      <c r="C62" s="127"/>
      <c r="D62" s="95" t="s">
        <v>126</v>
      </c>
      <c r="E62" s="22" t="s">
        <v>134</v>
      </c>
      <c r="F62" s="22" t="s">
        <v>132</v>
      </c>
      <c r="G62" s="10">
        <v>3</v>
      </c>
      <c r="H62" s="82">
        <f>(0.5*10)</f>
        <v>5</v>
      </c>
      <c r="I62" s="82">
        <f t="shared" si="8"/>
        <v>1.6666666666666667</v>
      </c>
      <c r="J62" s="90">
        <f t="shared" si="7"/>
        <v>0.20833333333333334</v>
      </c>
      <c r="K62" s="11" t="s">
        <v>222</v>
      </c>
      <c r="L62" s="11" t="s">
        <v>222</v>
      </c>
      <c r="M62" s="11" t="s">
        <v>228</v>
      </c>
      <c r="N62" s="11" t="s">
        <v>228</v>
      </c>
      <c r="O62" s="11" t="s">
        <v>21</v>
      </c>
    </row>
    <row r="63" spans="1:15" x14ac:dyDescent="0.25">
      <c r="A63" s="22">
        <v>8</v>
      </c>
      <c r="B63" s="127"/>
      <c r="C63" s="127"/>
      <c r="D63" s="95" t="s">
        <v>127</v>
      </c>
      <c r="E63" s="22" t="s">
        <v>134</v>
      </c>
      <c r="F63" s="22" t="s">
        <v>132</v>
      </c>
      <c r="G63" s="10">
        <v>3</v>
      </c>
      <c r="H63" s="82">
        <f>(0.75*10)</f>
        <v>7.5</v>
      </c>
      <c r="I63" s="82">
        <f t="shared" si="8"/>
        <v>2.5</v>
      </c>
      <c r="J63" s="90">
        <f t="shared" si="7"/>
        <v>0.3125</v>
      </c>
      <c r="K63" s="11" t="s">
        <v>223</v>
      </c>
      <c r="L63" s="11" t="s">
        <v>223</v>
      </c>
      <c r="M63" s="11" t="s">
        <v>229</v>
      </c>
      <c r="N63" s="11" t="s">
        <v>229</v>
      </c>
      <c r="O63" s="11" t="s">
        <v>21</v>
      </c>
    </row>
    <row r="64" spans="1:15" x14ac:dyDescent="0.25">
      <c r="A64" s="22">
        <v>9</v>
      </c>
      <c r="B64" s="127"/>
      <c r="C64" s="127"/>
      <c r="D64" s="95" t="s">
        <v>138</v>
      </c>
      <c r="E64" s="22" t="s">
        <v>133</v>
      </c>
      <c r="F64" s="22" t="s">
        <v>132</v>
      </c>
      <c r="G64" s="10">
        <v>2</v>
      </c>
      <c r="H64" s="82">
        <f>(1*5)</f>
        <v>5</v>
      </c>
      <c r="I64" s="82">
        <f>H64/G64</f>
        <v>2.5</v>
      </c>
      <c r="J64" s="90">
        <f t="shared" si="7"/>
        <v>0.3125</v>
      </c>
      <c r="K64" s="11" t="s">
        <v>219</v>
      </c>
      <c r="L64" s="11" t="s">
        <v>223</v>
      </c>
      <c r="M64" s="11" t="s">
        <v>225</v>
      </c>
      <c r="N64" s="11" t="s">
        <v>229</v>
      </c>
      <c r="O64" s="11" t="s">
        <v>21</v>
      </c>
    </row>
    <row r="65" spans="1:15" x14ac:dyDescent="0.25">
      <c r="A65" s="22">
        <v>10</v>
      </c>
      <c r="B65" s="127"/>
      <c r="C65" s="127"/>
      <c r="D65" s="95" t="s">
        <v>139</v>
      </c>
      <c r="E65" s="22" t="s">
        <v>133</v>
      </c>
      <c r="F65" s="22" t="s">
        <v>132</v>
      </c>
      <c r="G65" s="10">
        <v>2</v>
      </c>
      <c r="H65" s="82">
        <f>(1*(5/5))</f>
        <v>1</v>
      </c>
      <c r="I65" s="82">
        <f t="shared" ref="I65" si="9">H65/G65</f>
        <v>0.5</v>
      </c>
      <c r="J65" s="90">
        <f t="shared" si="7"/>
        <v>6.25E-2</v>
      </c>
      <c r="K65" s="11" t="s">
        <v>219</v>
      </c>
      <c r="L65" s="11" t="s">
        <v>223</v>
      </c>
      <c r="M65" s="11" t="s">
        <v>225</v>
      </c>
      <c r="N65" s="11" t="s">
        <v>229</v>
      </c>
      <c r="O65" s="11" t="s">
        <v>21</v>
      </c>
    </row>
    <row r="67" spans="1:15" x14ac:dyDescent="0.25">
      <c r="H67" s="118" t="s">
        <v>258</v>
      </c>
      <c r="I67" s="118"/>
      <c r="J67" s="93">
        <f>SUM(J56:J65)</f>
        <v>3.8125</v>
      </c>
    </row>
    <row r="70" spans="1:15" x14ac:dyDescent="0.25">
      <c r="A70" s="79" t="s">
        <v>0</v>
      </c>
      <c r="B70" s="79" t="s">
        <v>136</v>
      </c>
      <c r="C70" s="79" t="s">
        <v>169</v>
      </c>
      <c r="D70" s="94" t="s">
        <v>116</v>
      </c>
      <c r="E70" s="83" t="s">
        <v>125</v>
      </c>
      <c r="F70" s="83" t="s">
        <v>130</v>
      </c>
      <c r="G70" s="83" t="s">
        <v>140</v>
      </c>
      <c r="H70" s="84" t="s">
        <v>178</v>
      </c>
      <c r="I70" s="84" t="s">
        <v>175</v>
      </c>
      <c r="J70" s="89" t="s">
        <v>176</v>
      </c>
      <c r="K70" s="85" t="s">
        <v>4</v>
      </c>
      <c r="L70" s="85" t="s">
        <v>5</v>
      </c>
      <c r="M70" s="85" t="s">
        <v>185</v>
      </c>
      <c r="N70" s="85" t="s">
        <v>186</v>
      </c>
      <c r="O70" s="85" t="s">
        <v>149</v>
      </c>
    </row>
    <row r="71" spans="1:15" x14ac:dyDescent="0.25">
      <c r="A71" s="22">
        <v>1</v>
      </c>
      <c r="B71" s="127" t="s">
        <v>230</v>
      </c>
      <c r="C71" s="127">
        <v>3</v>
      </c>
      <c r="D71" s="95" t="s">
        <v>129</v>
      </c>
      <c r="E71" s="22" t="s">
        <v>128</v>
      </c>
      <c r="F71" s="22" t="s">
        <v>132</v>
      </c>
      <c r="G71" s="10">
        <v>2</v>
      </c>
      <c r="H71" s="82">
        <v>0</v>
      </c>
      <c r="I71" s="82">
        <f>H71/G71</f>
        <v>0</v>
      </c>
      <c r="J71" s="90">
        <f>I71/8</f>
        <v>0</v>
      </c>
      <c r="K71" s="11" t="s">
        <v>225</v>
      </c>
      <c r="L71" s="11" t="s">
        <v>225</v>
      </c>
      <c r="M71" s="11" t="s">
        <v>231</v>
      </c>
      <c r="N71" s="11" t="s">
        <v>231</v>
      </c>
      <c r="O71" s="11" t="s">
        <v>21</v>
      </c>
    </row>
    <row r="72" spans="1:15" x14ac:dyDescent="0.25">
      <c r="A72" s="22">
        <v>2</v>
      </c>
      <c r="B72" s="127"/>
      <c r="C72" s="127"/>
      <c r="D72" s="95" t="s">
        <v>120</v>
      </c>
      <c r="E72" s="22" t="s">
        <v>133</v>
      </c>
      <c r="F72" s="22" t="s">
        <v>132</v>
      </c>
      <c r="G72" s="10">
        <v>2</v>
      </c>
      <c r="H72" s="82">
        <f>2*3</f>
        <v>6</v>
      </c>
      <c r="I72" s="82">
        <f>H72/G72</f>
        <v>3</v>
      </c>
      <c r="J72" s="90">
        <f t="shared" ref="J72:J80" si="10">I72/8</f>
        <v>0.375</v>
      </c>
      <c r="K72" s="11" t="s">
        <v>225</v>
      </c>
      <c r="L72" s="11" t="s">
        <v>225</v>
      </c>
      <c r="M72" s="11" t="s">
        <v>231</v>
      </c>
      <c r="N72" s="11" t="s">
        <v>231</v>
      </c>
      <c r="O72" s="11" t="s">
        <v>21</v>
      </c>
    </row>
    <row r="73" spans="1:15" x14ac:dyDescent="0.25">
      <c r="A73" s="22">
        <v>3</v>
      </c>
      <c r="B73" s="127"/>
      <c r="C73" s="127"/>
      <c r="D73" s="95" t="s">
        <v>121</v>
      </c>
      <c r="E73" s="22" t="s">
        <v>133</v>
      </c>
      <c r="F73" s="22" t="s">
        <v>132</v>
      </c>
      <c r="G73" s="10">
        <v>2</v>
      </c>
      <c r="H73" s="82">
        <f>(1*3)</f>
        <v>3</v>
      </c>
      <c r="I73" s="82">
        <f>H73/G73</f>
        <v>1.5</v>
      </c>
      <c r="J73" s="90">
        <f t="shared" si="10"/>
        <v>0.1875</v>
      </c>
      <c r="K73" s="11" t="s">
        <v>225</v>
      </c>
      <c r="L73" s="11" t="s">
        <v>225</v>
      </c>
      <c r="M73" s="11" t="s">
        <v>231</v>
      </c>
      <c r="N73" s="11" t="s">
        <v>231</v>
      </c>
      <c r="O73" s="11" t="s">
        <v>21</v>
      </c>
    </row>
    <row r="74" spans="1:15" x14ac:dyDescent="0.25">
      <c r="A74" s="22">
        <v>4</v>
      </c>
      <c r="B74" s="127"/>
      <c r="C74" s="127"/>
      <c r="D74" s="95" t="s">
        <v>122</v>
      </c>
      <c r="E74" s="22" t="s">
        <v>133</v>
      </c>
      <c r="F74" s="22" t="s">
        <v>132</v>
      </c>
      <c r="G74" s="10">
        <v>2</v>
      </c>
      <c r="H74" s="82">
        <f>(0.5*3)</f>
        <v>1.5</v>
      </c>
      <c r="I74" s="82">
        <f>H74/G74</f>
        <v>0.75</v>
      </c>
      <c r="J74" s="90">
        <f t="shared" si="10"/>
        <v>9.375E-2</v>
      </c>
      <c r="K74" s="11" t="s">
        <v>225</v>
      </c>
      <c r="L74" s="11" t="s">
        <v>225</v>
      </c>
      <c r="M74" s="11" t="s">
        <v>231</v>
      </c>
      <c r="N74" s="11" t="s">
        <v>231</v>
      </c>
      <c r="O74" s="11" t="s">
        <v>21</v>
      </c>
    </row>
    <row r="75" spans="1:15" x14ac:dyDescent="0.25">
      <c r="A75" s="22">
        <v>5</v>
      </c>
      <c r="B75" s="127"/>
      <c r="C75" s="127"/>
      <c r="D75" s="95" t="s">
        <v>123</v>
      </c>
      <c r="E75" s="22" t="s">
        <v>135</v>
      </c>
      <c r="F75" s="22" t="s">
        <v>132</v>
      </c>
      <c r="G75" s="10">
        <v>3</v>
      </c>
      <c r="H75" s="82">
        <f>(1*3)</f>
        <v>3</v>
      </c>
      <c r="I75" s="82">
        <f t="shared" ref="I75:I78" si="11">H75/G75</f>
        <v>1</v>
      </c>
      <c r="J75" s="90">
        <f t="shared" si="10"/>
        <v>0.125</v>
      </c>
      <c r="K75" s="11" t="s">
        <v>225</v>
      </c>
      <c r="L75" s="11" t="s">
        <v>225</v>
      </c>
      <c r="M75" s="11" t="s">
        <v>231</v>
      </c>
      <c r="N75" s="11" t="s">
        <v>231</v>
      </c>
      <c r="O75" s="11" t="s">
        <v>21</v>
      </c>
    </row>
    <row r="76" spans="1:15" x14ac:dyDescent="0.25">
      <c r="A76" s="22">
        <v>6</v>
      </c>
      <c r="B76" s="127"/>
      <c r="C76" s="127"/>
      <c r="D76" s="95" t="s">
        <v>124</v>
      </c>
      <c r="E76" s="22" t="s">
        <v>133</v>
      </c>
      <c r="F76" s="22" t="s">
        <v>132</v>
      </c>
      <c r="G76" s="10">
        <v>2</v>
      </c>
      <c r="H76" s="82">
        <f>(0.5*3)</f>
        <v>1.5</v>
      </c>
      <c r="I76" s="82">
        <f t="shared" si="11"/>
        <v>0.75</v>
      </c>
      <c r="J76" s="90">
        <f t="shared" si="10"/>
        <v>9.375E-2</v>
      </c>
      <c r="K76" s="11" t="s">
        <v>225</v>
      </c>
      <c r="L76" s="11" t="s">
        <v>225</v>
      </c>
      <c r="M76" s="11" t="s">
        <v>231</v>
      </c>
      <c r="N76" s="11" t="s">
        <v>231</v>
      </c>
      <c r="O76" s="11" t="s">
        <v>21</v>
      </c>
    </row>
    <row r="77" spans="1:15" x14ac:dyDescent="0.25">
      <c r="A77" s="22">
        <v>7</v>
      </c>
      <c r="B77" s="127"/>
      <c r="C77" s="127"/>
      <c r="D77" s="95" t="s">
        <v>126</v>
      </c>
      <c r="E77" s="22" t="s">
        <v>134</v>
      </c>
      <c r="F77" s="22" t="s">
        <v>132</v>
      </c>
      <c r="G77" s="10">
        <v>3</v>
      </c>
      <c r="H77" s="82">
        <f>(0.5*3)</f>
        <v>1.5</v>
      </c>
      <c r="I77" s="82">
        <f t="shared" si="11"/>
        <v>0.5</v>
      </c>
      <c r="J77" s="90">
        <f t="shared" si="10"/>
        <v>6.25E-2</v>
      </c>
      <c r="K77" s="11" t="s">
        <v>226</v>
      </c>
      <c r="L77" s="11" t="s">
        <v>226</v>
      </c>
      <c r="M77" s="11" t="s">
        <v>232</v>
      </c>
      <c r="N77" s="11" t="s">
        <v>232</v>
      </c>
      <c r="O77" s="11" t="s">
        <v>21</v>
      </c>
    </row>
    <row r="78" spans="1:15" x14ac:dyDescent="0.25">
      <c r="A78" s="22">
        <v>8</v>
      </c>
      <c r="B78" s="127"/>
      <c r="C78" s="127"/>
      <c r="D78" s="95" t="s">
        <v>127</v>
      </c>
      <c r="E78" s="22" t="s">
        <v>134</v>
      </c>
      <c r="F78" s="22" t="s">
        <v>132</v>
      </c>
      <c r="G78" s="10">
        <v>3</v>
      </c>
      <c r="H78" s="82">
        <f>(0.75*3)</f>
        <v>2.25</v>
      </c>
      <c r="I78" s="82">
        <f t="shared" si="11"/>
        <v>0.75</v>
      </c>
      <c r="J78" s="90">
        <f t="shared" si="10"/>
        <v>9.375E-2</v>
      </c>
      <c r="K78" s="11" t="s">
        <v>226</v>
      </c>
      <c r="L78" s="11" t="s">
        <v>226</v>
      </c>
      <c r="M78" s="11" t="s">
        <v>232</v>
      </c>
      <c r="N78" s="11" t="s">
        <v>232</v>
      </c>
      <c r="O78" s="11" t="s">
        <v>21</v>
      </c>
    </row>
    <row r="79" spans="1:15" x14ac:dyDescent="0.25">
      <c r="A79" s="22">
        <v>9</v>
      </c>
      <c r="B79" s="127"/>
      <c r="C79" s="127"/>
      <c r="D79" s="95" t="s">
        <v>138</v>
      </c>
      <c r="E79" s="22" t="s">
        <v>133</v>
      </c>
      <c r="F79" s="22" t="s">
        <v>132</v>
      </c>
      <c r="G79" s="10">
        <v>2</v>
      </c>
      <c r="H79" s="82">
        <f>(1*2)</f>
        <v>2</v>
      </c>
      <c r="I79" s="82">
        <f>H79/G79</f>
        <v>1</v>
      </c>
      <c r="J79" s="90">
        <f t="shared" si="10"/>
        <v>0.125</v>
      </c>
      <c r="K79" s="11" t="s">
        <v>225</v>
      </c>
      <c r="L79" s="11" t="s">
        <v>226</v>
      </c>
      <c r="M79" s="11" t="s">
        <v>231</v>
      </c>
      <c r="N79" s="11" t="s">
        <v>232</v>
      </c>
      <c r="O79" s="11" t="s">
        <v>21</v>
      </c>
    </row>
    <row r="80" spans="1:15" x14ac:dyDescent="0.25">
      <c r="A80" s="22">
        <v>10</v>
      </c>
      <c r="B80" s="127"/>
      <c r="C80" s="127"/>
      <c r="D80" s="95" t="s">
        <v>139</v>
      </c>
      <c r="E80" s="22" t="s">
        <v>133</v>
      </c>
      <c r="F80" s="22" t="s">
        <v>132</v>
      </c>
      <c r="G80" s="10">
        <v>2</v>
      </c>
      <c r="H80" s="82">
        <f>(1*(2/5))</f>
        <v>0.4</v>
      </c>
      <c r="I80" s="82">
        <f t="shared" ref="I80" si="12">H80/G80</f>
        <v>0.2</v>
      </c>
      <c r="J80" s="90">
        <f t="shared" si="10"/>
        <v>2.5000000000000001E-2</v>
      </c>
      <c r="K80" s="11" t="s">
        <v>225</v>
      </c>
      <c r="L80" s="11" t="s">
        <v>226</v>
      </c>
      <c r="M80" s="11" t="s">
        <v>231</v>
      </c>
      <c r="N80" s="11" t="s">
        <v>232</v>
      </c>
      <c r="O80" s="11" t="s">
        <v>21</v>
      </c>
    </row>
    <row r="82" spans="1:15" x14ac:dyDescent="0.25">
      <c r="H82" s="118" t="s">
        <v>258</v>
      </c>
      <c r="I82" s="118"/>
      <c r="J82" s="93">
        <f>SUM(J71:J80)</f>
        <v>1.1812499999999999</v>
      </c>
    </row>
    <row r="85" spans="1:15" x14ac:dyDescent="0.25">
      <c r="A85" s="79" t="s">
        <v>0</v>
      </c>
      <c r="B85" s="79" t="s">
        <v>136</v>
      </c>
      <c r="C85" s="79" t="s">
        <v>169</v>
      </c>
      <c r="D85" s="94" t="s">
        <v>116</v>
      </c>
      <c r="E85" s="83" t="s">
        <v>125</v>
      </c>
      <c r="F85" s="83" t="s">
        <v>130</v>
      </c>
      <c r="G85" s="83" t="s">
        <v>140</v>
      </c>
      <c r="H85" s="84" t="s">
        <v>178</v>
      </c>
      <c r="I85" s="84" t="s">
        <v>175</v>
      </c>
      <c r="J85" s="89" t="s">
        <v>176</v>
      </c>
      <c r="K85" s="85" t="s">
        <v>4</v>
      </c>
      <c r="L85" s="85" t="s">
        <v>5</v>
      </c>
      <c r="M85" s="85" t="s">
        <v>185</v>
      </c>
      <c r="N85" s="85" t="s">
        <v>186</v>
      </c>
      <c r="O85" s="85" t="s">
        <v>149</v>
      </c>
    </row>
    <row r="86" spans="1:15" x14ac:dyDescent="0.25">
      <c r="A86" s="22">
        <v>1</v>
      </c>
      <c r="B86" s="127" t="s">
        <v>233</v>
      </c>
      <c r="C86" s="127">
        <v>3</v>
      </c>
      <c r="D86" s="95" t="s">
        <v>129</v>
      </c>
      <c r="E86" s="22" t="s">
        <v>128</v>
      </c>
      <c r="F86" s="22" t="s">
        <v>132</v>
      </c>
      <c r="G86" s="10">
        <v>2</v>
      </c>
      <c r="H86" s="82">
        <v>0</v>
      </c>
      <c r="I86" s="82">
        <f>H86/G86</f>
        <v>0</v>
      </c>
      <c r="J86" s="90">
        <f>I86/8</f>
        <v>0</v>
      </c>
      <c r="K86" s="11" t="s">
        <v>227</v>
      </c>
      <c r="L86" s="11" t="s">
        <v>227</v>
      </c>
      <c r="M86" s="11" t="s">
        <v>234</v>
      </c>
      <c r="N86" s="11" t="s">
        <v>234</v>
      </c>
      <c r="O86" s="11" t="s">
        <v>21</v>
      </c>
    </row>
    <row r="87" spans="1:15" x14ac:dyDescent="0.25">
      <c r="A87" s="22">
        <v>2</v>
      </c>
      <c r="B87" s="127"/>
      <c r="C87" s="127"/>
      <c r="D87" s="95" t="s">
        <v>120</v>
      </c>
      <c r="E87" s="22" t="s">
        <v>133</v>
      </c>
      <c r="F87" s="22" t="s">
        <v>132</v>
      </c>
      <c r="G87" s="10">
        <v>2</v>
      </c>
      <c r="H87" s="82">
        <f>2*3</f>
        <v>6</v>
      </c>
      <c r="I87" s="82">
        <f>H87/G87</f>
        <v>3</v>
      </c>
      <c r="J87" s="90">
        <f t="shared" ref="J87:J95" si="13">I87/8</f>
        <v>0.375</v>
      </c>
      <c r="K87" s="11" t="s">
        <v>227</v>
      </c>
      <c r="L87" s="11" t="s">
        <v>227</v>
      </c>
      <c r="M87" s="11" t="s">
        <v>234</v>
      </c>
      <c r="N87" s="11" t="s">
        <v>234</v>
      </c>
      <c r="O87" s="11" t="s">
        <v>21</v>
      </c>
    </row>
    <row r="88" spans="1:15" x14ac:dyDescent="0.25">
      <c r="A88" s="22">
        <v>3</v>
      </c>
      <c r="B88" s="127"/>
      <c r="C88" s="127"/>
      <c r="D88" s="95" t="s">
        <v>121</v>
      </c>
      <c r="E88" s="22" t="s">
        <v>133</v>
      </c>
      <c r="F88" s="22" t="s">
        <v>132</v>
      </c>
      <c r="G88" s="10">
        <v>2</v>
      </c>
      <c r="H88" s="82">
        <f>(1*3)</f>
        <v>3</v>
      </c>
      <c r="I88" s="82">
        <f>H88/G88</f>
        <v>1.5</v>
      </c>
      <c r="J88" s="90">
        <f t="shared" si="13"/>
        <v>0.1875</v>
      </c>
      <c r="K88" s="11" t="s">
        <v>227</v>
      </c>
      <c r="L88" s="11" t="s">
        <v>227</v>
      </c>
      <c r="M88" s="11" t="s">
        <v>234</v>
      </c>
      <c r="N88" s="11" t="s">
        <v>234</v>
      </c>
      <c r="O88" s="11" t="s">
        <v>21</v>
      </c>
    </row>
    <row r="89" spans="1:15" x14ac:dyDescent="0.25">
      <c r="A89" s="22">
        <v>4</v>
      </c>
      <c r="B89" s="127"/>
      <c r="C89" s="127"/>
      <c r="D89" s="95" t="s">
        <v>122</v>
      </c>
      <c r="E89" s="22" t="s">
        <v>133</v>
      </c>
      <c r="F89" s="22" t="s">
        <v>132</v>
      </c>
      <c r="G89" s="10">
        <v>2</v>
      </c>
      <c r="H89" s="82">
        <f>(0.5*3)</f>
        <v>1.5</v>
      </c>
      <c r="I89" s="82">
        <f>H89/G89</f>
        <v>0.75</v>
      </c>
      <c r="J89" s="90">
        <f t="shared" si="13"/>
        <v>9.375E-2</v>
      </c>
      <c r="K89" s="11" t="s">
        <v>227</v>
      </c>
      <c r="L89" s="11" t="s">
        <v>227</v>
      </c>
      <c r="M89" s="11" t="s">
        <v>234</v>
      </c>
      <c r="N89" s="11" t="s">
        <v>234</v>
      </c>
      <c r="O89" s="11" t="s">
        <v>21</v>
      </c>
    </row>
    <row r="90" spans="1:15" x14ac:dyDescent="0.25">
      <c r="A90" s="22">
        <v>5</v>
      </c>
      <c r="B90" s="127"/>
      <c r="C90" s="127"/>
      <c r="D90" s="95" t="s">
        <v>123</v>
      </c>
      <c r="E90" s="22" t="s">
        <v>135</v>
      </c>
      <c r="F90" s="22" t="s">
        <v>132</v>
      </c>
      <c r="G90" s="10">
        <v>3</v>
      </c>
      <c r="H90" s="82">
        <f>(1*3)</f>
        <v>3</v>
      </c>
      <c r="I90" s="82">
        <f t="shared" ref="I90:I93" si="14">H90/G90</f>
        <v>1</v>
      </c>
      <c r="J90" s="90">
        <f t="shared" si="13"/>
        <v>0.125</v>
      </c>
      <c r="K90" s="11" t="s">
        <v>227</v>
      </c>
      <c r="L90" s="11" t="s">
        <v>227</v>
      </c>
      <c r="M90" s="11" t="s">
        <v>234</v>
      </c>
      <c r="N90" s="11" t="s">
        <v>234</v>
      </c>
      <c r="O90" s="11" t="s">
        <v>21</v>
      </c>
    </row>
    <row r="91" spans="1:15" x14ac:dyDescent="0.25">
      <c r="A91" s="22">
        <v>6</v>
      </c>
      <c r="B91" s="127"/>
      <c r="C91" s="127"/>
      <c r="D91" s="95" t="s">
        <v>124</v>
      </c>
      <c r="E91" s="22" t="s">
        <v>133</v>
      </c>
      <c r="F91" s="22" t="s">
        <v>132</v>
      </c>
      <c r="G91" s="10">
        <v>2</v>
      </c>
      <c r="H91" s="82">
        <f>(0.5*3)</f>
        <v>1.5</v>
      </c>
      <c r="I91" s="82">
        <f t="shared" si="14"/>
        <v>0.75</v>
      </c>
      <c r="J91" s="90">
        <f t="shared" si="13"/>
        <v>9.375E-2</v>
      </c>
      <c r="K91" s="11" t="s">
        <v>227</v>
      </c>
      <c r="L91" s="11" t="s">
        <v>227</v>
      </c>
      <c r="M91" s="11" t="s">
        <v>234</v>
      </c>
      <c r="N91" s="11" t="s">
        <v>234</v>
      </c>
      <c r="O91" s="11" t="s">
        <v>21</v>
      </c>
    </row>
    <row r="92" spans="1:15" x14ac:dyDescent="0.25">
      <c r="A92" s="22">
        <v>7</v>
      </c>
      <c r="B92" s="127"/>
      <c r="C92" s="127"/>
      <c r="D92" s="95" t="s">
        <v>126</v>
      </c>
      <c r="E92" s="22" t="s">
        <v>134</v>
      </c>
      <c r="F92" s="22" t="s">
        <v>132</v>
      </c>
      <c r="G92" s="10">
        <v>3</v>
      </c>
      <c r="H92" s="82">
        <f>(0.5*3)</f>
        <v>1.5</v>
      </c>
      <c r="I92" s="82">
        <f t="shared" si="14"/>
        <v>0.5</v>
      </c>
      <c r="J92" s="90">
        <f t="shared" si="13"/>
        <v>6.25E-2</v>
      </c>
      <c r="K92" s="11" t="s">
        <v>228</v>
      </c>
      <c r="L92" s="11" t="s">
        <v>228</v>
      </c>
      <c r="M92" s="11" t="s">
        <v>235</v>
      </c>
      <c r="N92" s="11" t="s">
        <v>235</v>
      </c>
      <c r="O92" s="11" t="s">
        <v>21</v>
      </c>
    </row>
    <row r="93" spans="1:15" x14ac:dyDescent="0.25">
      <c r="A93" s="22">
        <v>8</v>
      </c>
      <c r="B93" s="127"/>
      <c r="C93" s="127"/>
      <c r="D93" s="95" t="s">
        <v>127</v>
      </c>
      <c r="E93" s="22" t="s">
        <v>134</v>
      </c>
      <c r="F93" s="22" t="s">
        <v>132</v>
      </c>
      <c r="G93" s="10">
        <v>3</v>
      </c>
      <c r="H93" s="82">
        <f>(0.75*3)</f>
        <v>2.25</v>
      </c>
      <c r="I93" s="82">
        <f t="shared" si="14"/>
        <v>0.75</v>
      </c>
      <c r="J93" s="90">
        <f t="shared" si="13"/>
        <v>9.375E-2</v>
      </c>
      <c r="K93" s="11" t="s">
        <v>228</v>
      </c>
      <c r="L93" s="11" t="s">
        <v>228</v>
      </c>
      <c r="M93" s="11" t="s">
        <v>235</v>
      </c>
      <c r="N93" s="11" t="s">
        <v>235</v>
      </c>
      <c r="O93" s="11" t="s">
        <v>21</v>
      </c>
    </row>
    <row r="94" spans="1:15" x14ac:dyDescent="0.25">
      <c r="A94" s="22">
        <v>9</v>
      </c>
      <c r="B94" s="127"/>
      <c r="C94" s="127"/>
      <c r="D94" s="95" t="s">
        <v>138</v>
      </c>
      <c r="E94" s="22" t="s">
        <v>133</v>
      </c>
      <c r="F94" s="22" t="s">
        <v>132</v>
      </c>
      <c r="G94" s="10">
        <v>2</v>
      </c>
      <c r="H94" s="82">
        <f>(1*2)</f>
        <v>2</v>
      </c>
      <c r="I94" s="82">
        <f>H94/G94</f>
        <v>1</v>
      </c>
      <c r="J94" s="90">
        <f t="shared" si="13"/>
        <v>0.125</v>
      </c>
      <c r="K94" s="11" t="s">
        <v>227</v>
      </c>
      <c r="L94" s="11" t="s">
        <v>228</v>
      </c>
      <c r="M94" s="11" t="s">
        <v>234</v>
      </c>
      <c r="N94" s="11" t="s">
        <v>235</v>
      </c>
      <c r="O94" s="11" t="s">
        <v>21</v>
      </c>
    </row>
    <row r="95" spans="1:15" x14ac:dyDescent="0.25">
      <c r="A95" s="22">
        <v>10</v>
      </c>
      <c r="B95" s="127"/>
      <c r="C95" s="127"/>
      <c r="D95" s="95" t="s">
        <v>139</v>
      </c>
      <c r="E95" s="22" t="s">
        <v>133</v>
      </c>
      <c r="F95" s="22" t="s">
        <v>132</v>
      </c>
      <c r="G95" s="10">
        <v>2</v>
      </c>
      <c r="H95" s="82">
        <f>(1*(2/5))</f>
        <v>0.4</v>
      </c>
      <c r="I95" s="82">
        <f t="shared" ref="I95" si="15">H95/G95</f>
        <v>0.2</v>
      </c>
      <c r="J95" s="90">
        <f t="shared" si="13"/>
        <v>2.5000000000000001E-2</v>
      </c>
      <c r="K95" s="11" t="s">
        <v>227</v>
      </c>
      <c r="L95" s="11" t="s">
        <v>228</v>
      </c>
      <c r="M95" s="11" t="s">
        <v>234</v>
      </c>
      <c r="N95" s="11" t="s">
        <v>235</v>
      </c>
      <c r="O95" s="11" t="s">
        <v>21</v>
      </c>
    </row>
    <row r="97" spans="1:15" x14ac:dyDescent="0.25">
      <c r="H97" s="118" t="s">
        <v>258</v>
      </c>
      <c r="I97" s="118"/>
      <c r="J97" s="93">
        <f>SUM(J86:J95)</f>
        <v>1.1812499999999999</v>
      </c>
    </row>
    <row r="100" spans="1:15" x14ac:dyDescent="0.25">
      <c r="A100" s="79" t="s">
        <v>0</v>
      </c>
      <c r="B100" s="79" t="s">
        <v>136</v>
      </c>
      <c r="C100" s="79" t="s">
        <v>169</v>
      </c>
      <c r="D100" s="94" t="s">
        <v>116</v>
      </c>
      <c r="E100" s="83" t="s">
        <v>125</v>
      </c>
      <c r="F100" s="83" t="s">
        <v>130</v>
      </c>
      <c r="G100" s="83" t="s">
        <v>140</v>
      </c>
      <c r="H100" s="84" t="s">
        <v>178</v>
      </c>
      <c r="I100" s="84" t="s">
        <v>175</v>
      </c>
      <c r="J100" s="89" t="s">
        <v>176</v>
      </c>
      <c r="K100" s="85" t="s">
        <v>4</v>
      </c>
      <c r="L100" s="85" t="s">
        <v>5</v>
      </c>
      <c r="M100" s="85" t="s">
        <v>185</v>
      </c>
      <c r="N100" s="85" t="s">
        <v>186</v>
      </c>
      <c r="O100" s="85" t="s">
        <v>149</v>
      </c>
    </row>
    <row r="101" spans="1:15" x14ac:dyDescent="0.25">
      <c r="A101" s="22">
        <v>1</v>
      </c>
      <c r="B101" s="127" t="s">
        <v>236</v>
      </c>
      <c r="C101" s="127">
        <v>29</v>
      </c>
      <c r="D101" s="95" t="s">
        <v>129</v>
      </c>
      <c r="E101" s="22" t="s">
        <v>128</v>
      </c>
      <c r="F101" s="22" t="s">
        <v>132</v>
      </c>
      <c r="G101" s="10">
        <v>2</v>
      </c>
      <c r="H101" s="82">
        <v>0</v>
      </c>
      <c r="I101" s="82">
        <f>H101/G101</f>
        <v>0</v>
      </c>
      <c r="J101" s="90">
        <f>I101/8</f>
        <v>0</v>
      </c>
      <c r="K101" s="11" t="s">
        <v>229</v>
      </c>
      <c r="L101" s="11" t="s">
        <v>229</v>
      </c>
      <c r="M101" s="11" t="s">
        <v>237</v>
      </c>
      <c r="N101" s="11" t="s">
        <v>237</v>
      </c>
      <c r="O101" s="11" t="s">
        <v>21</v>
      </c>
    </row>
    <row r="102" spans="1:15" x14ac:dyDescent="0.25">
      <c r="A102" s="22">
        <v>2</v>
      </c>
      <c r="B102" s="127"/>
      <c r="C102" s="127"/>
      <c r="D102" s="95" t="s">
        <v>120</v>
      </c>
      <c r="E102" s="22" t="s">
        <v>133</v>
      </c>
      <c r="F102" s="22" t="s">
        <v>132</v>
      </c>
      <c r="G102" s="10">
        <v>2</v>
      </c>
      <c r="H102" s="82">
        <f>1.5*29</f>
        <v>43.5</v>
      </c>
      <c r="I102" s="82">
        <f>H102/G102</f>
        <v>21.75</v>
      </c>
      <c r="J102" s="90">
        <f t="shared" ref="J102:J110" si="16">I102/8</f>
        <v>2.71875</v>
      </c>
      <c r="K102" s="11" t="s">
        <v>229</v>
      </c>
      <c r="L102" s="11" t="s">
        <v>232</v>
      </c>
      <c r="M102" s="11" t="s">
        <v>237</v>
      </c>
      <c r="N102" s="11" t="s">
        <v>238</v>
      </c>
      <c r="O102" s="11" t="s">
        <v>21</v>
      </c>
    </row>
    <row r="103" spans="1:15" x14ac:dyDescent="0.25">
      <c r="A103" s="22">
        <v>3</v>
      </c>
      <c r="B103" s="127"/>
      <c r="C103" s="127"/>
      <c r="D103" s="95" t="s">
        <v>121</v>
      </c>
      <c r="E103" s="22" t="s">
        <v>133</v>
      </c>
      <c r="F103" s="22" t="s">
        <v>132</v>
      </c>
      <c r="G103" s="10">
        <v>2</v>
      </c>
      <c r="H103" s="82">
        <f>(0.75*29)</f>
        <v>21.75</v>
      </c>
      <c r="I103" s="82">
        <f>H103/G103</f>
        <v>10.875</v>
      </c>
      <c r="J103" s="90">
        <f t="shared" si="16"/>
        <v>1.359375</v>
      </c>
      <c r="K103" s="11" t="s">
        <v>234</v>
      </c>
      <c r="L103" s="11" t="s">
        <v>234</v>
      </c>
      <c r="M103" s="11" t="s">
        <v>240</v>
      </c>
      <c r="N103" s="11" t="s">
        <v>240</v>
      </c>
      <c r="O103" s="11" t="s">
        <v>21</v>
      </c>
    </row>
    <row r="104" spans="1:15" x14ac:dyDescent="0.25">
      <c r="A104" s="22">
        <v>4</v>
      </c>
      <c r="B104" s="127"/>
      <c r="C104" s="127"/>
      <c r="D104" s="95" t="s">
        <v>122</v>
      </c>
      <c r="E104" s="22" t="s">
        <v>133</v>
      </c>
      <c r="F104" s="22" t="s">
        <v>132</v>
      </c>
      <c r="G104" s="10">
        <v>2</v>
      </c>
      <c r="H104" s="82">
        <f>(0.5*29)</f>
        <v>14.5</v>
      </c>
      <c r="I104" s="82">
        <f>H104/G104</f>
        <v>7.25</v>
      </c>
      <c r="J104" s="90">
        <f t="shared" si="16"/>
        <v>0.90625</v>
      </c>
      <c r="K104" s="11" t="s">
        <v>235</v>
      </c>
      <c r="L104" s="11" t="s">
        <v>235</v>
      </c>
      <c r="M104" s="11" t="s">
        <v>241</v>
      </c>
      <c r="N104" s="11" t="s">
        <v>241</v>
      </c>
      <c r="O104" s="11" t="s">
        <v>21</v>
      </c>
    </row>
    <row r="105" spans="1:15" x14ac:dyDescent="0.25">
      <c r="A105" s="22">
        <v>5</v>
      </c>
      <c r="B105" s="127"/>
      <c r="C105" s="127"/>
      <c r="D105" s="95" t="s">
        <v>123</v>
      </c>
      <c r="E105" s="22" t="s">
        <v>135</v>
      </c>
      <c r="F105" s="22" t="s">
        <v>132</v>
      </c>
      <c r="G105" s="10">
        <v>3</v>
      </c>
      <c r="H105" s="82">
        <f>(1*29)</f>
        <v>29</v>
      </c>
      <c r="I105" s="82">
        <f t="shared" ref="I105:I108" si="17">H105/G105</f>
        <v>9.6666666666666661</v>
      </c>
      <c r="J105" s="90">
        <f t="shared" si="16"/>
        <v>1.2083333333333333</v>
      </c>
      <c r="K105" s="11" t="s">
        <v>237</v>
      </c>
      <c r="L105" s="11" t="s">
        <v>237</v>
      </c>
      <c r="M105" s="11" t="s">
        <v>242</v>
      </c>
      <c r="N105" s="11" t="s">
        <v>242</v>
      </c>
      <c r="O105" s="11" t="s">
        <v>21</v>
      </c>
    </row>
    <row r="106" spans="1:15" x14ac:dyDescent="0.25">
      <c r="A106" s="22">
        <v>6</v>
      </c>
      <c r="B106" s="127"/>
      <c r="C106" s="127"/>
      <c r="D106" s="95" t="s">
        <v>124</v>
      </c>
      <c r="E106" s="22" t="s">
        <v>133</v>
      </c>
      <c r="F106" s="22" t="s">
        <v>132</v>
      </c>
      <c r="G106" s="10">
        <v>2</v>
      </c>
      <c r="H106" s="82">
        <f>(0.5*29)</f>
        <v>14.5</v>
      </c>
      <c r="I106" s="82">
        <f t="shared" si="17"/>
        <v>7.25</v>
      </c>
      <c r="J106" s="90">
        <f t="shared" si="16"/>
        <v>0.90625</v>
      </c>
      <c r="K106" s="11" t="s">
        <v>239</v>
      </c>
      <c r="L106" s="11" t="s">
        <v>239</v>
      </c>
      <c r="M106" s="11" t="s">
        <v>243</v>
      </c>
      <c r="N106" s="11" t="s">
        <v>243</v>
      </c>
      <c r="O106" s="11" t="s">
        <v>21</v>
      </c>
    </row>
    <row r="107" spans="1:15" x14ac:dyDescent="0.25">
      <c r="A107" s="22">
        <v>7</v>
      </c>
      <c r="B107" s="127"/>
      <c r="C107" s="127"/>
      <c r="D107" s="95" t="s">
        <v>126</v>
      </c>
      <c r="E107" s="22" t="s">
        <v>134</v>
      </c>
      <c r="F107" s="22" t="s">
        <v>132</v>
      </c>
      <c r="G107" s="10">
        <v>3</v>
      </c>
      <c r="H107" s="82">
        <f>(0.5*29)</f>
        <v>14.5</v>
      </c>
      <c r="I107" s="82">
        <f t="shared" si="17"/>
        <v>4.833333333333333</v>
      </c>
      <c r="J107" s="90">
        <f t="shared" si="16"/>
        <v>0.60416666666666663</v>
      </c>
      <c r="K107" s="11" t="s">
        <v>238</v>
      </c>
      <c r="L107" s="11" t="s">
        <v>238</v>
      </c>
      <c r="M107" s="11" t="s">
        <v>244</v>
      </c>
      <c r="N107" s="11" t="s">
        <v>244</v>
      </c>
      <c r="O107" s="11" t="s">
        <v>21</v>
      </c>
    </row>
    <row r="108" spans="1:15" x14ac:dyDescent="0.25">
      <c r="A108" s="22">
        <v>8</v>
      </c>
      <c r="B108" s="127"/>
      <c r="C108" s="127"/>
      <c r="D108" s="95" t="s">
        <v>127</v>
      </c>
      <c r="E108" s="22" t="s">
        <v>134</v>
      </c>
      <c r="F108" s="22" t="s">
        <v>132</v>
      </c>
      <c r="G108" s="10">
        <v>3</v>
      </c>
      <c r="H108" s="82">
        <f>(0.75*29)</f>
        <v>21.75</v>
      </c>
      <c r="I108" s="82">
        <f t="shared" si="17"/>
        <v>7.25</v>
      </c>
      <c r="J108" s="90">
        <f t="shared" si="16"/>
        <v>0.90625</v>
      </c>
      <c r="K108" s="11" t="s">
        <v>238</v>
      </c>
      <c r="L108" s="11" t="s">
        <v>238</v>
      </c>
      <c r="M108" s="11" t="s">
        <v>244</v>
      </c>
      <c r="N108" s="11" t="s">
        <v>244</v>
      </c>
      <c r="O108" s="11" t="s">
        <v>21</v>
      </c>
    </row>
    <row r="109" spans="1:15" x14ac:dyDescent="0.25">
      <c r="A109" s="22">
        <v>9</v>
      </c>
      <c r="B109" s="127"/>
      <c r="C109" s="127"/>
      <c r="D109" s="95" t="s">
        <v>138</v>
      </c>
      <c r="E109" s="22" t="s">
        <v>133</v>
      </c>
      <c r="F109" s="22" t="s">
        <v>132</v>
      </c>
      <c r="G109" s="10">
        <v>2</v>
      </c>
      <c r="H109" s="82">
        <f>(1*8)</f>
        <v>8</v>
      </c>
      <c r="I109" s="82">
        <f>H109/G109</f>
        <v>4</v>
      </c>
      <c r="J109" s="90">
        <f t="shared" si="16"/>
        <v>0.5</v>
      </c>
      <c r="K109" s="11" t="s">
        <v>229</v>
      </c>
      <c r="L109" s="11" t="s">
        <v>238</v>
      </c>
      <c r="M109" s="11" t="s">
        <v>237</v>
      </c>
      <c r="N109" s="11" t="s">
        <v>244</v>
      </c>
      <c r="O109" s="11" t="s">
        <v>21</v>
      </c>
    </row>
    <row r="110" spans="1:15" x14ac:dyDescent="0.25">
      <c r="A110" s="22">
        <v>10</v>
      </c>
      <c r="B110" s="127"/>
      <c r="C110" s="127"/>
      <c r="D110" s="95" t="s">
        <v>139</v>
      </c>
      <c r="E110" s="22" t="s">
        <v>133</v>
      </c>
      <c r="F110" s="22" t="s">
        <v>132</v>
      </c>
      <c r="G110" s="10">
        <v>2</v>
      </c>
      <c r="H110" s="82">
        <f>(1*(8/5))</f>
        <v>1.6</v>
      </c>
      <c r="I110" s="82">
        <f t="shared" ref="I110" si="18">H110/G110</f>
        <v>0.8</v>
      </c>
      <c r="J110" s="90">
        <f t="shared" si="16"/>
        <v>0.1</v>
      </c>
      <c r="K110" s="11" t="s">
        <v>229</v>
      </c>
      <c r="L110" s="11" t="s">
        <v>238</v>
      </c>
      <c r="M110" s="11" t="s">
        <v>237</v>
      </c>
      <c r="N110" s="11" t="s">
        <v>244</v>
      </c>
      <c r="O110" s="11" t="s">
        <v>21</v>
      </c>
    </row>
    <row r="112" spans="1:15" x14ac:dyDescent="0.25">
      <c r="H112" s="118" t="s">
        <v>258</v>
      </c>
      <c r="I112" s="118"/>
      <c r="J112" s="93">
        <f>SUM(J101:J110)</f>
        <v>9.2093749999999996</v>
      </c>
    </row>
    <row r="115" spans="1:15" x14ac:dyDescent="0.25">
      <c r="A115" s="79" t="s">
        <v>0</v>
      </c>
      <c r="B115" s="79" t="s">
        <v>136</v>
      </c>
      <c r="C115" s="79" t="s">
        <v>169</v>
      </c>
      <c r="D115" s="94" t="s">
        <v>116</v>
      </c>
      <c r="E115" s="83" t="s">
        <v>125</v>
      </c>
      <c r="F115" s="83" t="s">
        <v>130</v>
      </c>
      <c r="G115" s="83" t="s">
        <v>140</v>
      </c>
      <c r="H115" s="84" t="s">
        <v>178</v>
      </c>
      <c r="I115" s="84" t="s">
        <v>175</v>
      </c>
      <c r="J115" s="89" t="s">
        <v>176</v>
      </c>
      <c r="K115" s="85" t="s">
        <v>4</v>
      </c>
      <c r="L115" s="85" t="s">
        <v>5</v>
      </c>
      <c r="M115" s="85" t="s">
        <v>185</v>
      </c>
      <c r="N115" s="85" t="s">
        <v>186</v>
      </c>
      <c r="O115" s="85" t="s">
        <v>149</v>
      </c>
    </row>
    <row r="116" spans="1:15" x14ac:dyDescent="0.25">
      <c r="A116" s="22">
        <v>1</v>
      </c>
      <c r="B116" s="127" t="s">
        <v>245</v>
      </c>
      <c r="C116" s="127">
        <v>55</v>
      </c>
      <c r="D116" s="95" t="s">
        <v>129</v>
      </c>
      <c r="E116" s="22" t="s">
        <v>128</v>
      </c>
      <c r="F116" s="22" t="s">
        <v>132</v>
      </c>
      <c r="G116" s="10">
        <v>2</v>
      </c>
      <c r="H116" s="82">
        <v>0</v>
      </c>
      <c r="I116" s="82">
        <f>H116/G116</f>
        <v>0</v>
      </c>
      <c r="J116" s="90">
        <f>I116/8</f>
        <v>0</v>
      </c>
      <c r="K116" s="11" t="s">
        <v>240</v>
      </c>
      <c r="L116" s="11" t="s">
        <v>240</v>
      </c>
      <c r="M116" s="11" t="s">
        <v>246</v>
      </c>
      <c r="N116" s="11" t="s">
        <v>246</v>
      </c>
      <c r="O116" s="11" t="s">
        <v>21</v>
      </c>
    </row>
    <row r="117" spans="1:15" x14ac:dyDescent="0.25">
      <c r="A117" s="22">
        <v>2</v>
      </c>
      <c r="B117" s="127"/>
      <c r="C117" s="127"/>
      <c r="D117" s="95" t="s">
        <v>120</v>
      </c>
      <c r="E117" s="22" t="s">
        <v>133</v>
      </c>
      <c r="F117" s="22" t="s">
        <v>132</v>
      </c>
      <c r="G117" s="10">
        <v>2</v>
      </c>
      <c r="H117" s="82">
        <f>1*55</f>
        <v>55</v>
      </c>
      <c r="I117" s="82">
        <f>H117/G117</f>
        <v>27.5</v>
      </c>
      <c r="J117" s="90">
        <f t="shared" ref="J117:J125" si="19">I117/8</f>
        <v>3.4375</v>
      </c>
      <c r="K117" s="11" t="s">
        <v>240</v>
      </c>
      <c r="L117" s="11" t="s">
        <v>242</v>
      </c>
      <c r="M117" s="11" t="s">
        <v>246</v>
      </c>
      <c r="N117" s="11" t="s">
        <v>247</v>
      </c>
      <c r="O117" s="11" t="s">
        <v>21</v>
      </c>
    </row>
    <row r="118" spans="1:15" x14ac:dyDescent="0.25">
      <c r="A118" s="22">
        <v>3</v>
      </c>
      <c r="B118" s="127"/>
      <c r="C118" s="127"/>
      <c r="D118" s="95" t="s">
        <v>121</v>
      </c>
      <c r="E118" s="22" t="s">
        <v>133</v>
      </c>
      <c r="F118" s="22" t="s">
        <v>132</v>
      </c>
      <c r="G118" s="10">
        <v>2</v>
      </c>
      <c r="H118" s="82">
        <f>(0.5*55)</f>
        <v>27.5</v>
      </c>
      <c r="I118" s="82">
        <f>H118/G118</f>
        <v>13.75</v>
      </c>
      <c r="J118" s="90">
        <f t="shared" si="19"/>
        <v>1.71875</v>
      </c>
      <c r="K118" s="11" t="s">
        <v>243</v>
      </c>
      <c r="L118" s="11" t="s">
        <v>244</v>
      </c>
      <c r="M118" s="11" t="s">
        <v>248</v>
      </c>
      <c r="N118" s="11" t="s">
        <v>249</v>
      </c>
      <c r="O118" s="11" t="s">
        <v>21</v>
      </c>
    </row>
    <row r="119" spans="1:15" x14ac:dyDescent="0.25">
      <c r="A119" s="22">
        <v>4</v>
      </c>
      <c r="B119" s="127"/>
      <c r="C119" s="127"/>
      <c r="D119" s="95" t="s">
        <v>122</v>
      </c>
      <c r="E119" s="22" t="s">
        <v>133</v>
      </c>
      <c r="F119" s="22" t="s">
        <v>132</v>
      </c>
      <c r="G119" s="10">
        <v>2</v>
      </c>
      <c r="H119" s="82">
        <f>(0.5*55)</f>
        <v>27.5</v>
      </c>
      <c r="I119" s="82">
        <f>H119/G119</f>
        <v>13.75</v>
      </c>
      <c r="J119" s="90">
        <f t="shared" si="19"/>
        <v>1.71875</v>
      </c>
      <c r="K119" s="11" t="s">
        <v>246</v>
      </c>
      <c r="L119" s="11" t="s">
        <v>250</v>
      </c>
      <c r="M119" s="11" t="s">
        <v>251</v>
      </c>
      <c r="N119" s="11" t="s">
        <v>252</v>
      </c>
      <c r="O119" s="11" t="s">
        <v>21</v>
      </c>
    </row>
    <row r="120" spans="1:15" x14ac:dyDescent="0.25">
      <c r="A120" s="22">
        <v>5</v>
      </c>
      <c r="B120" s="127"/>
      <c r="C120" s="127"/>
      <c r="D120" s="95" t="s">
        <v>123</v>
      </c>
      <c r="E120" s="22" t="s">
        <v>135</v>
      </c>
      <c r="F120" s="22" t="s">
        <v>132</v>
      </c>
      <c r="G120" s="10">
        <v>3</v>
      </c>
      <c r="H120" s="82">
        <f>(0.75*55)</f>
        <v>41.25</v>
      </c>
      <c r="I120" s="82">
        <f t="shared" ref="I120:I123" si="20">H120/G120</f>
        <v>13.75</v>
      </c>
      <c r="J120" s="90">
        <f t="shared" si="19"/>
        <v>1.71875</v>
      </c>
      <c r="K120" s="11" t="s">
        <v>247</v>
      </c>
      <c r="L120" s="11" t="s">
        <v>248</v>
      </c>
      <c r="M120" s="11" t="s">
        <v>253</v>
      </c>
      <c r="N120" s="11" t="s">
        <v>254</v>
      </c>
      <c r="O120" s="11" t="s">
        <v>21</v>
      </c>
    </row>
    <row r="121" spans="1:15" x14ac:dyDescent="0.25">
      <c r="A121" s="22">
        <v>6</v>
      </c>
      <c r="B121" s="127"/>
      <c r="C121" s="127"/>
      <c r="D121" s="95" t="s">
        <v>124</v>
      </c>
      <c r="E121" s="22" t="s">
        <v>133</v>
      </c>
      <c r="F121" s="22" t="s">
        <v>132</v>
      </c>
      <c r="G121" s="10">
        <v>2</v>
      </c>
      <c r="H121" s="82">
        <f>(0.5*55)</f>
        <v>27.5</v>
      </c>
      <c r="I121" s="82">
        <f t="shared" si="20"/>
        <v>13.75</v>
      </c>
      <c r="J121" s="90">
        <f t="shared" si="19"/>
        <v>1.71875</v>
      </c>
      <c r="K121" s="11" t="s">
        <v>249</v>
      </c>
      <c r="L121" s="11" t="s">
        <v>249</v>
      </c>
      <c r="M121" s="11" t="s">
        <v>255</v>
      </c>
      <c r="N121" s="11" t="s">
        <v>255</v>
      </c>
      <c r="O121" s="11" t="s">
        <v>21</v>
      </c>
    </row>
    <row r="122" spans="1:15" x14ac:dyDescent="0.25">
      <c r="A122" s="22">
        <v>7</v>
      </c>
      <c r="B122" s="127"/>
      <c r="C122" s="127"/>
      <c r="D122" s="95" t="s">
        <v>126</v>
      </c>
      <c r="E122" s="22" t="s">
        <v>134</v>
      </c>
      <c r="F122" s="22" t="s">
        <v>132</v>
      </c>
      <c r="G122" s="10">
        <v>3</v>
      </c>
      <c r="H122" s="82">
        <f>(0.5*55)</f>
        <v>27.5</v>
      </c>
      <c r="I122" s="82">
        <f t="shared" si="20"/>
        <v>9.1666666666666661</v>
      </c>
      <c r="J122" s="90">
        <f t="shared" si="19"/>
        <v>1.1458333333333333</v>
      </c>
      <c r="K122" s="11" t="s">
        <v>251</v>
      </c>
      <c r="L122" s="11" t="s">
        <v>251</v>
      </c>
      <c r="M122" s="11" t="s">
        <v>256</v>
      </c>
      <c r="N122" s="11" t="s">
        <v>256</v>
      </c>
      <c r="O122" s="11" t="s">
        <v>21</v>
      </c>
    </row>
    <row r="123" spans="1:15" x14ac:dyDescent="0.25">
      <c r="A123" s="22">
        <v>8</v>
      </c>
      <c r="B123" s="127"/>
      <c r="C123" s="127"/>
      <c r="D123" s="95" t="s">
        <v>127</v>
      </c>
      <c r="E123" s="22" t="s">
        <v>134</v>
      </c>
      <c r="F123" s="22" t="s">
        <v>132</v>
      </c>
      <c r="G123" s="10">
        <v>3</v>
      </c>
      <c r="H123" s="82">
        <f>(0.75*55)</f>
        <v>41.25</v>
      </c>
      <c r="I123" s="82">
        <f t="shared" si="20"/>
        <v>13.75</v>
      </c>
      <c r="J123" s="90">
        <f t="shared" si="19"/>
        <v>1.71875</v>
      </c>
      <c r="K123" s="11" t="s">
        <v>252</v>
      </c>
      <c r="L123" s="11" t="s">
        <v>252</v>
      </c>
      <c r="M123" s="11" t="s">
        <v>257</v>
      </c>
      <c r="N123" s="11" t="s">
        <v>257</v>
      </c>
      <c r="O123" s="11" t="s">
        <v>21</v>
      </c>
    </row>
    <row r="124" spans="1:15" x14ac:dyDescent="0.25">
      <c r="A124" s="22">
        <v>9</v>
      </c>
      <c r="B124" s="127"/>
      <c r="C124" s="127"/>
      <c r="D124" s="95" t="s">
        <v>138</v>
      </c>
      <c r="E124" s="22" t="s">
        <v>133</v>
      </c>
      <c r="F124" s="22" t="s">
        <v>132</v>
      </c>
      <c r="G124" s="10">
        <v>2</v>
      </c>
      <c r="H124" s="82">
        <f>(1*12)</f>
        <v>12</v>
      </c>
      <c r="I124" s="82">
        <f>H124/G124</f>
        <v>6</v>
      </c>
      <c r="J124" s="90">
        <f t="shared" si="19"/>
        <v>0.75</v>
      </c>
      <c r="K124" s="11" t="s">
        <v>240</v>
      </c>
      <c r="L124" s="11" t="s">
        <v>252</v>
      </c>
      <c r="M124" s="11" t="s">
        <v>246</v>
      </c>
      <c r="N124" s="11" t="s">
        <v>257</v>
      </c>
      <c r="O124" s="11" t="s">
        <v>21</v>
      </c>
    </row>
    <row r="125" spans="1:15" x14ac:dyDescent="0.25">
      <c r="A125" s="22">
        <v>10</v>
      </c>
      <c r="B125" s="127"/>
      <c r="C125" s="127"/>
      <c r="D125" s="95" t="s">
        <v>139</v>
      </c>
      <c r="E125" s="22" t="s">
        <v>133</v>
      </c>
      <c r="F125" s="22" t="s">
        <v>132</v>
      </c>
      <c r="G125" s="10">
        <v>2</v>
      </c>
      <c r="H125" s="82">
        <f>(1*(12/5))</f>
        <v>2.4</v>
      </c>
      <c r="I125" s="82">
        <f t="shared" ref="I125" si="21">H125/G125</f>
        <v>1.2</v>
      </c>
      <c r="J125" s="90">
        <f t="shared" si="19"/>
        <v>0.15</v>
      </c>
      <c r="K125" s="11" t="s">
        <v>240</v>
      </c>
      <c r="L125" s="11" t="s">
        <v>252</v>
      </c>
      <c r="M125" s="11" t="s">
        <v>246</v>
      </c>
      <c r="N125" s="11" t="s">
        <v>257</v>
      </c>
      <c r="O125" s="11" t="s">
        <v>21</v>
      </c>
    </row>
    <row r="127" spans="1:15" x14ac:dyDescent="0.25">
      <c r="H127" s="118" t="s">
        <v>258</v>
      </c>
      <c r="I127" s="118"/>
      <c r="J127" s="93">
        <f>SUM(J116:J125)</f>
        <v>14.077083333333334</v>
      </c>
    </row>
  </sheetData>
  <mergeCells count="26">
    <mergeCell ref="B86:B95"/>
    <mergeCell ref="C86:C95"/>
    <mergeCell ref="B101:B110"/>
    <mergeCell ref="C101:C110"/>
    <mergeCell ref="B116:B125"/>
    <mergeCell ref="C116:C125"/>
    <mergeCell ref="B12:B20"/>
    <mergeCell ref="C12:C20"/>
    <mergeCell ref="B2:C5"/>
    <mergeCell ref="B71:B80"/>
    <mergeCell ref="C71:C80"/>
    <mergeCell ref="B41:B50"/>
    <mergeCell ref="C41:C50"/>
    <mergeCell ref="B56:B65"/>
    <mergeCell ref="C56:C65"/>
    <mergeCell ref="B26:B35"/>
    <mergeCell ref="C26:C35"/>
    <mergeCell ref="H82:I82"/>
    <mergeCell ref="H97:I97"/>
    <mergeCell ref="H112:I112"/>
    <mergeCell ref="H127:I127"/>
    <mergeCell ref="H8:I8"/>
    <mergeCell ref="H22:I22"/>
    <mergeCell ref="H37:I37"/>
    <mergeCell ref="H52:I52"/>
    <mergeCell ref="H67:I6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3880561A30C4AA49992A12C72DD95" ma:contentTypeVersion="6" ma:contentTypeDescription="Create a new document." ma:contentTypeScope="" ma:versionID="f3db2673f30b14bb97f10b345036d84a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c9cc3a6dcc5bf39f56c49cae08a97c1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CF0ADC-307A-4365-8AA8-8A51F3ECA3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0D98F9-CD91-4639-9F3A-A60F7BD01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A32221-8115-4DD8-AD87-895A02DCE243}">
  <ds:schemaRefs>
    <ds:schemaRef ds:uri="http://schemas.microsoft.com/sharepoint/v4"/>
    <ds:schemaRef ds:uri="http://schemas.microsoft.com/office/2006/metadata/properties"/>
    <ds:schemaRef ds:uri="http://www.w3.org/XML/1998/namespace"/>
    <ds:schemaRef ds:uri="http://schemas.microsoft.com/sharepoint/v3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Scope</vt:lpstr>
      <vt:lpstr>Project Plan-UPM</vt:lpstr>
      <vt:lpstr>Milestone plan</vt:lpstr>
      <vt:lpstr>Issues and Risks</vt:lpstr>
      <vt:lpstr>Resources</vt:lpstr>
      <vt:lpstr>Legend</vt:lpstr>
      <vt:lpstr>Sheet1</vt:lpstr>
      <vt:lpstr>Selenium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Sameerah parveen M</dc:creator>
  <cp:lastModifiedBy>Poongodi Velusamy</cp:lastModifiedBy>
  <dcterms:created xsi:type="dcterms:W3CDTF">2011-09-30T08:08:51Z</dcterms:created>
  <dcterms:modified xsi:type="dcterms:W3CDTF">2016-06-15T08:45:40Z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0x010100C0C3880561A30C4AA49992A12C72DD95</vt:lpwstr>
  </property>
</Properties>
</file>