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ajit\Desktop\DANLC\Power BI\project\"/>
    </mc:Choice>
  </mc:AlternateContent>
  <xr:revisionPtr revIDLastSave="0" documentId="13_ncr:1_{940CFEDE-F57E-46CD-897C-761A912ED003}" xr6:coauthVersionLast="47" xr6:coauthVersionMax="47" xr10:uidLastSave="{00000000-0000-0000-0000-000000000000}"/>
  <bookViews>
    <workbookView xWindow="-108" yWindow="-108" windowWidth="23256" windowHeight="12456" firstSheet="1" activeTab="5" xr2:uid="{449A9C8D-ABEB-4FF1-A8A1-7405C31C327D}"/>
  </bookViews>
  <sheets>
    <sheet name="Workflow#1 transformed" sheetId="1" r:id="rId1"/>
    <sheet name="Workflow#1 15days" sheetId="2" r:id="rId2"/>
    <sheet name="Workflow#1 15days TPT" sheetId="8" r:id="rId3"/>
    <sheet name="Workflow#1 15days Quality" sheetId="9" r:id="rId4"/>
    <sheet name="Calculations" sheetId="10" r:id="rId5"/>
    <sheet name="Charts" sheetId="1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" i="10" l="1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C73" i="10"/>
  <c r="B73" i="10"/>
  <c r="C57" i="10"/>
  <c r="C72" i="10"/>
  <c r="C71" i="10"/>
  <c r="C70" i="10"/>
  <c r="C69" i="10"/>
  <c r="B69" i="10"/>
  <c r="C68" i="10"/>
  <c r="C67" i="10"/>
  <c r="C66" i="10"/>
  <c r="C65" i="10"/>
  <c r="C64" i="10"/>
  <c r="C63" i="10"/>
  <c r="C62" i="10"/>
  <c r="C61" i="10"/>
  <c r="C60" i="10"/>
  <c r="C59" i="10"/>
  <c r="C58" i="10"/>
  <c r="B72" i="10"/>
  <c r="B71" i="10"/>
  <c r="B70" i="10"/>
  <c r="B68" i="10"/>
  <c r="B67" i="10"/>
  <c r="B66" i="10"/>
  <c r="B65" i="10"/>
  <c r="B64" i="10"/>
  <c r="B63" i="10"/>
  <c r="B62" i="10"/>
  <c r="B61" i="10"/>
  <c r="B60" i="10"/>
  <c r="B59" i="10"/>
  <c r="B58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2" i="10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C9" i="10"/>
  <c r="C2" i="10"/>
  <c r="C3" i="10"/>
  <c r="C4" i="10"/>
  <c r="C5" i="10"/>
  <c r="C6" i="10"/>
  <c r="C7" i="10"/>
  <c r="C8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</calcChain>
</file>

<file path=xl/sharedStrings.xml><?xml version="1.0" encoding="utf-8"?>
<sst xmlns="http://schemas.openxmlformats.org/spreadsheetml/2006/main" count="341" uniqueCount="135">
  <si>
    <t>Name</t>
  </si>
  <si>
    <t>Time per Task (seconds) Day1</t>
  </si>
  <si>
    <t>Quality (%) Day1</t>
  </si>
  <si>
    <t>Time per Task (seconds) Day2</t>
  </si>
  <si>
    <t>Quality (%) Day2</t>
  </si>
  <si>
    <t>Time per Task (seconds) Day3</t>
  </si>
  <si>
    <t>Quality (%) Day3</t>
  </si>
  <si>
    <t>Time per Task (seconds) Day4</t>
  </si>
  <si>
    <t>Quality (%) Day4</t>
  </si>
  <si>
    <t>Time per Task (seconds) Day5</t>
  </si>
  <si>
    <t>Quality (%) Day5</t>
  </si>
  <si>
    <t>Time per Task (seconds) Day6</t>
  </si>
  <si>
    <t>Quality (%) Day6</t>
  </si>
  <si>
    <t>Time per Task (seconds) Day7</t>
  </si>
  <si>
    <t>Quality (%) Day7</t>
  </si>
  <si>
    <t>Time per Task (seconds) Day8</t>
  </si>
  <si>
    <t>Quality (%) Day8</t>
  </si>
  <si>
    <t>Time per Task (seconds) Day9</t>
  </si>
  <si>
    <t>Quality (%) Day9</t>
  </si>
  <si>
    <t>Time per Task (seconds) Day10</t>
  </si>
  <si>
    <t>Quality (%) Day10</t>
  </si>
  <si>
    <t>Time per Task (seconds) Day11</t>
  </si>
  <si>
    <t>Quality (%) Day11</t>
  </si>
  <si>
    <t>Time per Task (seconds) Day12</t>
  </si>
  <si>
    <t>Quality (%) Day12</t>
  </si>
  <si>
    <t>Time per Task (seconds) Day13</t>
  </si>
  <si>
    <t>Quality (%) Day13</t>
  </si>
  <si>
    <t>Time per Task (seconds) Day14</t>
  </si>
  <si>
    <t>Quality (%) Day14</t>
  </si>
  <si>
    <t>Time per Task (seconds) Day15</t>
  </si>
  <si>
    <t>Quality (%) Day15</t>
  </si>
  <si>
    <t>Afzal</t>
  </si>
  <si>
    <t>Amit</t>
  </si>
  <si>
    <t>Amrit</t>
  </si>
  <si>
    <t>Anand</t>
  </si>
  <si>
    <t>Anika</t>
  </si>
  <si>
    <t>Aniket</t>
  </si>
  <si>
    <t>Anushka</t>
  </si>
  <si>
    <t>Arohi</t>
  </si>
  <si>
    <t>Biju</t>
  </si>
  <si>
    <t>Binny</t>
  </si>
  <si>
    <t>Charlie</t>
  </si>
  <si>
    <t>Debdas</t>
  </si>
  <si>
    <t>Deepa</t>
  </si>
  <si>
    <t>Dhanya</t>
  </si>
  <si>
    <t>Dhruti</t>
  </si>
  <si>
    <t>Dipa</t>
  </si>
  <si>
    <t>Diwakar</t>
  </si>
  <si>
    <t>Firoza</t>
  </si>
  <si>
    <t>Gopal</t>
  </si>
  <si>
    <t>Haritha</t>
  </si>
  <si>
    <t>Indu</t>
  </si>
  <si>
    <t>Mange</t>
  </si>
  <si>
    <t>Neha</t>
  </si>
  <si>
    <t>Nupur</t>
  </si>
  <si>
    <t>Prachi</t>
  </si>
  <si>
    <t>Pradyut</t>
  </si>
  <si>
    <t>Prajwal</t>
  </si>
  <si>
    <t>Praveen</t>
  </si>
  <si>
    <t>Preetha</t>
  </si>
  <si>
    <t>Venkat</t>
  </si>
  <si>
    <t>Vijay</t>
  </si>
  <si>
    <t>Vimal</t>
  </si>
  <si>
    <t>Vimla</t>
  </si>
  <si>
    <t>Vinay</t>
  </si>
  <si>
    <t>Wasim</t>
  </si>
  <si>
    <t>Time per Task (seconds) Day16</t>
  </si>
  <si>
    <t>Quality (%) Day17</t>
  </si>
  <si>
    <t>Quality (%) Day16</t>
  </si>
  <si>
    <t>Time per Task (seconds) Day17</t>
  </si>
  <si>
    <t>Time per Task (seconds) Day18</t>
  </si>
  <si>
    <t>Quality (%) Day18</t>
  </si>
  <si>
    <t>Time per Task (seconds) Day19</t>
  </si>
  <si>
    <t>Quality (%) Day19</t>
  </si>
  <si>
    <t>Time per Task (seconds) Day20</t>
  </si>
  <si>
    <t>Quality (%) Day20</t>
  </si>
  <si>
    <t>Time per Task (seconds) Day21</t>
  </si>
  <si>
    <t>Quality (%) Day21</t>
  </si>
  <si>
    <t>Time per Task (seconds) Day22</t>
  </si>
  <si>
    <t>Quality (%) Day22</t>
  </si>
  <si>
    <t>Time per Task (seconds) Day23</t>
  </si>
  <si>
    <t>Quality (%) Day23</t>
  </si>
  <si>
    <t>Time per Task (seconds) Day24</t>
  </si>
  <si>
    <t>Quality (%) Day24</t>
  </si>
  <si>
    <t>Time per Task (seconds) Day25</t>
  </si>
  <si>
    <t>Quality (%) Day25</t>
  </si>
  <si>
    <t>Time per Task (seconds) Day26</t>
  </si>
  <si>
    <t>Quality (%) Day26</t>
  </si>
  <si>
    <t>Time per Task (seconds) Day27</t>
  </si>
  <si>
    <t>Quality (%) Day27</t>
  </si>
  <si>
    <t>Time per Task (seconds) Day28</t>
  </si>
  <si>
    <t>Quality (%) Day28</t>
  </si>
  <si>
    <t>Time per Task (seconds) Day29</t>
  </si>
  <si>
    <t>Quality (%) Day29</t>
  </si>
  <si>
    <t>Time per Task (seconds) Day30</t>
  </si>
  <si>
    <t>Quality (%) Day30</t>
  </si>
  <si>
    <t>Average TPT</t>
  </si>
  <si>
    <t>Average Quality</t>
  </si>
  <si>
    <t>Day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</si>
  <si>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</si>
  <si>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</si>
  <si>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</si>
  <si>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</si>
  <si>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</si>
  <si>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</si>
  <si>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</si>
  <si>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</si>
  <si>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</si>
  <si>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</si>
  <si>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</si>
  <si>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</si>
  <si>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</si>
  <si>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</si>
  <si>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</si>
  <si>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Average TPT 15 Days</t>
  </si>
  <si>
    <t>Average Quality 15 Days</t>
  </si>
  <si>
    <t>Average Quality 30 Days</t>
  </si>
  <si>
    <t>Average TPT 30 Days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</si>
  <si>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</si>
  <si>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</si>
  <si>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</si>
  <si>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</si>
  <si>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</si>
  <si>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</si>
  <si>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</si>
  <si>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</si>
  <si>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</si>
  <si>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</si>
  <si>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</si>
  <si>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</si>
  <si>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</si>
  <si>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</si>
  <si>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</si>
  <si>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Average</t>
  </si>
  <si>
    <t>Standard Deviation TPT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</si>
</sst>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1" fillId="2" borderId="0" xfId="0" applyFont="1" applyFill="1"/>
    <xf numFmtId="0" fontId="0" fillId="3" borderId="3" xfId="0" applyFill="1" applyBorder="1"/>
    <xf numFmtId="0" fontId="0" fillId="0" borderId="3" xfId="0" applyBorder="1"/>
    <xf numFmtId="0" fontId="1" fillId="4" borderId="0" xfId="0" applyFont="1" applyFill="1"/>
    <xf numFmtId="0" fontId="0" fillId="5" borderId="0" xfId="0" applyFill="1"/>
    <xf numFmtId="0" fontId="1" fillId="5" borderId="0" xfId="0" applyFon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Average</a:t>
            </a:r>
            <a:r>
              <a:rPr lang="en-IN" b="1" baseline="0"/>
              <a:t> TPT vs Average Quality first 15 days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Calculations!$B$42:$B$56</c:f>
              <c:numCache>
                <c:formatCode>General</c:formatCode>
                <c:ptCount val="15"/>
                <c:pt idx="0">
                  <c:v>2.1506866285714286</c:v>
                </c:pt>
                <c:pt idx="1">
                  <c:v>2.1132616571428575</c:v>
                </c:pt>
                <c:pt idx="2">
                  <c:v>2.0658935142857144</c:v>
                </c:pt>
                <c:pt idx="3">
                  <c:v>2.0414077999999996</c:v>
                </c:pt>
                <c:pt idx="4">
                  <c:v>2.0082555714285713</c:v>
                </c:pt>
                <c:pt idx="5">
                  <c:v>1.9535951428571423</c:v>
                </c:pt>
                <c:pt idx="6">
                  <c:v>1.9175079428571431</c:v>
                </c:pt>
                <c:pt idx="7">
                  <c:v>1.8740603142857144</c:v>
                </c:pt>
                <c:pt idx="8">
                  <c:v>1.828700657142857</c:v>
                </c:pt>
                <c:pt idx="9">
                  <c:v>1.7999301142857138</c:v>
                </c:pt>
                <c:pt idx="10">
                  <c:v>1.7815737714285715</c:v>
                </c:pt>
                <c:pt idx="11">
                  <c:v>1.7312287428571427</c:v>
                </c:pt>
                <c:pt idx="12">
                  <c:v>1.702498314285714</c:v>
                </c:pt>
                <c:pt idx="13">
                  <c:v>1.6646591428571429</c:v>
                </c:pt>
                <c:pt idx="14">
                  <c:v>1.6370448000000004</c:v>
                </c:pt>
              </c:numCache>
            </c:numRef>
          </c:xVal>
          <c:yVal>
            <c:numRef>
              <c:f>Calculations!$C$42:$C$56</c:f>
              <c:numCache>
                <c:formatCode>General</c:formatCode>
                <c:ptCount val="15"/>
                <c:pt idx="0">
                  <c:v>91.385729142857116</c:v>
                </c:pt>
                <c:pt idx="1">
                  <c:v>91.568501428571452</c:v>
                </c:pt>
                <c:pt idx="2">
                  <c:v>91.751638000000014</c:v>
                </c:pt>
                <c:pt idx="3">
                  <c:v>91.935884857142852</c:v>
                </c:pt>
                <c:pt idx="4">
                  <c:v>91.920065714285698</c:v>
                </c:pt>
                <c:pt idx="5">
                  <c:v>92.303250000000006</c:v>
                </c:pt>
                <c:pt idx="6">
                  <c:v>92.464404285714309</c:v>
                </c:pt>
                <c:pt idx="7">
                  <c:v>92.661167428571417</c:v>
                </c:pt>
                <c:pt idx="8">
                  <c:v>92.775435714285706</c:v>
                </c:pt>
                <c:pt idx="9">
                  <c:v>92.957643142857123</c:v>
                </c:pt>
                <c:pt idx="10">
                  <c:v>93.087545428571445</c:v>
                </c:pt>
                <c:pt idx="11">
                  <c:v>93.333743142857131</c:v>
                </c:pt>
                <c:pt idx="12">
                  <c:v>93.414434000000014</c:v>
                </c:pt>
                <c:pt idx="13">
                  <c:v>93.722237714285711</c:v>
                </c:pt>
                <c:pt idx="14">
                  <c:v>93.69699742857145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A-42F2-9129-141F49A5A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11936"/>
        <c:axId val="159009536"/>
      </c:scatterChart>
      <c:valAx>
        <c:axId val="15901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09536"/>
        <c:crosses val="autoZero"/>
        <c:crossBetween val="midCat"/>
      </c:valAx>
      <c:valAx>
        <c:axId val="1590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Quality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0149679206765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1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Average</a:t>
            </a:r>
            <a:r>
              <a:rPr lang="en-IN" b="1" baseline="0"/>
              <a:t> TPT vs Average Quality last 15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Calculations!$B$58:$B$72</c:f>
              <c:numCache>
                <c:formatCode>General</c:formatCode>
                <c:ptCount val="15"/>
                <c:pt idx="0">
                  <c:v>1.6071276571428574</c:v>
                </c:pt>
                <c:pt idx="1">
                  <c:v>1.5892292285714291</c:v>
                </c:pt>
                <c:pt idx="2">
                  <c:v>1.5347282571428569</c:v>
                </c:pt>
                <c:pt idx="3">
                  <c:v>1.5304502857142861</c:v>
                </c:pt>
                <c:pt idx="4">
                  <c:v>1.5074331142857142</c:v>
                </c:pt>
                <c:pt idx="5">
                  <c:v>1.5023242857142858</c:v>
                </c:pt>
                <c:pt idx="6">
                  <c:v>1.4690326285714288</c:v>
                </c:pt>
                <c:pt idx="7">
                  <c:v>1.4134368285714285</c:v>
                </c:pt>
                <c:pt idx="8">
                  <c:v>1.3996505714285716</c:v>
                </c:pt>
                <c:pt idx="9">
                  <c:v>1.3849531714285712</c:v>
                </c:pt>
                <c:pt idx="10">
                  <c:v>1.3869200571428568</c:v>
                </c:pt>
                <c:pt idx="11">
                  <c:v>1.3504213142857144</c:v>
                </c:pt>
                <c:pt idx="12">
                  <c:v>1.3410725714285714</c:v>
                </c:pt>
                <c:pt idx="13">
                  <c:v>1.3157793714285717</c:v>
                </c:pt>
                <c:pt idx="14">
                  <c:v>1.3331428571428567</c:v>
                </c:pt>
              </c:numCache>
            </c:numRef>
          </c:xVal>
          <c:yVal>
            <c:numRef>
              <c:f>Calculations!$C$58:$C$72</c:f>
              <c:numCache>
                <c:formatCode>General</c:formatCode>
                <c:ptCount val="15"/>
                <c:pt idx="0">
                  <c:v>93.716998000000004</c:v>
                </c:pt>
                <c:pt idx="1">
                  <c:v>93.937287428571437</c:v>
                </c:pt>
                <c:pt idx="2">
                  <c:v>94.306041714285698</c:v>
                </c:pt>
                <c:pt idx="3">
                  <c:v>94.167549999999977</c:v>
                </c:pt>
                <c:pt idx="4">
                  <c:v>94.142907142857155</c:v>
                </c:pt>
                <c:pt idx="5">
                  <c:v>94.175950000000014</c:v>
                </c:pt>
                <c:pt idx="6">
                  <c:v>94.367584857142845</c:v>
                </c:pt>
                <c:pt idx="7">
                  <c:v>94.705209714285729</c:v>
                </c:pt>
                <c:pt idx="8">
                  <c:v>94.919653714285701</c:v>
                </c:pt>
                <c:pt idx="9">
                  <c:v>94.672978857142837</c:v>
                </c:pt>
                <c:pt idx="10">
                  <c:v>95.175008571428563</c:v>
                </c:pt>
                <c:pt idx="11">
                  <c:v>94.698659714285668</c:v>
                </c:pt>
                <c:pt idx="12">
                  <c:v>95.01190600000001</c:v>
                </c:pt>
                <c:pt idx="13">
                  <c:v>94.997599428571462</c:v>
                </c:pt>
                <c:pt idx="14">
                  <c:v>95.054680571428577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6-46AD-B8DB-E3A9BF8F2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36320"/>
        <c:axId val="163033920"/>
      </c:scatterChart>
      <c:valAx>
        <c:axId val="16303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TPT</a:t>
                </a:r>
              </a:p>
            </c:rich>
          </c:tx>
          <c:layout>
            <c:manualLayout>
              <c:xMode val="edge"/>
              <c:yMode val="edge"/>
              <c:x val="0.51999190726159228"/>
              <c:y val="0.91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33920"/>
        <c:crosses val="autoZero"/>
        <c:crossBetween val="midCat"/>
      </c:valAx>
      <c:valAx>
        <c:axId val="16303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Quality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0149679206765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3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Average</a:t>
            </a:r>
            <a:r>
              <a:rPr lang="en-IN" b="1" baseline="0"/>
              <a:t> TPT first 15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Calculations!$B$42:$B$56</c:f>
              <c:numCache>
                <c:formatCode>General</c:formatCode>
                <c:ptCount val="15"/>
                <c:pt idx="0">
                  <c:v>2.1506866285714286</c:v>
                </c:pt>
                <c:pt idx="1">
                  <c:v>2.1132616571428575</c:v>
                </c:pt>
                <c:pt idx="2">
                  <c:v>2.0658935142857144</c:v>
                </c:pt>
                <c:pt idx="3">
                  <c:v>2.0414077999999996</c:v>
                </c:pt>
                <c:pt idx="4">
                  <c:v>2.0082555714285713</c:v>
                </c:pt>
                <c:pt idx="5">
                  <c:v>1.9535951428571423</c:v>
                </c:pt>
                <c:pt idx="6">
                  <c:v>1.9175079428571431</c:v>
                </c:pt>
                <c:pt idx="7">
                  <c:v>1.8740603142857144</c:v>
                </c:pt>
                <c:pt idx="8">
                  <c:v>1.828700657142857</c:v>
                </c:pt>
                <c:pt idx="9">
                  <c:v>1.7999301142857138</c:v>
                </c:pt>
                <c:pt idx="10">
                  <c:v>1.7815737714285715</c:v>
                </c:pt>
                <c:pt idx="11">
                  <c:v>1.7312287428571427</c:v>
                </c:pt>
                <c:pt idx="12">
                  <c:v>1.702498314285714</c:v>
                </c:pt>
                <c:pt idx="13">
                  <c:v>1.6646591428571429</c:v>
                </c:pt>
                <c:pt idx="14">
                  <c:v>1.6370448000000004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C-4C2B-AA94-56634766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62704"/>
        <c:axId val="159955024"/>
      </c:lineChart>
      <c:catAx>
        <c:axId val="15996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</a:t>
                </a:r>
              </a:p>
            </c:rich>
          </c:tx>
          <c:layout>
            <c:manualLayout>
              <c:xMode val="edge"/>
              <c:yMode val="edge"/>
              <c:x val="0.52080446194225727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55024"/>
        <c:crosses val="autoZero"/>
        <c:auto val="1"/>
        <c:lblAlgn val="ctr"/>
        <c:lblOffset val="100"/>
        <c:noMultiLvlLbl val="0"/>
      </c:catAx>
      <c:valAx>
        <c:axId val="1599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TPT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43465660542432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6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Average</a:t>
            </a:r>
            <a:r>
              <a:rPr lang="en-IN" b="1" baseline="0"/>
              <a:t> TPT last 15 days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Calculations!$B$58:$B$72</c:f>
              <c:numCache>
                <c:formatCode>General</c:formatCode>
                <c:ptCount val="15"/>
                <c:pt idx="0">
                  <c:v>1.6071276571428574</c:v>
                </c:pt>
                <c:pt idx="1">
                  <c:v>1.5892292285714291</c:v>
                </c:pt>
                <c:pt idx="2">
                  <c:v>1.5347282571428569</c:v>
                </c:pt>
                <c:pt idx="3">
                  <c:v>1.5304502857142861</c:v>
                </c:pt>
                <c:pt idx="4">
                  <c:v>1.5074331142857142</c:v>
                </c:pt>
                <c:pt idx="5">
                  <c:v>1.5023242857142858</c:v>
                </c:pt>
                <c:pt idx="6">
                  <c:v>1.4690326285714288</c:v>
                </c:pt>
                <c:pt idx="7">
                  <c:v>1.4134368285714285</c:v>
                </c:pt>
                <c:pt idx="8">
                  <c:v>1.3996505714285716</c:v>
                </c:pt>
                <c:pt idx="9">
                  <c:v>1.3849531714285712</c:v>
                </c:pt>
                <c:pt idx="10">
                  <c:v>1.3869200571428568</c:v>
                </c:pt>
                <c:pt idx="11">
                  <c:v>1.3504213142857144</c:v>
                </c:pt>
                <c:pt idx="12">
                  <c:v>1.3410725714285714</c:v>
                </c:pt>
                <c:pt idx="13">
                  <c:v>1.3157793714285717</c:v>
                </c:pt>
                <c:pt idx="14">
                  <c:v>1.3331428571428567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A-47A6-BB54-80481A4CD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98432"/>
        <c:axId val="159008576"/>
      </c:lineChart>
      <c:catAx>
        <c:axId val="2789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</a:t>
                </a:r>
              </a:p>
            </c:rich>
          </c:tx>
          <c:layout>
            <c:manualLayout>
              <c:xMode val="edge"/>
              <c:yMode val="edge"/>
              <c:x val="0.52080446194225727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08576"/>
        <c:crosses val="autoZero"/>
        <c:auto val="1"/>
        <c:lblAlgn val="ctr"/>
        <c:lblOffset val="100"/>
        <c:noMultiLvlLbl val="0"/>
      </c:catAx>
      <c:valAx>
        <c:axId val="15900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TPT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3465660542432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TPT 30 days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(Calculations!$B$42:$B$56,Calculations!$B$58:$B$72)</c:f>
              <c:numCache>
                <c:formatCode>General</c:formatCode>
                <c:ptCount val="30"/>
                <c:pt idx="0">
                  <c:v>2.1506866285714286</c:v>
                </c:pt>
                <c:pt idx="1">
                  <c:v>2.1132616571428575</c:v>
                </c:pt>
                <c:pt idx="2">
                  <c:v>2.0658935142857144</c:v>
                </c:pt>
                <c:pt idx="3">
                  <c:v>2.0414077999999996</c:v>
                </c:pt>
                <c:pt idx="4">
                  <c:v>2.0082555714285713</c:v>
                </c:pt>
                <c:pt idx="5">
                  <c:v>1.9535951428571423</c:v>
                </c:pt>
                <c:pt idx="6">
                  <c:v>1.9175079428571431</c:v>
                </c:pt>
                <c:pt idx="7">
                  <c:v>1.8740603142857144</c:v>
                </c:pt>
                <c:pt idx="8">
                  <c:v>1.828700657142857</c:v>
                </c:pt>
                <c:pt idx="9">
                  <c:v>1.7999301142857138</c:v>
                </c:pt>
                <c:pt idx="10">
                  <c:v>1.7815737714285715</c:v>
                </c:pt>
                <c:pt idx="11">
                  <c:v>1.7312287428571427</c:v>
                </c:pt>
                <c:pt idx="12">
                  <c:v>1.702498314285714</c:v>
                </c:pt>
                <c:pt idx="13">
                  <c:v>1.6646591428571429</c:v>
                </c:pt>
                <c:pt idx="14">
                  <c:v>1.6370448000000004</c:v>
                </c:pt>
                <c:pt idx="15">
                  <c:v>1.6071276571428574</c:v>
                </c:pt>
                <c:pt idx="16">
                  <c:v>1.5892292285714291</c:v>
                </c:pt>
                <c:pt idx="17">
                  <c:v>1.5347282571428569</c:v>
                </c:pt>
                <c:pt idx="18">
                  <c:v>1.5304502857142861</c:v>
                </c:pt>
                <c:pt idx="19">
                  <c:v>1.5074331142857142</c:v>
                </c:pt>
                <c:pt idx="20">
                  <c:v>1.5023242857142858</c:v>
                </c:pt>
                <c:pt idx="21">
                  <c:v>1.4690326285714288</c:v>
                </c:pt>
                <c:pt idx="22">
                  <c:v>1.4134368285714285</c:v>
                </c:pt>
                <c:pt idx="23">
                  <c:v>1.3996505714285716</c:v>
                </c:pt>
                <c:pt idx="24">
                  <c:v>1.3849531714285712</c:v>
                </c:pt>
                <c:pt idx="25">
                  <c:v>1.3869200571428568</c:v>
                </c:pt>
                <c:pt idx="26">
                  <c:v>1.3504213142857144</c:v>
                </c:pt>
                <c:pt idx="27">
                  <c:v>1.3410725714285714</c:v>
                </c:pt>
                <c:pt idx="28">
                  <c:v>1.3157793714285717</c:v>
                </c:pt>
                <c:pt idx="29">
                  <c:v>1.3331428571428567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C-4BBB-BBF6-7950B04EF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994304"/>
        <c:axId val="244998144"/>
      </c:lineChart>
      <c:catAx>
        <c:axId val="24499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</a:t>
                </a:r>
              </a:p>
            </c:rich>
          </c:tx>
          <c:layout>
            <c:manualLayout>
              <c:xMode val="edge"/>
              <c:yMode val="edge"/>
              <c:x val="0.51368714601464294"/>
              <c:y val="0.93359253329848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98144"/>
        <c:crosses val="autoZero"/>
        <c:auto val="1"/>
        <c:lblAlgn val="ctr"/>
        <c:lblOffset val="100"/>
        <c:noMultiLvlLbl val="0"/>
      </c:catAx>
      <c:valAx>
        <c:axId val="24499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TPT</a:t>
                </a:r>
              </a:p>
            </c:rich>
          </c:tx>
          <c:layout>
            <c:manualLayout>
              <c:xMode val="edge"/>
              <c:yMode val="edge"/>
              <c:x val="1.2792397660818713E-2"/>
              <c:y val="0.45119580488123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9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15395</xdr:rowOff>
    </xdr:from>
    <xdr:to>
      <xdr:col>8</xdr:col>
      <xdr:colOff>0</xdr:colOff>
      <xdr:row>15</xdr:row>
      <xdr:rowOff>175415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187D0A-1B86-4F3D-BEA5-81077ADD4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601980</xdr:colOff>
      <xdr:row>15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F16B59-4723-4D15-A99E-08C2C2A63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598560</xdr:colOff>
      <xdr:row>0</xdr:row>
      <xdr:rowOff>0</xdr:rowOff>
    </xdr:from>
    <xdr:to>
      <xdr:col>23</xdr:col>
      <xdr:colOff>586430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F04B7A-6403-498B-A99C-D7EDEDAAE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7775</xdr:colOff>
      <xdr:row>16</xdr:row>
      <xdr:rowOff>0</xdr:rowOff>
    </xdr:from>
    <xdr:to>
      <xdr:col>8</xdr:col>
      <xdr:colOff>3266</xdr:colOff>
      <xdr:row>31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87230D-9B81-4EB9-BF12-E89C080A7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15550</xdr:colOff>
      <xdr:row>16</xdr:row>
      <xdr:rowOff>0</xdr:rowOff>
    </xdr:from>
    <xdr:to>
      <xdr:col>19</xdr:col>
      <xdr:colOff>598713</xdr:colOff>
      <xdr:row>32</xdr:row>
      <xdr:rowOff>15551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13274F-AC19-40FF-8958-4D1341916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497633</xdr:colOff>
      <xdr:row>32</xdr:row>
      <xdr:rowOff>7775</xdr:rowOff>
    </xdr:from>
    <xdr:to>
      <xdr:col>22</xdr:col>
      <xdr:colOff>357674</xdr:colOff>
      <xdr:row>53</xdr:row>
      <xdr:rowOff>171062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F6F3B54-DA08-2147-B76D-706046BC4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9021" y="5979367"/>
          <a:ext cx="6531429" cy="40821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178834</xdr:rowOff>
    </xdr:from>
    <xdr:to>
      <xdr:col>11</xdr:col>
      <xdr:colOff>38876</xdr:colOff>
      <xdr:row>54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1002420-6071-B701-2C25-710939B10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63814"/>
          <a:ext cx="6710264" cy="41132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178837</xdr:rowOff>
    </xdr:from>
    <xdr:to>
      <xdr:col>13</xdr:col>
      <xdr:colOff>1911</xdr:colOff>
      <xdr:row>78</xdr:row>
      <xdr:rowOff>139959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FD7B063-972F-B7AE-3691-45C2C51A8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55898"/>
          <a:ext cx="7886278" cy="443981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CC4C4B-27EA-4B6F-88DD-1C818AA696A7}" name="Table1" displayName="Table1" ref="A1:BI36" totalsRowShown="0">
  <autoFilter ref="A1:BI36" xr:uid="{01CC4C4B-27EA-4B6F-88DD-1C818AA696A7}"/>
  <tableColumns count="61">
    <tableColumn id="1" xr3:uid="{63FD03D9-BF94-4913-9C2F-609E09C198A0}" name="Name"/>
    <tableColumn id="2" xr3:uid="{C4E59C3A-48B3-46E1-9FCA-E43F5FEBC35A}" name="Time per Task (seconds) Day1"/>
    <tableColumn id="3" xr3:uid="{F2F718F1-66D7-48A3-85CC-9F2F744F283A}" name="Quality (%) Day1"/>
    <tableColumn id="4" xr3:uid="{7787A4D3-4A23-4011-A31B-B3549AF2D30B}" name="Time per Task (seconds) Day2"/>
    <tableColumn id="5" xr3:uid="{EBF536E1-304F-41C9-B988-F425A5E3AF7C}" name="Quality (%) Day2"/>
    <tableColumn id="6" xr3:uid="{61DDC17A-3955-4333-B44C-A22047D05361}" name="Time per Task (seconds) Day3"/>
    <tableColumn id="7" xr3:uid="{AD580B97-23C4-400B-B025-99AA891042F9}" name="Quality (%) Day3"/>
    <tableColumn id="8" xr3:uid="{98024277-021C-4BCB-8FCF-7DBBBEC40C61}" name="Time per Task (seconds) Day4"/>
    <tableColumn id="9" xr3:uid="{E71AFAAF-721E-4E31-93C2-341D9A47CC8D}" name="Quality (%) Day4"/>
    <tableColumn id="10" xr3:uid="{7EFC80EE-1B38-4CA3-9FD3-306D98676106}" name="Time per Task (seconds) Day5"/>
    <tableColumn id="11" xr3:uid="{52F0BDF6-6F0E-42FC-B724-1E477D121E28}" name="Quality (%) Day5"/>
    <tableColumn id="12" xr3:uid="{EA0B6183-A5B9-4A10-8E63-4DC0373DF768}" name="Time per Task (seconds) Day6"/>
    <tableColumn id="13" xr3:uid="{984ADDAC-7CCD-4316-BE1F-A6A5F7C91B36}" name="Quality (%) Day6"/>
    <tableColumn id="14" xr3:uid="{DD840C65-267C-4883-825D-F3596402EDAC}" name="Time per Task (seconds) Day7"/>
    <tableColumn id="15" xr3:uid="{300CAEB5-DA37-48CB-8B3A-FECEE0F5041E}" name="Quality (%) Day7"/>
    <tableColumn id="16" xr3:uid="{BABA81D9-5273-46A5-96B4-6E97591A9766}" name="Time per Task (seconds) Day8"/>
    <tableColumn id="17" xr3:uid="{96316E45-69BD-4518-B68C-B37BEB463CA6}" name="Quality (%) Day8"/>
    <tableColumn id="18" xr3:uid="{CE40E504-9F1A-4659-8C57-3E09F0DF4DBA}" name="Time per Task (seconds) Day9"/>
    <tableColumn id="19" xr3:uid="{CBD17EA1-35F6-4C51-93FA-9F937118B4A7}" name="Quality (%) Day9"/>
    <tableColumn id="20" xr3:uid="{6E255BD7-CEDF-4022-879E-4AC2FEB22A29}" name="Time per Task (seconds) Day10"/>
    <tableColumn id="21" xr3:uid="{CF1DF7B1-F5FE-4571-BD80-9CF0A85671F3}" name="Quality (%) Day10"/>
    <tableColumn id="22" xr3:uid="{EFC64861-85B4-481F-839E-7B327DC40A44}" name="Time per Task (seconds) Day11"/>
    <tableColumn id="23" xr3:uid="{0CE53893-F6F4-4F1B-B1A3-066CBC513375}" name="Quality (%) Day11"/>
    <tableColumn id="24" xr3:uid="{DD8CA6DF-40C9-4CE4-B805-FA9D3656D614}" name="Time per Task (seconds) Day12"/>
    <tableColumn id="25" xr3:uid="{18E40F9D-5824-468B-A666-A9A7C239483B}" name="Quality (%) Day12"/>
    <tableColumn id="26" xr3:uid="{8BACA6F8-7BBD-406B-8561-9838C1E7876D}" name="Time per Task (seconds) Day13"/>
    <tableColumn id="27" xr3:uid="{587D5493-FDF9-4051-B970-A1A2C6C9F64A}" name="Quality (%) Day13"/>
    <tableColumn id="28" xr3:uid="{14AA9477-8E04-4694-9A2D-482E070394AF}" name="Time per Task (seconds) Day14"/>
    <tableColumn id="29" xr3:uid="{9C76CBE7-5F6E-4F6C-A476-B6AE9EBD4392}" name="Quality (%) Day14"/>
    <tableColumn id="30" xr3:uid="{7DA6CEC4-D9FE-4259-91F6-191C1F5E0E74}" name="Time per Task (seconds) Day15"/>
    <tableColumn id="31" xr3:uid="{D3764494-8CF7-4596-8E66-846B3D2F1647}" name="Quality (%) Day15"/>
    <tableColumn id="32" xr3:uid="{87CB3AF8-1BDF-42CD-BEE0-B3B56DB99EF2}" name="Time per Task (seconds) Day16"/>
    <tableColumn id="33" xr3:uid="{5A699EEA-9E5A-42CD-93FE-4243F73670C5}" name="Quality (%) Day16"/>
    <tableColumn id="34" xr3:uid="{F80107B0-8BA3-47FF-9555-A8AA5EC884D1}" name="Time per Task (seconds) Day17"/>
    <tableColumn id="35" xr3:uid="{D78A77A2-0EA5-47CB-9C28-B23EF18D4E23}" name="Quality (%) Day17"/>
    <tableColumn id="36" xr3:uid="{435B5EB4-BD98-454E-B6FD-0404872EEEF3}" name="Time per Task (seconds) Day18"/>
    <tableColumn id="37" xr3:uid="{5114F00D-EA11-48CA-BD2C-B45601A25927}" name="Quality (%) Day18"/>
    <tableColumn id="38" xr3:uid="{864EBC92-C1A1-4CDB-AB2F-5424E71B936D}" name="Time per Task (seconds) Day19"/>
    <tableColumn id="39" xr3:uid="{A837D14A-DA8B-4E5D-83B3-060DF8B084A6}" name="Quality (%) Day19"/>
    <tableColumn id="40" xr3:uid="{FA82E194-C300-45FC-A30C-04967E321370}" name="Time per Task (seconds) Day20"/>
    <tableColumn id="41" xr3:uid="{3BA75AE6-7704-4444-834D-A7B06E0122CF}" name="Quality (%) Day20"/>
    <tableColumn id="42" xr3:uid="{1404B747-995E-4CC9-8A01-500A0D87B13E}" name="Time per Task (seconds) Day21"/>
    <tableColumn id="43" xr3:uid="{739C6A52-356E-4D5B-A5F1-BF4BB847CDF0}" name="Quality (%) Day21"/>
    <tableColumn id="44" xr3:uid="{D9F0C1E1-4429-4B94-9293-5AAC20D8A0D1}" name="Time per Task (seconds) Day22"/>
    <tableColumn id="45" xr3:uid="{D0259CAE-052D-4B90-8F05-222A51A38EC3}" name="Quality (%) Day22"/>
    <tableColumn id="46" xr3:uid="{9A257992-9F90-469F-9414-24A069634C6C}" name="Time per Task (seconds) Day23"/>
    <tableColumn id="47" xr3:uid="{DB4A33CB-DD72-4D0C-BED8-CF1FA12FB84E}" name="Quality (%) Day23"/>
    <tableColumn id="48" xr3:uid="{93FEDD48-2D41-471D-B49E-E1F614EEE2BA}" name="Time per Task (seconds) Day24"/>
    <tableColumn id="49" xr3:uid="{987AB36B-C737-4237-BC31-A3ACC5291CD8}" name="Quality (%) Day24"/>
    <tableColumn id="50" xr3:uid="{B79FE834-C610-4B9A-9548-13CE6AC742C6}" name="Time per Task (seconds) Day25"/>
    <tableColumn id="51" xr3:uid="{6F3F8A24-3DD5-41F2-BC37-87EA413E3014}" name="Quality (%) Day25"/>
    <tableColumn id="52" xr3:uid="{E9360C37-F52C-4717-AEF9-F4C00F26C7E6}" name="Time per Task (seconds) Day26"/>
    <tableColumn id="53" xr3:uid="{935C3734-DC64-49A7-846E-F8DBEB118CD3}" name="Quality (%) Day26"/>
    <tableColumn id="54" xr3:uid="{79DA24DB-DB60-4B25-9DC4-A727B6EC4B57}" name="Time per Task (seconds) Day27"/>
    <tableColumn id="55" xr3:uid="{1FE1D328-E6B5-4050-9494-9BC7A5008107}" name="Quality (%) Day27"/>
    <tableColumn id="56" xr3:uid="{466E96A1-8927-48C0-A328-07100A48C8B7}" name="Time per Task (seconds) Day28"/>
    <tableColumn id="57" xr3:uid="{FDD60265-7BC1-4E79-8C25-C5C8AEB83B35}" name="Quality (%) Day28"/>
    <tableColumn id="58" xr3:uid="{CD657E13-29F9-48C7-BF7A-363D89026AEB}" name="Time per Task (seconds) Day29"/>
    <tableColumn id="59" xr3:uid="{598E7992-E8E6-4382-B4CE-4014582FCC8E}" name="Quality (%) Day29"/>
    <tableColumn id="60" xr3:uid="{764C8747-506D-4B30-B9AC-70BD286D91B9}" name="Time per Task (seconds) Day30"/>
    <tableColumn id="61" xr3:uid="{122EAE84-CEC1-4CA9-93F3-695C9735FD3E}" name="Quality (%) Day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27C072B-22E5-4B73-8CFF-7822917E44CA}" name="Table5" displayName="Table5" ref="A1:F36" totalsRowShown="0">
  <autoFilter ref="A1:F36" xr:uid="{A27C072B-22E5-4B73-8CFF-7822917E44CA}"/>
  <tableColumns count="6">
    <tableColumn id="1" xr3:uid="{C2DCAB15-2051-42C9-AFE3-0A2EB59F5E96}" name="Name"/>
    <tableColumn id="2" xr3:uid="{FA82C848-289D-4DF5-8AD1-9A74CDB0C7A1}" name="Average TPT 15 Days" dataDxfId="5">
      <calculatedColumnFormula>AVERAGE('Workflow#1 15days TPT'!B2:P2)</calculatedColumnFormula>
    </tableColumn>
    <tableColumn id="3" xr3:uid="{4D28F9B3-6D49-4885-998A-FCC51DAE3D44}" name="Average Quality 15 Days" dataDxfId="4">
      <calculatedColumnFormula>AVERAGE('Workflow#1 15days Quality'!B2:P2)</calculatedColumnFormula>
    </tableColumn>
    <tableColumn id="4" xr3:uid="{9F865C38-A480-47AA-974D-6EC0C462ED24}" name="Time per Task (seconds) Day15" dataDxfId="3"/>
    <tableColumn id="5" xr3:uid="{6A4931C8-17DF-4D83-BE44-3FB845490FAB}" name="Average TPT 30 Days" dataDxfId="2">
      <calculatedColumnFormula>AVERAGE('Workflow#1 transformed'!B2,'Workflow#1 transformed'!D2,'Workflow#1 transformed'!F2,'Workflow#1 transformed'!H2,'Workflow#1 transformed'!J2,'Workflow#1 transformed'!L2,'Workflow#1 transformed'!N2,'Workflow#1 transformed'!P2,'Workflow#1 transformed'!R2,'Workflow#1 transformed'!T2,'Workflow#1 transformed'!V2,'Workflow#1 transformed'!X2,'Workflow#1 transformed'!Z2,'Workflow#1 transformed'!AB3,'Workflow#1 transformed'!AD2,'Workflow#1 transformed'!AF2,'Workflow#1 transformed'!AH2,'Workflow#1 transformed'!AJ2,'Workflow#1 transformed'!AL2,'Workflow#1 transformed'!AN2,'Workflow#1 transformed'!AP2,'Workflow#1 transformed'!AR2,'Workflow#1 transformed'!AT2,'Workflow#1 transformed'!AV2,'Workflow#1 transformed'!AX2,'Workflow#1 transformed'!AZ2,'Workflow#1 transformed'!BB2,'Workflow#1 transformed'!BD2,'Workflow#1 transformed'!BF2,'Workflow#1 transformed'!BH2)</calculatedColumnFormula>
    </tableColumn>
    <tableColumn id="6" xr3:uid="{39E66EDA-E566-44AF-B003-E970F22D640B}" name="Average Quality 30 Days">
      <calculatedColumnFormula>AVERAGE('Workflow#1 transformed'!C2,'Workflow#1 transformed'!E2,'Workflow#1 transformed'!G2,'Workflow#1 transformed'!I2,'Workflow#1 transformed'!K2,'Workflow#1 transformed'!M2,'Workflow#1 transformed'!O2,'Workflow#1 transformed'!Q2,'Workflow#1 transformed'!S2,'Workflow#1 transformed'!U2,'Workflow#1 transformed'!W2,'Workflow#1 transformed'!Y2,'Workflow#1 transformed'!AA2,'Workflow#1 transformed'!AC3,'Workflow#1 transformed'!AE2,'Workflow#1 transformed'!AG2,'Workflow#1 transformed'!AI2,'Workflow#1 transformed'!AK2,'Workflow#1 transformed'!AM2,'Workflow#1 transformed'!AO2,'Workflow#1 transformed'!AQ2,'Workflow#1 transformed'!AS2,'Workflow#1 transformed'!AU2,'Workflow#1 transformed'!AW2,'Workflow#1 transformed'!AY2,'Workflow#1 transformed'!BA2,'Workflow#1 transformed'!BC2,'Workflow#1 transformed'!BE2,'Workflow#1 transformed'!BG2,'Workflow#1 transformed'!BI2)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85338E2-A452-472F-9140-35F451398F09}" name="Table6" displayName="Table6" ref="A41:D72" totalsRowShown="0">
  <autoFilter ref="A41:D72" xr:uid="{885338E2-A452-472F-9140-35F451398F09}"/>
  <tableColumns count="4">
    <tableColumn id="1" xr3:uid="{3F6C2CC0-74E0-4CB0-8FBA-30D45757F51C}" name="Day"/>
    <tableColumn id="2" xr3:uid="{CAB943F2-944C-4D7E-8D2B-7A49C952CFC4}" name="Average TPT"/>
    <tableColumn id="3" xr3:uid="{B2FA967F-A40F-4095-A94B-9ACA42546790}" name="Average Quality"/>
    <tableColumn id="4" xr3:uid="{BC8D1128-5A09-4609-A3BA-52D35CF4DFD6}" name="Standard Deviation TP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6E57-B657-4060-8E76-A9F07975C5EF}">
  <dimension ref="A1:BI36"/>
  <sheetViews>
    <sheetView topLeftCell="U1" workbookViewId="0">
      <selection activeCell="I4" sqref="I4"/>
    </sheetView>
  </sheetViews>
  <sheetFormatPr defaultRowHeight="14.4" x14ac:dyDescent="0.3"/>
  <cols>
    <col min="2" max="2" width="27.6640625" customWidth="1"/>
    <col min="3" max="3" width="16.77734375" customWidth="1"/>
    <col min="4" max="4" width="27.6640625" customWidth="1"/>
    <col min="5" max="5" width="16.77734375" customWidth="1"/>
    <col min="6" max="6" width="27.6640625" customWidth="1"/>
    <col min="7" max="7" width="16.77734375" customWidth="1"/>
    <col min="8" max="8" width="27.6640625" customWidth="1"/>
    <col min="9" max="9" width="16.77734375" customWidth="1"/>
    <col min="10" max="10" width="27.6640625" customWidth="1"/>
    <col min="11" max="11" width="16.77734375" customWidth="1"/>
    <col min="12" max="12" width="27.6640625" customWidth="1"/>
    <col min="13" max="13" width="16.77734375" customWidth="1"/>
    <col min="14" max="14" width="27.6640625" customWidth="1"/>
    <col min="15" max="15" width="16.77734375" customWidth="1"/>
    <col min="16" max="16" width="27.6640625" customWidth="1"/>
    <col min="17" max="17" width="16.77734375" customWidth="1"/>
    <col min="18" max="18" width="27.6640625" customWidth="1"/>
    <col min="19" max="19" width="16.77734375" customWidth="1"/>
    <col min="20" max="20" width="28.6640625" customWidth="1"/>
    <col min="21" max="21" width="17.77734375" customWidth="1"/>
    <col min="22" max="22" width="28.6640625" customWidth="1"/>
    <col min="23" max="23" width="17.77734375" customWidth="1"/>
    <col min="24" max="24" width="28.6640625" customWidth="1"/>
    <col min="25" max="25" width="17.77734375" customWidth="1"/>
    <col min="26" max="26" width="28.6640625" customWidth="1"/>
    <col min="27" max="27" width="17.77734375" customWidth="1"/>
    <col min="28" max="28" width="28.6640625" customWidth="1"/>
    <col min="29" max="29" width="17.77734375" customWidth="1"/>
    <col min="30" max="30" width="28.6640625" customWidth="1"/>
    <col min="31" max="31" width="17.77734375" customWidth="1"/>
    <col min="32" max="32" width="29.44140625" bestFit="1" customWidth="1"/>
    <col min="33" max="33" width="18.21875" bestFit="1" customWidth="1"/>
    <col min="34" max="34" width="29.44140625" bestFit="1" customWidth="1"/>
    <col min="35" max="35" width="18.21875" bestFit="1" customWidth="1"/>
    <col min="36" max="36" width="29.44140625" bestFit="1" customWidth="1"/>
    <col min="37" max="37" width="18.21875" bestFit="1" customWidth="1"/>
    <col min="38" max="38" width="29.44140625" bestFit="1" customWidth="1"/>
    <col min="39" max="39" width="18.21875" bestFit="1" customWidth="1"/>
    <col min="40" max="40" width="29.44140625" bestFit="1" customWidth="1"/>
    <col min="41" max="41" width="18.21875" bestFit="1" customWidth="1"/>
    <col min="42" max="42" width="29.44140625" bestFit="1" customWidth="1"/>
    <col min="43" max="43" width="18.21875" bestFit="1" customWidth="1"/>
    <col min="44" max="44" width="29.44140625" bestFit="1" customWidth="1"/>
    <col min="45" max="45" width="18.21875" bestFit="1" customWidth="1"/>
    <col min="46" max="46" width="29.44140625" bestFit="1" customWidth="1"/>
    <col min="47" max="47" width="18.21875" bestFit="1" customWidth="1"/>
    <col min="48" max="48" width="29.44140625" bestFit="1" customWidth="1"/>
    <col min="49" max="49" width="18.21875" bestFit="1" customWidth="1"/>
    <col min="50" max="50" width="29.44140625" bestFit="1" customWidth="1"/>
    <col min="51" max="51" width="18.21875" bestFit="1" customWidth="1"/>
    <col min="52" max="52" width="29.44140625" bestFit="1" customWidth="1"/>
    <col min="53" max="53" width="18.21875" bestFit="1" customWidth="1"/>
    <col min="54" max="54" width="29.44140625" bestFit="1" customWidth="1"/>
    <col min="55" max="55" width="18.21875" bestFit="1" customWidth="1"/>
    <col min="56" max="56" width="29.44140625" bestFit="1" customWidth="1"/>
    <col min="57" max="57" width="18.21875" bestFit="1" customWidth="1"/>
    <col min="58" max="58" width="29.44140625" bestFit="1" customWidth="1"/>
    <col min="59" max="59" width="18.21875" bestFit="1" customWidth="1"/>
    <col min="60" max="60" width="29.44140625" bestFit="1" customWidth="1"/>
    <col min="61" max="61" width="18.21875" bestFit="1" customWidth="1"/>
  </cols>
  <sheetData>
    <row r="1" spans="1:6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66</v>
      </c>
      <c r="AG1" t="s">
        <v>68</v>
      </c>
      <c r="AH1" t="s">
        <v>69</v>
      </c>
      <c r="AI1" t="s">
        <v>67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  <c r="AO1" t="s">
        <v>75</v>
      </c>
      <c r="AP1" t="s">
        <v>76</v>
      </c>
      <c r="AQ1" t="s">
        <v>77</v>
      </c>
      <c r="AR1" t="s">
        <v>78</v>
      </c>
      <c r="AS1" t="s">
        <v>79</v>
      </c>
      <c r="AT1" t="s">
        <v>80</v>
      </c>
      <c r="AU1" t="s">
        <v>81</v>
      </c>
      <c r="AV1" t="s">
        <v>82</v>
      </c>
      <c r="AW1" t="s">
        <v>83</v>
      </c>
      <c r="AX1" t="s">
        <v>84</v>
      </c>
      <c r="AY1" t="s">
        <v>85</v>
      </c>
      <c r="AZ1" t="s">
        <v>86</v>
      </c>
      <c r="BA1" t="s">
        <v>87</v>
      </c>
      <c r="BB1" t="s">
        <v>88</v>
      </c>
      <c r="BC1" t="s">
        <v>89</v>
      </c>
      <c r="BD1" t="s">
        <v>90</v>
      </c>
      <c r="BE1" t="s">
        <v>91</v>
      </c>
      <c r="BF1" t="s">
        <v>92</v>
      </c>
      <c r="BG1" t="s">
        <v>93</v>
      </c>
      <c r="BH1" t="s">
        <v>94</v>
      </c>
      <c r="BI1" t="s">
        <v>95</v>
      </c>
    </row>
    <row r="2" spans="1:61" x14ac:dyDescent="0.3">
      <c r="A2" t="s">
        <v>31</v>
      </c>
      <c r="B2">
        <v>2.6679439999999999</v>
      </c>
      <c r="C2">
        <v>88.523259999999993</v>
      </c>
      <c r="D2">
        <v>2.6145849999999999</v>
      </c>
      <c r="E2">
        <v>88.700299999999999</v>
      </c>
      <c r="F2">
        <v>2.5622929999999999</v>
      </c>
      <c r="G2">
        <v>88.877700000000004</v>
      </c>
      <c r="H2">
        <v>2.511047</v>
      </c>
      <c r="I2">
        <v>89.055459999999997</v>
      </c>
      <c r="J2">
        <v>2.5099999999999998</v>
      </c>
      <c r="K2">
        <v>89.23357</v>
      </c>
      <c r="L2">
        <v>2.41161</v>
      </c>
      <c r="M2">
        <v>89.412040000000005</v>
      </c>
      <c r="N2">
        <v>2.37</v>
      </c>
      <c r="O2">
        <v>89.590860000000006</v>
      </c>
      <c r="P2">
        <v>2.3161100000000001</v>
      </c>
      <c r="Q2">
        <v>89.770039999999995</v>
      </c>
      <c r="R2">
        <v>2.2697880000000001</v>
      </c>
      <c r="S2">
        <v>89.949579999999997</v>
      </c>
      <c r="T2">
        <v>2.2243919999999999</v>
      </c>
      <c r="U2">
        <v>90.129480000000001</v>
      </c>
      <c r="V2">
        <v>2.1799040000000001</v>
      </c>
      <c r="W2">
        <v>90.309740000000005</v>
      </c>
      <c r="X2">
        <v>2.1363059999999998</v>
      </c>
      <c r="Y2">
        <v>90.490359999999995</v>
      </c>
      <c r="Z2">
        <v>2.0935800000000002</v>
      </c>
      <c r="AA2">
        <v>91.28</v>
      </c>
      <c r="AB2">
        <v>2.0517089999999998</v>
      </c>
      <c r="AC2">
        <v>90.852689999999996</v>
      </c>
      <c r="AD2">
        <v>2.0299999999999998</v>
      </c>
      <c r="AE2">
        <v>91.034390000000002</v>
      </c>
      <c r="AF2">
        <v>1.970461</v>
      </c>
      <c r="AG2">
        <v>91.216459999999998</v>
      </c>
      <c r="AH2">
        <v>1.931052</v>
      </c>
      <c r="AI2">
        <v>89.89</v>
      </c>
      <c r="AJ2">
        <v>1.892431</v>
      </c>
      <c r="AK2">
        <v>91.581689999999995</v>
      </c>
      <c r="AL2">
        <v>1.854582</v>
      </c>
      <c r="AM2">
        <v>91.764849999999996</v>
      </c>
      <c r="AN2">
        <v>1.98</v>
      </c>
      <c r="AO2">
        <v>90.98</v>
      </c>
      <c r="AP2">
        <v>1.7811410000000001</v>
      </c>
      <c r="AQ2">
        <v>92.132279999999994</v>
      </c>
      <c r="AR2">
        <v>1.7455179999999999</v>
      </c>
      <c r="AS2">
        <v>92.316540000000003</v>
      </c>
      <c r="AT2">
        <v>1.710607</v>
      </c>
      <c r="AU2">
        <v>92.501180000000005</v>
      </c>
      <c r="AV2">
        <v>1.6763950000000001</v>
      </c>
      <c r="AW2">
        <v>92.686179999999993</v>
      </c>
      <c r="AX2">
        <v>1.74</v>
      </c>
      <c r="AY2">
        <v>92.17</v>
      </c>
      <c r="AZ2">
        <v>1.6100099999999999</v>
      </c>
      <c r="BA2">
        <v>93.057299999999998</v>
      </c>
      <c r="BB2">
        <v>1.5778099999999999</v>
      </c>
      <c r="BC2">
        <v>93.243409999999997</v>
      </c>
      <c r="BD2">
        <v>1.6</v>
      </c>
      <c r="BE2">
        <v>93.429900000000004</v>
      </c>
      <c r="BF2">
        <v>1.56</v>
      </c>
      <c r="BG2">
        <v>92.91</v>
      </c>
      <c r="BH2">
        <v>1.44</v>
      </c>
      <c r="BI2">
        <v>93.803989999999999</v>
      </c>
    </row>
    <row r="3" spans="1:61" x14ac:dyDescent="0.3">
      <c r="A3" t="s">
        <v>32</v>
      </c>
      <c r="B3">
        <v>1.913883</v>
      </c>
      <c r="C3">
        <v>91.823849999999993</v>
      </c>
      <c r="D3">
        <v>1.875605</v>
      </c>
      <c r="E3">
        <v>92.007499999999993</v>
      </c>
      <c r="F3">
        <v>1.838093</v>
      </c>
      <c r="G3">
        <v>92.191519999999997</v>
      </c>
      <c r="H3">
        <v>1.82</v>
      </c>
      <c r="I3">
        <v>92.375900000000001</v>
      </c>
      <c r="J3">
        <v>1.7653049999999999</v>
      </c>
      <c r="K3">
        <v>91.19</v>
      </c>
      <c r="L3">
        <v>1.7299990000000001</v>
      </c>
      <c r="M3">
        <v>92.745769999999993</v>
      </c>
      <c r="N3">
        <v>1.71</v>
      </c>
      <c r="O3">
        <v>92.931259999999995</v>
      </c>
      <c r="P3">
        <v>1.71</v>
      </c>
      <c r="Q3">
        <v>92.98</v>
      </c>
      <c r="R3">
        <v>1.628261</v>
      </c>
      <c r="S3">
        <v>93.303359999999998</v>
      </c>
      <c r="T3">
        <v>1.595696</v>
      </c>
      <c r="U3">
        <v>91.9</v>
      </c>
      <c r="V3">
        <v>1.563782</v>
      </c>
      <c r="W3">
        <v>92.15</v>
      </c>
      <c r="X3">
        <v>1.5325059999999999</v>
      </c>
      <c r="Y3">
        <v>93.8643</v>
      </c>
      <c r="Z3">
        <v>1.5018560000000001</v>
      </c>
      <c r="AA3">
        <v>93.24</v>
      </c>
      <c r="AB3">
        <v>1.471819</v>
      </c>
      <c r="AC3">
        <v>94.240129999999994</v>
      </c>
      <c r="AD3">
        <v>1.4423820000000001</v>
      </c>
      <c r="AE3">
        <v>92.98</v>
      </c>
      <c r="AF3">
        <v>1.46</v>
      </c>
      <c r="AG3">
        <v>93.79</v>
      </c>
      <c r="AH3">
        <v>1.3852640000000001</v>
      </c>
      <c r="AI3">
        <v>94.806709999999995</v>
      </c>
      <c r="AJ3">
        <v>1.357559</v>
      </c>
      <c r="AK3">
        <v>94.996319999999997</v>
      </c>
      <c r="AL3">
        <v>1.5</v>
      </c>
      <c r="AM3">
        <v>93.93</v>
      </c>
      <c r="AN3">
        <v>1.4</v>
      </c>
      <c r="AO3">
        <v>93.91</v>
      </c>
      <c r="AP3">
        <v>1.2777240000000001</v>
      </c>
      <c r="AQ3">
        <v>92.9</v>
      </c>
      <c r="AR3">
        <v>1.2521690000000001</v>
      </c>
      <c r="AS3">
        <v>95.758570000000006</v>
      </c>
      <c r="AT3">
        <v>1.2271259999999999</v>
      </c>
      <c r="AU3">
        <v>95.950090000000003</v>
      </c>
      <c r="AV3">
        <v>1.22</v>
      </c>
      <c r="AW3">
        <v>96.141990000000007</v>
      </c>
      <c r="AX3">
        <v>1.23</v>
      </c>
      <c r="AY3">
        <v>95.95</v>
      </c>
      <c r="AZ3">
        <v>1.22</v>
      </c>
      <c r="BA3">
        <v>95.2</v>
      </c>
      <c r="BB3">
        <v>1.21</v>
      </c>
      <c r="BC3">
        <v>91.12</v>
      </c>
      <c r="BD3">
        <v>1.1499999999999999</v>
      </c>
      <c r="BE3">
        <v>95.11</v>
      </c>
      <c r="BF3">
        <v>1.18</v>
      </c>
      <c r="BG3">
        <v>94.27</v>
      </c>
      <c r="BH3">
        <v>1.19</v>
      </c>
      <c r="BI3">
        <v>94.99</v>
      </c>
    </row>
    <row r="4" spans="1:61" x14ac:dyDescent="0.3">
      <c r="A4" t="s">
        <v>33</v>
      </c>
      <c r="B4">
        <v>2.26349</v>
      </c>
      <c r="C4">
        <v>95.033379999999994</v>
      </c>
      <c r="D4">
        <v>2.2182200000000001</v>
      </c>
      <c r="E4">
        <v>95.22345</v>
      </c>
      <c r="F4">
        <v>2.1</v>
      </c>
      <c r="G4">
        <v>95.413899999999998</v>
      </c>
      <c r="H4">
        <v>2.130379</v>
      </c>
      <c r="I4">
        <v>95.604730000000004</v>
      </c>
      <c r="J4">
        <v>2.087771</v>
      </c>
      <c r="K4">
        <v>95.795929999999998</v>
      </c>
      <c r="L4">
        <v>2.0460159999999998</v>
      </c>
      <c r="M4">
        <v>95.987530000000007</v>
      </c>
      <c r="N4">
        <v>2.0050949999999998</v>
      </c>
      <c r="O4">
        <v>96.179500000000004</v>
      </c>
      <c r="P4">
        <v>1.964993</v>
      </c>
      <c r="Q4">
        <v>96.371859999999998</v>
      </c>
      <c r="R4">
        <v>1.9256930000000001</v>
      </c>
      <c r="S4">
        <v>96.564599999999999</v>
      </c>
      <c r="T4">
        <v>1.8871800000000001</v>
      </c>
      <c r="U4">
        <v>96.757729999999995</v>
      </c>
      <c r="V4">
        <v>1.8494360000000001</v>
      </c>
      <c r="W4">
        <v>95.98</v>
      </c>
      <c r="X4">
        <v>1.8124469999999999</v>
      </c>
      <c r="Y4">
        <v>95.68</v>
      </c>
      <c r="Z4">
        <v>1.83</v>
      </c>
      <c r="AA4">
        <v>97.339439999999996</v>
      </c>
      <c r="AB4">
        <v>1.7406740000000001</v>
      </c>
      <c r="AC4">
        <v>97.534120000000001</v>
      </c>
      <c r="AD4">
        <v>1.7058610000000001</v>
      </c>
      <c r="AE4">
        <v>96.52</v>
      </c>
      <c r="AF4">
        <v>1.6717439999999999</v>
      </c>
      <c r="AG4">
        <v>96.67</v>
      </c>
      <c r="AH4">
        <v>1.72</v>
      </c>
      <c r="AI4">
        <v>95.99</v>
      </c>
      <c r="AJ4">
        <v>1.6055429999999999</v>
      </c>
      <c r="AK4">
        <v>98.316739999999996</v>
      </c>
      <c r="AL4">
        <v>1.5734319999999999</v>
      </c>
      <c r="AM4">
        <v>94.32</v>
      </c>
      <c r="AN4">
        <v>1.541963</v>
      </c>
      <c r="AO4">
        <v>94.77</v>
      </c>
      <c r="AP4">
        <v>1.5111239999999999</v>
      </c>
      <c r="AQ4">
        <v>95.69</v>
      </c>
      <c r="AR4">
        <v>1.480901</v>
      </c>
      <c r="AS4">
        <v>94.89</v>
      </c>
      <c r="AT4">
        <v>1.4512830000000001</v>
      </c>
      <c r="AU4">
        <v>95.86</v>
      </c>
      <c r="AV4">
        <v>1.422258</v>
      </c>
      <c r="AW4">
        <v>95.43</v>
      </c>
      <c r="AX4">
        <v>1.393813</v>
      </c>
      <c r="AY4">
        <v>96.17</v>
      </c>
      <c r="AZ4">
        <v>1.365936</v>
      </c>
      <c r="BA4">
        <v>99.900859999999994</v>
      </c>
      <c r="BB4">
        <v>1.3386180000000001</v>
      </c>
      <c r="BC4">
        <v>96.52</v>
      </c>
      <c r="BD4">
        <v>1.3118449999999999</v>
      </c>
      <c r="BE4">
        <v>96.19</v>
      </c>
      <c r="BF4">
        <v>1.31</v>
      </c>
      <c r="BG4">
        <v>97.23</v>
      </c>
      <c r="BH4">
        <v>1.28</v>
      </c>
      <c r="BI4">
        <v>96.98</v>
      </c>
    </row>
    <row r="5" spans="1:61" x14ac:dyDescent="0.3">
      <c r="A5" t="s">
        <v>34</v>
      </c>
      <c r="B5">
        <v>2.1639409999999999</v>
      </c>
      <c r="C5">
        <v>93.710989999999995</v>
      </c>
      <c r="D5">
        <v>2.1206619999999998</v>
      </c>
      <c r="E5">
        <v>93.898420000000002</v>
      </c>
      <c r="F5">
        <v>2.078249</v>
      </c>
      <c r="G5">
        <v>94.086209999999994</v>
      </c>
      <c r="H5">
        <v>2.0366840000000002</v>
      </c>
      <c r="I5">
        <v>94.274379999999994</v>
      </c>
      <c r="J5">
        <v>1.9959499999999999</v>
      </c>
      <c r="K5">
        <v>94.46293</v>
      </c>
      <c r="L5">
        <v>1.9560310000000001</v>
      </c>
      <c r="M5">
        <v>94.651859999999999</v>
      </c>
      <c r="N5">
        <v>1.916911</v>
      </c>
      <c r="O5">
        <v>94.841160000000002</v>
      </c>
      <c r="P5">
        <v>1.878573</v>
      </c>
      <c r="Q5">
        <v>95.030850000000001</v>
      </c>
      <c r="R5">
        <v>1.8410010000000001</v>
      </c>
      <c r="S5">
        <v>95.220910000000003</v>
      </c>
      <c r="T5">
        <v>1.804181</v>
      </c>
      <c r="U5">
        <v>95.411349999999999</v>
      </c>
      <c r="V5">
        <v>1.7680979999999999</v>
      </c>
      <c r="W5">
        <v>95.602170000000001</v>
      </c>
      <c r="X5">
        <v>1.7327360000000001</v>
      </c>
      <c r="Y5">
        <v>95.793379999999999</v>
      </c>
      <c r="Z5">
        <v>1.698081</v>
      </c>
      <c r="AA5">
        <v>95.984960000000001</v>
      </c>
      <c r="AB5">
        <v>1.6641189999999999</v>
      </c>
      <c r="AC5">
        <v>96.176929999999999</v>
      </c>
      <c r="AD5">
        <v>1.6308370000000001</v>
      </c>
      <c r="AE5">
        <v>96.369290000000007</v>
      </c>
      <c r="AF5">
        <v>1.59822</v>
      </c>
      <c r="AG5">
        <v>96.562020000000004</v>
      </c>
      <c r="AH5">
        <v>1.61</v>
      </c>
      <c r="AI5">
        <v>96.75515</v>
      </c>
      <c r="AJ5">
        <v>1.534931</v>
      </c>
      <c r="AK5">
        <v>96.948660000000004</v>
      </c>
      <c r="AL5">
        <v>1.504232</v>
      </c>
      <c r="AM5">
        <v>97.142560000000003</v>
      </c>
      <c r="AN5">
        <v>1.4741470000000001</v>
      </c>
      <c r="AO5">
        <v>97.336839999999995</v>
      </c>
      <c r="AP5">
        <v>1.4446639999999999</v>
      </c>
      <c r="AQ5">
        <v>97.53152</v>
      </c>
      <c r="AR5">
        <v>1.58</v>
      </c>
      <c r="AS5">
        <v>97.726579999999998</v>
      </c>
      <c r="AT5">
        <v>1.387456</v>
      </c>
      <c r="AU5">
        <v>97.922030000000007</v>
      </c>
      <c r="AV5">
        <v>1.45</v>
      </c>
      <c r="AW5">
        <v>98.11788</v>
      </c>
      <c r="AX5">
        <v>1.47</v>
      </c>
      <c r="AY5">
        <v>98.314109999999999</v>
      </c>
      <c r="AZ5">
        <v>1.44</v>
      </c>
      <c r="BA5">
        <v>98.510739999999998</v>
      </c>
      <c r="BB5">
        <v>1.49</v>
      </c>
      <c r="BC5">
        <v>98.707759999999993</v>
      </c>
      <c r="BD5">
        <v>1.46</v>
      </c>
      <c r="BE5">
        <v>98.905180000000001</v>
      </c>
      <c r="BF5">
        <v>1.44</v>
      </c>
      <c r="BG5">
        <v>99.102990000000005</v>
      </c>
      <c r="BH5">
        <v>1.32</v>
      </c>
      <c r="BI5">
        <v>99.301190000000005</v>
      </c>
    </row>
    <row r="6" spans="1:61" x14ac:dyDescent="0.3">
      <c r="A6" t="s">
        <v>35</v>
      </c>
      <c r="B6">
        <v>2.4788779999999999</v>
      </c>
      <c r="C6">
        <v>87.609369999999998</v>
      </c>
      <c r="D6">
        <v>2.4293010000000002</v>
      </c>
      <c r="E6">
        <v>87.784589999999994</v>
      </c>
      <c r="F6">
        <v>2.3807149999999999</v>
      </c>
      <c r="G6">
        <v>87.960160000000002</v>
      </c>
      <c r="H6">
        <v>2.3331</v>
      </c>
      <c r="I6">
        <v>88.136080000000007</v>
      </c>
      <c r="J6">
        <v>2.286438</v>
      </c>
      <c r="K6">
        <v>88.312349999999995</v>
      </c>
      <c r="L6">
        <v>2.2999999999999998</v>
      </c>
      <c r="M6">
        <v>88.488969999999995</v>
      </c>
      <c r="N6">
        <v>2.1958950000000002</v>
      </c>
      <c r="O6">
        <v>88.665949999999995</v>
      </c>
      <c r="P6">
        <v>2.1519780000000002</v>
      </c>
      <c r="Q6">
        <v>88.843279999999993</v>
      </c>
      <c r="R6">
        <v>2.1089380000000002</v>
      </c>
      <c r="S6">
        <v>89.020970000000005</v>
      </c>
      <c r="T6">
        <v>2.0667589999999998</v>
      </c>
      <c r="U6">
        <v>89.199010000000001</v>
      </c>
      <c r="V6">
        <v>2.0254240000000001</v>
      </c>
      <c r="W6">
        <v>89.377409999999998</v>
      </c>
      <c r="X6">
        <v>1.9849159999999999</v>
      </c>
      <c r="Y6">
        <v>89.556160000000006</v>
      </c>
      <c r="Z6">
        <v>1.945217</v>
      </c>
      <c r="AA6">
        <v>89.735280000000003</v>
      </c>
      <c r="AB6">
        <v>1.96</v>
      </c>
      <c r="AC6">
        <v>89.914749999999998</v>
      </c>
      <c r="AD6">
        <v>1.868187</v>
      </c>
      <c r="AE6">
        <v>90.094579999999993</v>
      </c>
      <c r="AF6">
        <v>1.8308230000000001</v>
      </c>
      <c r="AG6">
        <v>90.274770000000004</v>
      </c>
      <c r="AH6">
        <v>1.794206</v>
      </c>
      <c r="AI6">
        <v>90.455309999999997</v>
      </c>
      <c r="AJ6">
        <v>1.7583219999999999</v>
      </c>
      <c r="AK6">
        <v>90.636229999999998</v>
      </c>
      <c r="AL6">
        <v>1.7231559999999999</v>
      </c>
      <c r="AM6">
        <v>90.817499999999995</v>
      </c>
      <c r="AN6">
        <v>1.688693</v>
      </c>
      <c r="AO6">
        <v>90.999129999999994</v>
      </c>
      <c r="AP6">
        <v>1.654919</v>
      </c>
      <c r="AQ6">
        <v>91.181129999999996</v>
      </c>
      <c r="AR6">
        <v>1.621821</v>
      </c>
      <c r="AS6">
        <v>91.363489999999999</v>
      </c>
      <c r="AT6">
        <v>1.62</v>
      </c>
      <c r="AU6">
        <v>91.546220000000005</v>
      </c>
      <c r="AV6">
        <v>1.557596</v>
      </c>
      <c r="AW6">
        <v>91.729309999999998</v>
      </c>
      <c r="AX6">
        <v>1.5264450000000001</v>
      </c>
      <c r="AY6">
        <v>91.912769999999995</v>
      </c>
      <c r="AZ6">
        <v>1.495916</v>
      </c>
      <c r="BA6">
        <v>92.096599999999995</v>
      </c>
      <c r="BB6">
        <v>1.465997</v>
      </c>
      <c r="BC6">
        <v>92.280789999999996</v>
      </c>
      <c r="BD6">
        <v>1.436677</v>
      </c>
      <c r="BE6">
        <v>92.03</v>
      </c>
      <c r="BF6">
        <v>1.4079440000000001</v>
      </c>
      <c r="BG6">
        <v>91.91</v>
      </c>
      <c r="BH6">
        <v>1.41</v>
      </c>
      <c r="BI6">
        <v>91.89</v>
      </c>
    </row>
    <row r="7" spans="1:61" x14ac:dyDescent="0.3">
      <c r="A7" t="s">
        <v>36</v>
      </c>
      <c r="B7">
        <v>2.6574900000000001</v>
      </c>
      <c r="C7">
        <v>95.330839999999995</v>
      </c>
      <c r="D7">
        <v>2.6043400000000001</v>
      </c>
      <c r="E7">
        <v>95.521500000000003</v>
      </c>
      <c r="F7">
        <v>2.552254</v>
      </c>
      <c r="G7">
        <v>95.712540000000004</v>
      </c>
      <c r="H7">
        <v>2.5012080000000001</v>
      </c>
      <c r="I7">
        <v>95.903970000000001</v>
      </c>
      <c r="J7">
        <v>2.451184</v>
      </c>
      <c r="K7">
        <v>96.095780000000005</v>
      </c>
      <c r="L7">
        <v>2.402161</v>
      </c>
      <c r="M7">
        <v>96.287970000000001</v>
      </c>
      <c r="N7">
        <v>2.354117</v>
      </c>
      <c r="O7">
        <v>96.480540000000005</v>
      </c>
      <c r="P7">
        <v>2.3070349999999999</v>
      </c>
      <c r="Q7">
        <v>96.673509999999993</v>
      </c>
      <c r="R7">
        <v>2.260894</v>
      </c>
      <c r="S7">
        <v>95.53</v>
      </c>
      <c r="T7">
        <v>2.2156760000000002</v>
      </c>
      <c r="U7">
        <v>96.21</v>
      </c>
      <c r="V7">
        <v>2.1713629999999999</v>
      </c>
      <c r="W7">
        <v>97.254710000000003</v>
      </c>
      <c r="X7">
        <v>2.127936</v>
      </c>
      <c r="Y7">
        <v>97.449219999999997</v>
      </c>
      <c r="Z7">
        <v>2.0853769999999998</v>
      </c>
      <c r="AA7">
        <v>97.644120000000001</v>
      </c>
      <c r="AB7">
        <v>2.043669</v>
      </c>
      <c r="AC7">
        <v>97.839399999999998</v>
      </c>
      <c r="AD7">
        <v>2.002796</v>
      </c>
      <c r="AE7">
        <v>98.035079999999994</v>
      </c>
      <c r="AF7">
        <v>1.9627399999999999</v>
      </c>
      <c r="AG7">
        <v>96.67</v>
      </c>
      <c r="AH7">
        <v>1.9234849999999999</v>
      </c>
      <c r="AI7">
        <v>96.43</v>
      </c>
      <c r="AJ7">
        <v>1.885016</v>
      </c>
      <c r="AK7">
        <v>96.87</v>
      </c>
      <c r="AL7">
        <v>1.847315</v>
      </c>
      <c r="AM7">
        <v>96.23</v>
      </c>
      <c r="AN7">
        <v>1.8103689999999999</v>
      </c>
      <c r="AO7">
        <v>95.54</v>
      </c>
      <c r="AP7">
        <v>1.774162</v>
      </c>
      <c r="AQ7">
        <v>95.23</v>
      </c>
      <c r="AR7">
        <v>1.7386779999999999</v>
      </c>
      <c r="AS7">
        <v>96.75</v>
      </c>
      <c r="AT7">
        <v>1.703905</v>
      </c>
      <c r="AU7">
        <v>95.45</v>
      </c>
      <c r="AV7">
        <v>1.669827</v>
      </c>
      <c r="AW7">
        <v>99.813900000000004</v>
      </c>
      <c r="AX7">
        <v>1.6364300000000001</v>
      </c>
      <c r="AY7">
        <v>96.73</v>
      </c>
      <c r="AZ7">
        <v>1.75</v>
      </c>
      <c r="BA7">
        <v>96.32</v>
      </c>
      <c r="BB7">
        <v>1.69</v>
      </c>
      <c r="BC7">
        <v>95.55</v>
      </c>
      <c r="BD7">
        <v>1.8</v>
      </c>
      <c r="BE7">
        <v>98.23</v>
      </c>
      <c r="BF7">
        <v>1.76</v>
      </c>
      <c r="BG7">
        <v>97.53</v>
      </c>
      <c r="BH7">
        <v>1.9</v>
      </c>
      <c r="BI7">
        <v>96.56</v>
      </c>
    </row>
    <row r="8" spans="1:61" x14ac:dyDescent="0.3">
      <c r="A8" t="s">
        <v>37</v>
      </c>
      <c r="B8">
        <v>1.1000000000000001</v>
      </c>
      <c r="C8">
        <v>89.882940000000005</v>
      </c>
      <c r="D8">
        <v>1.1000000000000001</v>
      </c>
      <c r="E8">
        <v>90.062709999999996</v>
      </c>
      <c r="F8">
        <v>1.1000000000000001</v>
      </c>
      <c r="G8">
        <v>90.242829999999998</v>
      </c>
      <c r="H8">
        <v>1</v>
      </c>
      <c r="I8">
        <v>90.423320000000004</v>
      </c>
      <c r="J8">
        <v>1.1000000000000001</v>
      </c>
      <c r="K8">
        <v>90.604159999999993</v>
      </c>
      <c r="L8">
        <v>1</v>
      </c>
      <c r="M8">
        <v>90.78537</v>
      </c>
      <c r="N8">
        <v>1.2</v>
      </c>
      <c r="O8">
        <v>90.966939999999994</v>
      </c>
      <c r="P8">
        <v>1.1000000000000001</v>
      </c>
      <c r="Q8">
        <v>91.148880000000005</v>
      </c>
      <c r="R8">
        <v>0.9</v>
      </c>
      <c r="S8">
        <v>91.33117</v>
      </c>
      <c r="T8">
        <v>0.95</v>
      </c>
      <c r="U8">
        <v>91.513840000000002</v>
      </c>
      <c r="V8">
        <v>1.1000000000000001</v>
      </c>
      <c r="W8">
        <v>91.696860000000001</v>
      </c>
      <c r="X8">
        <v>1</v>
      </c>
      <c r="Y8">
        <v>91.880260000000007</v>
      </c>
      <c r="Z8">
        <v>0.8</v>
      </c>
      <c r="AA8">
        <v>92.064019999999999</v>
      </c>
      <c r="AB8">
        <v>0.95</v>
      </c>
      <c r="AC8">
        <v>92.248149999999995</v>
      </c>
      <c r="AD8">
        <v>0.92</v>
      </c>
      <c r="AE8">
        <v>92.432640000000006</v>
      </c>
      <c r="AF8">
        <v>0.91</v>
      </c>
      <c r="AG8">
        <v>92.617509999999996</v>
      </c>
      <c r="AH8">
        <v>0.85</v>
      </c>
      <c r="AI8">
        <v>92.80274</v>
      </c>
      <c r="AJ8">
        <v>0.85</v>
      </c>
      <c r="AK8">
        <v>92.988349999999997</v>
      </c>
      <c r="AL8">
        <v>0.75</v>
      </c>
      <c r="AM8">
        <v>93.174329999999998</v>
      </c>
      <c r="AN8">
        <v>0.8</v>
      </c>
      <c r="AO8">
        <v>93.360669999999999</v>
      </c>
      <c r="AP8">
        <v>0.82</v>
      </c>
      <c r="AQ8">
        <v>93.547399999999996</v>
      </c>
      <c r="AR8">
        <v>0.79</v>
      </c>
      <c r="AS8">
        <v>93.734489999999994</v>
      </c>
      <c r="AT8">
        <v>0.76</v>
      </c>
      <c r="AU8">
        <v>92.2</v>
      </c>
      <c r="AV8">
        <v>0.75</v>
      </c>
      <c r="AW8">
        <v>94.109800000000007</v>
      </c>
      <c r="AX8">
        <v>0.81</v>
      </c>
      <c r="AY8">
        <v>93.2</v>
      </c>
      <c r="AZ8">
        <v>0.75</v>
      </c>
      <c r="BA8">
        <v>93</v>
      </c>
      <c r="BB8">
        <v>0.78</v>
      </c>
      <c r="BC8">
        <v>92.22</v>
      </c>
      <c r="BD8">
        <v>0.77</v>
      </c>
      <c r="BE8">
        <v>92</v>
      </c>
      <c r="BF8">
        <v>0.74</v>
      </c>
      <c r="BG8">
        <v>91</v>
      </c>
      <c r="BH8">
        <v>0.75</v>
      </c>
      <c r="BI8">
        <v>91</v>
      </c>
    </row>
    <row r="9" spans="1:61" x14ac:dyDescent="0.3">
      <c r="A9" t="s">
        <v>38</v>
      </c>
      <c r="B9">
        <v>1.003835</v>
      </c>
      <c r="C9">
        <v>90.083839999999995</v>
      </c>
      <c r="D9">
        <v>0.98375800000000002</v>
      </c>
      <c r="E9">
        <v>90.264009999999999</v>
      </c>
      <c r="F9">
        <v>0.96408300000000002</v>
      </c>
      <c r="G9">
        <v>90.444540000000003</v>
      </c>
      <c r="H9">
        <v>0.94480200000000003</v>
      </c>
      <c r="I9">
        <v>90.625429999999994</v>
      </c>
      <c r="J9">
        <v>1.1000000000000001</v>
      </c>
      <c r="K9">
        <v>90.80668</v>
      </c>
      <c r="L9">
        <v>0.90738799999999997</v>
      </c>
      <c r="M9">
        <v>90.988290000000006</v>
      </c>
      <c r="N9">
        <v>0.95</v>
      </c>
      <c r="O9">
        <v>91.170270000000002</v>
      </c>
      <c r="P9">
        <v>0.87145499999999998</v>
      </c>
      <c r="Q9">
        <v>91.352609999999999</v>
      </c>
      <c r="R9">
        <v>0.85402599999999995</v>
      </c>
      <c r="S9">
        <v>91.535309999999996</v>
      </c>
      <c r="T9">
        <v>0.97</v>
      </c>
      <c r="U9">
        <v>91.718379999999996</v>
      </c>
      <c r="V9">
        <v>0.82020599999999999</v>
      </c>
      <c r="W9">
        <v>91.901820000000001</v>
      </c>
      <c r="X9">
        <v>0.80380200000000002</v>
      </c>
      <c r="Y9">
        <v>92.085629999999995</v>
      </c>
      <c r="Z9">
        <v>0.87</v>
      </c>
      <c r="AA9">
        <v>92.269800000000004</v>
      </c>
      <c r="AB9">
        <v>0.77197199999999999</v>
      </c>
      <c r="AC9">
        <v>92.454340000000002</v>
      </c>
      <c r="AD9">
        <v>0.92</v>
      </c>
      <c r="AE9">
        <v>92.639240000000001</v>
      </c>
      <c r="AF9">
        <v>0.91</v>
      </c>
      <c r="AG9">
        <v>92.824520000000007</v>
      </c>
      <c r="AH9">
        <v>0.82</v>
      </c>
      <c r="AI9">
        <v>93.010170000000002</v>
      </c>
      <c r="AJ9">
        <v>0.71204199999999995</v>
      </c>
      <c r="AK9">
        <v>93.196190000000001</v>
      </c>
      <c r="AL9">
        <v>0.89</v>
      </c>
      <c r="AM9">
        <v>93.382589999999993</v>
      </c>
      <c r="AN9">
        <v>1.1000000000000001</v>
      </c>
      <c r="AO9">
        <v>93.56935</v>
      </c>
      <c r="AP9">
        <v>0.92</v>
      </c>
      <c r="AQ9">
        <v>93.756489999999999</v>
      </c>
      <c r="AR9">
        <v>0.86</v>
      </c>
      <c r="AS9">
        <v>93.944000000000003</v>
      </c>
      <c r="AT9">
        <v>0.78</v>
      </c>
      <c r="AU9">
        <v>94.131889999999999</v>
      </c>
      <c r="AV9">
        <v>0.89</v>
      </c>
      <c r="AW9">
        <v>94.320149999999998</v>
      </c>
      <c r="AX9">
        <v>1.1000000000000001</v>
      </c>
      <c r="AY9">
        <v>94.508790000000005</v>
      </c>
      <c r="AZ9">
        <v>0.92</v>
      </c>
      <c r="BA9">
        <v>94.697810000000004</v>
      </c>
      <c r="BB9">
        <v>0.95</v>
      </c>
      <c r="BC9">
        <v>94.887209999999996</v>
      </c>
      <c r="BD9">
        <v>0.87</v>
      </c>
      <c r="BE9">
        <v>95.076980000000006</v>
      </c>
      <c r="BF9">
        <v>0.88</v>
      </c>
      <c r="BG9">
        <v>95.267139999999998</v>
      </c>
      <c r="BH9">
        <v>0.86</v>
      </c>
      <c r="BI9">
        <v>95.457669999999993</v>
      </c>
    </row>
    <row r="10" spans="1:61" x14ac:dyDescent="0.3">
      <c r="A10" t="s">
        <v>39</v>
      </c>
      <c r="B10">
        <v>1.8394539999999999</v>
      </c>
      <c r="C10">
        <v>93.455870000000004</v>
      </c>
      <c r="D10">
        <v>1.83</v>
      </c>
      <c r="E10">
        <v>93.642780000000002</v>
      </c>
      <c r="F10">
        <v>1.81</v>
      </c>
      <c r="G10">
        <v>93.830070000000006</v>
      </c>
      <c r="H10">
        <v>1.7312799999999999</v>
      </c>
      <c r="I10">
        <v>94.01773</v>
      </c>
      <c r="J10">
        <v>1.73</v>
      </c>
      <c r="K10">
        <v>93.23</v>
      </c>
      <c r="L10">
        <v>1.6627209999999999</v>
      </c>
      <c r="M10">
        <v>94.394180000000006</v>
      </c>
      <c r="N10">
        <v>1.6294660000000001</v>
      </c>
      <c r="O10">
        <v>94.42</v>
      </c>
      <c r="P10">
        <v>1.5968770000000001</v>
      </c>
      <c r="Q10">
        <v>94.772130000000004</v>
      </c>
      <c r="R10">
        <v>1.56494</v>
      </c>
      <c r="S10">
        <v>94.961680000000001</v>
      </c>
      <c r="T10">
        <v>1.533641</v>
      </c>
      <c r="U10">
        <v>95.151600000000002</v>
      </c>
      <c r="V10">
        <v>1.5029680000000001</v>
      </c>
      <c r="W10">
        <v>95.341899999999995</v>
      </c>
      <c r="X10">
        <v>1.472909</v>
      </c>
      <c r="Y10">
        <v>95.532589999999999</v>
      </c>
      <c r="Z10">
        <v>1.4434499999999999</v>
      </c>
      <c r="AA10">
        <v>94.96</v>
      </c>
      <c r="AB10">
        <v>1.4145810000000001</v>
      </c>
      <c r="AC10">
        <v>95.02</v>
      </c>
      <c r="AD10">
        <v>1.38629</v>
      </c>
      <c r="AE10">
        <v>96.106930000000006</v>
      </c>
      <c r="AF10">
        <v>1.47</v>
      </c>
      <c r="AG10">
        <v>96.299139999999994</v>
      </c>
      <c r="AH10">
        <v>1.5</v>
      </c>
      <c r="AI10">
        <v>96.491739999999993</v>
      </c>
      <c r="AJ10">
        <v>1.304765</v>
      </c>
      <c r="AK10">
        <v>95.65</v>
      </c>
      <c r="AL10">
        <v>1.27867</v>
      </c>
      <c r="AM10">
        <v>96.87809</v>
      </c>
      <c r="AN10">
        <v>1.45</v>
      </c>
      <c r="AO10">
        <v>96.2</v>
      </c>
      <c r="AP10">
        <v>1.42</v>
      </c>
      <c r="AQ10">
        <v>95.99</v>
      </c>
      <c r="AR10">
        <v>1.5</v>
      </c>
      <c r="AS10">
        <v>94.36</v>
      </c>
      <c r="AT10">
        <v>1.1794039999999999</v>
      </c>
      <c r="AU10">
        <v>97.655450000000002</v>
      </c>
      <c r="AV10">
        <v>1.42</v>
      </c>
      <c r="AW10">
        <v>95.32</v>
      </c>
      <c r="AX10">
        <v>1.41</v>
      </c>
      <c r="AY10">
        <v>95.41</v>
      </c>
      <c r="AZ10">
        <v>1.44</v>
      </c>
      <c r="BA10">
        <v>95.62</v>
      </c>
      <c r="BB10">
        <v>1.087845</v>
      </c>
      <c r="BC10">
        <v>95</v>
      </c>
      <c r="BD10">
        <v>1.35</v>
      </c>
      <c r="BE10">
        <v>94.5</v>
      </c>
      <c r="BF10">
        <v>1.32</v>
      </c>
      <c r="BG10">
        <v>94.32</v>
      </c>
      <c r="BH10">
        <v>1.4</v>
      </c>
      <c r="BI10">
        <v>95.65</v>
      </c>
    </row>
    <row r="11" spans="1:61" x14ac:dyDescent="0.3">
      <c r="A11" t="s">
        <v>40</v>
      </c>
      <c r="B11">
        <v>2.2528920000000001</v>
      </c>
      <c r="C11">
        <v>94.637230000000002</v>
      </c>
      <c r="D11">
        <v>2.2078340000000001</v>
      </c>
      <c r="E11">
        <v>94.826509999999999</v>
      </c>
      <c r="F11">
        <v>2.1636769999999999</v>
      </c>
      <c r="G11">
        <v>95.016159999999999</v>
      </c>
      <c r="H11">
        <v>2.1204040000000002</v>
      </c>
      <c r="I11">
        <v>95.206190000000007</v>
      </c>
      <c r="J11">
        <v>2.12</v>
      </c>
      <c r="K11">
        <v>94.97</v>
      </c>
      <c r="L11">
        <v>2.13</v>
      </c>
      <c r="M11">
        <v>95.587400000000002</v>
      </c>
      <c r="N11">
        <v>2.12</v>
      </c>
      <c r="O11">
        <v>95.778570000000002</v>
      </c>
      <c r="P11">
        <v>1.9557929999999999</v>
      </c>
      <c r="Q11">
        <v>95.970129999999997</v>
      </c>
      <c r="R11">
        <v>1.916677</v>
      </c>
      <c r="S11">
        <v>95.54</v>
      </c>
      <c r="T11">
        <v>1.878344</v>
      </c>
      <c r="U11">
        <v>96.354399999999998</v>
      </c>
      <c r="V11">
        <v>1.8407770000000001</v>
      </c>
      <c r="W11">
        <v>96.5471</v>
      </c>
      <c r="X11">
        <v>1.8039609999999999</v>
      </c>
      <c r="Y11">
        <v>96.740200000000002</v>
      </c>
      <c r="Z11">
        <v>1.81</v>
      </c>
      <c r="AA11">
        <v>95.55</v>
      </c>
      <c r="AB11">
        <v>1.732524</v>
      </c>
      <c r="AC11">
        <v>97.127549999999999</v>
      </c>
      <c r="AD11">
        <v>1.6978740000000001</v>
      </c>
      <c r="AE11">
        <v>96.52</v>
      </c>
      <c r="AF11">
        <v>1.663916</v>
      </c>
      <c r="AG11">
        <v>95.98</v>
      </c>
      <c r="AH11">
        <v>1.630638</v>
      </c>
      <c r="AI11">
        <v>96.52</v>
      </c>
      <c r="AJ11">
        <v>1.598025</v>
      </c>
      <c r="AK11">
        <v>97.906899999999993</v>
      </c>
      <c r="AL11">
        <v>1.62</v>
      </c>
      <c r="AM11">
        <v>95.12</v>
      </c>
      <c r="AN11">
        <v>1.534743</v>
      </c>
      <c r="AO11">
        <v>95</v>
      </c>
      <c r="AP11">
        <v>1.504049</v>
      </c>
      <c r="AQ11">
        <v>96.12</v>
      </c>
      <c r="AR11">
        <v>1.4739679999999999</v>
      </c>
      <c r="AS11">
        <v>92.23</v>
      </c>
      <c r="AT11">
        <v>1.444488</v>
      </c>
      <c r="AU11">
        <v>95.4</v>
      </c>
      <c r="AV11">
        <v>1.4155979999999999</v>
      </c>
      <c r="AW11">
        <v>94.78</v>
      </c>
      <c r="AX11">
        <v>1.41</v>
      </c>
      <c r="AY11">
        <v>93.29</v>
      </c>
      <c r="AZ11">
        <v>1.3595410000000001</v>
      </c>
      <c r="BA11">
        <v>94.1</v>
      </c>
      <c r="BB11">
        <v>1.3323499999999999</v>
      </c>
      <c r="BC11">
        <v>94.13</v>
      </c>
      <c r="BD11">
        <v>1.3057030000000001</v>
      </c>
      <c r="BE11">
        <v>94.14</v>
      </c>
      <c r="BF11">
        <v>1.2795890000000001</v>
      </c>
      <c r="BG11">
        <v>95.2</v>
      </c>
      <c r="BH11">
        <v>1.3</v>
      </c>
      <c r="BI11">
        <v>94.92</v>
      </c>
    </row>
    <row r="12" spans="1:61" x14ac:dyDescent="0.3">
      <c r="A12" t="s">
        <v>41</v>
      </c>
      <c r="B12">
        <v>1.968869</v>
      </c>
      <c r="C12">
        <v>91.048349999999999</v>
      </c>
      <c r="D12">
        <v>1.929492</v>
      </c>
      <c r="E12">
        <v>91.230450000000005</v>
      </c>
      <c r="F12">
        <v>1.8909020000000001</v>
      </c>
      <c r="G12">
        <v>91.412909999999997</v>
      </c>
      <c r="H12">
        <v>1.91</v>
      </c>
      <c r="I12">
        <v>91.595740000000006</v>
      </c>
      <c r="J12">
        <v>1.89</v>
      </c>
      <c r="K12">
        <v>91.778930000000003</v>
      </c>
      <c r="L12">
        <v>1.7797019999999999</v>
      </c>
      <c r="M12">
        <v>91.962479999999999</v>
      </c>
      <c r="N12">
        <v>1.744108</v>
      </c>
      <c r="O12">
        <v>92.146410000000003</v>
      </c>
      <c r="P12">
        <v>1.7092259999999999</v>
      </c>
      <c r="Q12">
        <v>92.330699999999993</v>
      </c>
      <c r="R12">
        <v>1.675041</v>
      </c>
      <c r="S12">
        <v>92.515360000000001</v>
      </c>
      <c r="T12">
        <v>1.64154</v>
      </c>
      <c r="U12">
        <v>92.700389999999999</v>
      </c>
      <c r="V12">
        <v>1.6087100000000001</v>
      </c>
      <c r="W12">
        <v>92.885800000000003</v>
      </c>
      <c r="X12">
        <v>1.576535</v>
      </c>
      <c r="Y12">
        <v>93.071569999999994</v>
      </c>
      <c r="Z12">
        <v>1.62</v>
      </c>
      <c r="AA12">
        <v>93.257710000000003</v>
      </c>
      <c r="AB12">
        <v>1.514105</v>
      </c>
      <c r="AC12">
        <v>93.444230000000005</v>
      </c>
      <c r="AD12">
        <v>1.4838229999999999</v>
      </c>
      <c r="AE12">
        <v>93.42</v>
      </c>
      <c r="AF12">
        <v>1.4541459999999999</v>
      </c>
      <c r="AG12">
        <v>93.818380000000005</v>
      </c>
      <c r="AH12">
        <v>1.425063</v>
      </c>
      <c r="AI12">
        <v>93.81</v>
      </c>
      <c r="AJ12">
        <v>1.3965620000000001</v>
      </c>
      <c r="AK12">
        <v>94.194019999999995</v>
      </c>
      <c r="AL12">
        <v>1.3686309999999999</v>
      </c>
      <c r="AM12">
        <v>94.382409999999993</v>
      </c>
      <c r="AN12">
        <v>1.3412580000000001</v>
      </c>
      <c r="AO12">
        <v>94.571179999999998</v>
      </c>
      <c r="AP12">
        <v>1.314433</v>
      </c>
      <c r="AQ12">
        <v>92.25</v>
      </c>
      <c r="AR12">
        <v>1.38</v>
      </c>
      <c r="AS12">
        <v>94.949839999999995</v>
      </c>
      <c r="AT12">
        <v>1.262381</v>
      </c>
      <c r="AU12">
        <v>95.139740000000003</v>
      </c>
      <c r="AV12">
        <v>1.237134</v>
      </c>
      <c r="AW12">
        <v>94.12</v>
      </c>
      <c r="AX12">
        <v>1.212391</v>
      </c>
      <c r="AY12">
        <v>94.15</v>
      </c>
      <c r="AZ12">
        <v>1.1881429999999999</v>
      </c>
      <c r="BA12">
        <v>95.71172</v>
      </c>
      <c r="BB12">
        <v>1.16438</v>
      </c>
      <c r="BC12">
        <v>92</v>
      </c>
      <c r="BD12">
        <v>1.1410929999999999</v>
      </c>
      <c r="BE12">
        <v>93.33</v>
      </c>
      <c r="BF12">
        <v>1.118271</v>
      </c>
      <c r="BG12">
        <v>93.23</v>
      </c>
      <c r="BH12">
        <v>1.1499999999999999</v>
      </c>
      <c r="BI12">
        <v>92.29</v>
      </c>
    </row>
    <row r="13" spans="1:61" x14ac:dyDescent="0.3">
      <c r="A13" t="s">
        <v>42</v>
      </c>
      <c r="B13">
        <v>2.1090339999999999</v>
      </c>
      <c r="C13">
        <v>91.227140000000006</v>
      </c>
      <c r="D13">
        <v>2.0668540000000002</v>
      </c>
      <c r="E13">
        <v>91.409599999999998</v>
      </c>
      <c r="F13">
        <v>2.0255169999999998</v>
      </c>
      <c r="G13">
        <v>91.592420000000004</v>
      </c>
      <c r="H13">
        <v>1.985006</v>
      </c>
      <c r="I13">
        <v>91.775599999999997</v>
      </c>
      <c r="J13">
        <v>1.97</v>
      </c>
      <c r="K13">
        <v>91.32</v>
      </c>
      <c r="L13">
        <v>1.9064000000000001</v>
      </c>
      <c r="M13">
        <v>92.143069999999994</v>
      </c>
      <c r="N13">
        <v>1.8682719999999999</v>
      </c>
      <c r="O13">
        <v>92.327359999999999</v>
      </c>
      <c r="P13">
        <v>1.8309059999999999</v>
      </c>
      <c r="Q13">
        <v>92.512010000000004</v>
      </c>
      <c r="R13">
        <v>1.7942880000000001</v>
      </c>
      <c r="S13">
        <v>91.76</v>
      </c>
      <c r="T13">
        <v>1.7584029999999999</v>
      </c>
      <c r="U13">
        <v>92.882429999999999</v>
      </c>
      <c r="V13">
        <v>1.75</v>
      </c>
      <c r="W13">
        <v>93.068200000000004</v>
      </c>
      <c r="X13">
        <v>1.8</v>
      </c>
      <c r="Y13">
        <v>93.254329999999996</v>
      </c>
      <c r="Z13">
        <v>1.6549940000000001</v>
      </c>
      <c r="AA13">
        <v>93.440839999999994</v>
      </c>
      <c r="AB13">
        <v>1.6218950000000001</v>
      </c>
      <c r="AC13">
        <v>93.627719999999997</v>
      </c>
      <c r="AD13">
        <v>1.5894569999999999</v>
      </c>
      <c r="AE13">
        <v>92.92</v>
      </c>
      <c r="AF13">
        <v>1.5576680000000001</v>
      </c>
      <c r="AG13">
        <v>94.002610000000004</v>
      </c>
      <c r="AH13">
        <v>1.5265139999999999</v>
      </c>
      <c r="AI13">
        <v>93.29</v>
      </c>
      <c r="AJ13">
        <v>1.495984</v>
      </c>
      <c r="AK13">
        <v>94.378990000000002</v>
      </c>
      <c r="AL13">
        <v>1.52</v>
      </c>
      <c r="AM13">
        <v>94.567750000000004</v>
      </c>
      <c r="AN13">
        <v>1.51</v>
      </c>
      <c r="AO13">
        <v>94.756889999999999</v>
      </c>
      <c r="AP13">
        <v>1.54</v>
      </c>
      <c r="AQ13">
        <v>94.946399999999997</v>
      </c>
      <c r="AR13">
        <v>1.49</v>
      </c>
      <c r="AS13">
        <v>95.136290000000002</v>
      </c>
      <c r="AT13">
        <v>1.48</v>
      </c>
      <c r="AU13">
        <v>95.326570000000004</v>
      </c>
      <c r="AV13">
        <v>1.51</v>
      </c>
      <c r="AW13">
        <v>94.59</v>
      </c>
      <c r="AX13">
        <v>1.49</v>
      </c>
      <c r="AY13">
        <v>95.708250000000007</v>
      </c>
      <c r="AZ13">
        <v>1.47</v>
      </c>
      <c r="BA13">
        <v>95.89967</v>
      </c>
      <c r="BB13">
        <v>1.48</v>
      </c>
      <c r="BC13">
        <v>93.28</v>
      </c>
      <c r="BD13">
        <v>1.47</v>
      </c>
      <c r="BE13">
        <v>94.18</v>
      </c>
      <c r="BF13">
        <v>1.46</v>
      </c>
      <c r="BG13">
        <v>95.46</v>
      </c>
      <c r="BH13">
        <v>1.45</v>
      </c>
      <c r="BI13">
        <v>96.669169999999994</v>
      </c>
    </row>
    <row r="14" spans="1:61" x14ac:dyDescent="0.3">
      <c r="A14" t="s">
        <v>43</v>
      </c>
      <c r="B14">
        <v>1.459362</v>
      </c>
      <c r="C14">
        <v>88.561790000000002</v>
      </c>
      <c r="D14">
        <v>1.430175</v>
      </c>
      <c r="E14">
        <v>88.738910000000004</v>
      </c>
      <c r="F14">
        <v>1.4015709999999999</v>
      </c>
      <c r="G14">
        <v>88.916390000000007</v>
      </c>
      <c r="H14">
        <v>1.37354</v>
      </c>
      <c r="I14">
        <v>89.094220000000007</v>
      </c>
      <c r="J14">
        <v>1.346069</v>
      </c>
      <c r="K14">
        <v>89.11</v>
      </c>
      <c r="L14">
        <v>1.319148</v>
      </c>
      <c r="M14">
        <v>89.450950000000006</v>
      </c>
      <c r="N14">
        <v>1.2927649999999999</v>
      </c>
      <c r="O14">
        <v>89.629859999999994</v>
      </c>
      <c r="P14">
        <v>1.2669090000000001</v>
      </c>
      <c r="Q14">
        <v>89.809119999999993</v>
      </c>
      <c r="R14">
        <v>1.241571</v>
      </c>
      <c r="S14">
        <v>89.988730000000004</v>
      </c>
      <c r="T14">
        <v>1.2167399999999999</v>
      </c>
      <c r="U14">
        <v>90.168710000000004</v>
      </c>
      <c r="V14">
        <v>1.1924049999999999</v>
      </c>
      <c r="W14">
        <v>90.349050000000005</v>
      </c>
      <c r="X14">
        <v>1.1685570000000001</v>
      </c>
      <c r="Y14">
        <v>90.529750000000007</v>
      </c>
      <c r="Z14">
        <v>1.145186</v>
      </c>
      <c r="AA14">
        <v>90.710809999999995</v>
      </c>
      <c r="AB14">
        <v>1.122282</v>
      </c>
      <c r="AC14">
        <v>90.892229999999998</v>
      </c>
      <c r="AD14">
        <v>1.099836</v>
      </c>
      <c r="AE14">
        <v>91.074010000000001</v>
      </c>
      <c r="AF14">
        <v>1.0778399999999999</v>
      </c>
      <c r="AG14">
        <v>91.256159999999994</v>
      </c>
      <c r="AH14">
        <v>1.0562830000000001</v>
      </c>
      <c r="AI14">
        <v>91.438670000000002</v>
      </c>
      <c r="AJ14">
        <v>1.0351570000000001</v>
      </c>
      <c r="AK14">
        <v>89.94</v>
      </c>
      <c r="AL14">
        <v>1.014454</v>
      </c>
      <c r="AM14">
        <v>91.804789999999997</v>
      </c>
      <c r="AN14">
        <v>1.1000000000000001</v>
      </c>
      <c r="AO14">
        <v>91.988399999999999</v>
      </c>
      <c r="AP14">
        <v>0.97428199999999998</v>
      </c>
      <c r="AQ14">
        <v>91.21</v>
      </c>
      <c r="AR14">
        <v>1.05</v>
      </c>
      <c r="AS14">
        <v>92.356719999999996</v>
      </c>
      <c r="AT14">
        <v>0.99</v>
      </c>
      <c r="AU14">
        <v>91.98</v>
      </c>
      <c r="AV14">
        <v>0.91698599999999997</v>
      </c>
      <c r="AW14">
        <v>92.726519999999994</v>
      </c>
      <c r="AX14">
        <v>0.89864599999999994</v>
      </c>
      <c r="AY14">
        <v>92.05</v>
      </c>
      <c r="AZ14">
        <v>1.1000000000000001</v>
      </c>
      <c r="BA14">
        <v>93.097800000000007</v>
      </c>
      <c r="BB14">
        <v>0.86306000000000005</v>
      </c>
      <c r="BC14">
        <v>93.06</v>
      </c>
      <c r="BD14">
        <v>1</v>
      </c>
      <c r="BE14">
        <v>93.12</v>
      </c>
      <c r="BF14">
        <v>0.89</v>
      </c>
      <c r="BG14">
        <v>93.657499999999999</v>
      </c>
      <c r="BH14">
        <v>0.82</v>
      </c>
      <c r="BI14">
        <v>92.76</v>
      </c>
    </row>
    <row r="15" spans="1:61" x14ac:dyDescent="0.3">
      <c r="A15" t="s">
        <v>44</v>
      </c>
      <c r="B15">
        <v>2.7366709999999999</v>
      </c>
      <c r="C15">
        <v>90.866479999999996</v>
      </c>
      <c r="D15">
        <v>2.6819380000000002</v>
      </c>
      <c r="E15">
        <v>91.048220000000001</v>
      </c>
      <c r="F15">
        <v>2.6282990000000002</v>
      </c>
      <c r="G15">
        <v>91.230310000000003</v>
      </c>
      <c r="H15">
        <v>2.5757330000000001</v>
      </c>
      <c r="I15">
        <v>91.412769999999995</v>
      </c>
      <c r="J15">
        <v>2.57</v>
      </c>
      <c r="K15">
        <v>90.99</v>
      </c>
      <c r="L15">
        <v>2.4737339999999999</v>
      </c>
      <c r="M15">
        <v>91.778790000000001</v>
      </c>
      <c r="N15">
        <v>2.4242590000000002</v>
      </c>
      <c r="O15">
        <v>91.962350000000001</v>
      </c>
      <c r="P15">
        <v>2.3757739999999998</v>
      </c>
      <c r="Q15">
        <v>92.146270000000001</v>
      </c>
      <c r="R15">
        <v>2.3282579999999999</v>
      </c>
      <c r="S15">
        <v>92.330560000000006</v>
      </c>
      <c r="T15">
        <v>2.2816930000000002</v>
      </c>
      <c r="U15">
        <v>92.515230000000003</v>
      </c>
      <c r="V15">
        <v>2.236059</v>
      </c>
      <c r="W15">
        <v>92.70026</v>
      </c>
      <c r="X15">
        <v>2.2200000000000002</v>
      </c>
      <c r="Y15">
        <v>92.885660000000001</v>
      </c>
      <c r="Z15">
        <v>2.1475110000000002</v>
      </c>
      <c r="AA15">
        <v>91.17</v>
      </c>
      <c r="AB15">
        <v>2.1045609999999999</v>
      </c>
      <c r="AC15">
        <v>93.257570000000001</v>
      </c>
      <c r="AD15">
        <v>2.0624699999999998</v>
      </c>
      <c r="AE15">
        <v>93.444090000000003</v>
      </c>
      <c r="AF15">
        <v>2.0212210000000002</v>
      </c>
      <c r="AG15">
        <v>93.630970000000005</v>
      </c>
      <c r="AH15">
        <v>1.980796</v>
      </c>
      <c r="AI15">
        <v>93.818240000000003</v>
      </c>
      <c r="AJ15">
        <v>2.1</v>
      </c>
      <c r="AK15">
        <v>94.005870000000002</v>
      </c>
      <c r="AL15">
        <v>1.9023570000000001</v>
      </c>
      <c r="AM15">
        <v>94.193879999999993</v>
      </c>
      <c r="AN15">
        <v>1.8643099999999999</v>
      </c>
      <c r="AO15">
        <v>94.382270000000005</v>
      </c>
      <c r="AP15">
        <v>1.8270230000000001</v>
      </c>
      <c r="AQ15">
        <v>94.571039999999996</v>
      </c>
      <c r="AR15">
        <v>1.790483</v>
      </c>
      <c r="AS15">
        <v>94.760180000000005</v>
      </c>
      <c r="AT15">
        <v>1.7546729999999999</v>
      </c>
      <c r="AU15">
        <v>93.29</v>
      </c>
      <c r="AV15">
        <v>1.75</v>
      </c>
      <c r="AW15">
        <v>95.139600000000002</v>
      </c>
      <c r="AX15">
        <v>1.6851879999999999</v>
      </c>
      <c r="AY15">
        <v>95.329880000000003</v>
      </c>
      <c r="AZ15">
        <v>1.651484</v>
      </c>
      <c r="BA15">
        <v>95.520539999999997</v>
      </c>
      <c r="BB15">
        <v>1.618455</v>
      </c>
      <c r="BC15">
        <v>95.711579999999998</v>
      </c>
      <c r="BD15">
        <v>1.62</v>
      </c>
      <c r="BE15">
        <v>94.89</v>
      </c>
      <c r="BF15">
        <v>1.5543640000000001</v>
      </c>
      <c r="BG15">
        <v>96.094809999999995</v>
      </c>
      <c r="BH15">
        <v>1.52</v>
      </c>
      <c r="BI15">
        <v>96.287000000000006</v>
      </c>
    </row>
    <row r="16" spans="1:61" x14ac:dyDescent="0.3">
      <c r="A16" t="s">
        <v>45</v>
      </c>
      <c r="B16">
        <v>2.4591959999999999</v>
      </c>
      <c r="C16">
        <v>93.757130000000004</v>
      </c>
      <c r="D16">
        <v>2.410012</v>
      </c>
      <c r="E16">
        <v>93.944640000000007</v>
      </c>
      <c r="F16">
        <v>2.361812</v>
      </c>
      <c r="G16">
        <v>94.132530000000003</v>
      </c>
      <c r="H16">
        <v>2.314575</v>
      </c>
      <c r="I16">
        <v>94.320800000000006</v>
      </c>
      <c r="J16">
        <v>2.268284</v>
      </c>
      <c r="K16">
        <v>94.509439999999998</v>
      </c>
      <c r="L16">
        <v>2.2229179999999999</v>
      </c>
      <c r="M16">
        <v>94.698459999999997</v>
      </c>
      <c r="N16">
        <v>2.1784599999999998</v>
      </c>
      <c r="O16">
        <v>94.23</v>
      </c>
      <c r="P16">
        <v>2.1348910000000001</v>
      </c>
      <c r="Q16">
        <v>95.077629999999999</v>
      </c>
      <c r="R16">
        <v>2.092193</v>
      </c>
      <c r="S16">
        <v>95.267790000000005</v>
      </c>
      <c r="T16">
        <v>2.0503490000000002</v>
      </c>
      <c r="U16">
        <v>95.458320000000001</v>
      </c>
      <c r="V16">
        <v>2.0093420000000002</v>
      </c>
      <c r="W16">
        <v>95.649240000000006</v>
      </c>
      <c r="X16">
        <v>1.969155</v>
      </c>
      <c r="Y16">
        <v>94.81</v>
      </c>
      <c r="Z16">
        <v>1.929772</v>
      </c>
      <c r="AA16">
        <v>95.8</v>
      </c>
      <c r="AB16">
        <v>2.0099999999999998</v>
      </c>
      <c r="AC16">
        <v>96.224279999999993</v>
      </c>
      <c r="AD16">
        <v>2.1</v>
      </c>
      <c r="AE16">
        <v>94.32</v>
      </c>
      <c r="AF16">
        <v>1.95</v>
      </c>
      <c r="AG16">
        <v>94.15</v>
      </c>
      <c r="AH16">
        <v>1.88</v>
      </c>
      <c r="AI16">
        <v>96.802779999999998</v>
      </c>
      <c r="AJ16">
        <v>1.7443610000000001</v>
      </c>
      <c r="AK16">
        <v>96.996390000000005</v>
      </c>
      <c r="AL16">
        <v>1.9</v>
      </c>
      <c r="AM16">
        <v>95.72</v>
      </c>
      <c r="AN16">
        <v>1.675284</v>
      </c>
      <c r="AO16">
        <v>94.98</v>
      </c>
      <c r="AP16">
        <v>1.88</v>
      </c>
      <c r="AQ16">
        <v>95.26</v>
      </c>
      <c r="AR16">
        <v>1.7</v>
      </c>
      <c r="AS16">
        <v>94.86</v>
      </c>
      <c r="AT16">
        <v>1.75</v>
      </c>
      <c r="AU16">
        <v>97.970240000000004</v>
      </c>
      <c r="AV16">
        <v>1.6</v>
      </c>
      <c r="AW16">
        <v>95.21</v>
      </c>
      <c r="AX16">
        <v>1.514324</v>
      </c>
      <c r="AY16">
        <v>95.31</v>
      </c>
      <c r="AZ16">
        <v>1.7</v>
      </c>
      <c r="BA16">
        <v>95.48</v>
      </c>
      <c r="BB16">
        <v>1.75</v>
      </c>
      <c r="BC16">
        <v>95.69</v>
      </c>
      <c r="BD16">
        <v>1.68</v>
      </c>
      <c r="BE16">
        <v>94.76</v>
      </c>
      <c r="BF16">
        <v>1.71</v>
      </c>
      <c r="BG16">
        <v>94.78</v>
      </c>
      <c r="BH16">
        <v>1.76</v>
      </c>
      <c r="BI16">
        <v>95.34</v>
      </c>
    </row>
    <row r="17" spans="1:61" x14ac:dyDescent="0.3">
      <c r="A17" t="s">
        <v>46</v>
      </c>
      <c r="B17">
        <v>2.0125199999999999</v>
      </c>
      <c r="C17">
        <v>90.723429999999993</v>
      </c>
      <c r="D17">
        <v>1.97227</v>
      </c>
      <c r="E17">
        <v>90.904880000000006</v>
      </c>
      <c r="F17">
        <v>1.932825</v>
      </c>
      <c r="G17">
        <v>91.086690000000004</v>
      </c>
      <c r="H17">
        <v>1.8941680000000001</v>
      </c>
      <c r="I17">
        <v>91.268860000000004</v>
      </c>
      <c r="J17">
        <v>1.9</v>
      </c>
      <c r="K17">
        <v>91.451400000000007</v>
      </c>
      <c r="L17">
        <v>1.819159</v>
      </c>
      <c r="M17">
        <v>91.634299999999996</v>
      </c>
      <c r="N17">
        <v>1.7827759999999999</v>
      </c>
      <c r="O17">
        <v>91.817570000000003</v>
      </c>
      <c r="P17">
        <v>1.74712</v>
      </c>
      <c r="Q17">
        <v>92.00121</v>
      </c>
      <c r="R17">
        <v>1.712178</v>
      </c>
      <c r="S17">
        <v>92.185209999999998</v>
      </c>
      <c r="T17">
        <v>1.75</v>
      </c>
      <c r="U17">
        <v>92.369579999999999</v>
      </c>
      <c r="V17">
        <v>1.6443760000000001</v>
      </c>
      <c r="W17">
        <v>92.554320000000004</v>
      </c>
      <c r="X17">
        <v>1.611488</v>
      </c>
      <c r="Y17">
        <v>92.739429999999999</v>
      </c>
      <c r="Z17">
        <v>1.64</v>
      </c>
      <c r="AA17">
        <v>92.924909999999997</v>
      </c>
      <c r="AB17">
        <v>1.5476730000000001</v>
      </c>
      <c r="AC17">
        <v>93.110759999999999</v>
      </c>
      <c r="AD17">
        <v>1.5167200000000001</v>
      </c>
      <c r="AE17">
        <v>93.296980000000005</v>
      </c>
      <c r="AF17">
        <v>1.4863850000000001</v>
      </c>
      <c r="AG17">
        <v>93.48357</v>
      </c>
      <c r="AH17">
        <v>1.63</v>
      </c>
      <c r="AI17">
        <v>93.670540000000003</v>
      </c>
      <c r="AJ17">
        <v>1.4275249999999999</v>
      </c>
      <c r="AK17">
        <v>93.857879999999994</v>
      </c>
      <c r="AL17">
        <v>1.3989739999999999</v>
      </c>
      <c r="AM17">
        <v>94.045599999999993</v>
      </c>
      <c r="AN17">
        <v>1.370995</v>
      </c>
      <c r="AO17">
        <v>94.233689999999996</v>
      </c>
      <c r="AP17">
        <v>1.53</v>
      </c>
      <c r="AQ17">
        <v>93.43</v>
      </c>
      <c r="AR17">
        <v>1.316703</v>
      </c>
      <c r="AS17">
        <v>94.16</v>
      </c>
      <c r="AT17">
        <v>1.2903690000000001</v>
      </c>
      <c r="AU17">
        <v>94.52</v>
      </c>
      <c r="AV17">
        <v>1.264562</v>
      </c>
      <c r="AW17">
        <v>93.99</v>
      </c>
      <c r="AX17">
        <v>1.2392700000000001</v>
      </c>
      <c r="AY17">
        <v>95.1798</v>
      </c>
      <c r="AZ17">
        <v>1.3</v>
      </c>
      <c r="BA17">
        <v>95.370159999999998</v>
      </c>
      <c r="BB17">
        <v>1.31</v>
      </c>
      <c r="BC17">
        <v>95.560900000000004</v>
      </c>
      <c r="BD17">
        <v>1.28</v>
      </c>
      <c r="BE17">
        <v>95.21</v>
      </c>
      <c r="BF17">
        <v>1.29</v>
      </c>
      <c r="BG17">
        <v>94.76</v>
      </c>
      <c r="BH17">
        <v>1.27</v>
      </c>
      <c r="BI17">
        <v>94.32</v>
      </c>
    </row>
    <row r="18" spans="1:61" x14ac:dyDescent="0.3">
      <c r="A18" t="s">
        <v>47</v>
      </c>
      <c r="B18">
        <v>1.5204629999999999</v>
      </c>
      <c r="C18">
        <v>88.787930000000003</v>
      </c>
      <c r="D18">
        <v>1.4900530000000001</v>
      </c>
      <c r="E18">
        <v>88.965500000000006</v>
      </c>
      <c r="F18">
        <v>1.4602520000000001</v>
      </c>
      <c r="G18">
        <v>89.143429999999995</v>
      </c>
      <c r="H18">
        <v>1.431047</v>
      </c>
      <c r="I18">
        <v>89.321719999999999</v>
      </c>
      <c r="J18">
        <v>1.402426</v>
      </c>
      <c r="K18">
        <v>89.500360000000001</v>
      </c>
      <c r="L18">
        <v>1.3743780000000001</v>
      </c>
      <c r="M18">
        <v>89.679360000000003</v>
      </c>
      <c r="N18">
        <v>1.3468899999999999</v>
      </c>
      <c r="O18">
        <v>89.858720000000005</v>
      </c>
      <c r="P18">
        <v>1.319952</v>
      </c>
      <c r="Q18">
        <v>90.038439999999994</v>
      </c>
      <c r="R18">
        <v>1.293553</v>
      </c>
      <c r="S18">
        <v>90.218519999999998</v>
      </c>
      <c r="T18">
        <v>1.267682</v>
      </c>
      <c r="U18">
        <v>90.398949999999999</v>
      </c>
      <c r="V18">
        <v>1.242329</v>
      </c>
      <c r="W18">
        <v>90.579750000000004</v>
      </c>
      <c r="X18">
        <v>1.217482</v>
      </c>
      <c r="Y18">
        <v>90.760909999999996</v>
      </c>
      <c r="Z18">
        <v>1.1931320000000001</v>
      </c>
      <c r="AA18">
        <v>90.942430000000002</v>
      </c>
      <c r="AB18">
        <v>1.16927</v>
      </c>
      <c r="AC18">
        <v>91.124319999999997</v>
      </c>
      <c r="AD18">
        <v>1.1458839999999999</v>
      </c>
      <c r="AE18">
        <v>91.306569999999994</v>
      </c>
      <c r="AF18">
        <v>1.122967</v>
      </c>
      <c r="AG18">
        <v>90.15</v>
      </c>
      <c r="AH18">
        <v>1.1005069999999999</v>
      </c>
      <c r="AI18">
        <v>91.672160000000005</v>
      </c>
      <c r="AJ18">
        <v>1.1000000000000001</v>
      </c>
      <c r="AK18">
        <v>91.855500000000006</v>
      </c>
      <c r="AL18">
        <v>1.1100000000000001</v>
      </c>
      <c r="AM18">
        <v>90.97</v>
      </c>
      <c r="AN18">
        <v>1.1200000000000001</v>
      </c>
      <c r="AO18">
        <v>91.72</v>
      </c>
      <c r="AP18">
        <v>1.1200000000000001</v>
      </c>
      <c r="AQ18">
        <v>91.12</v>
      </c>
      <c r="AR18">
        <v>1.1000000000000001</v>
      </c>
      <c r="AS18">
        <v>92.592550000000003</v>
      </c>
      <c r="AT18">
        <v>0.97487599999999996</v>
      </c>
      <c r="AU18">
        <v>92.777739999999994</v>
      </c>
      <c r="AV18">
        <v>0.95537799999999995</v>
      </c>
      <c r="AW18">
        <v>91.65</v>
      </c>
      <c r="AX18">
        <v>0.93627099999999996</v>
      </c>
      <c r="AY18">
        <v>92.18</v>
      </c>
      <c r="AZ18">
        <v>0.99</v>
      </c>
      <c r="BA18">
        <v>92.2</v>
      </c>
      <c r="BB18">
        <v>0.98</v>
      </c>
      <c r="BC18">
        <v>91.93</v>
      </c>
      <c r="BD18">
        <v>0.97</v>
      </c>
      <c r="BE18">
        <v>92.22</v>
      </c>
      <c r="BF18">
        <v>0.96</v>
      </c>
      <c r="BG18">
        <v>93.12</v>
      </c>
      <c r="BH18">
        <v>0.98</v>
      </c>
      <c r="BI18">
        <v>92.36</v>
      </c>
    </row>
    <row r="19" spans="1:61" x14ac:dyDescent="0.3">
      <c r="A19" t="s">
        <v>48</v>
      </c>
      <c r="B19">
        <v>1.38653</v>
      </c>
      <c r="C19">
        <v>93.865070000000003</v>
      </c>
      <c r="D19">
        <v>1.3587990000000001</v>
      </c>
      <c r="E19">
        <v>94.052800000000005</v>
      </c>
      <c r="F19">
        <v>1.331623</v>
      </c>
      <c r="G19">
        <v>94.240899999999996</v>
      </c>
      <c r="H19">
        <v>1.42</v>
      </c>
      <c r="I19">
        <v>94.429389999999998</v>
      </c>
      <c r="J19">
        <v>1.35</v>
      </c>
      <c r="K19">
        <v>94.43</v>
      </c>
      <c r="L19">
        <v>1.2533129999999999</v>
      </c>
      <c r="M19">
        <v>94.807479999999998</v>
      </c>
      <c r="N19">
        <v>1.2282470000000001</v>
      </c>
      <c r="O19">
        <v>94.997100000000003</v>
      </c>
      <c r="P19">
        <v>1.2036819999999999</v>
      </c>
      <c r="Q19">
        <v>95.187089999999998</v>
      </c>
      <c r="R19">
        <v>1.179608</v>
      </c>
      <c r="S19">
        <v>95.377459999999999</v>
      </c>
      <c r="T19">
        <v>1.1560159999999999</v>
      </c>
      <c r="U19">
        <v>94.99</v>
      </c>
      <c r="V19">
        <v>1.1328959999999999</v>
      </c>
      <c r="W19">
        <v>95.759360000000001</v>
      </c>
      <c r="X19">
        <v>1.1102380000000001</v>
      </c>
      <c r="Y19">
        <v>95.950869999999995</v>
      </c>
      <c r="Z19">
        <v>1.088033</v>
      </c>
      <c r="AA19">
        <v>95.87</v>
      </c>
      <c r="AB19">
        <v>1.1000000000000001</v>
      </c>
      <c r="AC19">
        <v>96.335059999999999</v>
      </c>
      <c r="AD19">
        <v>1.0449470000000001</v>
      </c>
      <c r="AE19">
        <v>94.99</v>
      </c>
      <c r="AF19">
        <v>1.0240480000000001</v>
      </c>
      <c r="AG19">
        <v>96.720789999999994</v>
      </c>
      <c r="AH19">
        <v>1.05</v>
      </c>
      <c r="AI19">
        <v>95.73</v>
      </c>
      <c r="AJ19">
        <v>0.98349600000000004</v>
      </c>
      <c r="AK19">
        <v>97.108059999999995</v>
      </c>
      <c r="AL19">
        <v>0.96382599999999996</v>
      </c>
      <c r="AM19">
        <v>97.302269999999993</v>
      </c>
      <c r="AN19">
        <v>0.94454899999999997</v>
      </c>
      <c r="AO19">
        <v>95.23</v>
      </c>
      <c r="AP19">
        <v>0.92565799999999998</v>
      </c>
      <c r="AQ19">
        <v>95.24</v>
      </c>
      <c r="AR19">
        <v>0.99</v>
      </c>
      <c r="AS19">
        <v>95.19</v>
      </c>
      <c r="AT19">
        <v>0.88900199999999996</v>
      </c>
      <c r="AU19">
        <v>98.083029999999994</v>
      </c>
      <c r="AV19">
        <v>0.87122200000000005</v>
      </c>
      <c r="AW19">
        <v>93.97</v>
      </c>
      <c r="AX19">
        <v>0.85379799999999995</v>
      </c>
      <c r="AY19">
        <v>96.67</v>
      </c>
      <c r="AZ19">
        <v>0.83672199999999997</v>
      </c>
      <c r="BA19">
        <v>96.58</v>
      </c>
      <c r="BB19">
        <v>0.81998700000000002</v>
      </c>
      <c r="BC19">
        <v>96.86</v>
      </c>
      <c r="BD19">
        <v>0.88</v>
      </c>
      <c r="BE19">
        <v>96.73</v>
      </c>
      <c r="BF19">
        <v>0.78751599999999999</v>
      </c>
      <c r="BG19">
        <v>96.9</v>
      </c>
      <c r="BH19">
        <v>0.82</v>
      </c>
      <c r="BI19">
        <v>96.52</v>
      </c>
    </row>
    <row r="20" spans="1:61" x14ac:dyDescent="0.3">
      <c r="A20" t="s">
        <v>49</v>
      </c>
      <c r="B20">
        <v>2.5593469999999998</v>
      </c>
      <c r="C20">
        <v>92.45223</v>
      </c>
      <c r="D20">
        <v>2.5081600000000002</v>
      </c>
      <c r="E20">
        <v>92.637129999999999</v>
      </c>
      <c r="F20">
        <v>2.4579970000000002</v>
      </c>
      <c r="G20">
        <v>92.822410000000005</v>
      </c>
      <c r="H20">
        <v>2.4088370000000001</v>
      </c>
      <c r="I20">
        <v>93.008049999999997</v>
      </c>
      <c r="J20">
        <v>2.3606600000000002</v>
      </c>
      <c r="K20">
        <v>93.194069999999996</v>
      </c>
      <c r="L20">
        <v>2.313447</v>
      </c>
      <c r="M20">
        <v>93.380459999999999</v>
      </c>
      <c r="N20">
        <v>2.2671779999999999</v>
      </c>
      <c r="O20">
        <v>93.567220000000006</v>
      </c>
      <c r="P20">
        <v>2.221835</v>
      </c>
      <c r="Q20">
        <v>93.754350000000002</v>
      </c>
      <c r="R20">
        <v>2.1773980000000002</v>
      </c>
      <c r="S20">
        <v>93.941860000000005</v>
      </c>
      <c r="T20">
        <v>2.1338499999999998</v>
      </c>
      <c r="U20">
        <v>94.129739999999998</v>
      </c>
      <c r="V20">
        <v>2.2200000000000002</v>
      </c>
      <c r="W20">
        <v>94.317999999999998</v>
      </c>
      <c r="X20">
        <v>2.0493489999999999</v>
      </c>
      <c r="Y20">
        <v>94.506640000000004</v>
      </c>
      <c r="Z20">
        <v>2.008362</v>
      </c>
      <c r="AA20">
        <v>94.695650000000001</v>
      </c>
      <c r="AB20">
        <v>1.9681949999999999</v>
      </c>
      <c r="AC20">
        <v>94.885040000000004</v>
      </c>
      <c r="AD20">
        <v>1.928831</v>
      </c>
      <c r="AE20">
        <v>95.074809999999999</v>
      </c>
      <c r="AF20">
        <v>1.94</v>
      </c>
      <c r="AG20">
        <v>95.264960000000002</v>
      </c>
      <c r="AH20">
        <v>1.8524499999999999</v>
      </c>
      <c r="AI20">
        <v>95.455489999999998</v>
      </c>
      <c r="AJ20">
        <v>1.815401</v>
      </c>
      <c r="AK20">
        <v>95.6464</v>
      </c>
      <c r="AL20">
        <v>1.779093</v>
      </c>
      <c r="AM20">
        <v>95.837699999999998</v>
      </c>
      <c r="AN20">
        <v>1.743511</v>
      </c>
      <c r="AO20">
        <v>96.02937</v>
      </c>
      <c r="AP20">
        <v>1.7086399999999999</v>
      </c>
      <c r="AQ20">
        <v>96.221429999999998</v>
      </c>
      <c r="AR20">
        <v>1.6744680000000001</v>
      </c>
      <c r="AS20">
        <v>96.413870000000003</v>
      </c>
      <c r="AT20">
        <v>1.640978</v>
      </c>
      <c r="AU20">
        <v>96.606700000000004</v>
      </c>
      <c r="AV20">
        <v>1.6081589999999999</v>
      </c>
      <c r="AW20">
        <v>96.799909999999997</v>
      </c>
      <c r="AX20">
        <v>1.575996</v>
      </c>
      <c r="AY20">
        <v>96.993510000000001</v>
      </c>
      <c r="AZ20">
        <v>1.544476</v>
      </c>
      <c r="BA20">
        <v>97.1875</v>
      </c>
      <c r="BB20">
        <v>1.5135860000000001</v>
      </c>
      <c r="BC20">
        <v>97.381879999999995</v>
      </c>
      <c r="BD20">
        <v>1.61</v>
      </c>
      <c r="BE20">
        <v>97.576639999999998</v>
      </c>
      <c r="BF20">
        <v>1.4536480000000001</v>
      </c>
      <c r="BG20">
        <v>97.771789999999996</v>
      </c>
      <c r="BH20">
        <v>1.34</v>
      </c>
      <c r="BI20">
        <v>97</v>
      </c>
    </row>
    <row r="21" spans="1:61" x14ac:dyDescent="0.3">
      <c r="A21" t="s">
        <v>50</v>
      </c>
      <c r="B21">
        <v>1.8419559999999999</v>
      </c>
      <c r="C21">
        <v>92.829459999999997</v>
      </c>
      <c r="D21">
        <v>1.8051159999999999</v>
      </c>
      <c r="E21">
        <v>93.015119999999996</v>
      </c>
      <c r="F21">
        <v>1.7690140000000001</v>
      </c>
      <c r="G21">
        <v>93.201149999999998</v>
      </c>
      <c r="H21">
        <v>1.79</v>
      </c>
      <c r="I21">
        <v>93.387550000000005</v>
      </c>
      <c r="J21">
        <v>1.6989609999999999</v>
      </c>
      <c r="K21">
        <v>93.574330000000003</v>
      </c>
      <c r="L21">
        <v>1.664982</v>
      </c>
      <c r="M21">
        <v>93.761480000000006</v>
      </c>
      <c r="N21">
        <v>1.6316820000000001</v>
      </c>
      <c r="O21">
        <v>93.948999999999998</v>
      </c>
      <c r="P21">
        <v>1.5990489999999999</v>
      </c>
      <c r="Q21">
        <v>94.136899999999997</v>
      </c>
      <c r="R21">
        <v>1.5670679999999999</v>
      </c>
      <c r="S21">
        <v>94.32517</v>
      </c>
      <c r="T21">
        <v>1.5357259999999999</v>
      </c>
      <c r="U21">
        <v>94.513819999999996</v>
      </c>
      <c r="V21">
        <v>1.505012</v>
      </c>
      <c r="W21">
        <v>94.702849999999998</v>
      </c>
      <c r="X21">
        <v>1.474912</v>
      </c>
      <c r="Y21">
        <v>94.892250000000004</v>
      </c>
      <c r="Z21">
        <v>1.4454130000000001</v>
      </c>
      <c r="AA21">
        <v>93.387550000000005</v>
      </c>
      <c r="AB21">
        <v>1.4165049999999999</v>
      </c>
      <c r="AC21">
        <v>94.136899999999997</v>
      </c>
      <c r="AD21">
        <v>1.3881749999999999</v>
      </c>
      <c r="AE21">
        <v>95.46275</v>
      </c>
      <c r="AF21">
        <v>1.360411</v>
      </c>
      <c r="AG21">
        <v>93.387550000000005</v>
      </c>
      <c r="AH21">
        <v>1.3332029999999999</v>
      </c>
      <c r="AI21">
        <v>94.136899999999997</v>
      </c>
      <c r="AJ21">
        <v>1.3065389999999999</v>
      </c>
      <c r="AK21">
        <v>94.702849999999998</v>
      </c>
      <c r="AL21">
        <v>1.280408</v>
      </c>
      <c r="AM21">
        <v>93.387550000000005</v>
      </c>
      <c r="AN21">
        <v>1.2547999999999999</v>
      </c>
      <c r="AO21">
        <v>94.136899999999997</v>
      </c>
      <c r="AP21">
        <v>1.2297039999999999</v>
      </c>
      <c r="AQ21">
        <v>93.201149999999998</v>
      </c>
      <c r="AR21">
        <v>1.2051099999999999</v>
      </c>
      <c r="AS21">
        <v>93.201149999999998</v>
      </c>
      <c r="AT21">
        <v>1.1810080000000001</v>
      </c>
      <c r="AU21">
        <v>94.702849999999998</v>
      </c>
      <c r="AV21">
        <v>1.1573880000000001</v>
      </c>
      <c r="AW21">
        <v>97.194890000000001</v>
      </c>
      <c r="AX21">
        <v>1.1342399999999999</v>
      </c>
      <c r="AY21">
        <v>93.201149999999998</v>
      </c>
      <c r="AZ21">
        <v>1.21</v>
      </c>
      <c r="BA21">
        <v>97.584059999999994</v>
      </c>
      <c r="BB21">
        <v>1.089324</v>
      </c>
      <c r="BC21">
        <v>97.779219999999995</v>
      </c>
      <c r="BD21">
        <v>1.0675380000000001</v>
      </c>
      <c r="BE21">
        <v>94.702849999999998</v>
      </c>
      <c r="BF21">
        <v>1.046187</v>
      </c>
      <c r="BG21">
        <v>94.702849999999998</v>
      </c>
      <c r="BH21">
        <v>1.04</v>
      </c>
      <c r="BI21">
        <v>94.702849999999998</v>
      </c>
    </row>
    <row r="22" spans="1:61" x14ac:dyDescent="0.3">
      <c r="A22" t="s">
        <v>51</v>
      </c>
      <c r="B22">
        <v>1.993601</v>
      </c>
      <c r="C22">
        <v>93.397739999999999</v>
      </c>
      <c r="D22">
        <v>2.1</v>
      </c>
      <c r="E22">
        <v>93.584530000000001</v>
      </c>
      <c r="F22">
        <v>1.9146540000000001</v>
      </c>
      <c r="G22">
        <v>93.771699999999996</v>
      </c>
      <c r="H22">
        <v>1.8763609999999999</v>
      </c>
      <c r="I22">
        <v>93.959249999999997</v>
      </c>
      <c r="J22">
        <v>1.8388340000000001</v>
      </c>
      <c r="K22">
        <v>94.147170000000003</v>
      </c>
      <c r="L22">
        <v>1.87</v>
      </c>
      <c r="M22">
        <v>94.335459999999998</v>
      </c>
      <c r="N22">
        <v>1.766016</v>
      </c>
      <c r="O22">
        <v>94.52413</v>
      </c>
      <c r="P22">
        <v>1.730696</v>
      </c>
      <c r="Q22">
        <v>94.713179999999994</v>
      </c>
      <c r="R22">
        <v>1.6960820000000001</v>
      </c>
      <c r="S22">
        <v>94.902609999999996</v>
      </c>
      <c r="T22">
        <v>1.6621600000000001</v>
      </c>
      <c r="U22">
        <v>95.092410000000001</v>
      </c>
      <c r="V22">
        <v>1.71</v>
      </c>
      <c r="W22">
        <v>95.282600000000002</v>
      </c>
      <c r="X22">
        <v>1.596339</v>
      </c>
      <c r="Y22">
        <v>95.473159999999993</v>
      </c>
      <c r="Z22">
        <v>1.5644119999999999</v>
      </c>
      <c r="AA22">
        <v>95.664109999999994</v>
      </c>
      <c r="AB22">
        <v>1.5331239999999999</v>
      </c>
      <c r="AC22">
        <v>95.855440000000002</v>
      </c>
      <c r="AD22">
        <v>1.502461</v>
      </c>
      <c r="AE22">
        <v>96.047150000000002</v>
      </c>
      <c r="AF22">
        <v>1.4724120000000001</v>
      </c>
      <c r="AG22">
        <v>96.239239999999995</v>
      </c>
      <c r="AH22">
        <v>1.4429639999999999</v>
      </c>
      <c r="AI22">
        <v>96.431719999999999</v>
      </c>
      <c r="AJ22">
        <v>1.4141049999999999</v>
      </c>
      <c r="AK22">
        <v>96.624579999999995</v>
      </c>
      <c r="AL22">
        <v>1.385823</v>
      </c>
      <c r="AM22">
        <v>96.817830000000001</v>
      </c>
      <c r="AN22">
        <v>1.42</v>
      </c>
      <c r="AO22">
        <v>95.29</v>
      </c>
      <c r="AP22">
        <v>1.3309439999999999</v>
      </c>
      <c r="AQ22">
        <v>96.01</v>
      </c>
      <c r="AR22">
        <v>1.304325</v>
      </c>
      <c r="AS22">
        <v>94.12</v>
      </c>
      <c r="AT22">
        <v>1.2782389999999999</v>
      </c>
      <c r="AU22">
        <v>94.52</v>
      </c>
      <c r="AV22">
        <v>1.2526740000000001</v>
      </c>
      <c r="AW22">
        <v>97.78989</v>
      </c>
      <c r="AX22">
        <v>1.2276199999999999</v>
      </c>
      <c r="AY22">
        <v>93.23</v>
      </c>
      <c r="AZ22">
        <v>1.203068</v>
      </c>
      <c r="BA22">
        <v>94.9</v>
      </c>
      <c r="BB22">
        <v>1.1790069999999999</v>
      </c>
      <c r="BC22">
        <v>95.12</v>
      </c>
      <c r="BD22">
        <v>1.1554260000000001</v>
      </c>
      <c r="BE22">
        <v>98.574560000000005</v>
      </c>
      <c r="BF22">
        <v>1.1323179999999999</v>
      </c>
      <c r="BG22">
        <v>94.19</v>
      </c>
      <c r="BH22">
        <v>1.1299999999999999</v>
      </c>
      <c r="BI22">
        <v>94.15</v>
      </c>
    </row>
    <row r="23" spans="1:61" x14ac:dyDescent="0.3">
      <c r="A23" t="s">
        <v>52</v>
      </c>
      <c r="B23">
        <v>2.5788549999999999</v>
      </c>
      <c r="C23">
        <v>88.239009999999993</v>
      </c>
      <c r="D23">
        <v>2.5272779999999999</v>
      </c>
      <c r="E23">
        <v>88.415480000000002</v>
      </c>
      <c r="F23">
        <v>2.4767320000000002</v>
      </c>
      <c r="G23">
        <v>88.592309999999998</v>
      </c>
      <c r="H23">
        <v>2.4271980000000002</v>
      </c>
      <c r="I23">
        <v>88.769499999999994</v>
      </c>
      <c r="J23">
        <v>2.378654</v>
      </c>
      <c r="K23">
        <v>88.947040000000001</v>
      </c>
      <c r="L23">
        <v>2.2799999999999998</v>
      </c>
      <c r="M23">
        <v>89.124930000000006</v>
      </c>
      <c r="N23">
        <v>2.284459</v>
      </c>
      <c r="O23">
        <v>89.303179999999998</v>
      </c>
      <c r="P23">
        <v>2.29</v>
      </c>
      <c r="Q23">
        <v>89.481790000000004</v>
      </c>
      <c r="R23">
        <v>2.1939950000000001</v>
      </c>
      <c r="S23">
        <v>89.660749999999993</v>
      </c>
      <c r="T23">
        <v>2.150115</v>
      </c>
      <c r="U23">
        <v>89.840069999999997</v>
      </c>
      <c r="V23">
        <v>2.1071119999999999</v>
      </c>
      <c r="W23">
        <v>90.019750000000002</v>
      </c>
      <c r="X23">
        <v>2.0649700000000002</v>
      </c>
      <c r="Y23">
        <v>90.199789999999993</v>
      </c>
      <c r="Z23">
        <v>2.0236710000000002</v>
      </c>
      <c r="AA23">
        <v>90.380189999999999</v>
      </c>
      <c r="AB23">
        <v>1.9831970000000001</v>
      </c>
      <c r="AC23">
        <v>90.560950000000005</v>
      </c>
      <c r="AD23">
        <v>1.99</v>
      </c>
      <c r="AE23">
        <v>90.742069999999998</v>
      </c>
      <c r="AF23">
        <v>1.904663</v>
      </c>
      <c r="AG23">
        <v>90.923559999999995</v>
      </c>
      <c r="AH23">
        <v>1.8665689999999999</v>
      </c>
      <c r="AI23">
        <v>91.105410000000006</v>
      </c>
      <c r="AJ23">
        <v>1.8292379999999999</v>
      </c>
      <c r="AK23">
        <v>89.96</v>
      </c>
      <c r="AL23">
        <v>1.7926530000000001</v>
      </c>
      <c r="AM23">
        <v>91.470190000000002</v>
      </c>
      <c r="AN23">
        <v>1.88</v>
      </c>
      <c r="AO23">
        <v>91.653130000000004</v>
      </c>
      <c r="AP23">
        <v>2.2000000000000002</v>
      </c>
      <c r="AQ23">
        <v>91.836439999999996</v>
      </c>
      <c r="AR23">
        <v>1.6872309999999999</v>
      </c>
      <c r="AS23">
        <v>92.020110000000003</v>
      </c>
      <c r="AT23">
        <v>1.653486</v>
      </c>
      <c r="AU23">
        <v>92.204149999999998</v>
      </c>
      <c r="AV23">
        <v>1.620417</v>
      </c>
      <c r="AW23">
        <v>92.388559999999998</v>
      </c>
      <c r="AX23">
        <v>1.7</v>
      </c>
      <c r="AY23">
        <v>92.2</v>
      </c>
      <c r="AZ23">
        <v>1.5562480000000001</v>
      </c>
      <c r="BA23">
        <v>92.758480000000006</v>
      </c>
      <c r="BB23">
        <v>1.525123</v>
      </c>
      <c r="BC23">
        <v>92.32</v>
      </c>
      <c r="BD23">
        <v>1.494621</v>
      </c>
      <c r="BE23">
        <v>93.129890000000003</v>
      </c>
      <c r="BF23">
        <v>1.62</v>
      </c>
      <c r="BG23">
        <v>93.316149999999993</v>
      </c>
      <c r="BH23">
        <v>1.61</v>
      </c>
      <c r="BI23">
        <v>93.502780000000001</v>
      </c>
    </row>
    <row r="24" spans="1:61" x14ac:dyDescent="0.3">
      <c r="A24" t="s">
        <v>53</v>
      </c>
      <c r="B24">
        <v>1.888863</v>
      </c>
      <c r="C24">
        <v>97.784999999999997</v>
      </c>
      <c r="D24">
        <v>1.851086</v>
      </c>
      <c r="E24">
        <v>97.98057</v>
      </c>
      <c r="F24">
        <v>1.8140639999999999</v>
      </c>
      <c r="G24">
        <v>98.17653</v>
      </c>
      <c r="H24">
        <v>1.7777829999999999</v>
      </c>
      <c r="I24">
        <v>98.372889999999998</v>
      </c>
      <c r="J24">
        <v>1.742227</v>
      </c>
      <c r="K24">
        <v>98.569630000000004</v>
      </c>
      <c r="L24">
        <v>1.707382</v>
      </c>
      <c r="M24">
        <v>98.766769999999994</v>
      </c>
      <c r="N24">
        <v>1.673235</v>
      </c>
      <c r="O24">
        <v>98.964299999999994</v>
      </c>
      <c r="P24">
        <v>1.6397699999999999</v>
      </c>
      <c r="Q24">
        <v>99.162229999999994</v>
      </c>
      <c r="R24">
        <v>1.606975</v>
      </c>
      <c r="S24">
        <v>99.360560000000007</v>
      </c>
      <c r="T24">
        <v>1.574835</v>
      </c>
      <c r="U24">
        <v>99.559280000000001</v>
      </c>
      <c r="V24">
        <v>1.5433380000000001</v>
      </c>
      <c r="W24">
        <v>99.758399999999995</v>
      </c>
      <c r="X24">
        <v>1.512472</v>
      </c>
      <c r="Y24">
        <v>99.957909999999998</v>
      </c>
      <c r="Z24">
        <v>1.4822219999999999</v>
      </c>
      <c r="AA24">
        <v>100</v>
      </c>
      <c r="AB24">
        <v>1.4525779999999999</v>
      </c>
      <c r="AC24">
        <v>100</v>
      </c>
      <c r="AD24">
        <v>1.4235260000000001</v>
      </c>
      <c r="AE24">
        <v>100</v>
      </c>
      <c r="AF24">
        <v>1.3950560000000001</v>
      </c>
      <c r="AG24">
        <v>100</v>
      </c>
      <c r="AH24">
        <v>1.512472</v>
      </c>
      <c r="AI24">
        <v>100</v>
      </c>
      <c r="AJ24">
        <v>1.3398110000000001</v>
      </c>
      <c r="AK24">
        <v>100</v>
      </c>
      <c r="AL24">
        <v>1.512472</v>
      </c>
      <c r="AM24">
        <v>100</v>
      </c>
      <c r="AN24">
        <v>1.3</v>
      </c>
      <c r="AO24">
        <v>100</v>
      </c>
      <c r="AP24">
        <v>1.512472</v>
      </c>
      <c r="AQ24">
        <v>100</v>
      </c>
      <c r="AR24">
        <v>1.7</v>
      </c>
      <c r="AS24">
        <v>100</v>
      </c>
      <c r="AT24">
        <v>1.2110829999999999</v>
      </c>
      <c r="AU24">
        <v>100</v>
      </c>
      <c r="AV24">
        <v>1.6</v>
      </c>
      <c r="AW24">
        <v>100</v>
      </c>
      <c r="AX24">
        <v>1.4</v>
      </c>
      <c r="AY24">
        <v>100</v>
      </c>
      <c r="AZ24">
        <v>1.46</v>
      </c>
      <c r="BA24">
        <v>100</v>
      </c>
      <c r="BB24">
        <v>1.49</v>
      </c>
      <c r="BC24">
        <v>100</v>
      </c>
      <c r="BD24">
        <v>1.2</v>
      </c>
      <c r="BE24">
        <v>100</v>
      </c>
      <c r="BF24">
        <v>1.1499999999999999</v>
      </c>
      <c r="BG24">
        <v>100</v>
      </c>
      <c r="BH24">
        <v>1.7</v>
      </c>
      <c r="BI24">
        <v>100</v>
      </c>
    </row>
    <row r="25" spans="1:61" x14ac:dyDescent="0.3">
      <c r="A25" t="s">
        <v>54</v>
      </c>
      <c r="B25">
        <v>1.7229620000000001</v>
      </c>
      <c r="C25">
        <v>92.853530000000006</v>
      </c>
      <c r="D25">
        <v>1.6885030000000001</v>
      </c>
      <c r="E25">
        <v>93.039240000000007</v>
      </c>
      <c r="F25">
        <v>1.654733</v>
      </c>
      <c r="G25">
        <v>93.225319999999996</v>
      </c>
      <c r="H25">
        <v>1.6216379999999999</v>
      </c>
      <c r="I25">
        <v>93.411770000000004</v>
      </c>
      <c r="J25">
        <v>1.589205</v>
      </c>
      <c r="K25">
        <v>93.598590000000002</v>
      </c>
      <c r="L25">
        <v>1.5574209999999999</v>
      </c>
      <c r="M25">
        <v>93.785790000000006</v>
      </c>
      <c r="N25">
        <v>1.526273</v>
      </c>
      <c r="O25">
        <v>93.97336</v>
      </c>
      <c r="P25">
        <v>1.4957469999999999</v>
      </c>
      <c r="Q25">
        <v>94.16131</v>
      </c>
      <c r="R25">
        <v>1.465832</v>
      </c>
      <c r="S25">
        <v>94.349630000000005</v>
      </c>
      <c r="T25">
        <v>1.4365159999999999</v>
      </c>
      <c r="U25">
        <v>94.538330000000002</v>
      </c>
      <c r="V25">
        <v>1.4077850000000001</v>
      </c>
      <c r="W25">
        <v>94.727400000000003</v>
      </c>
      <c r="X25">
        <v>1.3796299999999999</v>
      </c>
      <c r="Y25">
        <v>94.91686</v>
      </c>
      <c r="Z25">
        <v>1.3520369999999999</v>
      </c>
      <c r="AA25">
        <v>95.10669</v>
      </c>
      <c r="AB25">
        <v>1.3249960000000001</v>
      </c>
      <c r="AC25">
        <v>95.296909999999997</v>
      </c>
      <c r="AD25">
        <v>1.2984960000000001</v>
      </c>
      <c r="AE25">
        <v>95.487499999999997</v>
      </c>
      <c r="AF25">
        <v>1.272526</v>
      </c>
      <c r="AG25">
        <v>95.678479999999993</v>
      </c>
      <c r="AH25">
        <v>1.2470760000000001</v>
      </c>
      <c r="AI25">
        <v>95.869829999999993</v>
      </c>
      <c r="AJ25">
        <v>1.2221340000000001</v>
      </c>
      <c r="AK25">
        <v>96.061570000000003</v>
      </c>
      <c r="AL25">
        <v>1.197692</v>
      </c>
      <c r="AM25">
        <v>96.253699999999995</v>
      </c>
      <c r="AN25">
        <v>1.1737379999999999</v>
      </c>
      <c r="AO25">
        <v>96.446200000000005</v>
      </c>
      <c r="AP25">
        <v>1.150263</v>
      </c>
      <c r="AQ25">
        <v>96.639099999999999</v>
      </c>
      <c r="AR25">
        <v>1.1272580000000001</v>
      </c>
      <c r="AS25">
        <v>96.832369999999997</v>
      </c>
      <c r="AT25">
        <v>1.1047130000000001</v>
      </c>
      <c r="AU25">
        <v>97.026039999999995</v>
      </c>
      <c r="AV25">
        <v>1.0826180000000001</v>
      </c>
      <c r="AW25">
        <v>97.220089999999999</v>
      </c>
      <c r="AX25">
        <v>1.0609660000000001</v>
      </c>
      <c r="AY25">
        <v>97.414529999999999</v>
      </c>
      <c r="AZ25">
        <v>1.1299999999999999</v>
      </c>
      <c r="BA25">
        <v>97.609359999999995</v>
      </c>
      <c r="BB25">
        <v>1.0189520000000001</v>
      </c>
      <c r="BC25">
        <v>97.804580000000001</v>
      </c>
      <c r="BD25">
        <v>1.1000000000000001</v>
      </c>
      <c r="BE25">
        <v>98.000190000000003</v>
      </c>
      <c r="BF25">
        <v>0.97860100000000005</v>
      </c>
      <c r="BG25">
        <v>98.196190000000001</v>
      </c>
      <c r="BH25">
        <v>1.1000000000000001</v>
      </c>
      <c r="BI25">
        <v>98.392579999999995</v>
      </c>
    </row>
    <row r="26" spans="1:61" x14ac:dyDescent="0.3">
      <c r="A26" t="s">
        <v>55</v>
      </c>
      <c r="B26">
        <v>2.506402</v>
      </c>
      <c r="C26">
        <v>87.445629999999994</v>
      </c>
      <c r="D26">
        <v>2.4562740000000001</v>
      </c>
      <c r="E26">
        <v>87.620519999999999</v>
      </c>
      <c r="F26">
        <v>2.4071479999999998</v>
      </c>
      <c r="G26">
        <v>87.795760000000001</v>
      </c>
      <c r="H26">
        <v>2.3590049999999998</v>
      </c>
      <c r="I26">
        <v>87.971350000000001</v>
      </c>
      <c r="J26">
        <v>2.36</v>
      </c>
      <c r="K26">
        <v>87.62</v>
      </c>
      <c r="L26">
        <v>2.2655889999999999</v>
      </c>
      <c r="M26">
        <v>88.323589999999996</v>
      </c>
      <c r="N26">
        <v>2.2202769999999998</v>
      </c>
      <c r="O26">
        <v>88.500240000000005</v>
      </c>
      <c r="P26">
        <v>2.175872</v>
      </c>
      <c r="Q26">
        <v>88.677239999999998</v>
      </c>
      <c r="R26">
        <v>2.1323539999999999</v>
      </c>
      <c r="S26">
        <v>88.854590000000002</v>
      </c>
      <c r="T26">
        <v>2.0897070000000002</v>
      </c>
      <c r="U26">
        <v>89.032300000000006</v>
      </c>
      <c r="V26">
        <v>2.11</v>
      </c>
      <c r="W26">
        <v>89.210359999999994</v>
      </c>
      <c r="X26">
        <v>2.006955</v>
      </c>
      <c r="Y26">
        <v>88.99</v>
      </c>
      <c r="Z26">
        <v>1.9668159999999999</v>
      </c>
      <c r="AA26">
        <v>89.56756</v>
      </c>
      <c r="AB26">
        <v>1.98</v>
      </c>
      <c r="AC26">
        <v>89.746700000000004</v>
      </c>
      <c r="AD26">
        <v>1.88893</v>
      </c>
      <c r="AE26">
        <v>89.926190000000005</v>
      </c>
      <c r="AF26">
        <v>1.851151</v>
      </c>
      <c r="AG26">
        <v>90.106039999999993</v>
      </c>
      <c r="AH26">
        <v>1.814128</v>
      </c>
      <c r="AI26">
        <v>90.286259999999999</v>
      </c>
      <c r="AJ26">
        <v>1.7778449999999999</v>
      </c>
      <c r="AK26">
        <v>90.466830000000002</v>
      </c>
      <c r="AL26">
        <v>1.8</v>
      </c>
      <c r="AM26">
        <v>90.647760000000005</v>
      </c>
      <c r="AN26">
        <v>1.707443</v>
      </c>
      <c r="AO26">
        <v>90.829059999999998</v>
      </c>
      <c r="AP26">
        <v>1.6732940000000001</v>
      </c>
      <c r="AQ26">
        <v>91.010720000000006</v>
      </c>
      <c r="AR26">
        <v>1.76</v>
      </c>
      <c r="AS26">
        <v>91.192740000000001</v>
      </c>
      <c r="AT26">
        <v>1.6070310000000001</v>
      </c>
      <c r="AU26">
        <v>91.375119999999995</v>
      </c>
      <c r="AV26">
        <v>1.574891</v>
      </c>
      <c r="AW26">
        <v>91.11</v>
      </c>
      <c r="AX26">
        <v>1.55</v>
      </c>
      <c r="AY26">
        <v>91.43</v>
      </c>
      <c r="AZ26">
        <v>1.55</v>
      </c>
      <c r="BA26">
        <v>91.924469999999999</v>
      </c>
      <c r="BB26">
        <v>1.482275</v>
      </c>
      <c r="BC26">
        <v>92.108320000000006</v>
      </c>
      <c r="BD26">
        <v>1.5</v>
      </c>
      <c r="BE26">
        <v>91.84</v>
      </c>
      <c r="BF26">
        <v>1.55</v>
      </c>
      <c r="BG26">
        <v>92.477119999999999</v>
      </c>
      <c r="BH26">
        <v>1.45</v>
      </c>
      <c r="BI26">
        <v>92.662080000000003</v>
      </c>
    </row>
    <row r="27" spans="1:61" x14ac:dyDescent="0.3">
      <c r="A27" t="s">
        <v>56</v>
      </c>
      <c r="B27">
        <v>2.5730979999999999</v>
      </c>
      <c r="C27">
        <v>91.80941</v>
      </c>
      <c r="D27">
        <v>2.521636</v>
      </c>
      <c r="E27">
        <v>91.993030000000005</v>
      </c>
      <c r="F27">
        <v>2.471203</v>
      </c>
      <c r="G27">
        <v>92.177019999999999</v>
      </c>
      <c r="H27">
        <v>2.5</v>
      </c>
      <c r="I27">
        <v>92.361369999999994</v>
      </c>
      <c r="J27">
        <v>2.42</v>
      </c>
      <c r="K27">
        <v>92.546090000000007</v>
      </c>
      <c r="L27">
        <v>2.3258770000000002</v>
      </c>
      <c r="M27">
        <v>92.731189999999998</v>
      </c>
      <c r="N27">
        <v>2.2793589999999999</v>
      </c>
      <c r="O27">
        <v>92.916650000000004</v>
      </c>
      <c r="P27">
        <v>2.2337720000000001</v>
      </c>
      <c r="Q27">
        <v>93.10248</v>
      </c>
      <c r="R27">
        <v>2.1890969999999998</v>
      </c>
      <c r="S27">
        <v>93.288690000000003</v>
      </c>
      <c r="T27">
        <v>2.1453150000000001</v>
      </c>
      <c r="U27">
        <v>93.475260000000006</v>
      </c>
      <c r="V27">
        <v>2.14</v>
      </c>
      <c r="W27">
        <v>93.662210000000002</v>
      </c>
      <c r="X27">
        <v>2.12</v>
      </c>
      <c r="Y27">
        <v>93.849540000000005</v>
      </c>
      <c r="Z27">
        <v>2.0191530000000002</v>
      </c>
      <c r="AA27">
        <v>94.037239999999997</v>
      </c>
      <c r="AB27">
        <v>1.9787699999999999</v>
      </c>
      <c r="AC27">
        <v>94.225309999999993</v>
      </c>
      <c r="AD27">
        <v>1.939195</v>
      </c>
      <c r="AE27">
        <v>94.413759999999996</v>
      </c>
      <c r="AF27">
        <v>1.9004110000000001</v>
      </c>
      <c r="AG27">
        <v>94.602590000000006</v>
      </c>
      <c r="AH27">
        <v>1.8624019999999999</v>
      </c>
      <c r="AI27">
        <v>94.791799999999995</v>
      </c>
      <c r="AJ27">
        <v>1.8251539999999999</v>
      </c>
      <c r="AK27">
        <v>94.981380000000001</v>
      </c>
      <c r="AL27">
        <v>1.788651</v>
      </c>
      <c r="AM27">
        <v>95.171340000000001</v>
      </c>
      <c r="AN27">
        <v>1.7528779999999999</v>
      </c>
      <c r="AO27">
        <v>95.361680000000007</v>
      </c>
      <c r="AP27">
        <v>1.717821</v>
      </c>
      <c r="AQ27">
        <v>95.552409999999995</v>
      </c>
      <c r="AR27">
        <v>1.6834640000000001</v>
      </c>
      <c r="AS27">
        <v>95.743510000000001</v>
      </c>
      <c r="AT27">
        <v>1.6497949999999999</v>
      </c>
      <c r="AU27">
        <v>95.34</v>
      </c>
      <c r="AV27">
        <v>1.6167990000000001</v>
      </c>
      <c r="AW27">
        <v>95.43</v>
      </c>
      <c r="AX27">
        <v>1.584463</v>
      </c>
      <c r="AY27">
        <v>95.33</v>
      </c>
      <c r="AZ27">
        <v>1.5527740000000001</v>
      </c>
      <c r="BA27">
        <v>95.63</v>
      </c>
      <c r="BB27">
        <v>1.5217179999999999</v>
      </c>
      <c r="BC27">
        <v>95.22</v>
      </c>
      <c r="BD27">
        <v>1.4912840000000001</v>
      </c>
      <c r="BE27">
        <v>95.12</v>
      </c>
      <c r="BF27">
        <v>1.4614579999999999</v>
      </c>
      <c r="BG27">
        <v>95.22</v>
      </c>
      <c r="BH27">
        <v>1.44</v>
      </c>
      <c r="BI27">
        <v>95.39</v>
      </c>
    </row>
    <row r="28" spans="1:61" x14ac:dyDescent="0.3">
      <c r="A28" t="s">
        <v>57</v>
      </c>
      <c r="B28">
        <v>1.981322</v>
      </c>
      <c r="C28">
        <v>87.491730000000004</v>
      </c>
      <c r="D28">
        <v>1.9416949999999999</v>
      </c>
      <c r="E28">
        <v>87.666709999999995</v>
      </c>
      <c r="F28">
        <v>1.9028620000000001</v>
      </c>
      <c r="G28">
        <v>87.842039999999997</v>
      </c>
      <c r="H28">
        <v>1.8648039999999999</v>
      </c>
      <c r="I28">
        <v>88.01773</v>
      </c>
      <c r="J28">
        <v>1.8275079999999999</v>
      </c>
      <c r="K28">
        <v>88.193759999999997</v>
      </c>
      <c r="L28">
        <v>1.82</v>
      </c>
      <c r="M28">
        <v>88.370149999999995</v>
      </c>
      <c r="N28">
        <v>1.755139</v>
      </c>
      <c r="O28">
        <v>88.546890000000005</v>
      </c>
      <c r="P28">
        <v>1.7200359999999999</v>
      </c>
      <c r="Q28">
        <v>88.723990000000001</v>
      </c>
      <c r="R28">
        <v>1.685635</v>
      </c>
      <c r="S28">
        <v>88.901430000000005</v>
      </c>
      <c r="T28">
        <v>1.651923</v>
      </c>
      <c r="U28">
        <v>89.079239999999999</v>
      </c>
      <c r="V28">
        <v>1.71</v>
      </c>
      <c r="W28">
        <v>89.257390000000001</v>
      </c>
      <c r="X28">
        <v>1.5865069999999999</v>
      </c>
      <c r="Y28">
        <v>89.435910000000007</v>
      </c>
      <c r="Z28">
        <v>1.5547759999999999</v>
      </c>
      <c r="AA28">
        <v>89.614779999999996</v>
      </c>
      <c r="AB28">
        <v>1.5236810000000001</v>
      </c>
      <c r="AC28">
        <v>89.79401</v>
      </c>
      <c r="AD28">
        <v>1.493207</v>
      </c>
      <c r="AE28">
        <v>89.973600000000005</v>
      </c>
      <c r="AF28">
        <v>1.4633430000000001</v>
      </c>
      <c r="AG28">
        <v>90.153549999999996</v>
      </c>
      <c r="AH28">
        <v>1.4340759999999999</v>
      </c>
      <c r="AI28">
        <v>90.333849999999998</v>
      </c>
      <c r="AJ28">
        <v>1.4053949999999999</v>
      </c>
      <c r="AK28">
        <v>90.514520000000005</v>
      </c>
      <c r="AL28">
        <v>1.3772869999999999</v>
      </c>
      <c r="AM28">
        <v>90.695549999999997</v>
      </c>
      <c r="AN28">
        <v>1.3497410000000001</v>
      </c>
      <c r="AO28">
        <v>90.876940000000005</v>
      </c>
      <c r="AP28">
        <v>1.4</v>
      </c>
      <c r="AQ28">
        <v>91.058689999999999</v>
      </c>
      <c r="AR28">
        <v>1.2962910000000001</v>
      </c>
      <c r="AS28">
        <v>91.240809999999996</v>
      </c>
      <c r="AT28">
        <v>1.2703660000000001</v>
      </c>
      <c r="AU28">
        <v>91.423289999999994</v>
      </c>
      <c r="AV28">
        <v>1.244958</v>
      </c>
      <c r="AW28">
        <v>92.71</v>
      </c>
      <c r="AX28">
        <v>1.220059</v>
      </c>
      <c r="AY28">
        <v>91.789349999999999</v>
      </c>
      <c r="AZ28">
        <v>1.25</v>
      </c>
      <c r="BA28">
        <v>91.972930000000005</v>
      </c>
      <c r="BB28">
        <v>1.171745</v>
      </c>
      <c r="BC28">
        <v>91.52</v>
      </c>
      <c r="BD28">
        <v>1.1483099999999999</v>
      </c>
      <c r="BE28">
        <v>92.341189999999997</v>
      </c>
      <c r="BF28">
        <v>1.1253439999999999</v>
      </c>
      <c r="BG28">
        <v>92.525869999999998</v>
      </c>
      <c r="BH28">
        <v>1.1599999999999999</v>
      </c>
      <c r="BI28">
        <v>92.710920000000002</v>
      </c>
    </row>
    <row r="29" spans="1:61" x14ac:dyDescent="0.3">
      <c r="A29" t="s">
        <v>58</v>
      </c>
      <c r="B29">
        <v>2.102903</v>
      </c>
      <c r="C29">
        <v>92.192689999999999</v>
      </c>
      <c r="D29">
        <v>2.060845</v>
      </c>
      <c r="E29">
        <v>92.377080000000007</v>
      </c>
      <c r="F29">
        <v>2.019628</v>
      </c>
      <c r="G29">
        <v>92.56183</v>
      </c>
      <c r="H29">
        <v>2.02</v>
      </c>
      <c r="I29">
        <v>92.746960000000001</v>
      </c>
      <c r="J29">
        <v>1.939651</v>
      </c>
      <c r="K29">
        <v>92.932450000000003</v>
      </c>
      <c r="L29">
        <v>1.94</v>
      </c>
      <c r="M29">
        <v>93.118319999999997</v>
      </c>
      <c r="N29">
        <v>1.8628400000000001</v>
      </c>
      <c r="O29">
        <v>93.304550000000006</v>
      </c>
      <c r="P29">
        <v>1.8255840000000001</v>
      </c>
      <c r="Q29">
        <v>93.22</v>
      </c>
      <c r="R29">
        <v>1.789072</v>
      </c>
      <c r="S29">
        <v>93.678139999999999</v>
      </c>
      <c r="T29">
        <v>1.75329</v>
      </c>
      <c r="U29">
        <v>93.865499999999997</v>
      </c>
      <c r="V29">
        <v>1.77</v>
      </c>
      <c r="W29">
        <v>94.053229999999999</v>
      </c>
      <c r="X29">
        <v>1.6838599999999999</v>
      </c>
      <c r="Y29">
        <v>94.241339999999994</v>
      </c>
      <c r="Z29">
        <v>1.650183</v>
      </c>
      <c r="AA29">
        <v>94.429820000000007</v>
      </c>
      <c r="AB29">
        <v>1.63</v>
      </c>
      <c r="AC29">
        <v>94.618679999999998</v>
      </c>
      <c r="AD29">
        <v>1.5848359999999999</v>
      </c>
      <c r="AE29">
        <v>94.32</v>
      </c>
      <c r="AF29">
        <v>1.6</v>
      </c>
      <c r="AG29">
        <v>93</v>
      </c>
      <c r="AH29">
        <v>1.522076</v>
      </c>
      <c r="AI29">
        <v>95.187529999999995</v>
      </c>
      <c r="AJ29">
        <v>1.491635</v>
      </c>
      <c r="AK29">
        <v>95.377899999999997</v>
      </c>
      <c r="AL29">
        <v>1.71</v>
      </c>
      <c r="AM29">
        <v>94.92</v>
      </c>
      <c r="AN29">
        <v>1.432566</v>
      </c>
      <c r="AO29">
        <v>93.28</v>
      </c>
      <c r="AP29">
        <v>1.403915</v>
      </c>
      <c r="AQ29">
        <v>95.5</v>
      </c>
      <c r="AR29">
        <v>1.3758360000000001</v>
      </c>
      <c r="AS29">
        <v>96.143219999999999</v>
      </c>
      <c r="AT29">
        <v>1.6</v>
      </c>
      <c r="AU29">
        <v>96.335499999999996</v>
      </c>
      <c r="AV29">
        <v>1.52</v>
      </c>
      <c r="AW29">
        <v>96.528180000000006</v>
      </c>
      <c r="AX29">
        <v>1.54</v>
      </c>
      <c r="AY29">
        <v>95.89</v>
      </c>
      <c r="AZ29">
        <v>1.48</v>
      </c>
      <c r="BA29">
        <v>95.93</v>
      </c>
      <c r="BB29">
        <v>1.5</v>
      </c>
      <c r="BC29">
        <v>95.91</v>
      </c>
      <c r="BD29">
        <v>1.218774</v>
      </c>
      <c r="BE29">
        <v>95.76</v>
      </c>
      <c r="BF29">
        <v>1.48</v>
      </c>
      <c r="BG29">
        <v>97.497330000000005</v>
      </c>
      <c r="BH29">
        <v>1.48</v>
      </c>
      <c r="BI29">
        <v>95.65</v>
      </c>
    </row>
    <row r="30" spans="1:61" x14ac:dyDescent="0.3">
      <c r="A30" t="s">
        <v>59</v>
      </c>
      <c r="B30">
        <v>1.6044769999999999</v>
      </c>
      <c r="C30">
        <v>89.586259999999996</v>
      </c>
      <c r="D30">
        <v>1.572387</v>
      </c>
      <c r="E30">
        <v>89.765429999999995</v>
      </c>
      <c r="F30">
        <v>1.5409390000000001</v>
      </c>
      <c r="G30">
        <v>89.944959999999995</v>
      </c>
      <c r="H30">
        <v>1.510121</v>
      </c>
      <c r="I30">
        <v>90.124849999999995</v>
      </c>
      <c r="J30">
        <v>1.4799180000000001</v>
      </c>
      <c r="K30">
        <v>90.305099999999996</v>
      </c>
      <c r="L30">
        <v>1.4503200000000001</v>
      </c>
      <c r="M30">
        <v>90.485709999999997</v>
      </c>
      <c r="N30">
        <v>1.421314</v>
      </c>
      <c r="O30">
        <v>90.666690000000003</v>
      </c>
      <c r="P30">
        <v>1.392887</v>
      </c>
      <c r="Q30">
        <v>90.848020000000005</v>
      </c>
      <c r="R30">
        <v>1.36503</v>
      </c>
      <c r="S30">
        <v>91.029709999999994</v>
      </c>
      <c r="T30">
        <v>1.3377289999999999</v>
      </c>
      <c r="U30">
        <v>91.211770000000001</v>
      </c>
      <c r="V30">
        <v>1.3109740000000001</v>
      </c>
      <c r="W30">
        <v>91.394199999999998</v>
      </c>
      <c r="X30">
        <v>1.2847550000000001</v>
      </c>
      <c r="Y30">
        <v>91.576989999999995</v>
      </c>
      <c r="Z30">
        <v>1.2590600000000001</v>
      </c>
      <c r="AA30">
        <v>91.760140000000007</v>
      </c>
      <c r="AB30">
        <v>1.2338789999999999</v>
      </c>
      <c r="AC30">
        <v>91.943659999999994</v>
      </c>
      <c r="AD30">
        <v>1.209201</v>
      </c>
      <c r="AE30">
        <v>92.127549999999999</v>
      </c>
      <c r="AF30">
        <v>1.185017</v>
      </c>
      <c r="AG30">
        <v>92.311800000000005</v>
      </c>
      <c r="AH30">
        <v>1.1613169999999999</v>
      </c>
      <c r="AI30">
        <v>92.496430000000004</v>
      </c>
      <c r="AJ30">
        <v>1.21</v>
      </c>
      <c r="AK30">
        <v>92.681420000000003</v>
      </c>
      <c r="AL30">
        <v>1.1299999999999999</v>
      </c>
      <c r="AM30">
        <v>92.866780000000006</v>
      </c>
      <c r="AN30">
        <v>1.19</v>
      </c>
      <c r="AO30">
        <v>93.052520000000001</v>
      </c>
      <c r="AP30">
        <v>1.17</v>
      </c>
      <c r="AQ30">
        <v>93.238619999999997</v>
      </c>
      <c r="AR30">
        <v>1.1000000000000001</v>
      </c>
      <c r="AS30">
        <v>93.4251</v>
      </c>
      <c r="AT30">
        <v>1.1499999999999999</v>
      </c>
      <c r="AU30">
        <v>93.611949999999993</v>
      </c>
      <c r="AV30">
        <v>1.1000000000000001</v>
      </c>
      <c r="AW30">
        <v>93.799170000000004</v>
      </c>
      <c r="AX30">
        <v>0.98800500000000002</v>
      </c>
      <c r="AY30">
        <v>93.986770000000007</v>
      </c>
      <c r="AZ30">
        <v>1.1000000000000001</v>
      </c>
      <c r="BA30">
        <v>94.17474</v>
      </c>
      <c r="BB30">
        <v>1.2</v>
      </c>
      <c r="BC30">
        <v>94.36309</v>
      </c>
      <c r="BD30">
        <v>0.97</v>
      </c>
      <c r="BE30">
        <v>94.551820000000006</v>
      </c>
      <c r="BF30">
        <v>1.1000000000000001</v>
      </c>
      <c r="BG30">
        <v>94.740920000000003</v>
      </c>
      <c r="BH30">
        <v>1.1000000000000001</v>
      </c>
      <c r="BI30">
        <v>94.930400000000006</v>
      </c>
    </row>
    <row r="31" spans="1:61" x14ac:dyDescent="0.3">
      <c r="A31" t="s">
        <v>60</v>
      </c>
      <c r="B31">
        <v>2.3617819999999998</v>
      </c>
      <c r="C31">
        <v>92.179199999999994</v>
      </c>
      <c r="D31">
        <v>2.3145470000000001</v>
      </c>
      <c r="E31">
        <v>92.363560000000007</v>
      </c>
      <c r="F31">
        <v>2.268256</v>
      </c>
      <c r="G31">
        <v>92.548289999999994</v>
      </c>
      <c r="H31">
        <v>2.2228910000000002</v>
      </c>
      <c r="I31">
        <v>91.98</v>
      </c>
      <c r="J31">
        <v>2.1784330000000001</v>
      </c>
      <c r="K31">
        <v>92.918850000000006</v>
      </c>
      <c r="L31">
        <v>2.19</v>
      </c>
      <c r="M31">
        <v>93.104690000000005</v>
      </c>
      <c r="N31">
        <v>2.0921669999999999</v>
      </c>
      <c r="O31">
        <v>93.290899999999993</v>
      </c>
      <c r="P31">
        <v>2.0503230000000001</v>
      </c>
      <c r="Q31">
        <v>93.47748</v>
      </c>
      <c r="R31">
        <v>2.0093169999999998</v>
      </c>
      <c r="S31">
        <v>93.664439999999999</v>
      </c>
      <c r="T31">
        <v>1.969131</v>
      </c>
      <c r="U31">
        <v>93.851759999999999</v>
      </c>
      <c r="V31">
        <v>2.1</v>
      </c>
      <c r="W31">
        <v>94.039469999999994</v>
      </c>
      <c r="X31">
        <v>1.8911530000000001</v>
      </c>
      <c r="Y31">
        <v>94.227549999999994</v>
      </c>
      <c r="Z31">
        <v>1.8533299999999999</v>
      </c>
      <c r="AA31">
        <v>94.415999999999997</v>
      </c>
      <c r="AB31">
        <v>1.816263</v>
      </c>
      <c r="AC31">
        <v>94.604830000000007</v>
      </c>
      <c r="AD31">
        <v>1.779938</v>
      </c>
      <c r="AE31">
        <v>94.794039999999995</v>
      </c>
      <c r="AF31">
        <v>1.7443390000000001</v>
      </c>
      <c r="AG31">
        <v>93.27</v>
      </c>
      <c r="AH31">
        <v>1.7094529999999999</v>
      </c>
      <c r="AI31">
        <v>93.35</v>
      </c>
      <c r="AJ31">
        <v>1.6752640000000001</v>
      </c>
      <c r="AK31">
        <v>95.363950000000003</v>
      </c>
      <c r="AL31">
        <v>1.6417580000000001</v>
      </c>
      <c r="AM31">
        <v>95.554670000000002</v>
      </c>
      <c r="AN31">
        <v>1.6089230000000001</v>
      </c>
      <c r="AO31">
        <v>95.745779999999996</v>
      </c>
      <c r="AP31">
        <v>1.5767450000000001</v>
      </c>
      <c r="AQ31">
        <v>95.46</v>
      </c>
      <c r="AR31">
        <v>1.54521</v>
      </c>
      <c r="AS31">
        <v>95.78</v>
      </c>
      <c r="AT31">
        <v>1.5143059999999999</v>
      </c>
      <c r="AU31">
        <v>94.99</v>
      </c>
      <c r="AV31">
        <v>1.51</v>
      </c>
      <c r="AW31">
        <v>96.514049999999997</v>
      </c>
      <c r="AX31">
        <v>1.454339</v>
      </c>
      <c r="AY31">
        <v>95.15</v>
      </c>
      <c r="AZ31">
        <v>1.425252</v>
      </c>
      <c r="BA31">
        <v>96.900490000000005</v>
      </c>
      <c r="BB31">
        <v>1.396747</v>
      </c>
      <c r="BC31">
        <v>95.73</v>
      </c>
      <c r="BD31">
        <v>1.41</v>
      </c>
      <c r="BE31">
        <v>96.29</v>
      </c>
      <c r="BF31">
        <v>1.3414360000000001</v>
      </c>
      <c r="BG31">
        <v>96.01</v>
      </c>
      <c r="BH31">
        <v>1.32</v>
      </c>
      <c r="BI31">
        <v>95.87</v>
      </c>
    </row>
    <row r="32" spans="1:61" x14ac:dyDescent="0.3">
      <c r="A32" t="s">
        <v>61</v>
      </c>
      <c r="B32">
        <v>2.5680510000000001</v>
      </c>
      <c r="C32">
        <v>92.797579999999996</v>
      </c>
      <c r="D32">
        <v>2.5166900000000001</v>
      </c>
      <c r="E32">
        <v>92.983180000000004</v>
      </c>
      <c r="F32">
        <v>2.4663560000000002</v>
      </c>
      <c r="G32">
        <v>93.169139999999999</v>
      </c>
      <c r="H32">
        <v>2.4170289999999999</v>
      </c>
      <c r="I32">
        <v>93.35548</v>
      </c>
      <c r="J32">
        <v>2.3686880000000001</v>
      </c>
      <c r="K32">
        <v>93.542190000000005</v>
      </c>
      <c r="L32">
        <v>2.3213149999999998</v>
      </c>
      <c r="M32">
        <v>93.729280000000003</v>
      </c>
      <c r="N32">
        <v>2.2748879999999998</v>
      </c>
      <c r="O32">
        <v>93.916740000000004</v>
      </c>
      <c r="P32">
        <v>2.2293910000000001</v>
      </c>
      <c r="Q32">
        <v>94.104569999999995</v>
      </c>
      <c r="R32">
        <v>2.1848030000000001</v>
      </c>
      <c r="S32">
        <v>94.292779999999993</v>
      </c>
      <c r="T32">
        <v>2.1411069999999999</v>
      </c>
      <c r="U32">
        <v>94.481369999999998</v>
      </c>
      <c r="V32">
        <v>2.0982850000000002</v>
      </c>
      <c r="W32">
        <v>94.670330000000007</v>
      </c>
      <c r="X32">
        <v>2.0563189999999998</v>
      </c>
      <c r="Y32">
        <v>94.859669999999994</v>
      </c>
      <c r="Z32">
        <v>2.0151919999999999</v>
      </c>
      <c r="AA32">
        <v>95.049390000000002</v>
      </c>
      <c r="AB32">
        <v>1.9748889999999999</v>
      </c>
      <c r="AC32">
        <v>95.239490000000004</v>
      </c>
      <c r="AD32">
        <v>1.9353910000000001</v>
      </c>
      <c r="AE32">
        <v>95.429969999999997</v>
      </c>
      <c r="AF32">
        <v>1.8966829999999999</v>
      </c>
      <c r="AG32">
        <v>95.620829999999998</v>
      </c>
      <c r="AH32">
        <v>1.858749</v>
      </c>
      <c r="AI32">
        <v>95.812070000000006</v>
      </c>
      <c r="AJ32">
        <v>1.821574</v>
      </c>
      <c r="AK32">
        <v>96.003690000000006</v>
      </c>
      <c r="AL32">
        <v>1.7851429999999999</v>
      </c>
      <c r="AM32">
        <v>96.195700000000002</v>
      </c>
      <c r="AN32">
        <v>1.7494400000000001</v>
      </c>
      <c r="AO32">
        <v>96.388090000000005</v>
      </c>
      <c r="AP32">
        <v>1.7144509999999999</v>
      </c>
      <c r="AQ32">
        <v>96.580870000000004</v>
      </c>
      <c r="AR32">
        <v>1.6801619999999999</v>
      </c>
      <c r="AS32">
        <v>96.774029999999996</v>
      </c>
      <c r="AT32">
        <v>1.6465590000000001</v>
      </c>
      <c r="AU32">
        <v>96.967579999999998</v>
      </c>
      <c r="AV32">
        <v>1.6136280000000001</v>
      </c>
      <c r="AW32">
        <v>97.161510000000007</v>
      </c>
      <c r="AX32">
        <v>1.71</v>
      </c>
      <c r="AY32">
        <v>97.355829999999997</v>
      </c>
      <c r="AZ32">
        <v>1.549728</v>
      </c>
      <c r="BA32">
        <v>97.550550000000001</v>
      </c>
      <c r="BB32">
        <v>1.518734</v>
      </c>
      <c r="BC32">
        <v>97.745649999999998</v>
      </c>
      <c r="BD32">
        <v>1.488359</v>
      </c>
      <c r="BE32">
        <v>97.941140000000004</v>
      </c>
      <c r="BF32">
        <v>1.4585920000000001</v>
      </c>
      <c r="BG32">
        <v>98.137020000000007</v>
      </c>
      <c r="BH32">
        <v>1.44</v>
      </c>
      <c r="BI32">
        <v>98.333290000000005</v>
      </c>
    </row>
    <row r="33" spans="1:61" x14ac:dyDescent="0.3">
      <c r="A33" t="s">
        <v>62</v>
      </c>
      <c r="B33">
        <v>2.7170190000000001</v>
      </c>
      <c r="C33">
        <v>88.821380000000005</v>
      </c>
      <c r="D33">
        <v>2.6626789999999998</v>
      </c>
      <c r="E33">
        <v>88.999030000000005</v>
      </c>
      <c r="F33">
        <v>2.6094249999999999</v>
      </c>
      <c r="G33">
        <v>89.177030000000002</v>
      </c>
      <c r="H33">
        <v>2.8</v>
      </c>
      <c r="I33">
        <v>89.355379999999997</v>
      </c>
      <c r="J33">
        <v>2.5060920000000002</v>
      </c>
      <c r="K33">
        <v>88.87</v>
      </c>
      <c r="L33">
        <v>2.4559700000000002</v>
      </c>
      <c r="M33">
        <v>89.713160000000002</v>
      </c>
      <c r="N33">
        <v>2.4068510000000001</v>
      </c>
      <c r="O33">
        <v>89.892579999999995</v>
      </c>
      <c r="P33">
        <v>2.358714</v>
      </c>
      <c r="Q33">
        <v>90.072370000000006</v>
      </c>
      <c r="R33">
        <v>2.3115389999999998</v>
      </c>
      <c r="S33">
        <v>90.252510000000001</v>
      </c>
      <c r="T33">
        <v>2.2653080000000001</v>
      </c>
      <c r="U33">
        <v>90.433019999999999</v>
      </c>
      <c r="V33">
        <v>2.220002</v>
      </c>
      <c r="W33">
        <v>90.613889999999998</v>
      </c>
      <c r="X33">
        <v>2.175602</v>
      </c>
      <c r="Y33">
        <v>90.795109999999994</v>
      </c>
      <c r="Z33">
        <v>2.4</v>
      </c>
      <c r="AA33">
        <v>90.976699999999994</v>
      </c>
      <c r="AB33">
        <v>2.089448</v>
      </c>
      <c r="AC33">
        <v>91.158659999999998</v>
      </c>
      <c r="AD33">
        <v>2.0476589999999999</v>
      </c>
      <c r="AE33">
        <v>91.340969999999999</v>
      </c>
      <c r="AF33">
        <v>2.0067059999999999</v>
      </c>
      <c r="AG33">
        <v>91.523660000000007</v>
      </c>
      <c r="AH33">
        <v>2.2000000000000002</v>
      </c>
      <c r="AI33">
        <v>91.706699999999998</v>
      </c>
      <c r="AJ33">
        <v>1.927241</v>
      </c>
      <c r="AK33">
        <v>91.890119999999996</v>
      </c>
      <c r="AL33">
        <v>1.8886959999999999</v>
      </c>
      <c r="AM33">
        <v>92.073899999999995</v>
      </c>
      <c r="AN33">
        <v>1.850922</v>
      </c>
      <c r="AO33">
        <v>92.258049999999997</v>
      </c>
      <c r="AP33">
        <v>1.813903</v>
      </c>
      <c r="AQ33">
        <v>92.44256</v>
      </c>
      <c r="AR33">
        <v>2</v>
      </c>
      <c r="AS33">
        <v>92.627449999999996</v>
      </c>
      <c r="AT33">
        <v>1.742073</v>
      </c>
      <c r="AU33">
        <v>91.75</v>
      </c>
      <c r="AV33">
        <v>1.7072309999999999</v>
      </c>
      <c r="AW33">
        <v>91.76</v>
      </c>
      <c r="AX33">
        <v>1.673087</v>
      </c>
      <c r="AY33">
        <v>93.18432</v>
      </c>
      <c r="AZ33">
        <v>1.6396250000000001</v>
      </c>
      <c r="BA33">
        <v>93.370689999999996</v>
      </c>
      <c r="BB33">
        <v>1.606833</v>
      </c>
      <c r="BC33">
        <v>92.36</v>
      </c>
      <c r="BD33">
        <v>1.87</v>
      </c>
      <c r="BE33">
        <v>93.744550000000004</v>
      </c>
      <c r="BF33">
        <v>1.543202</v>
      </c>
      <c r="BG33">
        <v>93.2</v>
      </c>
      <c r="BH33">
        <v>1.75</v>
      </c>
      <c r="BI33">
        <v>94.119900000000001</v>
      </c>
    </row>
    <row r="34" spans="1:61" x14ac:dyDescent="0.3">
      <c r="A34" t="s">
        <v>63</v>
      </c>
      <c r="B34">
        <v>2.3283670000000001</v>
      </c>
      <c r="C34">
        <v>90.794759999999997</v>
      </c>
      <c r="D34">
        <v>2.2818000000000001</v>
      </c>
      <c r="E34">
        <v>90.976349999999996</v>
      </c>
      <c r="F34">
        <v>2.236164</v>
      </c>
      <c r="G34">
        <v>91.158299999999997</v>
      </c>
      <c r="H34">
        <v>2.2200000000000002</v>
      </c>
      <c r="I34">
        <v>92.12</v>
      </c>
      <c r="J34">
        <v>2.1476120000000001</v>
      </c>
      <c r="K34">
        <v>90.12</v>
      </c>
      <c r="L34">
        <v>2.14</v>
      </c>
      <c r="M34">
        <v>91.70635</v>
      </c>
      <c r="N34">
        <v>2.062567</v>
      </c>
      <c r="O34">
        <v>91.889759999999995</v>
      </c>
      <c r="P34">
        <v>2.021315</v>
      </c>
      <c r="Q34">
        <v>92.073539999999994</v>
      </c>
      <c r="R34">
        <v>1.9808889999999999</v>
      </c>
      <c r="S34">
        <v>92.257689999999997</v>
      </c>
      <c r="T34">
        <v>1.941271</v>
      </c>
      <c r="U34">
        <v>92.4422</v>
      </c>
      <c r="V34">
        <v>1.9024460000000001</v>
      </c>
      <c r="W34">
        <v>90.14</v>
      </c>
      <c r="X34">
        <v>1.8643970000000001</v>
      </c>
      <c r="Y34">
        <v>92.812340000000006</v>
      </c>
      <c r="Z34">
        <v>1.8271090000000001</v>
      </c>
      <c r="AA34">
        <v>92.997969999999995</v>
      </c>
      <c r="AB34">
        <v>1.790567</v>
      </c>
      <c r="AC34">
        <v>93.183959999999999</v>
      </c>
      <c r="AD34">
        <v>1.7547550000000001</v>
      </c>
      <c r="AE34">
        <v>92.78</v>
      </c>
      <c r="AF34">
        <v>1.71966</v>
      </c>
      <c r="AG34">
        <v>93.557069999999996</v>
      </c>
      <c r="AH34">
        <v>1.6852670000000001</v>
      </c>
      <c r="AI34">
        <v>93.744190000000003</v>
      </c>
      <c r="AJ34">
        <v>1.651562</v>
      </c>
      <c r="AK34">
        <v>93.931669999999997</v>
      </c>
      <c r="AL34">
        <v>1.64</v>
      </c>
      <c r="AM34">
        <v>93.26</v>
      </c>
      <c r="AN34">
        <v>1.58616</v>
      </c>
      <c r="AO34">
        <v>94.307779999999994</v>
      </c>
      <c r="AP34">
        <v>1.5544370000000001</v>
      </c>
      <c r="AQ34">
        <v>93.76</v>
      </c>
      <c r="AR34">
        <v>1.5233479999999999</v>
      </c>
      <c r="AS34">
        <v>93.71</v>
      </c>
      <c r="AT34">
        <v>1.4928809999999999</v>
      </c>
      <c r="AU34">
        <v>93.19</v>
      </c>
      <c r="AV34">
        <v>1.463023</v>
      </c>
      <c r="AW34">
        <v>95.064509999999999</v>
      </c>
      <c r="AX34">
        <v>1.4337629999999999</v>
      </c>
      <c r="AY34">
        <v>95.254630000000006</v>
      </c>
      <c r="AZ34">
        <v>1.44</v>
      </c>
      <c r="BA34">
        <v>93.21</v>
      </c>
      <c r="BB34">
        <v>1.376986</v>
      </c>
      <c r="BC34">
        <v>93.22</v>
      </c>
      <c r="BD34">
        <v>1.41</v>
      </c>
      <c r="BE34">
        <v>92.98</v>
      </c>
      <c r="BF34">
        <v>1.322457</v>
      </c>
      <c r="BG34">
        <v>93.17</v>
      </c>
      <c r="BH34">
        <v>1.41</v>
      </c>
      <c r="BI34">
        <v>94.32</v>
      </c>
    </row>
    <row r="35" spans="1:61" x14ac:dyDescent="0.3">
      <c r="A35" t="s">
        <v>64</v>
      </c>
      <c r="B35">
        <v>2.7966549999999999</v>
      </c>
      <c r="C35">
        <v>87.635859999999994</v>
      </c>
      <c r="D35">
        <v>2.7407219999999999</v>
      </c>
      <c r="E35">
        <v>87.811139999999995</v>
      </c>
      <c r="F35">
        <v>2.685908</v>
      </c>
      <c r="G35">
        <v>87.986760000000004</v>
      </c>
      <c r="H35">
        <v>2.6321889999999999</v>
      </c>
      <c r="I35">
        <v>88.162729999999996</v>
      </c>
      <c r="J35">
        <v>2.7</v>
      </c>
      <c r="K35">
        <v>88.339060000000003</v>
      </c>
      <c r="L35">
        <v>2.527955</v>
      </c>
      <c r="M35">
        <v>88.515730000000005</v>
      </c>
      <c r="N35">
        <v>2.4773960000000002</v>
      </c>
      <c r="O35">
        <v>88.692769999999996</v>
      </c>
      <c r="P35">
        <v>2.427848</v>
      </c>
      <c r="Q35">
        <v>88.870149999999995</v>
      </c>
      <c r="R35">
        <v>2.3792909999999998</v>
      </c>
      <c r="S35">
        <v>89.047889999999995</v>
      </c>
      <c r="T35">
        <v>2.3317049999999999</v>
      </c>
      <c r="U35">
        <v>89.225989999999996</v>
      </c>
      <c r="V35">
        <v>2.2850709999999999</v>
      </c>
      <c r="W35">
        <v>89.404439999999994</v>
      </c>
      <c r="X35">
        <v>2.2393689999999999</v>
      </c>
      <c r="Y35">
        <v>89.583250000000007</v>
      </c>
      <c r="Z35">
        <v>2.194582</v>
      </c>
      <c r="AA35">
        <v>89.762420000000006</v>
      </c>
      <c r="AB35">
        <v>2.15069</v>
      </c>
      <c r="AC35">
        <v>89.941940000000002</v>
      </c>
      <c r="AD35">
        <v>2.1076769999999998</v>
      </c>
      <c r="AE35">
        <v>90.12182</v>
      </c>
      <c r="AF35">
        <v>2.0655230000000002</v>
      </c>
      <c r="AG35">
        <v>90.302070000000001</v>
      </c>
      <c r="AH35">
        <v>2.024213</v>
      </c>
      <c r="AI35">
        <v>90.482669999999999</v>
      </c>
      <c r="AJ35">
        <v>1.9837279999999999</v>
      </c>
      <c r="AK35">
        <v>90.663640000000001</v>
      </c>
      <c r="AL35">
        <v>1.9440539999999999</v>
      </c>
      <c r="AM35">
        <v>90.84496</v>
      </c>
      <c r="AN35">
        <v>1.905173</v>
      </c>
      <c r="AO35">
        <v>91.026650000000004</v>
      </c>
      <c r="AP35">
        <v>2.1</v>
      </c>
      <c r="AQ35">
        <v>90.76</v>
      </c>
      <c r="AR35">
        <v>1.829728</v>
      </c>
      <c r="AS35">
        <v>91.391130000000004</v>
      </c>
      <c r="AT35">
        <v>2.0499999999999998</v>
      </c>
      <c r="AU35">
        <v>91.573909999999998</v>
      </c>
      <c r="AV35">
        <v>1.757271</v>
      </c>
      <c r="AW35">
        <v>91.32</v>
      </c>
      <c r="AX35">
        <v>1.7221249999999999</v>
      </c>
      <c r="AY35">
        <v>91.940569999999994</v>
      </c>
      <c r="AZ35">
        <v>1.96</v>
      </c>
      <c r="BA35">
        <v>92.124449999999996</v>
      </c>
      <c r="BB35">
        <v>1.9</v>
      </c>
      <c r="BC35">
        <v>92.308700000000002</v>
      </c>
      <c r="BD35">
        <v>1.88</v>
      </c>
      <c r="BE35">
        <v>92.493319999999997</v>
      </c>
      <c r="BF35">
        <v>1.85</v>
      </c>
      <c r="BG35">
        <v>92.678299999999993</v>
      </c>
      <c r="BH35">
        <v>1.8</v>
      </c>
      <c r="BI35">
        <v>92.67</v>
      </c>
    </row>
    <row r="36" spans="1:61" x14ac:dyDescent="0.3">
      <c r="A36" t="s">
        <v>65</v>
      </c>
      <c r="B36">
        <v>3.1539199999999998</v>
      </c>
      <c r="C36">
        <v>91.260159999999999</v>
      </c>
      <c r="D36">
        <v>3.0908419999999999</v>
      </c>
      <c r="E36">
        <v>91.442679999999996</v>
      </c>
      <c r="F36">
        <v>3.0290249999999999</v>
      </c>
      <c r="G36">
        <v>91.625569999999996</v>
      </c>
      <c r="H36">
        <v>2.9684439999999999</v>
      </c>
      <c r="I36">
        <v>91.808819999999997</v>
      </c>
      <c r="J36">
        <v>2.9090750000000001</v>
      </c>
      <c r="K36">
        <v>91.992440000000002</v>
      </c>
      <c r="L36">
        <v>2.8508939999999998</v>
      </c>
      <c r="M36">
        <v>92.176419999999993</v>
      </c>
      <c r="N36">
        <v>2.793876</v>
      </c>
      <c r="O36">
        <v>92.360770000000002</v>
      </c>
      <c r="P36">
        <v>2.7379980000000002</v>
      </c>
      <c r="Q36">
        <v>92.545500000000004</v>
      </c>
      <c r="R36">
        <v>2.6832379999999998</v>
      </c>
      <c r="S36">
        <v>92.730590000000007</v>
      </c>
      <c r="T36">
        <v>2.6295739999999999</v>
      </c>
      <c r="U36">
        <v>92.916049999999998</v>
      </c>
      <c r="V36">
        <v>2.5769820000000001</v>
      </c>
      <c r="W36">
        <v>93.101879999999994</v>
      </c>
      <c r="X36">
        <v>2.5254430000000001</v>
      </c>
      <c r="Y36">
        <v>93.288079999999994</v>
      </c>
      <c r="Z36">
        <v>2.4749340000000002</v>
      </c>
      <c r="AA36">
        <v>93.47466</v>
      </c>
      <c r="AB36">
        <v>2.4254349999999998</v>
      </c>
      <c r="AC36">
        <v>93.661609999999996</v>
      </c>
      <c r="AD36">
        <v>2.3769260000000001</v>
      </c>
      <c r="AE36">
        <v>93.848929999999996</v>
      </c>
      <c r="AF36">
        <v>2.3293879999999998</v>
      </c>
      <c r="AG36">
        <v>94.036630000000002</v>
      </c>
      <c r="AH36">
        <v>2.2827999999999999</v>
      </c>
      <c r="AI36">
        <v>93.23</v>
      </c>
      <c r="AJ36">
        <v>2.2371439999999998</v>
      </c>
      <c r="AK36">
        <v>94.413150000000002</v>
      </c>
      <c r="AL36">
        <v>2.1924009999999998</v>
      </c>
      <c r="AM36">
        <v>94.12</v>
      </c>
      <c r="AN36">
        <v>2.1485530000000002</v>
      </c>
      <c r="AO36">
        <v>94.791179999999997</v>
      </c>
      <c r="AP36">
        <v>2.1055820000000001</v>
      </c>
      <c r="AQ36">
        <v>94.78</v>
      </c>
      <c r="AR36">
        <v>2.0634700000000001</v>
      </c>
      <c r="AS36">
        <v>95.170730000000006</v>
      </c>
      <c r="AT36">
        <v>2.0222009999999999</v>
      </c>
      <c r="AU36">
        <v>95.361069999999998</v>
      </c>
      <c r="AV36">
        <v>1.981757</v>
      </c>
      <c r="AW36">
        <v>95.551789999999997</v>
      </c>
      <c r="AX36">
        <v>1.9421219999999999</v>
      </c>
      <c r="AY36">
        <v>94.97</v>
      </c>
      <c r="AZ36">
        <v>1.9032789999999999</v>
      </c>
      <c r="BA36">
        <v>95.934380000000004</v>
      </c>
      <c r="BB36">
        <v>1.8652139999999999</v>
      </c>
      <c r="BC36">
        <v>95.81</v>
      </c>
      <c r="BD36">
        <v>1.8279099999999999</v>
      </c>
      <c r="BE36">
        <v>96.3185</v>
      </c>
      <c r="BF36">
        <v>1.7913509999999999</v>
      </c>
      <c r="BG36">
        <v>94.34</v>
      </c>
      <c r="BH36">
        <v>1.77</v>
      </c>
      <c r="BI36">
        <v>95.41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91C7B-9339-4570-97B2-CDA3125507A3}">
  <dimension ref="A1:AG36"/>
  <sheetViews>
    <sheetView topLeftCell="Z1" workbookViewId="0">
      <selection activeCell="AF1" sqref="AF1"/>
    </sheetView>
  </sheetViews>
  <sheetFormatPr defaultRowHeight="14.4" x14ac:dyDescent="0.3"/>
  <cols>
    <col min="2" max="2" width="26.21875" bestFit="1" customWidth="1"/>
    <col min="3" max="3" width="15" bestFit="1" customWidth="1"/>
    <col min="4" max="4" width="26.21875" bestFit="1" customWidth="1"/>
    <col min="5" max="5" width="15" bestFit="1" customWidth="1"/>
    <col min="6" max="6" width="26.21875" bestFit="1" customWidth="1"/>
    <col min="7" max="7" width="15" bestFit="1" customWidth="1"/>
    <col min="8" max="8" width="26.21875" bestFit="1" customWidth="1"/>
    <col min="9" max="9" width="15" bestFit="1" customWidth="1"/>
    <col min="10" max="10" width="26.21875" bestFit="1" customWidth="1"/>
    <col min="11" max="11" width="15" bestFit="1" customWidth="1"/>
    <col min="12" max="12" width="26.21875" bestFit="1" customWidth="1"/>
    <col min="13" max="13" width="15" bestFit="1" customWidth="1"/>
    <col min="14" max="14" width="26.21875" bestFit="1" customWidth="1"/>
    <col min="15" max="15" width="15" bestFit="1" customWidth="1"/>
    <col min="16" max="16" width="26.21875" bestFit="1" customWidth="1"/>
    <col min="17" max="17" width="15" bestFit="1" customWidth="1"/>
    <col min="18" max="18" width="26.21875" bestFit="1" customWidth="1"/>
    <col min="19" max="19" width="15" bestFit="1" customWidth="1"/>
    <col min="20" max="20" width="27.21875" bestFit="1" customWidth="1"/>
    <col min="21" max="21" width="16" bestFit="1" customWidth="1"/>
    <col min="22" max="22" width="27.21875" bestFit="1" customWidth="1"/>
    <col min="23" max="23" width="16" bestFit="1" customWidth="1"/>
    <col min="24" max="24" width="27.21875" bestFit="1" customWidth="1"/>
    <col min="25" max="25" width="16" bestFit="1" customWidth="1"/>
    <col min="26" max="26" width="27.21875" bestFit="1" customWidth="1"/>
    <col min="27" max="27" width="16" bestFit="1" customWidth="1"/>
    <col min="28" max="28" width="27.21875" bestFit="1" customWidth="1"/>
    <col min="29" max="29" width="16" bestFit="1" customWidth="1"/>
    <col min="30" max="30" width="27.21875" bestFit="1" customWidth="1"/>
    <col min="31" max="31" width="16" bestFit="1" customWidth="1"/>
    <col min="32" max="32" width="11.44140625" bestFit="1" customWidth="1"/>
    <col min="33" max="33" width="14.44140625" bestFit="1" customWidth="1"/>
  </cols>
  <sheetData>
    <row r="1" spans="1:3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7"/>
      <c r="AG1" s="7"/>
    </row>
    <row r="2" spans="1:33" x14ac:dyDescent="0.3">
      <c r="A2" s="3" t="s">
        <v>31</v>
      </c>
      <c r="B2" s="4">
        <v>2.6679439999999999</v>
      </c>
      <c r="C2" s="4">
        <v>88.523259999999993</v>
      </c>
      <c r="D2" s="4">
        <v>2.6145849999999999</v>
      </c>
      <c r="E2" s="4">
        <v>88.700299999999999</v>
      </c>
      <c r="F2" s="4">
        <v>2.5622929999999999</v>
      </c>
      <c r="G2" s="4">
        <v>88.877700000000004</v>
      </c>
      <c r="H2" s="4">
        <v>2.511047</v>
      </c>
      <c r="I2" s="4">
        <v>89.055459999999997</v>
      </c>
      <c r="J2" s="4">
        <v>2.5099999999999998</v>
      </c>
      <c r="K2" s="4">
        <v>89.23357</v>
      </c>
      <c r="L2" s="4">
        <v>2.41161</v>
      </c>
      <c r="M2" s="4">
        <v>89.412040000000005</v>
      </c>
      <c r="N2" s="4">
        <v>2.37</v>
      </c>
      <c r="O2" s="4">
        <v>89.590860000000006</v>
      </c>
      <c r="P2" s="4">
        <v>2.3161100000000001</v>
      </c>
      <c r="Q2" s="4">
        <v>89.770039999999995</v>
      </c>
      <c r="R2" s="4">
        <v>2.2697880000000001</v>
      </c>
      <c r="S2" s="4">
        <v>89.949579999999997</v>
      </c>
      <c r="T2" s="4">
        <v>2.2243919999999999</v>
      </c>
      <c r="U2" s="4">
        <v>90.129480000000001</v>
      </c>
      <c r="V2" s="4">
        <v>2.1799040000000001</v>
      </c>
      <c r="W2" s="4">
        <v>90.309740000000005</v>
      </c>
      <c r="X2" s="4">
        <v>2.1363059999999998</v>
      </c>
      <c r="Y2" s="4">
        <v>90.490359999999995</v>
      </c>
      <c r="Z2" s="4">
        <v>2.0935800000000002</v>
      </c>
      <c r="AA2" s="4">
        <v>91.28</v>
      </c>
      <c r="AB2" s="4">
        <v>2.0517089999999998</v>
      </c>
      <c r="AC2" s="4">
        <v>90.852689999999996</v>
      </c>
      <c r="AD2" s="4">
        <v>2.0299999999999998</v>
      </c>
      <c r="AE2" s="4">
        <v>91.034390000000002</v>
      </c>
    </row>
    <row r="3" spans="1:33" x14ac:dyDescent="0.3">
      <c r="A3" s="5" t="s">
        <v>32</v>
      </c>
      <c r="B3" s="6">
        <v>1.913883</v>
      </c>
      <c r="C3" s="6">
        <v>91.823849999999993</v>
      </c>
      <c r="D3" s="6">
        <v>1.875605</v>
      </c>
      <c r="E3" s="6">
        <v>92.007499999999993</v>
      </c>
      <c r="F3" s="6">
        <v>1.838093</v>
      </c>
      <c r="G3" s="6">
        <v>92.191519999999997</v>
      </c>
      <c r="H3" s="6">
        <v>1.82</v>
      </c>
      <c r="I3" s="6">
        <v>92.375900000000001</v>
      </c>
      <c r="J3" s="6">
        <v>1.7653049999999999</v>
      </c>
      <c r="K3" s="6">
        <v>91.19</v>
      </c>
      <c r="L3" s="6">
        <v>1.7299990000000001</v>
      </c>
      <c r="M3" s="6">
        <v>92.745769999999993</v>
      </c>
      <c r="N3" s="6">
        <v>1.71</v>
      </c>
      <c r="O3" s="6">
        <v>92.931259999999995</v>
      </c>
      <c r="P3" s="6">
        <v>1.71</v>
      </c>
      <c r="Q3" s="6">
        <v>92.98</v>
      </c>
      <c r="R3" s="6">
        <v>1.628261</v>
      </c>
      <c r="S3" s="6">
        <v>93.303359999999998</v>
      </c>
      <c r="T3" s="6">
        <v>1.595696</v>
      </c>
      <c r="U3" s="6">
        <v>91.9</v>
      </c>
      <c r="V3" s="6">
        <v>1.563782</v>
      </c>
      <c r="W3" s="6">
        <v>92.15</v>
      </c>
      <c r="X3" s="6">
        <v>1.5325059999999999</v>
      </c>
      <c r="Y3" s="6">
        <v>93.8643</v>
      </c>
      <c r="Z3" s="6">
        <v>1.5018560000000001</v>
      </c>
      <c r="AA3" s="6">
        <v>93.24</v>
      </c>
      <c r="AB3" s="6">
        <v>1.471819</v>
      </c>
      <c r="AC3" s="6">
        <v>94.240129999999994</v>
      </c>
      <c r="AD3" s="6">
        <v>1.4423820000000001</v>
      </c>
      <c r="AE3" s="6">
        <v>92.98</v>
      </c>
    </row>
    <row r="4" spans="1:33" x14ac:dyDescent="0.3">
      <c r="A4" s="3" t="s">
        <v>33</v>
      </c>
      <c r="B4" s="4">
        <v>2.26349</v>
      </c>
      <c r="C4" s="4">
        <v>95.033379999999994</v>
      </c>
      <c r="D4" s="4">
        <v>2.2182200000000001</v>
      </c>
      <c r="E4" s="4">
        <v>95.22345</v>
      </c>
      <c r="F4" s="4">
        <v>2.1</v>
      </c>
      <c r="G4" s="4">
        <v>95.413899999999998</v>
      </c>
      <c r="H4" s="4">
        <v>2.130379</v>
      </c>
      <c r="I4" s="4">
        <v>95.604730000000004</v>
      </c>
      <c r="J4" s="4">
        <v>2.087771</v>
      </c>
      <c r="K4" s="4">
        <v>95.795929999999998</v>
      </c>
      <c r="L4" s="4">
        <v>2.0460159999999998</v>
      </c>
      <c r="M4" s="4">
        <v>95.987530000000007</v>
      </c>
      <c r="N4" s="4">
        <v>2.0050949999999998</v>
      </c>
      <c r="O4" s="4">
        <v>96.179500000000004</v>
      </c>
      <c r="P4" s="4">
        <v>1.964993</v>
      </c>
      <c r="Q4" s="4">
        <v>96.371859999999998</v>
      </c>
      <c r="R4" s="4">
        <v>1.9256930000000001</v>
      </c>
      <c r="S4" s="4">
        <v>96.564599999999999</v>
      </c>
      <c r="T4" s="4">
        <v>1.8871800000000001</v>
      </c>
      <c r="U4" s="4">
        <v>96.757729999999995</v>
      </c>
      <c r="V4" s="4">
        <v>1.8494360000000001</v>
      </c>
      <c r="W4" s="4">
        <v>95.98</v>
      </c>
      <c r="X4" s="4">
        <v>1.8124469999999999</v>
      </c>
      <c r="Y4" s="4">
        <v>95.68</v>
      </c>
      <c r="Z4" s="4">
        <v>1.83</v>
      </c>
      <c r="AA4" s="4">
        <v>97.339439999999996</v>
      </c>
      <c r="AB4" s="4">
        <v>1.7406740000000001</v>
      </c>
      <c r="AC4" s="4">
        <v>97.534120000000001</v>
      </c>
      <c r="AD4" s="4">
        <v>1.7058610000000001</v>
      </c>
      <c r="AE4" s="4">
        <v>96.52</v>
      </c>
    </row>
    <row r="5" spans="1:33" x14ac:dyDescent="0.3">
      <c r="A5" s="5" t="s">
        <v>34</v>
      </c>
      <c r="B5" s="6">
        <v>2.1639409999999999</v>
      </c>
      <c r="C5" s="6">
        <v>93.710989999999995</v>
      </c>
      <c r="D5" s="6">
        <v>2.1206619999999998</v>
      </c>
      <c r="E5" s="6">
        <v>93.898420000000002</v>
      </c>
      <c r="F5" s="6">
        <v>2.078249</v>
      </c>
      <c r="G5" s="6">
        <v>94.086209999999994</v>
      </c>
      <c r="H5" s="6">
        <v>2.0366840000000002</v>
      </c>
      <c r="I5" s="6">
        <v>94.274379999999994</v>
      </c>
      <c r="J5" s="6">
        <v>1.9959499999999999</v>
      </c>
      <c r="K5" s="6">
        <v>94.46293</v>
      </c>
      <c r="L5" s="6">
        <v>1.9560310000000001</v>
      </c>
      <c r="M5" s="6">
        <v>94.651859999999999</v>
      </c>
      <c r="N5" s="6">
        <v>1.916911</v>
      </c>
      <c r="O5" s="6">
        <v>94.841160000000002</v>
      </c>
      <c r="P5" s="6">
        <v>1.878573</v>
      </c>
      <c r="Q5" s="6">
        <v>95.030850000000001</v>
      </c>
      <c r="R5" s="6">
        <v>1.8410010000000001</v>
      </c>
      <c r="S5" s="6">
        <v>95.220910000000003</v>
      </c>
      <c r="T5" s="6">
        <v>1.804181</v>
      </c>
      <c r="U5" s="6">
        <v>95.411349999999999</v>
      </c>
      <c r="V5" s="6">
        <v>1.7680979999999999</v>
      </c>
      <c r="W5" s="6">
        <v>95.602170000000001</v>
      </c>
      <c r="X5" s="6">
        <v>1.7327360000000001</v>
      </c>
      <c r="Y5" s="6">
        <v>95.793379999999999</v>
      </c>
      <c r="Z5" s="6">
        <v>1.698081</v>
      </c>
      <c r="AA5" s="6">
        <v>95.984960000000001</v>
      </c>
      <c r="AB5" s="6">
        <v>1.6641189999999999</v>
      </c>
      <c r="AC5" s="6">
        <v>96.176929999999999</v>
      </c>
      <c r="AD5" s="6">
        <v>1.6308370000000001</v>
      </c>
      <c r="AE5" s="6">
        <v>96.369290000000007</v>
      </c>
    </row>
    <row r="6" spans="1:33" x14ac:dyDescent="0.3">
      <c r="A6" s="3" t="s">
        <v>35</v>
      </c>
      <c r="B6" s="4">
        <v>2.4788779999999999</v>
      </c>
      <c r="C6" s="4">
        <v>87.609369999999998</v>
      </c>
      <c r="D6" s="4">
        <v>2.4293010000000002</v>
      </c>
      <c r="E6" s="4">
        <v>87.784589999999994</v>
      </c>
      <c r="F6" s="4">
        <v>2.3807149999999999</v>
      </c>
      <c r="G6" s="4">
        <v>87.960160000000002</v>
      </c>
      <c r="H6" s="4">
        <v>2.3331</v>
      </c>
      <c r="I6" s="4">
        <v>88.136080000000007</v>
      </c>
      <c r="J6" s="4">
        <v>2.286438</v>
      </c>
      <c r="K6" s="4">
        <v>88.312349999999995</v>
      </c>
      <c r="L6" s="4">
        <v>2.2999999999999998</v>
      </c>
      <c r="M6" s="4">
        <v>88.488969999999995</v>
      </c>
      <c r="N6" s="4">
        <v>2.1958950000000002</v>
      </c>
      <c r="O6" s="4">
        <v>88.665949999999995</v>
      </c>
      <c r="P6" s="4">
        <v>2.1519780000000002</v>
      </c>
      <c r="Q6" s="4">
        <v>88.843279999999993</v>
      </c>
      <c r="R6" s="4">
        <v>2.1089380000000002</v>
      </c>
      <c r="S6" s="4">
        <v>89.020970000000005</v>
      </c>
      <c r="T6" s="4">
        <v>2.0667589999999998</v>
      </c>
      <c r="U6" s="4">
        <v>89.199010000000001</v>
      </c>
      <c r="V6" s="4">
        <v>2.0254240000000001</v>
      </c>
      <c r="W6" s="4">
        <v>89.377409999999998</v>
      </c>
      <c r="X6" s="4">
        <v>1.9849159999999999</v>
      </c>
      <c r="Y6" s="4">
        <v>89.556160000000006</v>
      </c>
      <c r="Z6" s="4">
        <v>1.945217</v>
      </c>
      <c r="AA6" s="4">
        <v>89.735280000000003</v>
      </c>
      <c r="AB6" s="4">
        <v>1.96</v>
      </c>
      <c r="AC6" s="4">
        <v>89.914749999999998</v>
      </c>
      <c r="AD6" s="4">
        <v>1.868187</v>
      </c>
      <c r="AE6" s="4">
        <v>90.094579999999993</v>
      </c>
    </row>
    <row r="7" spans="1:33" x14ac:dyDescent="0.3">
      <c r="A7" s="5" t="s">
        <v>36</v>
      </c>
      <c r="B7" s="6">
        <v>2.6574900000000001</v>
      </c>
      <c r="C7" s="6">
        <v>95.330839999999995</v>
      </c>
      <c r="D7" s="6">
        <v>2.6043400000000001</v>
      </c>
      <c r="E7" s="6">
        <v>95.521500000000003</v>
      </c>
      <c r="F7" s="6">
        <v>2.552254</v>
      </c>
      <c r="G7" s="6">
        <v>95.712540000000004</v>
      </c>
      <c r="H7" s="6">
        <v>2.5012080000000001</v>
      </c>
      <c r="I7" s="6">
        <v>95.903970000000001</v>
      </c>
      <c r="J7" s="6">
        <v>2.451184</v>
      </c>
      <c r="K7" s="6">
        <v>96.095780000000005</v>
      </c>
      <c r="L7" s="6">
        <v>2.402161</v>
      </c>
      <c r="M7" s="6">
        <v>96.287970000000001</v>
      </c>
      <c r="N7" s="6">
        <v>2.354117</v>
      </c>
      <c r="O7" s="6">
        <v>96.480540000000005</v>
      </c>
      <c r="P7" s="6">
        <v>2.3070349999999999</v>
      </c>
      <c r="Q7" s="6">
        <v>96.673509999999993</v>
      </c>
      <c r="R7" s="6">
        <v>2.260894</v>
      </c>
      <c r="S7" s="6">
        <v>95.53</v>
      </c>
      <c r="T7" s="6">
        <v>2.2156760000000002</v>
      </c>
      <c r="U7" s="6">
        <v>96.21</v>
      </c>
      <c r="V7" s="6">
        <v>2.1713629999999999</v>
      </c>
      <c r="W7" s="6">
        <v>97.254710000000003</v>
      </c>
      <c r="X7" s="6">
        <v>2.127936</v>
      </c>
      <c r="Y7" s="6">
        <v>97.449219999999997</v>
      </c>
      <c r="Z7" s="6">
        <v>2.0853769999999998</v>
      </c>
      <c r="AA7" s="6">
        <v>97.644120000000001</v>
      </c>
      <c r="AB7" s="6">
        <v>2.043669</v>
      </c>
      <c r="AC7" s="6">
        <v>97.839399999999998</v>
      </c>
      <c r="AD7" s="6">
        <v>2.002796</v>
      </c>
      <c r="AE7" s="6">
        <v>98.035079999999994</v>
      </c>
    </row>
    <row r="8" spans="1:33" x14ac:dyDescent="0.3">
      <c r="A8" s="3" t="s">
        <v>37</v>
      </c>
      <c r="B8" s="4">
        <v>1.1000000000000001</v>
      </c>
      <c r="C8" s="4">
        <v>89.882940000000005</v>
      </c>
      <c r="D8" s="4">
        <v>1.1000000000000001</v>
      </c>
      <c r="E8" s="4">
        <v>90.062709999999996</v>
      </c>
      <c r="F8" s="4">
        <v>1.1000000000000001</v>
      </c>
      <c r="G8" s="4">
        <v>90.242829999999998</v>
      </c>
      <c r="H8" s="4">
        <v>1</v>
      </c>
      <c r="I8" s="4">
        <v>90.423320000000004</v>
      </c>
      <c r="J8" s="4">
        <v>1.1000000000000001</v>
      </c>
      <c r="K8" s="4">
        <v>90.604159999999993</v>
      </c>
      <c r="L8" s="4">
        <v>1</v>
      </c>
      <c r="M8" s="4">
        <v>90.78537</v>
      </c>
      <c r="N8" s="4">
        <v>1.2</v>
      </c>
      <c r="O8" s="4">
        <v>90.966939999999994</v>
      </c>
      <c r="P8" s="4">
        <v>1.1000000000000001</v>
      </c>
      <c r="Q8" s="4">
        <v>91.148880000000005</v>
      </c>
      <c r="R8" s="4">
        <v>0.9</v>
      </c>
      <c r="S8" s="4">
        <v>91.33117</v>
      </c>
      <c r="T8" s="4">
        <v>0.95</v>
      </c>
      <c r="U8" s="4">
        <v>91.513840000000002</v>
      </c>
      <c r="V8" s="4">
        <v>1.1000000000000001</v>
      </c>
      <c r="W8" s="4">
        <v>91.696860000000001</v>
      </c>
      <c r="X8" s="4">
        <v>1</v>
      </c>
      <c r="Y8" s="4">
        <v>91.880260000000007</v>
      </c>
      <c r="Z8" s="4">
        <v>0.8</v>
      </c>
      <c r="AA8" s="4">
        <v>92.064019999999999</v>
      </c>
      <c r="AB8" s="4">
        <v>0.95</v>
      </c>
      <c r="AC8" s="4">
        <v>92.248149999999995</v>
      </c>
      <c r="AD8" s="4">
        <v>0.92</v>
      </c>
      <c r="AE8" s="4">
        <v>92.432640000000006</v>
      </c>
    </row>
    <row r="9" spans="1:33" x14ac:dyDescent="0.3">
      <c r="A9" s="5" t="s">
        <v>38</v>
      </c>
      <c r="B9" s="6">
        <v>1.003835</v>
      </c>
      <c r="C9" s="6">
        <v>90.083839999999995</v>
      </c>
      <c r="D9" s="6">
        <v>0.98375800000000002</v>
      </c>
      <c r="E9" s="6">
        <v>90.264009999999999</v>
      </c>
      <c r="F9" s="6">
        <v>0.96408300000000002</v>
      </c>
      <c r="G9" s="6">
        <v>90.444540000000003</v>
      </c>
      <c r="H9" s="6">
        <v>0.94480200000000003</v>
      </c>
      <c r="I9" s="6">
        <v>90.625429999999994</v>
      </c>
      <c r="J9" s="6">
        <v>1.1000000000000001</v>
      </c>
      <c r="K9" s="6">
        <v>90.80668</v>
      </c>
      <c r="L9" s="6">
        <v>0.90738799999999997</v>
      </c>
      <c r="M9" s="6">
        <v>90.988290000000006</v>
      </c>
      <c r="N9" s="6">
        <v>0.95</v>
      </c>
      <c r="O9" s="6">
        <v>91.170270000000002</v>
      </c>
      <c r="P9" s="6">
        <v>0.87145499999999998</v>
      </c>
      <c r="Q9" s="6">
        <v>91.352609999999999</v>
      </c>
      <c r="R9" s="6">
        <v>0.85402599999999995</v>
      </c>
      <c r="S9" s="6">
        <v>91.535309999999996</v>
      </c>
      <c r="T9" s="6">
        <v>0.97</v>
      </c>
      <c r="U9" s="6">
        <v>91.718379999999996</v>
      </c>
      <c r="V9" s="6">
        <v>0.82020599999999999</v>
      </c>
      <c r="W9" s="6">
        <v>91.901820000000001</v>
      </c>
      <c r="X9" s="6">
        <v>0.80380200000000002</v>
      </c>
      <c r="Y9" s="6">
        <v>92.085629999999995</v>
      </c>
      <c r="Z9" s="6">
        <v>0.87</v>
      </c>
      <c r="AA9" s="6">
        <v>92.269800000000004</v>
      </c>
      <c r="AB9" s="6">
        <v>0.77197199999999999</v>
      </c>
      <c r="AC9" s="6">
        <v>92.454340000000002</v>
      </c>
      <c r="AD9" s="6">
        <v>0.92</v>
      </c>
      <c r="AE9" s="6">
        <v>92.639240000000001</v>
      </c>
    </row>
    <row r="10" spans="1:33" x14ac:dyDescent="0.3">
      <c r="A10" s="3" t="s">
        <v>39</v>
      </c>
      <c r="B10" s="4">
        <v>1.8394539999999999</v>
      </c>
      <c r="C10" s="4">
        <v>93.455870000000004</v>
      </c>
      <c r="D10" s="4">
        <v>1.83</v>
      </c>
      <c r="E10" s="4">
        <v>93.642780000000002</v>
      </c>
      <c r="F10" s="4">
        <v>1.81</v>
      </c>
      <c r="G10" s="4">
        <v>93.830070000000006</v>
      </c>
      <c r="H10" s="4">
        <v>1.7312799999999999</v>
      </c>
      <c r="I10" s="4">
        <v>94.01773</v>
      </c>
      <c r="J10" s="4">
        <v>1.73</v>
      </c>
      <c r="K10" s="4">
        <v>93.23</v>
      </c>
      <c r="L10" s="4">
        <v>1.6627209999999999</v>
      </c>
      <c r="M10" s="4">
        <v>94.394180000000006</v>
      </c>
      <c r="N10" s="4">
        <v>1.6294660000000001</v>
      </c>
      <c r="O10" s="4">
        <v>94.42</v>
      </c>
      <c r="P10" s="4">
        <v>1.5968770000000001</v>
      </c>
      <c r="Q10" s="4">
        <v>94.772130000000004</v>
      </c>
      <c r="R10" s="4">
        <v>1.56494</v>
      </c>
      <c r="S10" s="4">
        <v>94.961680000000001</v>
      </c>
      <c r="T10" s="4">
        <v>1.533641</v>
      </c>
      <c r="U10" s="4">
        <v>95.151600000000002</v>
      </c>
      <c r="V10" s="4">
        <v>1.5029680000000001</v>
      </c>
      <c r="W10" s="4">
        <v>95.341899999999995</v>
      </c>
      <c r="X10" s="4">
        <v>1.472909</v>
      </c>
      <c r="Y10" s="4">
        <v>95.532589999999999</v>
      </c>
      <c r="Z10" s="4">
        <v>1.4434499999999999</v>
      </c>
      <c r="AA10" s="4">
        <v>94.96</v>
      </c>
      <c r="AB10" s="4">
        <v>1.4145810000000001</v>
      </c>
      <c r="AC10" s="4">
        <v>95.02</v>
      </c>
      <c r="AD10" s="4">
        <v>1.38629</v>
      </c>
      <c r="AE10" s="4">
        <v>96.106930000000006</v>
      </c>
    </row>
    <row r="11" spans="1:33" x14ac:dyDescent="0.3">
      <c r="A11" s="5" t="s">
        <v>40</v>
      </c>
      <c r="B11" s="6">
        <v>2.2528920000000001</v>
      </c>
      <c r="C11" s="6">
        <v>94.637230000000002</v>
      </c>
      <c r="D11" s="6">
        <v>2.2078340000000001</v>
      </c>
      <c r="E11" s="6">
        <v>94.826509999999999</v>
      </c>
      <c r="F11" s="6">
        <v>2.1636769999999999</v>
      </c>
      <c r="G11" s="6">
        <v>95.016159999999999</v>
      </c>
      <c r="H11" s="6">
        <v>2.1204040000000002</v>
      </c>
      <c r="I11" s="6">
        <v>95.206190000000007</v>
      </c>
      <c r="J11" s="6">
        <v>2.12</v>
      </c>
      <c r="K11" s="6">
        <v>94.97</v>
      </c>
      <c r="L11" s="6">
        <v>2.13</v>
      </c>
      <c r="M11" s="6">
        <v>95.587400000000002</v>
      </c>
      <c r="N11" s="6">
        <v>2.12</v>
      </c>
      <c r="O11" s="6">
        <v>95.778570000000002</v>
      </c>
      <c r="P11" s="6">
        <v>1.9557929999999999</v>
      </c>
      <c r="Q11" s="6">
        <v>95.970129999999997</v>
      </c>
      <c r="R11" s="6">
        <v>1.916677</v>
      </c>
      <c r="S11" s="6">
        <v>95.54</v>
      </c>
      <c r="T11" s="6">
        <v>1.878344</v>
      </c>
      <c r="U11" s="6">
        <v>96.354399999999998</v>
      </c>
      <c r="V11" s="6">
        <v>1.8407770000000001</v>
      </c>
      <c r="W11" s="6">
        <v>96.5471</v>
      </c>
      <c r="X11" s="6">
        <v>1.8039609999999999</v>
      </c>
      <c r="Y11" s="6">
        <v>96.740200000000002</v>
      </c>
      <c r="Z11" s="6">
        <v>1.81</v>
      </c>
      <c r="AA11" s="6">
        <v>95.55</v>
      </c>
      <c r="AB11" s="6">
        <v>1.732524</v>
      </c>
      <c r="AC11" s="6">
        <v>97.127549999999999</v>
      </c>
      <c r="AD11" s="6">
        <v>1.6978740000000001</v>
      </c>
      <c r="AE11" s="6">
        <v>96.52</v>
      </c>
    </row>
    <row r="12" spans="1:33" x14ac:dyDescent="0.3">
      <c r="A12" s="3" t="s">
        <v>41</v>
      </c>
      <c r="B12" s="4">
        <v>1.968869</v>
      </c>
      <c r="C12" s="4">
        <v>91.048349999999999</v>
      </c>
      <c r="D12" s="4">
        <v>1.929492</v>
      </c>
      <c r="E12" s="4">
        <v>91.230450000000005</v>
      </c>
      <c r="F12" s="4">
        <v>1.8909020000000001</v>
      </c>
      <c r="G12" s="4">
        <v>91.412909999999997</v>
      </c>
      <c r="H12" s="4">
        <v>1.91</v>
      </c>
      <c r="I12" s="4">
        <v>91.595740000000006</v>
      </c>
      <c r="J12" s="4">
        <v>1.89</v>
      </c>
      <c r="K12" s="4">
        <v>91.778930000000003</v>
      </c>
      <c r="L12" s="4">
        <v>1.7797019999999999</v>
      </c>
      <c r="M12" s="4">
        <v>91.962479999999999</v>
      </c>
      <c r="N12" s="4">
        <v>1.744108</v>
      </c>
      <c r="O12" s="4">
        <v>92.146410000000003</v>
      </c>
      <c r="P12" s="4">
        <v>1.7092259999999999</v>
      </c>
      <c r="Q12" s="4">
        <v>92.330699999999993</v>
      </c>
      <c r="R12" s="4">
        <v>1.675041</v>
      </c>
      <c r="S12" s="4">
        <v>92.515360000000001</v>
      </c>
      <c r="T12" s="4">
        <v>1.64154</v>
      </c>
      <c r="U12" s="4">
        <v>92.700389999999999</v>
      </c>
      <c r="V12" s="4">
        <v>1.6087100000000001</v>
      </c>
      <c r="W12" s="4">
        <v>92.885800000000003</v>
      </c>
      <c r="X12" s="4">
        <v>1.576535</v>
      </c>
      <c r="Y12" s="4">
        <v>93.071569999999994</v>
      </c>
      <c r="Z12" s="4">
        <v>1.62</v>
      </c>
      <c r="AA12" s="4">
        <v>93.257710000000003</v>
      </c>
      <c r="AB12" s="4">
        <v>1.514105</v>
      </c>
      <c r="AC12" s="4">
        <v>93.444230000000005</v>
      </c>
      <c r="AD12" s="4">
        <v>1.4838229999999999</v>
      </c>
      <c r="AE12" s="4">
        <v>93.42</v>
      </c>
    </row>
    <row r="13" spans="1:33" x14ac:dyDescent="0.3">
      <c r="A13" s="5" t="s">
        <v>42</v>
      </c>
      <c r="B13" s="6">
        <v>2.1090339999999999</v>
      </c>
      <c r="C13" s="6">
        <v>91.227140000000006</v>
      </c>
      <c r="D13" s="6">
        <v>2.0668540000000002</v>
      </c>
      <c r="E13" s="6">
        <v>91.409599999999998</v>
      </c>
      <c r="F13" s="6">
        <v>2.0255169999999998</v>
      </c>
      <c r="G13" s="6">
        <v>91.592420000000004</v>
      </c>
      <c r="H13" s="6">
        <v>1.985006</v>
      </c>
      <c r="I13" s="6">
        <v>91.775599999999997</v>
      </c>
      <c r="J13" s="6">
        <v>1.97</v>
      </c>
      <c r="K13" s="6">
        <v>91.32</v>
      </c>
      <c r="L13" s="6">
        <v>1.9064000000000001</v>
      </c>
      <c r="M13" s="6">
        <v>92.143069999999994</v>
      </c>
      <c r="N13" s="6">
        <v>1.8682719999999999</v>
      </c>
      <c r="O13" s="6">
        <v>92.327359999999999</v>
      </c>
      <c r="P13" s="6">
        <v>1.8309059999999999</v>
      </c>
      <c r="Q13" s="6">
        <v>92.512010000000004</v>
      </c>
      <c r="R13" s="6">
        <v>1.7942880000000001</v>
      </c>
      <c r="S13" s="6">
        <v>91.76</v>
      </c>
      <c r="T13" s="6">
        <v>1.7584029999999999</v>
      </c>
      <c r="U13" s="6">
        <v>92.882429999999999</v>
      </c>
      <c r="V13" s="6">
        <v>1.75</v>
      </c>
      <c r="W13" s="6">
        <v>93.068200000000004</v>
      </c>
      <c r="X13" s="6">
        <v>1.8</v>
      </c>
      <c r="Y13" s="6">
        <v>93.254329999999996</v>
      </c>
      <c r="Z13" s="6">
        <v>1.6549940000000001</v>
      </c>
      <c r="AA13" s="6">
        <v>93.440839999999994</v>
      </c>
      <c r="AB13" s="6">
        <v>1.6218950000000001</v>
      </c>
      <c r="AC13" s="6">
        <v>93.627719999999997</v>
      </c>
      <c r="AD13" s="6">
        <v>1.5894569999999999</v>
      </c>
      <c r="AE13" s="6">
        <v>92.92</v>
      </c>
    </row>
    <row r="14" spans="1:33" x14ac:dyDescent="0.3">
      <c r="A14" s="3" t="s">
        <v>43</v>
      </c>
      <c r="B14" s="4">
        <v>1.459362</v>
      </c>
      <c r="C14" s="4">
        <v>88.561790000000002</v>
      </c>
      <c r="D14" s="4">
        <v>1.430175</v>
      </c>
      <c r="E14" s="4">
        <v>88.738910000000004</v>
      </c>
      <c r="F14" s="4">
        <v>1.4015709999999999</v>
      </c>
      <c r="G14" s="4">
        <v>88.916390000000007</v>
      </c>
      <c r="H14" s="4">
        <v>1.37354</v>
      </c>
      <c r="I14" s="4">
        <v>89.094220000000007</v>
      </c>
      <c r="J14" s="4">
        <v>1.346069</v>
      </c>
      <c r="K14" s="4">
        <v>89.11</v>
      </c>
      <c r="L14" s="4">
        <v>1.319148</v>
      </c>
      <c r="M14" s="4">
        <v>89.450950000000006</v>
      </c>
      <c r="N14" s="4">
        <v>1.2927649999999999</v>
      </c>
      <c r="O14" s="4">
        <v>89.629859999999994</v>
      </c>
      <c r="P14" s="4">
        <v>1.2669090000000001</v>
      </c>
      <c r="Q14" s="4">
        <v>89.809119999999993</v>
      </c>
      <c r="R14" s="4">
        <v>1.241571</v>
      </c>
      <c r="S14" s="4">
        <v>89.988730000000004</v>
      </c>
      <c r="T14" s="4">
        <v>1.2167399999999999</v>
      </c>
      <c r="U14" s="4">
        <v>90.168710000000004</v>
      </c>
      <c r="V14" s="4">
        <v>1.1924049999999999</v>
      </c>
      <c r="W14" s="4">
        <v>90.349050000000005</v>
      </c>
      <c r="X14" s="4">
        <v>1.1685570000000001</v>
      </c>
      <c r="Y14" s="4">
        <v>90.529750000000007</v>
      </c>
      <c r="Z14" s="4">
        <v>1.145186</v>
      </c>
      <c r="AA14" s="4">
        <v>90.710809999999995</v>
      </c>
      <c r="AB14" s="4">
        <v>1.122282</v>
      </c>
      <c r="AC14" s="4">
        <v>90.892229999999998</v>
      </c>
      <c r="AD14" s="4">
        <v>1.099836</v>
      </c>
      <c r="AE14" s="4">
        <v>91.074010000000001</v>
      </c>
    </row>
    <row r="15" spans="1:33" x14ac:dyDescent="0.3">
      <c r="A15" s="5" t="s">
        <v>44</v>
      </c>
      <c r="B15" s="6">
        <v>2.7366709999999999</v>
      </c>
      <c r="C15" s="6">
        <v>90.866479999999996</v>
      </c>
      <c r="D15" s="6">
        <v>2.6819380000000002</v>
      </c>
      <c r="E15" s="6">
        <v>91.048220000000001</v>
      </c>
      <c r="F15" s="6">
        <v>2.6282990000000002</v>
      </c>
      <c r="G15" s="6">
        <v>91.230310000000003</v>
      </c>
      <c r="H15" s="6">
        <v>2.5757330000000001</v>
      </c>
      <c r="I15" s="6">
        <v>91.412769999999995</v>
      </c>
      <c r="J15" s="6">
        <v>2.57</v>
      </c>
      <c r="K15" s="6">
        <v>90.99</v>
      </c>
      <c r="L15" s="6">
        <v>2.4737339999999999</v>
      </c>
      <c r="M15" s="6">
        <v>91.778790000000001</v>
      </c>
      <c r="N15" s="6">
        <v>2.4242590000000002</v>
      </c>
      <c r="O15" s="6">
        <v>91.962350000000001</v>
      </c>
      <c r="P15" s="6">
        <v>2.3757739999999998</v>
      </c>
      <c r="Q15" s="6">
        <v>92.146270000000001</v>
      </c>
      <c r="R15" s="6">
        <v>2.3282579999999999</v>
      </c>
      <c r="S15" s="6">
        <v>92.330560000000006</v>
      </c>
      <c r="T15" s="6">
        <v>2.2816930000000002</v>
      </c>
      <c r="U15" s="6">
        <v>92.515230000000003</v>
      </c>
      <c r="V15" s="6">
        <v>2.236059</v>
      </c>
      <c r="W15" s="6">
        <v>92.70026</v>
      </c>
      <c r="X15" s="6">
        <v>2.2200000000000002</v>
      </c>
      <c r="Y15" s="6">
        <v>92.885660000000001</v>
      </c>
      <c r="Z15" s="6">
        <v>2.1475110000000002</v>
      </c>
      <c r="AA15" s="6">
        <v>91.17</v>
      </c>
      <c r="AB15" s="6">
        <v>2.1045609999999999</v>
      </c>
      <c r="AC15" s="6">
        <v>93.257570000000001</v>
      </c>
      <c r="AD15" s="6">
        <v>2.0624699999999998</v>
      </c>
      <c r="AE15" s="6">
        <v>93.444090000000003</v>
      </c>
    </row>
    <row r="16" spans="1:33" x14ac:dyDescent="0.3">
      <c r="A16" s="3" t="s">
        <v>45</v>
      </c>
      <c r="B16" s="4">
        <v>2.4591959999999999</v>
      </c>
      <c r="C16" s="4">
        <v>93.757130000000004</v>
      </c>
      <c r="D16" s="4">
        <v>2.410012</v>
      </c>
      <c r="E16" s="4">
        <v>93.944640000000007</v>
      </c>
      <c r="F16" s="4">
        <v>2.361812</v>
      </c>
      <c r="G16" s="4">
        <v>94.132530000000003</v>
      </c>
      <c r="H16" s="4">
        <v>2.314575</v>
      </c>
      <c r="I16" s="4">
        <v>94.320800000000006</v>
      </c>
      <c r="J16" s="4">
        <v>2.268284</v>
      </c>
      <c r="K16" s="4">
        <v>94.509439999999998</v>
      </c>
      <c r="L16" s="4">
        <v>2.2229179999999999</v>
      </c>
      <c r="M16" s="4">
        <v>94.698459999999997</v>
      </c>
      <c r="N16" s="4">
        <v>2.1784599999999998</v>
      </c>
      <c r="O16" s="4">
        <v>94.23</v>
      </c>
      <c r="P16" s="4">
        <v>2.1348910000000001</v>
      </c>
      <c r="Q16" s="4">
        <v>95.077629999999999</v>
      </c>
      <c r="R16" s="4">
        <v>2.092193</v>
      </c>
      <c r="S16" s="4">
        <v>95.267790000000005</v>
      </c>
      <c r="T16" s="4">
        <v>2.0503490000000002</v>
      </c>
      <c r="U16" s="4">
        <v>95.458320000000001</v>
      </c>
      <c r="V16" s="4">
        <v>2.0093420000000002</v>
      </c>
      <c r="W16" s="4">
        <v>95.649240000000006</v>
      </c>
      <c r="X16" s="4">
        <v>1.969155</v>
      </c>
      <c r="Y16" s="4">
        <v>94.81</v>
      </c>
      <c r="Z16" s="4">
        <v>1.929772</v>
      </c>
      <c r="AA16" s="4">
        <v>95.8</v>
      </c>
      <c r="AB16" s="4">
        <v>2.0099999999999998</v>
      </c>
      <c r="AC16" s="4">
        <v>96.224279999999993</v>
      </c>
      <c r="AD16" s="4">
        <v>2.1</v>
      </c>
      <c r="AE16" s="4">
        <v>94.32</v>
      </c>
    </row>
    <row r="17" spans="1:31" x14ac:dyDescent="0.3">
      <c r="A17" s="5" t="s">
        <v>46</v>
      </c>
      <c r="B17" s="6">
        <v>2.0125199999999999</v>
      </c>
      <c r="C17" s="6">
        <v>90.723429999999993</v>
      </c>
      <c r="D17" s="6">
        <v>1.97227</v>
      </c>
      <c r="E17" s="6">
        <v>90.904880000000006</v>
      </c>
      <c r="F17" s="6">
        <v>1.932825</v>
      </c>
      <c r="G17" s="6">
        <v>91.086690000000004</v>
      </c>
      <c r="H17" s="6">
        <v>1.8941680000000001</v>
      </c>
      <c r="I17" s="6">
        <v>91.268860000000004</v>
      </c>
      <c r="J17" s="6">
        <v>1.9</v>
      </c>
      <c r="K17" s="6">
        <v>91.451400000000007</v>
      </c>
      <c r="L17" s="6">
        <v>1.819159</v>
      </c>
      <c r="M17" s="6">
        <v>91.634299999999996</v>
      </c>
      <c r="N17" s="6">
        <v>1.7827759999999999</v>
      </c>
      <c r="O17" s="6">
        <v>91.817570000000003</v>
      </c>
      <c r="P17" s="6">
        <v>1.74712</v>
      </c>
      <c r="Q17" s="6">
        <v>92.00121</v>
      </c>
      <c r="R17" s="6">
        <v>1.712178</v>
      </c>
      <c r="S17" s="6">
        <v>92.185209999999998</v>
      </c>
      <c r="T17" s="6">
        <v>1.75</v>
      </c>
      <c r="U17" s="6">
        <v>92.369579999999999</v>
      </c>
      <c r="V17" s="6">
        <v>1.6443760000000001</v>
      </c>
      <c r="W17" s="6">
        <v>92.554320000000004</v>
      </c>
      <c r="X17" s="6">
        <v>1.611488</v>
      </c>
      <c r="Y17" s="6">
        <v>92.739429999999999</v>
      </c>
      <c r="Z17" s="6">
        <v>1.64</v>
      </c>
      <c r="AA17" s="6">
        <v>92.924909999999997</v>
      </c>
      <c r="AB17" s="6">
        <v>1.5476730000000001</v>
      </c>
      <c r="AC17" s="6">
        <v>93.110759999999999</v>
      </c>
      <c r="AD17" s="6">
        <v>1.5167200000000001</v>
      </c>
      <c r="AE17" s="6">
        <v>93.296980000000005</v>
      </c>
    </row>
    <row r="18" spans="1:31" x14ac:dyDescent="0.3">
      <c r="A18" s="3" t="s">
        <v>47</v>
      </c>
      <c r="B18" s="4">
        <v>1.5204629999999999</v>
      </c>
      <c r="C18" s="4">
        <v>88.787930000000003</v>
      </c>
      <c r="D18" s="4">
        <v>1.4900530000000001</v>
      </c>
      <c r="E18" s="4">
        <v>88.965500000000006</v>
      </c>
      <c r="F18" s="4">
        <v>1.4602520000000001</v>
      </c>
      <c r="G18" s="4">
        <v>89.143429999999995</v>
      </c>
      <c r="H18" s="4">
        <v>1.431047</v>
      </c>
      <c r="I18" s="4">
        <v>89.321719999999999</v>
      </c>
      <c r="J18" s="4">
        <v>1.402426</v>
      </c>
      <c r="K18" s="4">
        <v>89.500360000000001</v>
      </c>
      <c r="L18" s="4">
        <v>1.3743780000000001</v>
      </c>
      <c r="M18" s="4">
        <v>89.679360000000003</v>
      </c>
      <c r="N18" s="4">
        <v>1.3468899999999999</v>
      </c>
      <c r="O18" s="4">
        <v>89.858720000000005</v>
      </c>
      <c r="P18" s="4">
        <v>1.319952</v>
      </c>
      <c r="Q18" s="4">
        <v>90.038439999999994</v>
      </c>
      <c r="R18" s="4">
        <v>1.293553</v>
      </c>
      <c r="S18" s="4">
        <v>90.218519999999998</v>
      </c>
      <c r="T18" s="4">
        <v>1.267682</v>
      </c>
      <c r="U18" s="4">
        <v>90.398949999999999</v>
      </c>
      <c r="V18" s="4">
        <v>1.242329</v>
      </c>
      <c r="W18" s="4">
        <v>90.579750000000004</v>
      </c>
      <c r="X18" s="4">
        <v>1.217482</v>
      </c>
      <c r="Y18" s="4">
        <v>90.760909999999996</v>
      </c>
      <c r="Z18" s="4">
        <v>1.1931320000000001</v>
      </c>
      <c r="AA18" s="4">
        <v>90.942430000000002</v>
      </c>
      <c r="AB18" s="4">
        <v>1.16927</v>
      </c>
      <c r="AC18" s="4">
        <v>91.124319999999997</v>
      </c>
      <c r="AD18" s="4">
        <v>1.1458839999999999</v>
      </c>
      <c r="AE18" s="4">
        <v>91.306569999999994</v>
      </c>
    </row>
    <row r="19" spans="1:31" x14ac:dyDescent="0.3">
      <c r="A19" s="5" t="s">
        <v>48</v>
      </c>
      <c r="B19" s="6">
        <v>1.38653</v>
      </c>
      <c r="C19" s="6">
        <v>93.865070000000003</v>
      </c>
      <c r="D19" s="6">
        <v>1.3587990000000001</v>
      </c>
      <c r="E19" s="6">
        <v>94.052800000000005</v>
      </c>
      <c r="F19" s="6">
        <v>1.331623</v>
      </c>
      <c r="G19" s="6">
        <v>94.240899999999996</v>
      </c>
      <c r="H19" s="6">
        <v>1.42</v>
      </c>
      <c r="I19" s="6">
        <v>94.429389999999998</v>
      </c>
      <c r="J19" s="6">
        <v>1.35</v>
      </c>
      <c r="K19" s="6">
        <v>94.43</v>
      </c>
      <c r="L19" s="6">
        <v>1.2533129999999999</v>
      </c>
      <c r="M19" s="6">
        <v>94.807479999999998</v>
      </c>
      <c r="N19" s="6">
        <v>1.2282470000000001</v>
      </c>
      <c r="O19" s="6">
        <v>94.997100000000003</v>
      </c>
      <c r="P19" s="6">
        <v>1.2036819999999999</v>
      </c>
      <c r="Q19" s="6">
        <v>95.187089999999998</v>
      </c>
      <c r="R19" s="6">
        <v>1.179608</v>
      </c>
      <c r="S19" s="6">
        <v>95.377459999999999</v>
      </c>
      <c r="T19" s="6">
        <v>1.1560159999999999</v>
      </c>
      <c r="U19" s="6">
        <v>94.99</v>
      </c>
      <c r="V19" s="6">
        <v>1.1328959999999999</v>
      </c>
      <c r="W19" s="6">
        <v>95.759360000000001</v>
      </c>
      <c r="X19" s="6">
        <v>1.1102380000000001</v>
      </c>
      <c r="Y19" s="6">
        <v>95.950869999999995</v>
      </c>
      <c r="Z19" s="6">
        <v>1.088033</v>
      </c>
      <c r="AA19" s="6">
        <v>95.87</v>
      </c>
      <c r="AB19" s="6">
        <v>1.1000000000000001</v>
      </c>
      <c r="AC19" s="6">
        <v>96.335059999999999</v>
      </c>
      <c r="AD19" s="6">
        <v>1.0449470000000001</v>
      </c>
      <c r="AE19" s="6">
        <v>94.99</v>
      </c>
    </row>
    <row r="20" spans="1:31" x14ac:dyDescent="0.3">
      <c r="A20" s="3" t="s">
        <v>49</v>
      </c>
      <c r="B20" s="4">
        <v>2.5593469999999998</v>
      </c>
      <c r="C20" s="4">
        <v>92.45223</v>
      </c>
      <c r="D20" s="4">
        <v>2.5081600000000002</v>
      </c>
      <c r="E20" s="4">
        <v>92.637129999999999</v>
      </c>
      <c r="F20" s="4">
        <v>2.4579970000000002</v>
      </c>
      <c r="G20" s="4">
        <v>92.822410000000005</v>
      </c>
      <c r="H20" s="4">
        <v>2.4088370000000001</v>
      </c>
      <c r="I20" s="4">
        <v>93.008049999999997</v>
      </c>
      <c r="J20" s="4">
        <v>2.3606600000000002</v>
      </c>
      <c r="K20" s="4">
        <v>93.194069999999996</v>
      </c>
      <c r="L20" s="4">
        <v>2.313447</v>
      </c>
      <c r="M20" s="4">
        <v>93.380459999999999</v>
      </c>
      <c r="N20" s="4">
        <v>2.2671779999999999</v>
      </c>
      <c r="O20" s="4">
        <v>93.567220000000006</v>
      </c>
      <c r="P20" s="4">
        <v>2.221835</v>
      </c>
      <c r="Q20" s="4">
        <v>93.754350000000002</v>
      </c>
      <c r="R20" s="4">
        <v>2.1773980000000002</v>
      </c>
      <c r="S20" s="4">
        <v>93.941860000000005</v>
      </c>
      <c r="T20" s="4">
        <v>2.1338499999999998</v>
      </c>
      <c r="U20" s="4">
        <v>94.129739999999998</v>
      </c>
      <c r="V20" s="4">
        <v>2.2200000000000002</v>
      </c>
      <c r="W20" s="4">
        <v>94.317999999999998</v>
      </c>
      <c r="X20" s="4">
        <v>2.0493489999999999</v>
      </c>
      <c r="Y20" s="4">
        <v>94.506640000000004</v>
      </c>
      <c r="Z20" s="4">
        <v>2.008362</v>
      </c>
      <c r="AA20" s="4">
        <v>94.695650000000001</v>
      </c>
      <c r="AB20" s="4">
        <v>1.9681949999999999</v>
      </c>
      <c r="AC20" s="4">
        <v>94.885040000000004</v>
      </c>
      <c r="AD20" s="4">
        <v>1.928831</v>
      </c>
      <c r="AE20" s="4">
        <v>95.074809999999999</v>
      </c>
    </row>
    <row r="21" spans="1:31" x14ac:dyDescent="0.3">
      <c r="A21" s="5" t="s">
        <v>50</v>
      </c>
      <c r="B21" s="6">
        <v>1.8419559999999999</v>
      </c>
      <c r="C21" s="6">
        <v>92.829459999999997</v>
      </c>
      <c r="D21" s="6">
        <v>1.8051159999999999</v>
      </c>
      <c r="E21" s="6">
        <v>93.015119999999996</v>
      </c>
      <c r="F21" s="6">
        <v>1.7690140000000001</v>
      </c>
      <c r="G21" s="6">
        <v>93.201149999999998</v>
      </c>
      <c r="H21" s="6">
        <v>1.79</v>
      </c>
      <c r="I21" s="6">
        <v>93.387550000000005</v>
      </c>
      <c r="J21" s="6">
        <v>1.6989609999999999</v>
      </c>
      <c r="K21" s="6">
        <v>93.574330000000003</v>
      </c>
      <c r="L21" s="6">
        <v>1.664982</v>
      </c>
      <c r="M21" s="6">
        <v>93.761480000000006</v>
      </c>
      <c r="N21" s="6">
        <v>1.6316820000000001</v>
      </c>
      <c r="O21" s="6">
        <v>93.948999999999998</v>
      </c>
      <c r="P21" s="6">
        <v>1.5990489999999999</v>
      </c>
      <c r="Q21" s="6">
        <v>94.136899999999997</v>
      </c>
      <c r="R21" s="6">
        <v>1.5670679999999999</v>
      </c>
      <c r="S21" s="6">
        <v>94.32517</v>
      </c>
      <c r="T21" s="6">
        <v>1.5357259999999999</v>
      </c>
      <c r="U21" s="6">
        <v>94.513819999999996</v>
      </c>
      <c r="V21" s="6">
        <v>1.505012</v>
      </c>
      <c r="W21" s="6">
        <v>94.702849999999998</v>
      </c>
      <c r="X21" s="6">
        <v>1.474912</v>
      </c>
      <c r="Y21" s="6">
        <v>94.892250000000004</v>
      </c>
      <c r="Z21" s="6">
        <v>1.4454130000000001</v>
      </c>
      <c r="AA21" s="6">
        <v>93.387550000000005</v>
      </c>
      <c r="AB21" s="6">
        <v>1.4165049999999999</v>
      </c>
      <c r="AC21" s="6">
        <v>94.136899999999997</v>
      </c>
      <c r="AD21" s="6">
        <v>1.3881749999999999</v>
      </c>
      <c r="AE21" s="6">
        <v>95.46275</v>
      </c>
    </row>
    <row r="22" spans="1:31" x14ac:dyDescent="0.3">
      <c r="A22" s="3" t="s">
        <v>51</v>
      </c>
      <c r="B22" s="4">
        <v>1.993601</v>
      </c>
      <c r="C22" s="4">
        <v>93.397739999999999</v>
      </c>
      <c r="D22" s="4">
        <v>2.1</v>
      </c>
      <c r="E22" s="4">
        <v>93.584530000000001</v>
      </c>
      <c r="F22" s="4">
        <v>1.9146540000000001</v>
      </c>
      <c r="G22" s="4">
        <v>93.771699999999996</v>
      </c>
      <c r="H22" s="4">
        <v>1.8763609999999999</v>
      </c>
      <c r="I22" s="4">
        <v>93.959249999999997</v>
      </c>
      <c r="J22" s="4">
        <v>1.8388340000000001</v>
      </c>
      <c r="K22" s="4">
        <v>94.147170000000003</v>
      </c>
      <c r="L22" s="4">
        <v>1.87</v>
      </c>
      <c r="M22" s="4">
        <v>94.335459999999998</v>
      </c>
      <c r="N22" s="4">
        <v>1.766016</v>
      </c>
      <c r="O22" s="4">
        <v>94.52413</v>
      </c>
      <c r="P22" s="4">
        <v>1.730696</v>
      </c>
      <c r="Q22" s="4">
        <v>94.713179999999994</v>
      </c>
      <c r="R22" s="4">
        <v>1.6960820000000001</v>
      </c>
      <c r="S22" s="4">
        <v>94.902609999999996</v>
      </c>
      <c r="T22" s="4">
        <v>1.6621600000000001</v>
      </c>
      <c r="U22" s="4">
        <v>95.092410000000001</v>
      </c>
      <c r="V22" s="4">
        <v>1.71</v>
      </c>
      <c r="W22" s="4">
        <v>95.282600000000002</v>
      </c>
      <c r="X22" s="4">
        <v>1.596339</v>
      </c>
      <c r="Y22" s="4">
        <v>95.473159999999993</v>
      </c>
      <c r="Z22" s="4">
        <v>1.5644119999999999</v>
      </c>
      <c r="AA22" s="4">
        <v>95.664109999999994</v>
      </c>
      <c r="AB22" s="4">
        <v>1.5331239999999999</v>
      </c>
      <c r="AC22" s="4">
        <v>95.855440000000002</v>
      </c>
      <c r="AD22" s="4">
        <v>1.502461</v>
      </c>
      <c r="AE22" s="4">
        <v>96.047150000000002</v>
      </c>
    </row>
    <row r="23" spans="1:31" x14ac:dyDescent="0.3">
      <c r="A23" s="5" t="s">
        <v>52</v>
      </c>
      <c r="B23" s="6">
        <v>2.5788549999999999</v>
      </c>
      <c r="C23" s="6">
        <v>88.239009999999993</v>
      </c>
      <c r="D23" s="6">
        <v>2.5272779999999999</v>
      </c>
      <c r="E23" s="6">
        <v>88.415480000000002</v>
      </c>
      <c r="F23" s="6">
        <v>2.4767320000000002</v>
      </c>
      <c r="G23" s="6">
        <v>88.592309999999998</v>
      </c>
      <c r="H23" s="6">
        <v>2.4271980000000002</v>
      </c>
      <c r="I23" s="6">
        <v>88.769499999999994</v>
      </c>
      <c r="J23" s="6">
        <v>2.378654</v>
      </c>
      <c r="K23" s="6">
        <v>88.947040000000001</v>
      </c>
      <c r="L23" s="6">
        <v>2.2799999999999998</v>
      </c>
      <c r="M23" s="6">
        <v>89.124930000000006</v>
      </c>
      <c r="N23" s="6">
        <v>2.284459</v>
      </c>
      <c r="O23" s="6">
        <v>89.303179999999998</v>
      </c>
      <c r="P23" s="6">
        <v>2.29</v>
      </c>
      <c r="Q23" s="6">
        <v>89.481790000000004</v>
      </c>
      <c r="R23" s="6">
        <v>2.1939950000000001</v>
      </c>
      <c r="S23" s="6">
        <v>89.660749999999993</v>
      </c>
      <c r="T23" s="6">
        <v>2.150115</v>
      </c>
      <c r="U23" s="6">
        <v>89.840069999999997</v>
      </c>
      <c r="V23" s="6">
        <v>2.1071119999999999</v>
      </c>
      <c r="W23" s="6">
        <v>90.019750000000002</v>
      </c>
      <c r="X23" s="6">
        <v>2.0649700000000002</v>
      </c>
      <c r="Y23" s="6">
        <v>90.199789999999993</v>
      </c>
      <c r="Z23" s="6">
        <v>2.0236710000000002</v>
      </c>
      <c r="AA23" s="6">
        <v>90.380189999999999</v>
      </c>
      <c r="AB23" s="6">
        <v>1.9831970000000001</v>
      </c>
      <c r="AC23" s="6">
        <v>90.560950000000005</v>
      </c>
      <c r="AD23" s="6">
        <v>1.99</v>
      </c>
      <c r="AE23" s="6">
        <v>90.742069999999998</v>
      </c>
    </row>
    <row r="24" spans="1:31" x14ac:dyDescent="0.3">
      <c r="A24" s="3" t="s">
        <v>53</v>
      </c>
      <c r="B24" s="4">
        <v>1.888863</v>
      </c>
      <c r="C24" s="4">
        <v>97.784999999999997</v>
      </c>
      <c r="D24" s="4">
        <v>1.851086</v>
      </c>
      <c r="E24" s="4">
        <v>97.98057</v>
      </c>
      <c r="F24" s="4">
        <v>1.8140639999999999</v>
      </c>
      <c r="G24" s="4">
        <v>98.17653</v>
      </c>
      <c r="H24" s="4">
        <v>1.7777829999999999</v>
      </c>
      <c r="I24" s="4">
        <v>98.372889999999998</v>
      </c>
      <c r="J24" s="4">
        <v>1.742227</v>
      </c>
      <c r="K24" s="4">
        <v>98.569630000000004</v>
      </c>
      <c r="L24" s="4">
        <v>1.707382</v>
      </c>
      <c r="M24" s="4">
        <v>98.766769999999994</v>
      </c>
      <c r="N24" s="4">
        <v>1.673235</v>
      </c>
      <c r="O24" s="4">
        <v>98.964299999999994</v>
      </c>
      <c r="P24" s="4">
        <v>1.6397699999999999</v>
      </c>
      <c r="Q24" s="4">
        <v>99.162229999999994</v>
      </c>
      <c r="R24" s="4">
        <v>1.606975</v>
      </c>
      <c r="S24" s="4">
        <v>99.360560000000007</v>
      </c>
      <c r="T24" s="4">
        <v>1.574835</v>
      </c>
      <c r="U24" s="4">
        <v>99.559280000000001</v>
      </c>
      <c r="V24" s="4">
        <v>1.5433380000000001</v>
      </c>
      <c r="W24" s="4">
        <v>99.758399999999995</v>
      </c>
      <c r="X24" s="4">
        <v>1.512472</v>
      </c>
      <c r="Y24" s="4">
        <v>99.957909999999998</v>
      </c>
      <c r="Z24" s="4">
        <v>1.4822219999999999</v>
      </c>
      <c r="AA24" s="4">
        <v>100</v>
      </c>
      <c r="AB24" s="4">
        <v>1.4525779999999999</v>
      </c>
      <c r="AC24" s="4">
        <v>100</v>
      </c>
      <c r="AD24" s="4">
        <v>1.4235260000000001</v>
      </c>
      <c r="AE24" s="4">
        <v>100</v>
      </c>
    </row>
    <row r="25" spans="1:31" x14ac:dyDescent="0.3">
      <c r="A25" s="5" t="s">
        <v>54</v>
      </c>
      <c r="B25" s="6">
        <v>1.7229620000000001</v>
      </c>
      <c r="C25" s="6">
        <v>92.853530000000006</v>
      </c>
      <c r="D25" s="6">
        <v>1.6885030000000001</v>
      </c>
      <c r="E25" s="6">
        <v>93.039240000000007</v>
      </c>
      <c r="F25" s="6">
        <v>1.654733</v>
      </c>
      <c r="G25" s="6">
        <v>93.225319999999996</v>
      </c>
      <c r="H25" s="6">
        <v>1.6216379999999999</v>
      </c>
      <c r="I25" s="6">
        <v>93.411770000000004</v>
      </c>
      <c r="J25" s="6">
        <v>1.589205</v>
      </c>
      <c r="K25" s="6">
        <v>93.598590000000002</v>
      </c>
      <c r="L25" s="6">
        <v>1.5574209999999999</v>
      </c>
      <c r="M25" s="6">
        <v>93.785790000000006</v>
      </c>
      <c r="N25" s="6">
        <v>1.526273</v>
      </c>
      <c r="O25" s="6">
        <v>93.97336</v>
      </c>
      <c r="P25" s="6">
        <v>1.4957469999999999</v>
      </c>
      <c r="Q25" s="6">
        <v>94.16131</v>
      </c>
      <c r="R25" s="6">
        <v>1.465832</v>
      </c>
      <c r="S25" s="6">
        <v>94.349630000000005</v>
      </c>
      <c r="T25" s="6">
        <v>1.4365159999999999</v>
      </c>
      <c r="U25" s="6">
        <v>94.538330000000002</v>
      </c>
      <c r="V25" s="6">
        <v>1.4077850000000001</v>
      </c>
      <c r="W25" s="6">
        <v>94.727400000000003</v>
      </c>
      <c r="X25" s="6">
        <v>1.3796299999999999</v>
      </c>
      <c r="Y25" s="6">
        <v>94.91686</v>
      </c>
      <c r="Z25" s="6">
        <v>1.3520369999999999</v>
      </c>
      <c r="AA25" s="6">
        <v>95.10669</v>
      </c>
      <c r="AB25" s="6">
        <v>1.3249960000000001</v>
      </c>
      <c r="AC25" s="6">
        <v>95.296909999999997</v>
      </c>
      <c r="AD25" s="6">
        <v>1.2984960000000001</v>
      </c>
      <c r="AE25" s="6">
        <v>95.487499999999997</v>
      </c>
    </row>
    <row r="26" spans="1:31" x14ac:dyDescent="0.3">
      <c r="A26" s="3" t="s">
        <v>55</v>
      </c>
      <c r="B26" s="4">
        <v>2.506402</v>
      </c>
      <c r="C26" s="4">
        <v>87.445629999999994</v>
      </c>
      <c r="D26" s="4">
        <v>2.4562740000000001</v>
      </c>
      <c r="E26" s="4">
        <v>87.620519999999999</v>
      </c>
      <c r="F26" s="4">
        <v>2.4071479999999998</v>
      </c>
      <c r="G26" s="4">
        <v>87.795760000000001</v>
      </c>
      <c r="H26" s="4">
        <v>2.3590049999999998</v>
      </c>
      <c r="I26" s="4">
        <v>87.971350000000001</v>
      </c>
      <c r="J26" s="4">
        <v>2.36</v>
      </c>
      <c r="K26" s="4">
        <v>87.62</v>
      </c>
      <c r="L26" s="4">
        <v>2.2655889999999999</v>
      </c>
      <c r="M26" s="4">
        <v>88.323589999999996</v>
      </c>
      <c r="N26" s="4">
        <v>2.2202769999999998</v>
      </c>
      <c r="O26" s="4">
        <v>88.500240000000005</v>
      </c>
      <c r="P26" s="4">
        <v>2.175872</v>
      </c>
      <c r="Q26" s="4">
        <v>88.677239999999998</v>
      </c>
      <c r="R26" s="4">
        <v>2.1323539999999999</v>
      </c>
      <c r="S26" s="4">
        <v>88.854590000000002</v>
      </c>
      <c r="T26" s="4">
        <v>2.0897070000000002</v>
      </c>
      <c r="U26" s="4">
        <v>89.032300000000006</v>
      </c>
      <c r="V26" s="4">
        <v>2.11</v>
      </c>
      <c r="W26" s="4">
        <v>89.210359999999994</v>
      </c>
      <c r="X26" s="4">
        <v>2.006955</v>
      </c>
      <c r="Y26" s="4">
        <v>88.99</v>
      </c>
      <c r="Z26" s="4">
        <v>1.9668159999999999</v>
      </c>
      <c r="AA26" s="4">
        <v>89.56756</v>
      </c>
      <c r="AB26" s="4">
        <v>1.98</v>
      </c>
      <c r="AC26" s="4">
        <v>89.746700000000004</v>
      </c>
      <c r="AD26" s="4">
        <v>1.88893</v>
      </c>
      <c r="AE26" s="4">
        <v>89.926190000000005</v>
      </c>
    </row>
    <row r="27" spans="1:31" x14ac:dyDescent="0.3">
      <c r="A27" s="5" t="s">
        <v>56</v>
      </c>
      <c r="B27" s="6">
        <v>2.5730979999999999</v>
      </c>
      <c r="C27" s="6">
        <v>91.80941</v>
      </c>
      <c r="D27" s="6">
        <v>2.521636</v>
      </c>
      <c r="E27" s="6">
        <v>91.993030000000005</v>
      </c>
      <c r="F27" s="6">
        <v>2.471203</v>
      </c>
      <c r="G27" s="6">
        <v>92.177019999999999</v>
      </c>
      <c r="H27" s="6">
        <v>2.5</v>
      </c>
      <c r="I27" s="6">
        <v>92.361369999999994</v>
      </c>
      <c r="J27" s="6">
        <v>2.42</v>
      </c>
      <c r="K27" s="6">
        <v>92.546090000000007</v>
      </c>
      <c r="L27" s="6">
        <v>2.3258770000000002</v>
      </c>
      <c r="M27" s="6">
        <v>92.731189999999998</v>
      </c>
      <c r="N27" s="6">
        <v>2.2793589999999999</v>
      </c>
      <c r="O27" s="6">
        <v>92.916650000000004</v>
      </c>
      <c r="P27" s="6">
        <v>2.2337720000000001</v>
      </c>
      <c r="Q27" s="6">
        <v>93.10248</v>
      </c>
      <c r="R27" s="6">
        <v>2.1890969999999998</v>
      </c>
      <c r="S27" s="6">
        <v>93.288690000000003</v>
      </c>
      <c r="T27" s="6">
        <v>2.1453150000000001</v>
      </c>
      <c r="U27" s="6">
        <v>93.475260000000006</v>
      </c>
      <c r="V27" s="6">
        <v>2.14</v>
      </c>
      <c r="W27" s="6">
        <v>93.662210000000002</v>
      </c>
      <c r="X27" s="6">
        <v>2.12</v>
      </c>
      <c r="Y27" s="6">
        <v>93.849540000000005</v>
      </c>
      <c r="Z27" s="6">
        <v>2.0191530000000002</v>
      </c>
      <c r="AA27" s="6">
        <v>94.037239999999997</v>
      </c>
      <c r="AB27" s="6">
        <v>1.9787699999999999</v>
      </c>
      <c r="AC27" s="6">
        <v>94.225309999999993</v>
      </c>
      <c r="AD27" s="6">
        <v>1.939195</v>
      </c>
      <c r="AE27" s="6">
        <v>94.413759999999996</v>
      </c>
    </row>
    <row r="28" spans="1:31" x14ac:dyDescent="0.3">
      <c r="A28" s="3" t="s">
        <v>57</v>
      </c>
      <c r="B28" s="4">
        <v>1.981322</v>
      </c>
      <c r="C28" s="4">
        <v>87.491730000000004</v>
      </c>
      <c r="D28" s="4">
        <v>1.9416949999999999</v>
      </c>
      <c r="E28" s="4">
        <v>87.666709999999995</v>
      </c>
      <c r="F28" s="4">
        <v>1.9028620000000001</v>
      </c>
      <c r="G28" s="4">
        <v>87.842039999999997</v>
      </c>
      <c r="H28" s="4">
        <v>1.8648039999999999</v>
      </c>
      <c r="I28" s="4">
        <v>88.01773</v>
      </c>
      <c r="J28" s="4">
        <v>1.8275079999999999</v>
      </c>
      <c r="K28" s="4">
        <v>88.193759999999997</v>
      </c>
      <c r="L28" s="4">
        <v>1.82</v>
      </c>
      <c r="M28" s="4">
        <v>88.370149999999995</v>
      </c>
      <c r="N28" s="4">
        <v>1.755139</v>
      </c>
      <c r="O28" s="4">
        <v>88.546890000000005</v>
      </c>
      <c r="P28" s="4">
        <v>1.7200359999999999</v>
      </c>
      <c r="Q28" s="4">
        <v>88.723990000000001</v>
      </c>
      <c r="R28" s="4">
        <v>1.685635</v>
      </c>
      <c r="S28" s="4">
        <v>88.901430000000005</v>
      </c>
      <c r="T28" s="4">
        <v>1.651923</v>
      </c>
      <c r="U28" s="4">
        <v>89.079239999999999</v>
      </c>
      <c r="V28" s="4">
        <v>1.71</v>
      </c>
      <c r="W28" s="4">
        <v>89.257390000000001</v>
      </c>
      <c r="X28" s="4">
        <v>1.5865069999999999</v>
      </c>
      <c r="Y28" s="4">
        <v>89.435910000000007</v>
      </c>
      <c r="Z28" s="4">
        <v>1.5547759999999999</v>
      </c>
      <c r="AA28" s="4">
        <v>89.614779999999996</v>
      </c>
      <c r="AB28" s="4">
        <v>1.5236810000000001</v>
      </c>
      <c r="AC28" s="4">
        <v>89.79401</v>
      </c>
      <c r="AD28" s="4">
        <v>1.493207</v>
      </c>
      <c r="AE28" s="4">
        <v>89.973600000000005</v>
      </c>
    </row>
    <row r="29" spans="1:31" x14ac:dyDescent="0.3">
      <c r="A29" s="5" t="s">
        <v>58</v>
      </c>
      <c r="B29" s="6">
        <v>2.102903</v>
      </c>
      <c r="C29" s="6">
        <v>92.192689999999999</v>
      </c>
      <c r="D29" s="6">
        <v>2.060845</v>
      </c>
      <c r="E29" s="6">
        <v>92.377080000000007</v>
      </c>
      <c r="F29" s="6">
        <v>2.019628</v>
      </c>
      <c r="G29" s="6">
        <v>92.56183</v>
      </c>
      <c r="H29" s="6">
        <v>2.02</v>
      </c>
      <c r="I29" s="6">
        <v>92.746960000000001</v>
      </c>
      <c r="J29" s="6">
        <v>1.939651</v>
      </c>
      <c r="K29" s="6">
        <v>92.932450000000003</v>
      </c>
      <c r="L29" s="6">
        <v>1.94</v>
      </c>
      <c r="M29" s="6">
        <v>93.118319999999997</v>
      </c>
      <c r="N29" s="6">
        <v>1.8628400000000001</v>
      </c>
      <c r="O29" s="6">
        <v>93.304550000000006</v>
      </c>
      <c r="P29" s="6">
        <v>1.8255840000000001</v>
      </c>
      <c r="Q29" s="6">
        <v>93.22</v>
      </c>
      <c r="R29" s="6">
        <v>1.789072</v>
      </c>
      <c r="S29" s="6">
        <v>93.678139999999999</v>
      </c>
      <c r="T29" s="6">
        <v>1.75329</v>
      </c>
      <c r="U29" s="6">
        <v>93.865499999999997</v>
      </c>
      <c r="V29" s="6">
        <v>1.77</v>
      </c>
      <c r="W29" s="6">
        <v>94.053229999999999</v>
      </c>
      <c r="X29" s="6">
        <v>1.6838599999999999</v>
      </c>
      <c r="Y29" s="6">
        <v>94.241339999999994</v>
      </c>
      <c r="Z29" s="6">
        <v>1.650183</v>
      </c>
      <c r="AA29" s="6">
        <v>94.429820000000007</v>
      </c>
      <c r="AB29" s="6">
        <v>1.63</v>
      </c>
      <c r="AC29" s="6">
        <v>94.618679999999998</v>
      </c>
      <c r="AD29" s="6">
        <v>1.5848359999999999</v>
      </c>
      <c r="AE29" s="6">
        <v>94.32</v>
      </c>
    </row>
    <row r="30" spans="1:31" x14ac:dyDescent="0.3">
      <c r="A30" s="3" t="s">
        <v>59</v>
      </c>
      <c r="B30" s="4">
        <v>1.6044769999999999</v>
      </c>
      <c r="C30" s="4">
        <v>89.586259999999996</v>
      </c>
      <c r="D30" s="4">
        <v>1.572387</v>
      </c>
      <c r="E30" s="4">
        <v>89.765429999999995</v>
      </c>
      <c r="F30" s="4">
        <v>1.5409390000000001</v>
      </c>
      <c r="G30" s="4">
        <v>89.944959999999995</v>
      </c>
      <c r="H30" s="4">
        <v>1.510121</v>
      </c>
      <c r="I30" s="4">
        <v>90.124849999999995</v>
      </c>
      <c r="J30" s="4">
        <v>1.4799180000000001</v>
      </c>
      <c r="K30" s="4">
        <v>90.305099999999996</v>
      </c>
      <c r="L30" s="4">
        <v>1.4503200000000001</v>
      </c>
      <c r="M30" s="4">
        <v>90.485709999999997</v>
      </c>
      <c r="N30" s="4">
        <v>1.421314</v>
      </c>
      <c r="O30" s="4">
        <v>90.666690000000003</v>
      </c>
      <c r="P30" s="4">
        <v>1.392887</v>
      </c>
      <c r="Q30" s="4">
        <v>90.848020000000005</v>
      </c>
      <c r="R30" s="4">
        <v>1.36503</v>
      </c>
      <c r="S30" s="4">
        <v>91.029709999999994</v>
      </c>
      <c r="T30" s="4">
        <v>1.3377289999999999</v>
      </c>
      <c r="U30" s="4">
        <v>91.211770000000001</v>
      </c>
      <c r="V30" s="4">
        <v>1.3109740000000001</v>
      </c>
      <c r="W30" s="4">
        <v>91.394199999999998</v>
      </c>
      <c r="X30" s="4">
        <v>1.2847550000000001</v>
      </c>
      <c r="Y30" s="4">
        <v>91.576989999999995</v>
      </c>
      <c r="Z30" s="4">
        <v>1.2590600000000001</v>
      </c>
      <c r="AA30" s="4">
        <v>91.760140000000007</v>
      </c>
      <c r="AB30" s="4">
        <v>1.2338789999999999</v>
      </c>
      <c r="AC30" s="4">
        <v>91.943659999999994</v>
      </c>
      <c r="AD30" s="4">
        <v>1.209201</v>
      </c>
      <c r="AE30" s="4">
        <v>92.127549999999999</v>
      </c>
    </row>
    <row r="31" spans="1:31" x14ac:dyDescent="0.3">
      <c r="A31" s="5" t="s">
        <v>60</v>
      </c>
      <c r="B31" s="6">
        <v>2.3617819999999998</v>
      </c>
      <c r="C31" s="6">
        <v>92.179199999999994</v>
      </c>
      <c r="D31" s="6">
        <v>2.3145470000000001</v>
      </c>
      <c r="E31" s="6">
        <v>92.363560000000007</v>
      </c>
      <c r="F31" s="6">
        <v>2.268256</v>
      </c>
      <c r="G31" s="6">
        <v>92.548289999999994</v>
      </c>
      <c r="H31" s="6">
        <v>2.2228910000000002</v>
      </c>
      <c r="I31" s="6">
        <v>91.98</v>
      </c>
      <c r="J31" s="6">
        <v>2.1784330000000001</v>
      </c>
      <c r="K31" s="6">
        <v>92.918850000000006</v>
      </c>
      <c r="L31" s="6">
        <v>2.19</v>
      </c>
      <c r="M31" s="6">
        <v>93.104690000000005</v>
      </c>
      <c r="N31" s="6">
        <v>2.0921669999999999</v>
      </c>
      <c r="O31" s="6">
        <v>93.290899999999993</v>
      </c>
      <c r="P31" s="6">
        <v>2.0503230000000001</v>
      </c>
      <c r="Q31" s="6">
        <v>93.47748</v>
      </c>
      <c r="R31" s="6">
        <v>2.0093169999999998</v>
      </c>
      <c r="S31" s="6">
        <v>93.664439999999999</v>
      </c>
      <c r="T31" s="6">
        <v>1.969131</v>
      </c>
      <c r="U31" s="6">
        <v>93.851759999999999</v>
      </c>
      <c r="V31" s="6">
        <v>2.1</v>
      </c>
      <c r="W31" s="6">
        <v>94.039469999999994</v>
      </c>
      <c r="X31" s="6">
        <v>1.8911530000000001</v>
      </c>
      <c r="Y31" s="6">
        <v>94.227549999999994</v>
      </c>
      <c r="Z31" s="6">
        <v>1.8533299999999999</v>
      </c>
      <c r="AA31" s="6">
        <v>94.415999999999997</v>
      </c>
      <c r="AB31" s="6">
        <v>1.816263</v>
      </c>
      <c r="AC31" s="6">
        <v>94.604830000000007</v>
      </c>
      <c r="AD31" s="6">
        <v>1.779938</v>
      </c>
      <c r="AE31" s="6">
        <v>94.794039999999995</v>
      </c>
    </row>
    <row r="32" spans="1:31" x14ac:dyDescent="0.3">
      <c r="A32" s="3" t="s">
        <v>61</v>
      </c>
      <c r="B32" s="4">
        <v>2.5680510000000001</v>
      </c>
      <c r="C32" s="4">
        <v>92.797579999999996</v>
      </c>
      <c r="D32" s="4">
        <v>2.5166900000000001</v>
      </c>
      <c r="E32" s="4">
        <v>92.983180000000004</v>
      </c>
      <c r="F32" s="4">
        <v>2.4663560000000002</v>
      </c>
      <c r="G32" s="4">
        <v>93.169139999999999</v>
      </c>
      <c r="H32" s="4">
        <v>2.4170289999999999</v>
      </c>
      <c r="I32" s="4">
        <v>93.35548</v>
      </c>
      <c r="J32" s="4">
        <v>2.3686880000000001</v>
      </c>
      <c r="K32" s="4">
        <v>93.542190000000005</v>
      </c>
      <c r="L32" s="4">
        <v>2.3213149999999998</v>
      </c>
      <c r="M32" s="4">
        <v>93.729280000000003</v>
      </c>
      <c r="N32" s="4">
        <v>2.2748879999999998</v>
      </c>
      <c r="O32" s="4">
        <v>93.916740000000004</v>
      </c>
      <c r="P32" s="4">
        <v>2.2293910000000001</v>
      </c>
      <c r="Q32" s="4">
        <v>94.104569999999995</v>
      </c>
      <c r="R32" s="4">
        <v>2.1848030000000001</v>
      </c>
      <c r="S32" s="4">
        <v>94.292779999999993</v>
      </c>
      <c r="T32" s="4">
        <v>2.1411069999999999</v>
      </c>
      <c r="U32" s="4">
        <v>94.481369999999998</v>
      </c>
      <c r="V32" s="4">
        <v>2.0982850000000002</v>
      </c>
      <c r="W32" s="4">
        <v>94.670330000000007</v>
      </c>
      <c r="X32" s="4">
        <v>2.0563189999999998</v>
      </c>
      <c r="Y32" s="4">
        <v>94.859669999999994</v>
      </c>
      <c r="Z32" s="4">
        <v>2.0151919999999999</v>
      </c>
      <c r="AA32" s="4">
        <v>95.049390000000002</v>
      </c>
      <c r="AB32" s="4">
        <v>1.9748889999999999</v>
      </c>
      <c r="AC32" s="4">
        <v>95.239490000000004</v>
      </c>
      <c r="AD32" s="4">
        <v>1.9353910000000001</v>
      </c>
      <c r="AE32" s="4">
        <v>95.429969999999997</v>
      </c>
    </row>
    <row r="33" spans="1:31" x14ac:dyDescent="0.3">
      <c r="A33" s="5" t="s">
        <v>62</v>
      </c>
      <c r="B33" s="6">
        <v>2.7170190000000001</v>
      </c>
      <c r="C33" s="6">
        <v>88.821380000000005</v>
      </c>
      <c r="D33" s="6">
        <v>2.6626789999999998</v>
      </c>
      <c r="E33" s="6">
        <v>88.999030000000005</v>
      </c>
      <c r="F33" s="6">
        <v>2.6094249999999999</v>
      </c>
      <c r="G33" s="6">
        <v>89.177030000000002</v>
      </c>
      <c r="H33" s="6">
        <v>2.8</v>
      </c>
      <c r="I33" s="6">
        <v>89.355379999999997</v>
      </c>
      <c r="J33" s="6">
        <v>2.5060920000000002</v>
      </c>
      <c r="K33" s="6">
        <v>88.87</v>
      </c>
      <c r="L33" s="6">
        <v>2.4559700000000002</v>
      </c>
      <c r="M33" s="6">
        <v>89.713160000000002</v>
      </c>
      <c r="N33" s="6">
        <v>2.4068510000000001</v>
      </c>
      <c r="O33" s="6">
        <v>89.892579999999995</v>
      </c>
      <c r="P33" s="6">
        <v>2.358714</v>
      </c>
      <c r="Q33" s="6">
        <v>90.072370000000006</v>
      </c>
      <c r="R33" s="6">
        <v>2.3115389999999998</v>
      </c>
      <c r="S33" s="6">
        <v>90.252510000000001</v>
      </c>
      <c r="T33" s="6">
        <v>2.2653080000000001</v>
      </c>
      <c r="U33" s="6">
        <v>90.433019999999999</v>
      </c>
      <c r="V33" s="6">
        <v>2.220002</v>
      </c>
      <c r="W33" s="6">
        <v>90.613889999999998</v>
      </c>
      <c r="X33" s="6">
        <v>2.175602</v>
      </c>
      <c r="Y33" s="6">
        <v>90.795109999999994</v>
      </c>
      <c r="Z33" s="6">
        <v>2.4</v>
      </c>
      <c r="AA33" s="6">
        <v>90.976699999999994</v>
      </c>
      <c r="AB33" s="6">
        <v>2.089448</v>
      </c>
      <c r="AC33" s="6">
        <v>91.158659999999998</v>
      </c>
      <c r="AD33" s="6">
        <v>2.0476589999999999</v>
      </c>
      <c r="AE33" s="6">
        <v>91.340969999999999</v>
      </c>
    </row>
    <row r="34" spans="1:31" x14ac:dyDescent="0.3">
      <c r="A34" s="3" t="s">
        <v>63</v>
      </c>
      <c r="B34" s="4">
        <v>2.3283670000000001</v>
      </c>
      <c r="C34" s="4">
        <v>90.794759999999997</v>
      </c>
      <c r="D34" s="4">
        <v>2.2818000000000001</v>
      </c>
      <c r="E34" s="4">
        <v>90.976349999999996</v>
      </c>
      <c r="F34" s="4">
        <v>2.236164</v>
      </c>
      <c r="G34" s="4">
        <v>91.158299999999997</v>
      </c>
      <c r="H34" s="4">
        <v>2.2200000000000002</v>
      </c>
      <c r="I34" s="4">
        <v>92.12</v>
      </c>
      <c r="J34" s="4">
        <v>2.1476120000000001</v>
      </c>
      <c r="K34" s="4">
        <v>90.12</v>
      </c>
      <c r="L34" s="4">
        <v>2.14</v>
      </c>
      <c r="M34" s="4">
        <v>91.70635</v>
      </c>
      <c r="N34" s="4">
        <v>2.062567</v>
      </c>
      <c r="O34" s="4">
        <v>91.889759999999995</v>
      </c>
      <c r="P34" s="4">
        <v>2.021315</v>
      </c>
      <c r="Q34" s="4">
        <v>92.073539999999994</v>
      </c>
      <c r="R34" s="4">
        <v>1.9808889999999999</v>
      </c>
      <c r="S34" s="4">
        <v>92.257689999999997</v>
      </c>
      <c r="T34" s="4">
        <v>1.941271</v>
      </c>
      <c r="U34" s="4">
        <v>92.4422</v>
      </c>
      <c r="V34" s="4">
        <v>1.9024460000000001</v>
      </c>
      <c r="W34" s="4">
        <v>90.14</v>
      </c>
      <c r="X34" s="4">
        <v>1.8643970000000001</v>
      </c>
      <c r="Y34" s="4">
        <v>92.812340000000006</v>
      </c>
      <c r="Z34" s="4">
        <v>1.8271090000000001</v>
      </c>
      <c r="AA34" s="4">
        <v>92.997969999999995</v>
      </c>
      <c r="AB34" s="4">
        <v>1.790567</v>
      </c>
      <c r="AC34" s="4">
        <v>93.183959999999999</v>
      </c>
      <c r="AD34" s="4">
        <v>1.7547550000000001</v>
      </c>
      <c r="AE34" s="4">
        <v>92.78</v>
      </c>
    </row>
    <row r="35" spans="1:31" x14ac:dyDescent="0.3">
      <c r="A35" s="5" t="s">
        <v>64</v>
      </c>
      <c r="B35" s="6">
        <v>2.7966549999999999</v>
      </c>
      <c r="C35" s="6">
        <v>87.635859999999994</v>
      </c>
      <c r="D35" s="6">
        <v>2.7407219999999999</v>
      </c>
      <c r="E35" s="6">
        <v>87.811139999999995</v>
      </c>
      <c r="F35" s="6">
        <v>2.685908</v>
      </c>
      <c r="G35" s="6">
        <v>87.986760000000004</v>
      </c>
      <c r="H35" s="6">
        <v>2.6321889999999999</v>
      </c>
      <c r="I35" s="6">
        <v>88.162729999999996</v>
      </c>
      <c r="J35" s="6">
        <v>2.7</v>
      </c>
      <c r="K35" s="6">
        <v>88.339060000000003</v>
      </c>
      <c r="L35" s="6">
        <v>2.527955</v>
      </c>
      <c r="M35" s="6">
        <v>88.515730000000005</v>
      </c>
      <c r="N35" s="6">
        <v>2.4773960000000002</v>
      </c>
      <c r="O35" s="6">
        <v>88.692769999999996</v>
      </c>
      <c r="P35" s="6">
        <v>2.427848</v>
      </c>
      <c r="Q35" s="6">
        <v>88.870149999999995</v>
      </c>
      <c r="R35" s="6">
        <v>2.3792909999999998</v>
      </c>
      <c r="S35" s="6">
        <v>89.047889999999995</v>
      </c>
      <c r="T35" s="6">
        <v>2.3317049999999999</v>
      </c>
      <c r="U35" s="6">
        <v>89.225989999999996</v>
      </c>
      <c r="V35" s="6">
        <v>2.2850709999999999</v>
      </c>
      <c r="W35" s="6">
        <v>89.404439999999994</v>
      </c>
      <c r="X35" s="6">
        <v>2.2393689999999999</v>
      </c>
      <c r="Y35" s="6">
        <v>89.583250000000007</v>
      </c>
      <c r="Z35" s="6">
        <v>2.194582</v>
      </c>
      <c r="AA35" s="6">
        <v>89.762420000000006</v>
      </c>
      <c r="AB35" s="6">
        <v>2.15069</v>
      </c>
      <c r="AC35" s="6">
        <v>89.941940000000002</v>
      </c>
      <c r="AD35" s="6">
        <v>2.1076769999999998</v>
      </c>
      <c r="AE35" s="6">
        <v>90.12182</v>
      </c>
    </row>
    <row r="36" spans="1:31" x14ac:dyDescent="0.3">
      <c r="A36" s="3" t="s">
        <v>65</v>
      </c>
      <c r="B36" s="4">
        <v>3.1539199999999998</v>
      </c>
      <c r="C36" s="4">
        <v>91.260159999999999</v>
      </c>
      <c r="D36" s="4">
        <v>3.0908419999999999</v>
      </c>
      <c r="E36" s="4">
        <v>91.442679999999996</v>
      </c>
      <c r="F36" s="4">
        <v>3.0290249999999999</v>
      </c>
      <c r="G36" s="4">
        <v>91.625569999999996</v>
      </c>
      <c r="H36" s="4">
        <v>2.9684439999999999</v>
      </c>
      <c r="I36" s="4">
        <v>91.808819999999997</v>
      </c>
      <c r="J36" s="4">
        <v>2.9090750000000001</v>
      </c>
      <c r="K36" s="4">
        <v>91.992440000000002</v>
      </c>
      <c r="L36" s="4">
        <v>2.8508939999999998</v>
      </c>
      <c r="M36" s="4">
        <v>92.176419999999993</v>
      </c>
      <c r="N36" s="4">
        <v>2.793876</v>
      </c>
      <c r="O36" s="4">
        <v>92.360770000000002</v>
      </c>
      <c r="P36" s="4">
        <v>2.7379980000000002</v>
      </c>
      <c r="Q36" s="4">
        <v>92.545500000000004</v>
      </c>
      <c r="R36" s="4">
        <v>2.6832379999999998</v>
      </c>
      <c r="S36" s="4">
        <v>92.730590000000007</v>
      </c>
      <c r="T36" s="4">
        <v>2.6295739999999999</v>
      </c>
      <c r="U36" s="4">
        <v>92.916049999999998</v>
      </c>
      <c r="V36" s="4">
        <v>2.5769820000000001</v>
      </c>
      <c r="W36" s="4">
        <v>93.101879999999994</v>
      </c>
      <c r="X36" s="4">
        <v>2.5254430000000001</v>
      </c>
      <c r="Y36" s="4">
        <v>93.288079999999994</v>
      </c>
      <c r="Z36" s="4">
        <v>2.4749340000000002</v>
      </c>
      <c r="AA36" s="4">
        <v>93.47466</v>
      </c>
      <c r="AB36" s="4">
        <v>2.4254349999999998</v>
      </c>
      <c r="AC36" s="4">
        <v>93.661609999999996</v>
      </c>
      <c r="AD36" s="4">
        <v>2.3769260000000001</v>
      </c>
      <c r="AE36" s="4">
        <v>93.848929999999996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2B345-967D-449E-BCA8-5779CE964820}">
  <dimension ref="A1:P36"/>
  <sheetViews>
    <sheetView topLeftCell="J1" workbookViewId="0">
      <selection activeCell="J16" sqref="J16"/>
    </sheetView>
  </sheetViews>
  <sheetFormatPr defaultRowHeight="14.4" x14ac:dyDescent="0.3"/>
  <cols>
    <col min="2" max="10" width="26.21875" bestFit="1" customWidth="1"/>
    <col min="11" max="16" width="27.21875" bestFit="1" customWidth="1"/>
  </cols>
  <sheetData>
    <row r="1" spans="1:16" x14ac:dyDescent="0.3">
      <c r="A1" s="1" t="s">
        <v>0</v>
      </c>
      <c r="B1" s="2" t="s">
        <v>1</v>
      </c>
      <c r="C1" s="2" t="s">
        <v>3</v>
      </c>
      <c r="D1" s="2" t="s">
        <v>5</v>
      </c>
      <c r="E1" s="2" t="s">
        <v>7</v>
      </c>
      <c r="F1" s="2" t="s">
        <v>9</v>
      </c>
      <c r="G1" s="2" t="s">
        <v>11</v>
      </c>
      <c r="H1" s="2" t="s">
        <v>13</v>
      </c>
      <c r="I1" s="2" t="s">
        <v>15</v>
      </c>
      <c r="J1" s="2" t="s">
        <v>17</v>
      </c>
      <c r="K1" s="2" t="s">
        <v>19</v>
      </c>
      <c r="L1" s="2" t="s">
        <v>21</v>
      </c>
      <c r="M1" s="2" t="s">
        <v>23</v>
      </c>
      <c r="N1" s="2" t="s">
        <v>25</v>
      </c>
      <c r="O1" s="2" t="s">
        <v>27</v>
      </c>
      <c r="P1" s="2" t="s">
        <v>29</v>
      </c>
    </row>
    <row r="2" spans="1:16" x14ac:dyDescent="0.3">
      <c r="A2" s="3" t="s">
        <v>31</v>
      </c>
      <c r="B2" s="4">
        <v>2.6679439999999999</v>
      </c>
      <c r="C2" s="4">
        <v>2.6145849999999999</v>
      </c>
      <c r="D2" s="4">
        <v>2.5622929999999999</v>
      </c>
      <c r="E2" s="4">
        <v>2.511047</v>
      </c>
      <c r="F2" s="4">
        <v>2.5099999999999998</v>
      </c>
      <c r="G2" s="4">
        <v>2.41161</v>
      </c>
      <c r="H2" s="4">
        <v>2.37</v>
      </c>
      <c r="I2" s="4">
        <v>2.3161100000000001</v>
      </c>
      <c r="J2" s="4">
        <v>2.2697880000000001</v>
      </c>
      <c r="K2" s="4">
        <v>2.2243919999999999</v>
      </c>
      <c r="L2" s="4">
        <v>2.1799040000000001</v>
      </c>
      <c r="M2" s="4">
        <v>2.1363059999999998</v>
      </c>
      <c r="N2" s="4">
        <v>2.0935800000000002</v>
      </c>
      <c r="O2" s="4">
        <v>2.0517089999999998</v>
      </c>
      <c r="P2" s="4">
        <v>2.0299999999999998</v>
      </c>
    </row>
    <row r="3" spans="1:16" x14ac:dyDescent="0.3">
      <c r="A3" s="5" t="s">
        <v>32</v>
      </c>
      <c r="B3" s="6">
        <v>1.913883</v>
      </c>
      <c r="C3" s="6">
        <v>1.875605</v>
      </c>
      <c r="D3" s="6">
        <v>1.838093</v>
      </c>
      <c r="E3" s="6">
        <v>1.82</v>
      </c>
      <c r="F3" s="6">
        <v>1.7653049999999999</v>
      </c>
      <c r="G3" s="6">
        <v>1.7299990000000001</v>
      </c>
      <c r="H3" s="6">
        <v>1.71</v>
      </c>
      <c r="I3" s="6">
        <v>1.71</v>
      </c>
      <c r="J3" s="6">
        <v>1.628261</v>
      </c>
      <c r="K3" s="6">
        <v>1.595696</v>
      </c>
      <c r="L3" s="6">
        <v>1.563782</v>
      </c>
      <c r="M3" s="6">
        <v>1.5325059999999999</v>
      </c>
      <c r="N3" s="6">
        <v>1.5018560000000001</v>
      </c>
      <c r="O3" s="6">
        <v>1.471819</v>
      </c>
      <c r="P3" s="6">
        <v>1.4423820000000001</v>
      </c>
    </row>
    <row r="4" spans="1:16" x14ac:dyDescent="0.3">
      <c r="A4" s="3" t="s">
        <v>33</v>
      </c>
      <c r="B4" s="4">
        <v>2.26349</v>
      </c>
      <c r="C4" s="4">
        <v>2.2182200000000001</v>
      </c>
      <c r="D4" s="4">
        <v>2.1</v>
      </c>
      <c r="E4" s="4">
        <v>2.130379</v>
      </c>
      <c r="F4" s="4">
        <v>2.087771</v>
      </c>
      <c r="G4" s="4">
        <v>2.0460159999999998</v>
      </c>
      <c r="H4" s="4">
        <v>2.0050949999999998</v>
      </c>
      <c r="I4" s="4">
        <v>1.964993</v>
      </c>
      <c r="J4" s="4">
        <v>1.9256930000000001</v>
      </c>
      <c r="K4" s="4">
        <v>1.8871800000000001</v>
      </c>
      <c r="L4" s="4">
        <v>1.8494360000000001</v>
      </c>
      <c r="M4" s="4">
        <v>1.8124469999999999</v>
      </c>
      <c r="N4" s="4">
        <v>1.83</v>
      </c>
      <c r="O4" s="4">
        <v>1.7406740000000001</v>
      </c>
      <c r="P4" s="4">
        <v>1.7058610000000001</v>
      </c>
    </row>
    <row r="5" spans="1:16" x14ac:dyDescent="0.3">
      <c r="A5" s="5" t="s">
        <v>34</v>
      </c>
      <c r="B5" s="6">
        <v>2.1639409999999999</v>
      </c>
      <c r="C5" s="6">
        <v>2.1206619999999998</v>
      </c>
      <c r="D5" s="6">
        <v>2.078249</v>
      </c>
      <c r="E5" s="6">
        <v>2.0366840000000002</v>
      </c>
      <c r="F5" s="6">
        <v>1.9959499999999999</v>
      </c>
      <c r="G5" s="6">
        <v>1.9560310000000001</v>
      </c>
      <c r="H5" s="6">
        <v>1.916911</v>
      </c>
      <c r="I5" s="6">
        <v>1.878573</v>
      </c>
      <c r="J5" s="6">
        <v>1.8410010000000001</v>
      </c>
      <c r="K5" s="6">
        <v>1.804181</v>
      </c>
      <c r="L5" s="6">
        <v>1.7680979999999999</v>
      </c>
      <c r="M5" s="6">
        <v>1.7327360000000001</v>
      </c>
      <c r="N5" s="6">
        <v>1.698081</v>
      </c>
      <c r="O5" s="6">
        <v>1.6641189999999999</v>
      </c>
      <c r="P5" s="6">
        <v>1.6308370000000001</v>
      </c>
    </row>
    <row r="6" spans="1:16" x14ac:dyDescent="0.3">
      <c r="A6" s="3" t="s">
        <v>35</v>
      </c>
      <c r="B6" s="4">
        <v>2.4788779999999999</v>
      </c>
      <c r="C6" s="4">
        <v>2.4293010000000002</v>
      </c>
      <c r="D6" s="4">
        <v>2.3807149999999999</v>
      </c>
      <c r="E6" s="4">
        <v>2.3331</v>
      </c>
      <c r="F6" s="4">
        <v>2.286438</v>
      </c>
      <c r="G6" s="4">
        <v>2.2999999999999998</v>
      </c>
      <c r="H6" s="4">
        <v>2.1958950000000002</v>
      </c>
      <c r="I6" s="4">
        <v>2.1519780000000002</v>
      </c>
      <c r="J6" s="4">
        <v>2.1089380000000002</v>
      </c>
      <c r="K6" s="4">
        <v>2.0667589999999998</v>
      </c>
      <c r="L6" s="4">
        <v>2.0254240000000001</v>
      </c>
      <c r="M6" s="4">
        <v>1.9849159999999999</v>
      </c>
      <c r="N6" s="4">
        <v>1.945217</v>
      </c>
      <c r="O6" s="4">
        <v>1.96</v>
      </c>
      <c r="P6" s="4">
        <v>1.868187</v>
      </c>
    </row>
    <row r="7" spans="1:16" x14ac:dyDescent="0.3">
      <c r="A7" s="5" t="s">
        <v>36</v>
      </c>
      <c r="B7" s="6">
        <v>2.6574900000000001</v>
      </c>
      <c r="C7" s="6">
        <v>2.6043400000000001</v>
      </c>
      <c r="D7" s="6">
        <v>2.552254</v>
      </c>
      <c r="E7" s="6">
        <v>2.5012080000000001</v>
      </c>
      <c r="F7" s="6">
        <v>2.451184</v>
      </c>
      <c r="G7" s="6">
        <v>2.402161</v>
      </c>
      <c r="H7" s="6">
        <v>2.354117</v>
      </c>
      <c r="I7" s="6">
        <v>2.3070349999999999</v>
      </c>
      <c r="J7" s="6">
        <v>2.260894</v>
      </c>
      <c r="K7" s="6">
        <v>2.2156760000000002</v>
      </c>
      <c r="L7" s="6">
        <v>2.1713629999999999</v>
      </c>
      <c r="M7" s="6">
        <v>2.127936</v>
      </c>
      <c r="N7" s="6">
        <v>2.0853769999999998</v>
      </c>
      <c r="O7" s="6">
        <v>2.043669</v>
      </c>
      <c r="P7" s="6">
        <v>2.002796</v>
      </c>
    </row>
    <row r="8" spans="1:16" x14ac:dyDescent="0.3">
      <c r="A8" s="3" t="s">
        <v>37</v>
      </c>
      <c r="B8" s="4">
        <v>1.1000000000000001</v>
      </c>
      <c r="C8" s="4">
        <v>1.1000000000000001</v>
      </c>
      <c r="D8" s="4">
        <v>1.1000000000000001</v>
      </c>
      <c r="E8" s="4">
        <v>1</v>
      </c>
      <c r="F8" s="4">
        <v>1.1000000000000001</v>
      </c>
      <c r="G8" s="4">
        <v>1</v>
      </c>
      <c r="H8" s="4">
        <v>1.2</v>
      </c>
      <c r="I8" s="4">
        <v>1.1000000000000001</v>
      </c>
      <c r="J8" s="4">
        <v>0.9</v>
      </c>
      <c r="K8" s="4">
        <v>0.95</v>
      </c>
      <c r="L8" s="4">
        <v>1.1000000000000001</v>
      </c>
      <c r="M8" s="4">
        <v>1</v>
      </c>
      <c r="N8" s="4">
        <v>0.8</v>
      </c>
      <c r="O8" s="4">
        <v>0.95</v>
      </c>
      <c r="P8" s="4">
        <v>0.92</v>
      </c>
    </row>
    <row r="9" spans="1:16" x14ac:dyDescent="0.3">
      <c r="A9" s="5" t="s">
        <v>38</v>
      </c>
      <c r="B9" s="6">
        <v>1.003835</v>
      </c>
      <c r="C9" s="6">
        <v>0.98375800000000002</v>
      </c>
      <c r="D9" s="6">
        <v>0.96408300000000002</v>
      </c>
      <c r="E9" s="6">
        <v>0.94480200000000003</v>
      </c>
      <c r="F9" s="6">
        <v>1.1000000000000001</v>
      </c>
      <c r="G9" s="6">
        <v>0.90738799999999997</v>
      </c>
      <c r="H9" s="6">
        <v>0.95</v>
      </c>
      <c r="I9" s="6">
        <v>0.87145499999999998</v>
      </c>
      <c r="J9" s="6">
        <v>0.85402599999999995</v>
      </c>
      <c r="K9" s="6">
        <v>0.97</v>
      </c>
      <c r="L9" s="6">
        <v>0.82020599999999999</v>
      </c>
      <c r="M9" s="6">
        <v>0.80380200000000002</v>
      </c>
      <c r="N9" s="6">
        <v>0.87</v>
      </c>
      <c r="O9" s="6">
        <v>0.77197199999999999</v>
      </c>
      <c r="P9" s="6">
        <v>0.92</v>
      </c>
    </row>
    <row r="10" spans="1:16" x14ac:dyDescent="0.3">
      <c r="A10" s="3" t="s">
        <v>39</v>
      </c>
      <c r="B10" s="4">
        <v>1.8394539999999999</v>
      </c>
      <c r="C10" s="4">
        <v>1.83</v>
      </c>
      <c r="D10" s="4">
        <v>1.81</v>
      </c>
      <c r="E10" s="4">
        <v>1.7312799999999999</v>
      </c>
      <c r="F10" s="4">
        <v>1.73</v>
      </c>
      <c r="G10" s="4">
        <v>1.6627209999999999</v>
      </c>
      <c r="H10" s="4">
        <v>1.6294660000000001</v>
      </c>
      <c r="I10" s="4">
        <v>1.5968770000000001</v>
      </c>
      <c r="J10" s="4">
        <v>1.56494</v>
      </c>
      <c r="K10" s="4">
        <v>1.533641</v>
      </c>
      <c r="L10" s="4">
        <v>1.5029680000000001</v>
      </c>
      <c r="M10" s="4">
        <v>1.472909</v>
      </c>
      <c r="N10" s="4">
        <v>1.4434499999999999</v>
      </c>
      <c r="O10" s="4">
        <v>1.4145810000000001</v>
      </c>
      <c r="P10" s="4">
        <v>1.38629</v>
      </c>
    </row>
    <row r="11" spans="1:16" x14ac:dyDescent="0.3">
      <c r="A11" s="5" t="s">
        <v>40</v>
      </c>
      <c r="B11" s="6">
        <v>2.2528920000000001</v>
      </c>
      <c r="C11" s="6">
        <v>2.2078340000000001</v>
      </c>
      <c r="D11" s="6">
        <v>2.1636769999999999</v>
      </c>
      <c r="E11" s="6">
        <v>2.1204040000000002</v>
      </c>
      <c r="F11" s="6">
        <v>2.12</v>
      </c>
      <c r="G11" s="6">
        <v>2.13</v>
      </c>
      <c r="H11" s="6">
        <v>2.12</v>
      </c>
      <c r="I11" s="6">
        <v>1.9557929999999999</v>
      </c>
      <c r="J11" s="6">
        <v>1.916677</v>
      </c>
      <c r="K11" s="6">
        <v>1.878344</v>
      </c>
      <c r="L11" s="6">
        <v>1.8407770000000001</v>
      </c>
      <c r="M11" s="6">
        <v>1.8039609999999999</v>
      </c>
      <c r="N11" s="6">
        <v>1.81</v>
      </c>
      <c r="O11" s="6">
        <v>1.732524</v>
      </c>
      <c r="P11" s="6">
        <v>1.6978740000000001</v>
      </c>
    </row>
    <row r="12" spans="1:16" x14ac:dyDescent="0.3">
      <c r="A12" s="3" t="s">
        <v>41</v>
      </c>
      <c r="B12" s="4">
        <v>1.968869</v>
      </c>
      <c r="C12" s="4">
        <v>1.929492</v>
      </c>
      <c r="D12" s="4">
        <v>1.8909020000000001</v>
      </c>
      <c r="E12" s="4">
        <v>1.91</v>
      </c>
      <c r="F12" s="4">
        <v>1.89</v>
      </c>
      <c r="G12" s="4">
        <v>1.7797019999999999</v>
      </c>
      <c r="H12" s="4">
        <v>1.744108</v>
      </c>
      <c r="I12" s="4">
        <v>1.7092259999999999</v>
      </c>
      <c r="J12" s="4">
        <v>1.675041</v>
      </c>
      <c r="K12" s="4">
        <v>1.64154</v>
      </c>
      <c r="L12" s="4">
        <v>1.6087100000000001</v>
      </c>
      <c r="M12" s="4">
        <v>1.576535</v>
      </c>
      <c r="N12" s="4">
        <v>1.62</v>
      </c>
      <c r="O12" s="4">
        <v>1.514105</v>
      </c>
      <c r="P12" s="4">
        <v>1.4838229999999999</v>
      </c>
    </row>
    <row r="13" spans="1:16" x14ac:dyDescent="0.3">
      <c r="A13" s="5" t="s">
        <v>42</v>
      </c>
      <c r="B13" s="6">
        <v>2.1090339999999999</v>
      </c>
      <c r="C13" s="6">
        <v>2.0668540000000002</v>
      </c>
      <c r="D13" s="6">
        <v>2.0255169999999998</v>
      </c>
      <c r="E13" s="6">
        <v>1.985006</v>
      </c>
      <c r="F13" s="6">
        <v>1.97</v>
      </c>
      <c r="G13" s="6">
        <v>1.9064000000000001</v>
      </c>
      <c r="H13" s="6">
        <v>1.8682719999999999</v>
      </c>
      <c r="I13" s="6">
        <v>1.8309059999999999</v>
      </c>
      <c r="J13" s="6">
        <v>1.7942880000000001</v>
      </c>
      <c r="K13" s="6">
        <v>1.7584029999999999</v>
      </c>
      <c r="L13" s="6">
        <v>1.75</v>
      </c>
      <c r="M13" s="6">
        <v>1.8</v>
      </c>
      <c r="N13" s="6">
        <v>1.6549940000000001</v>
      </c>
      <c r="O13" s="6">
        <v>1.6218950000000001</v>
      </c>
      <c r="P13" s="6">
        <v>1.5894569999999999</v>
      </c>
    </row>
    <row r="14" spans="1:16" x14ac:dyDescent="0.3">
      <c r="A14" s="3" t="s">
        <v>43</v>
      </c>
      <c r="B14" s="4">
        <v>1.459362</v>
      </c>
      <c r="C14" s="4">
        <v>1.430175</v>
      </c>
      <c r="D14" s="4">
        <v>1.4015709999999999</v>
      </c>
      <c r="E14" s="4">
        <v>1.37354</v>
      </c>
      <c r="F14" s="4">
        <v>1.346069</v>
      </c>
      <c r="G14" s="4">
        <v>1.319148</v>
      </c>
      <c r="H14" s="4">
        <v>1.2927649999999999</v>
      </c>
      <c r="I14" s="4">
        <v>1.2669090000000001</v>
      </c>
      <c r="J14" s="4">
        <v>1.241571</v>
      </c>
      <c r="K14" s="4">
        <v>1.2167399999999999</v>
      </c>
      <c r="L14" s="4">
        <v>1.1924049999999999</v>
      </c>
      <c r="M14" s="4">
        <v>1.1685570000000001</v>
      </c>
      <c r="N14" s="4">
        <v>1.145186</v>
      </c>
      <c r="O14" s="4">
        <v>1.122282</v>
      </c>
      <c r="P14" s="4">
        <v>1.099836</v>
      </c>
    </row>
    <row r="15" spans="1:16" x14ac:dyDescent="0.3">
      <c r="A15" s="5" t="s">
        <v>44</v>
      </c>
      <c r="B15" s="6">
        <v>2.7366709999999999</v>
      </c>
      <c r="C15" s="6">
        <v>2.6819380000000002</v>
      </c>
      <c r="D15" s="6">
        <v>2.6282990000000002</v>
      </c>
      <c r="E15" s="6">
        <v>2.5757330000000001</v>
      </c>
      <c r="F15" s="6">
        <v>2.57</v>
      </c>
      <c r="G15" s="6">
        <v>2.4737339999999999</v>
      </c>
      <c r="H15" s="6">
        <v>2.4242590000000002</v>
      </c>
      <c r="I15" s="6">
        <v>2.3757739999999998</v>
      </c>
      <c r="J15" s="6">
        <v>2.3282579999999999</v>
      </c>
      <c r="K15" s="6">
        <v>2.2816930000000002</v>
      </c>
      <c r="L15" s="6">
        <v>2.236059</v>
      </c>
      <c r="M15" s="6">
        <v>2.2200000000000002</v>
      </c>
      <c r="N15" s="6">
        <v>2.1475110000000002</v>
      </c>
      <c r="O15" s="6">
        <v>2.1045609999999999</v>
      </c>
      <c r="P15" s="6">
        <v>2.0624699999999998</v>
      </c>
    </row>
    <row r="16" spans="1:16" x14ac:dyDescent="0.3">
      <c r="A16" s="3" t="s">
        <v>45</v>
      </c>
      <c r="B16" s="4">
        <v>2.4591959999999999</v>
      </c>
      <c r="C16" s="4">
        <v>2.410012</v>
      </c>
      <c r="D16" s="4">
        <v>2.361812</v>
      </c>
      <c r="E16" s="4">
        <v>2.314575</v>
      </c>
      <c r="F16" s="4">
        <v>2.268284</v>
      </c>
      <c r="G16" s="4">
        <v>2.2229179999999999</v>
      </c>
      <c r="H16" s="4">
        <v>2.1784599999999998</v>
      </c>
      <c r="I16" s="4">
        <v>2.1348910000000001</v>
      </c>
      <c r="J16" s="4">
        <v>2.092193</v>
      </c>
      <c r="K16" s="4">
        <v>2.0503490000000002</v>
      </c>
      <c r="L16" s="4">
        <v>2.0093420000000002</v>
      </c>
      <c r="M16" s="4">
        <v>1.969155</v>
      </c>
      <c r="N16" s="4">
        <v>1.929772</v>
      </c>
      <c r="O16" s="4">
        <v>2.0099999999999998</v>
      </c>
      <c r="P16" s="4">
        <v>2.1</v>
      </c>
    </row>
    <row r="17" spans="1:16" x14ac:dyDescent="0.3">
      <c r="A17" s="5" t="s">
        <v>46</v>
      </c>
      <c r="B17" s="6">
        <v>2.0125199999999999</v>
      </c>
      <c r="C17" s="6">
        <v>1.97227</v>
      </c>
      <c r="D17" s="6">
        <v>1.932825</v>
      </c>
      <c r="E17" s="6">
        <v>1.8941680000000001</v>
      </c>
      <c r="F17" s="6">
        <v>1.9</v>
      </c>
      <c r="G17" s="6">
        <v>1.819159</v>
      </c>
      <c r="H17" s="6">
        <v>1.7827759999999999</v>
      </c>
      <c r="I17" s="6">
        <v>1.74712</v>
      </c>
      <c r="J17" s="6">
        <v>1.712178</v>
      </c>
      <c r="K17" s="6">
        <v>1.75</v>
      </c>
      <c r="L17" s="6">
        <v>1.6443760000000001</v>
      </c>
      <c r="M17" s="6">
        <v>1.611488</v>
      </c>
      <c r="N17" s="6">
        <v>1.64</v>
      </c>
      <c r="O17" s="6">
        <v>1.5476730000000001</v>
      </c>
      <c r="P17" s="6">
        <v>1.5167200000000001</v>
      </c>
    </row>
    <row r="18" spans="1:16" x14ac:dyDescent="0.3">
      <c r="A18" s="3" t="s">
        <v>47</v>
      </c>
      <c r="B18" s="4">
        <v>1.5204629999999999</v>
      </c>
      <c r="C18" s="4">
        <v>1.4900530000000001</v>
      </c>
      <c r="D18" s="4">
        <v>1.4602520000000001</v>
      </c>
      <c r="E18" s="4">
        <v>1.431047</v>
      </c>
      <c r="F18" s="4">
        <v>1.402426</v>
      </c>
      <c r="G18" s="4">
        <v>1.3743780000000001</v>
      </c>
      <c r="H18" s="4">
        <v>1.3468899999999999</v>
      </c>
      <c r="I18" s="4">
        <v>1.319952</v>
      </c>
      <c r="J18" s="4">
        <v>1.293553</v>
      </c>
      <c r="K18" s="4">
        <v>1.267682</v>
      </c>
      <c r="L18" s="4">
        <v>1.242329</v>
      </c>
      <c r="M18" s="4">
        <v>1.217482</v>
      </c>
      <c r="N18" s="4">
        <v>1.1931320000000001</v>
      </c>
      <c r="O18" s="4">
        <v>1.16927</v>
      </c>
      <c r="P18" s="4">
        <v>1.1458839999999999</v>
      </c>
    </row>
    <row r="19" spans="1:16" x14ac:dyDescent="0.3">
      <c r="A19" s="5" t="s">
        <v>48</v>
      </c>
      <c r="B19" s="6">
        <v>1.38653</v>
      </c>
      <c r="C19" s="6">
        <v>1.3587990000000001</v>
      </c>
      <c r="D19" s="6">
        <v>1.331623</v>
      </c>
      <c r="E19" s="6">
        <v>1.42</v>
      </c>
      <c r="F19" s="6">
        <v>1.35</v>
      </c>
      <c r="G19" s="6">
        <v>1.2533129999999999</v>
      </c>
      <c r="H19" s="6">
        <v>1.2282470000000001</v>
      </c>
      <c r="I19" s="6">
        <v>1.2036819999999999</v>
      </c>
      <c r="J19" s="6">
        <v>1.179608</v>
      </c>
      <c r="K19" s="6">
        <v>1.1560159999999999</v>
      </c>
      <c r="L19" s="6">
        <v>1.1328959999999999</v>
      </c>
      <c r="M19" s="6">
        <v>1.1102380000000001</v>
      </c>
      <c r="N19" s="6">
        <v>1.088033</v>
      </c>
      <c r="O19" s="6">
        <v>1.1000000000000001</v>
      </c>
      <c r="P19" s="6">
        <v>1.0449470000000001</v>
      </c>
    </row>
    <row r="20" spans="1:16" x14ac:dyDescent="0.3">
      <c r="A20" s="3" t="s">
        <v>49</v>
      </c>
      <c r="B20" s="4">
        <v>2.5593469999999998</v>
      </c>
      <c r="C20" s="4">
        <v>2.5081600000000002</v>
      </c>
      <c r="D20" s="4">
        <v>2.4579970000000002</v>
      </c>
      <c r="E20" s="4">
        <v>2.4088370000000001</v>
      </c>
      <c r="F20" s="4">
        <v>2.3606600000000002</v>
      </c>
      <c r="G20" s="4">
        <v>2.313447</v>
      </c>
      <c r="H20" s="4">
        <v>2.2671779999999999</v>
      </c>
      <c r="I20" s="4">
        <v>2.221835</v>
      </c>
      <c r="J20" s="4">
        <v>2.1773980000000002</v>
      </c>
      <c r="K20" s="4">
        <v>2.1338499999999998</v>
      </c>
      <c r="L20" s="4">
        <v>2.2200000000000002</v>
      </c>
      <c r="M20" s="4">
        <v>2.0493489999999999</v>
      </c>
      <c r="N20" s="4">
        <v>2.008362</v>
      </c>
      <c r="O20" s="4">
        <v>1.9681949999999999</v>
      </c>
      <c r="P20" s="4">
        <v>1.928831</v>
      </c>
    </row>
    <row r="21" spans="1:16" x14ac:dyDescent="0.3">
      <c r="A21" s="5" t="s">
        <v>50</v>
      </c>
      <c r="B21" s="6">
        <v>1.8419559999999999</v>
      </c>
      <c r="C21" s="6">
        <v>1.8051159999999999</v>
      </c>
      <c r="D21" s="6">
        <v>1.7690140000000001</v>
      </c>
      <c r="E21" s="6">
        <v>1.79</v>
      </c>
      <c r="F21" s="6">
        <v>1.6989609999999999</v>
      </c>
      <c r="G21" s="6">
        <v>1.664982</v>
      </c>
      <c r="H21" s="6">
        <v>1.6316820000000001</v>
      </c>
      <c r="I21" s="6">
        <v>1.5990489999999999</v>
      </c>
      <c r="J21" s="6">
        <v>1.5670679999999999</v>
      </c>
      <c r="K21" s="6">
        <v>1.5357259999999999</v>
      </c>
      <c r="L21" s="6">
        <v>1.505012</v>
      </c>
      <c r="M21" s="6">
        <v>1.474912</v>
      </c>
      <c r="N21" s="6">
        <v>1.4454130000000001</v>
      </c>
      <c r="O21" s="6">
        <v>1.4165049999999999</v>
      </c>
      <c r="P21" s="6">
        <v>1.3881749999999999</v>
      </c>
    </row>
    <row r="22" spans="1:16" x14ac:dyDescent="0.3">
      <c r="A22" s="3" t="s">
        <v>51</v>
      </c>
      <c r="B22" s="4">
        <v>1.993601</v>
      </c>
      <c r="C22" s="4">
        <v>2.1</v>
      </c>
      <c r="D22" s="4">
        <v>1.9146540000000001</v>
      </c>
      <c r="E22" s="4">
        <v>1.8763609999999999</v>
      </c>
      <c r="F22" s="4">
        <v>1.8388340000000001</v>
      </c>
      <c r="G22" s="4">
        <v>1.87</v>
      </c>
      <c r="H22" s="4">
        <v>1.766016</v>
      </c>
      <c r="I22" s="4">
        <v>1.730696</v>
      </c>
      <c r="J22" s="4">
        <v>1.6960820000000001</v>
      </c>
      <c r="K22" s="4">
        <v>1.6621600000000001</v>
      </c>
      <c r="L22" s="4">
        <v>1.71</v>
      </c>
      <c r="M22" s="4">
        <v>1.596339</v>
      </c>
      <c r="N22" s="4">
        <v>1.5644119999999999</v>
      </c>
      <c r="O22" s="4">
        <v>1.5331239999999999</v>
      </c>
      <c r="P22" s="4">
        <v>1.502461</v>
      </c>
    </row>
    <row r="23" spans="1:16" x14ac:dyDescent="0.3">
      <c r="A23" s="5" t="s">
        <v>52</v>
      </c>
      <c r="B23" s="6">
        <v>2.5788549999999999</v>
      </c>
      <c r="C23" s="6">
        <v>2.5272779999999999</v>
      </c>
      <c r="D23" s="6">
        <v>2.4767320000000002</v>
      </c>
      <c r="E23" s="6">
        <v>2.4271980000000002</v>
      </c>
      <c r="F23" s="6">
        <v>2.378654</v>
      </c>
      <c r="G23" s="6">
        <v>2.2799999999999998</v>
      </c>
      <c r="H23" s="6">
        <v>2.284459</v>
      </c>
      <c r="I23" s="6">
        <v>2.29</v>
      </c>
      <c r="J23" s="6">
        <v>2.1939950000000001</v>
      </c>
      <c r="K23" s="6">
        <v>2.150115</v>
      </c>
      <c r="L23" s="6">
        <v>2.1071119999999999</v>
      </c>
      <c r="M23" s="6">
        <v>2.0649700000000002</v>
      </c>
      <c r="N23" s="6">
        <v>2.0236710000000002</v>
      </c>
      <c r="O23" s="6">
        <v>1.9831970000000001</v>
      </c>
      <c r="P23" s="6">
        <v>1.99</v>
      </c>
    </row>
    <row r="24" spans="1:16" x14ac:dyDescent="0.3">
      <c r="A24" s="3" t="s">
        <v>53</v>
      </c>
      <c r="B24" s="4">
        <v>1.888863</v>
      </c>
      <c r="C24" s="4">
        <v>1.851086</v>
      </c>
      <c r="D24" s="4">
        <v>1.8140639999999999</v>
      </c>
      <c r="E24" s="4">
        <v>1.7777829999999999</v>
      </c>
      <c r="F24" s="4">
        <v>1.742227</v>
      </c>
      <c r="G24" s="4">
        <v>1.707382</v>
      </c>
      <c r="H24" s="4">
        <v>1.673235</v>
      </c>
      <c r="I24" s="4">
        <v>1.6397699999999999</v>
      </c>
      <c r="J24" s="4">
        <v>1.606975</v>
      </c>
      <c r="K24" s="4">
        <v>1.574835</v>
      </c>
      <c r="L24" s="4">
        <v>1.5433380000000001</v>
      </c>
      <c r="M24" s="4">
        <v>1.512472</v>
      </c>
      <c r="N24" s="4">
        <v>1.4822219999999999</v>
      </c>
      <c r="O24" s="4">
        <v>1.4525779999999999</v>
      </c>
      <c r="P24" s="4">
        <v>1.4235260000000001</v>
      </c>
    </row>
    <row r="25" spans="1:16" x14ac:dyDescent="0.3">
      <c r="A25" s="5" t="s">
        <v>54</v>
      </c>
      <c r="B25" s="6">
        <v>1.7229620000000001</v>
      </c>
      <c r="C25" s="6">
        <v>1.6885030000000001</v>
      </c>
      <c r="D25" s="6">
        <v>1.654733</v>
      </c>
      <c r="E25" s="6">
        <v>1.6216379999999999</v>
      </c>
      <c r="F25" s="6">
        <v>1.589205</v>
      </c>
      <c r="G25" s="6">
        <v>1.5574209999999999</v>
      </c>
      <c r="H25" s="6">
        <v>1.526273</v>
      </c>
      <c r="I25" s="6">
        <v>1.4957469999999999</v>
      </c>
      <c r="J25" s="6">
        <v>1.465832</v>
      </c>
      <c r="K25" s="6">
        <v>1.4365159999999999</v>
      </c>
      <c r="L25" s="6">
        <v>1.4077850000000001</v>
      </c>
      <c r="M25" s="6">
        <v>1.3796299999999999</v>
      </c>
      <c r="N25" s="6">
        <v>1.3520369999999999</v>
      </c>
      <c r="O25" s="6">
        <v>1.3249960000000001</v>
      </c>
      <c r="P25" s="6">
        <v>1.2984960000000001</v>
      </c>
    </row>
    <row r="26" spans="1:16" x14ac:dyDescent="0.3">
      <c r="A26" s="3" t="s">
        <v>55</v>
      </c>
      <c r="B26" s="4">
        <v>2.506402</v>
      </c>
      <c r="C26" s="4">
        <v>2.4562740000000001</v>
      </c>
      <c r="D26" s="4">
        <v>2.4071479999999998</v>
      </c>
      <c r="E26" s="4">
        <v>2.3590049999999998</v>
      </c>
      <c r="F26" s="4">
        <v>2.36</v>
      </c>
      <c r="G26" s="4">
        <v>2.2655889999999999</v>
      </c>
      <c r="H26" s="4">
        <v>2.2202769999999998</v>
      </c>
      <c r="I26" s="4">
        <v>2.175872</v>
      </c>
      <c r="J26" s="4">
        <v>2.1323539999999999</v>
      </c>
      <c r="K26" s="4">
        <v>2.0897070000000002</v>
      </c>
      <c r="L26" s="4">
        <v>2.11</v>
      </c>
      <c r="M26" s="4">
        <v>2.006955</v>
      </c>
      <c r="N26" s="4">
        <v>1.9668159999999999</v>
      </c>
      <c r="O26" s="4">
        <v>1.98</v>
      </c>
      <c r="P26" s="4">
        <v>1.88893</v>
      </c>
    </row>
    <row r="27" spans="1:16" x14ac:dyDescent="0.3">
      <c r="A27" s="5" t="s">
        <v>56</v>
      </c>
      <c r="B27" s="6">
        <v>2.5730979999999999</v>
      </c>
      <c r="C27" s="6">
        <v>2.521636</v>
      </c>
      <c r="D27" s="6">
        <v>2.471203</v>
      </c>
      <c r="E27" s="6">
        <v>2.5</v>
      </c>
      <c r="F27" s="6">
        <v>2.42</v>
      </c>
      <c r="G27" s="6">
        <v>2.3258770000000002</v>
      </c>
      <c r="H27" s="6">
        <v>2.2793589999999999</v>
      </c>
      <c r="I27" s="6">
        <v>2.2337720000000001</v>
      </c>
      <c r="J27" s="6">
        <v>2.1890969999999998</v>
      </c>
      <c r="K27" s="6">
        <v>2.1453150000000001</v>
      </c>
      <c r="L27" s="6">
        <v>2.14</v>
      </c>
      <c r="M27" s="6">
        <v>2.12</v>
      </c>
      <c r="N27" s="6">
        <v>2.0191530000000002</v>
      </c>
      <c r="O27" s="6">
        <v>1.9787699999999999</v>
      </c>
      <c r="P27" s="6">
        <v>1.939195</v>
      </c>
    </row>
    <row r="28" spans="1:16" x14ac:dyDescent="0.3">
      <c r="A28" s="3" t="s">
        <v>57</v>
      </c>
      <c r="B28" s="4">
        <v>1.981322</v>
      </c>
      <c r="C28" s="4">
        <v>1.9416949999999999</v>
      </c>
      <c r="D28" s="4">
        <v>1.9028620000000001</v>
      </c>
      <c r="E28" s="4">
        <v>1.8648039999999999</v>
      </c>
      <c r="F28" s="4">
        <v>1.8275079999999999</v>
      </c>
      <c r="G28" s="4">
        <v>1.82</v>
      </c>
      <c r="H28" s="4">
        <v>1.755139</v>
      </c>
      <c r="I28" s="4">
        <v>1.7200359999999999</v>
      </c>
      <c r="J28" s="4">
        <v>1.685635</v>
      </c>
      <c r="K28" s="4">
        <v>1.651923</v>
      </c>
      <c r="L28" s="4">
        <v>1.71</v>
      </c>
      <c r="M28" s="4">
        <v>1.5865069999999999</v>
      </c>
      <c r="N28" s="4">
        <v>1.5547759999999999</v>
      </c>
      <c r="O28" s="4">
        <v>1.5236810000000001</v>
      </c>
      <c r="P28" s="4">
        <v>1.493207</v>
      </c>
    </row>
    <row r="29" spans="1:16" x14ac:dyDescent="0.3">
      <c r="A29" s="5" t="s">
        <v>58</v>
      </c>
      <c r="B29" s="6">
        <v>2.102903</v>
      </c>
      <c r="C29" s="6">
        <v>2.060845</v>
      </c>
      <c r="D29" s="6">
        <v>2.019628</v>
      </c>
      <c r="E29" s="6">
        <v>2.02</v>
      </c>
      <c r="F29" s="6">
        <v>1.939651</v>
      </c>
      <c r="G29" s="6">
        <v>1.94</v>
      </c>
      <c r="H29" s="6">
        <v>1.8628400000000001</v>
      </c>
      <c r="I29" s="6">
        <v>1.8255840000000001</v>
      </c>
      <c r="J29" s="6">
        <v>1.789072</v>
      </c>
      <c r="K29" s="6">
        <v>1.75329</v>
      </c>
      <c r="L29" s="6">
        <v>1.77</v>
      </c>
      <c r="M29" s="6">
        <v>1.6838599999999999</v>
      </c>
      <c r="N29" s="6">
        <v>1.650183</v>
      </c>
      <c r="O29" s="6">
        <v>1.63</v>
      </c>
      <c r="P29" s="6">
        <v>1.5848359999999999</v>
      </c>
    </row>
    <row r="30" spans="1:16" x14ac:dyDescent="0.3">
      <c r="A30" s="3" t="s">
        <v>59</v>
      </c>
      <c r="B30" s="4">
        <v>1.6044769999999999</v>
      </c>
      <c r="C30" s="4">
        <v>1.572387</v>
      </c>
      <c r="D30" s="4">
        <v>1.5409390000000001</v>
      </c>
      <c r="E30" s="4">
        <v>1.510121</v>
      </c>
      <c r="F30" s="4">
        <v>1.4799180000000001</v>
      </c>
      <c r="G30" s="4">
        <v>1.4503200000000001</v>
      </c>
      <c r="H30" s="4">
        <v>1.421314</v>
      </c>
      <c r="I30" s="4">
        <v>1.392887</v>
      </c>
      <c r="J30" s="4">
        <v>1.36503</v>
      </c>
      <c r="K30" s="4">
        <v>1.3377289999999999</v>
      </c>
      <c r="L30" s="4">
        <v>1.3109740000000001</v>
      </c>
      <c r="M30" s="4">
        <v>1.2847550000000001</v>
      </c>
      <c r="N30" s="4">
        <v>1.2590600000000001</v>
      </c>
      <c r="O30" s="4">
        <v>1.2338789999999999</v>
      </c>
      <c r="P30" s="4">
        <v>1.209201</v>
      </c>
    </row>
    <row r="31" spans="1:16" x14ac:dyDescent="0.3">
      <c r="A31" s="5" t="s">
        <v>60</v>
      </c>
      <c r="B31" s="6">
        <v>2.3617819999999998</v>
      </c>
      <c r="C31" s="6">
        <v>2.3145470000000001</v>
      </c>
      <c r="D31" s="6">
        <v>2.268256</v>
      </c>
      <c r="E31" s="6">
        <v>2.2228910000000002</v>
      </c>
      <c r="F31" s="6">
        <v>2.1784330000000001</v>
      </c>
      <c r="G31" s="6">
        <v>2.19</v>
      </c>
      <c r="H31" s="6">
        <v>2.0921669999999999</v>
      </c>
      <c r="I31" s="6">
        <v>2.0503230000000001</v>
      </c>
      <c r="J31" s="6">
        <v>2.0093169999999998</v>
      </c>
      <c r="K31" s="6">
        <v>1.969131</v>
      </c>
      <c r="L31" s="6">
        <v>2.1</v>
      </c>
      <c r="M31" s="6">
        <v>1.8911530000000001</v>
      </c>
      <c r="N31" s="6">
        <v>1.8533299999999999</v>
      </c>
      <c r="O31" s="6">
        <v>1.816263</v>
      </c>
      <c r="P31" s="6">
        <v>1.779938</v>
      </c>
    </row>
    <row r="32" spans="1:16" x14ac:dyDescent="0.3">
      <c r="A32" s="3" t="s">
        <v>61</v>
      </c>
      <c r="B32" s="4">
        <v>2.5680510000000001</v>
      </c>
      <c r="C32" s="4">
        <v>2.5166900000000001</v>
      </c>
      <c r="D32" s="4">
        <v>2.4663560000000002</v>
      </c>
      <c r="E32" s="4">
        <v>2.4170289999999999</v>
      </c>
      <c r="F32" s="4">
        <v>2.3686880000000001</v>
      </c>
      <c r="G32" s="4">
        <v>2.3213149999999998</v>
      </c>
      <c r="H32" s="4">
        <v>2.2748879999999998</v>
      </c>
      <c r="I32" s="4">
        <v>2.2293910000000001</v>
      </c>
      <c r="J32" s="4">
        <v>2.1848030000000001</v>
      </c>
      <c r="K32" s="4">
        <v>2.1411069999999999</v>
      </c>
      <c r="L32" s="4">
        <v>2.0982850000000002</v>
      </c>
      <c r="M32" s="4">
        <v>2.0563189999999998</v>
      </c>
      <c r="N32" s="4">
        <v>2.0151919999999999</v>
      </c>
      <c r="O32" s="4">
        <v>1.9748889999999999</v>
      </c>
      <c r="P32" s="4">
        <v>1.9353910000000001</v>
      </c>
    </row>
    <row r="33" spans="1:16" x14ac:dyDescent="0.3">
      <c r="A33" s="5" t="s">
        <v>62</v>
      </c>
      <c r="B33" s="6">
        <v>2.7170190000000001</v>
      </c>
      <c r="C33" s="6">
        <v>2.6626789999999998</v>
      </c>
      <c r="D33" s="6">
        <v>2.6094249999999999</v>
      </c>
      <c r="E33" s="6">
        <v>2.8</v>
      </c>
      <c r="F33" s="6">
        <v>2.5060920000000002</v>
      </c>
      <c r="G33" s="6">
        <v>2.4559700000000002</v>
      </c>
      <c r="H33" s="6">
        <v>2.4068510000000001</v>
      </c>
      <c r="I33" s="6">
        <v>2.358714</v>
      </c>
      <c r="J33" s="6">
        <v>2.3115389999999998</v>
      </c>
      <c r="K33" s="6">
        <v>2.2653080000000001</v>
      </c>
      <c r="L33" s="6">
        <v>2.220002</v>
      </c>
      <c r="M33" s="6">
        <v>2.175602</v>
      </c>
      <c r="N33" s="6">
        <v>2.4</v>
      </c>
      <c r="O33" s="6">
        <v>2.089448</v>
      </c>
      <c r="P33" s="6">
        <v>2.0476589999999999</v>
      </c>
    </row>
    <row r="34" spans="1:16" x14ac:dyDescent="0.3">
      <c r="A34" s="3" t="s">
        <v>63</v>
      </c>
      <c r="B34" s="4">
        <v>2.3283670000000001</v>
      </c>
      <c r="C34" s="4">
        <v>2.2818000000000001</v>
      </c>
      <c r="D34" s="4">
        <v>2.236164</v>
      </c>
      <c r="E34" s="4">
        <v>2.2200000000000002</v>
      </c>
      <c r="F34" s="4">
        <v>2.1476120000000001</v>
      </c>
      <c r="G34" s="4">
        <v>2.14</v>
      </c>
      <c r="H34" s="4">
        <v>2.062567</v>
      </c>
      <c r="I34" s="4">
        <v>2.021315</v>
      </c>
      <c r="J34" s="4">
        <v>1.9808889999999999</v>
      </c>
      <c r="K34" s="4">
        <v>1.941271</v>
      </c>
      <c r="L34" s="4">
        <v>1.9024460000000001</v>
      </c>
      <c r="M34" s="4">
        <v>1.8643970000000001</v>
      </c>
      <c r="N34" s="4">
        <v>1.8271090000000001</v>
      </c>
      <c r="O34" s="4">
        <v>1.790567</v>
      </c>
      <c r="P34" s="4">
        <v>1.7547550000000001</v>
      </c>
    </row>
    <row r="35" spans="1:16" x14ac:dyDescent="0.3">
      <c r="A35" s="5" t="s">
        <v>64</v>
      </c>
      <c r="B35" s="6">
        <v>2.7966549999999999</v>
      </c>
      <c r="C35" s="6">
        <v>2.7407219999999999</v>
      </c>
      <c r="D35" s="6">
        <v>2.685908</v>
      </c>
      <c r="E35" s="6">
        <v>2.6321889999999999</v>
      </c>
      <c r="F35" s="6">
        <v>2.7</v>
      </c>
      <c r="G35" s="6">
        <v>2.527955</v>
      </c>
      <c r="H35" s="6">
        <v>2.4773960000000002</v>
      </c>
      <c r="I35" s="6">
        <v>2.427848</v>
      </c>
      <c r="J35" s="6">
        <v>2.3792909999999998</v>
      </c>
      <c r="K35" s="6">
        <v>2.3317049999999999</v>
      </c>
      <c r="L35" s="6">
        <v>2.2850709999999999</v>
      </c>
      <c r="M35" s="6">
        <v>2.2393689999999999</v>
      </c>
      <c r="N35" s="6">
        <v>2.194582</v>
      </c>
      <c r="O35" s="6">
        <v>2.15069</v>
      </c>
      <c r="P35" s="6">
        <v>2.1076769999999998</v>
      </c>
    </row>
    <row r="36" spans="1:16" x14ac:dyDescent="0.3">
      <c r="A36" s="3" t="s">
        <v>65</v>
      </c>
      <c r="B36" s="4">
        <v>3.1539199999999998</v>
      </c>
      <c r="C36" s="4">
        <v>3.0908419999999999</v>
      </c>
      <c r="D36" s="4">
        <v>3.0290249999999999</v>
      </c>
      <c r="E36" s="4">
        <v>2.9684439999999999</v>
      </c>
      <c r="F36" s="4">
        <v>2.9090750000000001</v>
      </c>
      <c r="G36" s="4">
        <v>2.8508939999999998</v>
      </c>
      <c r="H36" s="4">
        <v>2.793876</v>
      </c>
      <c r="I36" s="4">
        <v>2.7379980000000002</v>
      </c>
      <c r="J36" s="4">
        <v>2.6832379999999998</v>
      </c>
      <c r="K36" s="4">
        <v>2.6295739999999999</v>
      </c>
      <c r="L36" s="4">
        <v>2.5769820000000001</v>
      </c>
      <c r="M36" s="4">
        <v>2.5254430000000001</v>
      </c>
      <c r="N36" s="4">
        <v>2.4749340000000002</v>
      </c>
      <c r="O36" s="4">
        <v>2.4254349999999998</v>
      </c>
      <c r="P36" s="4">
        <v>2.3769260000000001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18BC-F58C-4F92-AFED-8C1386237314}">
  <dimension ref="A1:P36"/>
  <sheetViews>
    <sheetView topLeftCell="D9" workbookViewId="0">
      <selection activeCell="E1" sqref="E1"/>
    </sheetView>
  </sheetViews>
  <sheetFormatPr defaultRowHeight="14.4" x14ac:dyDescent="0.3"/>
  <cols>
    <col min="2" max="10" width="15" bestFit="1" customWidth="1"/>
    <col min="11" max="16" width="16" bestFit="1" customWidth="1"/>
  </cols>
  <sheetData>
    <row r="1" spans="1:16" x14ac:dyDescent="0.3">
      <c r="A1" s="1" t="s">
        <v>0</v>
      </c>
      <c r="B1" s="2" t="s">
        <v>2</v>
      </c>
      <c r="C1" s="2" t="s">
        <v>4</v>
      </c>
      <c r="D1" s="2" t="s">
        <v>6</v>
      </c>
      <c r="E1" s="2" t="s">
        <v>8</v>
      </c>
      <c r="F1" s="2" t="s">
        <v>10</v>
      </c>
      <c r="G1" s="2" t="s">
        <v>12</v>
      </c>
      <c r="H1" s="2" t="s">
        <v>14</v>
      </c>
      <c r="I1" s="2" t="s">
        <v>16</v>
      </c>
      <c r="J1" s="2" t="s">
        <v>18</v>
      </c>
      <c r="K1" s="2" t="s">
        <v>20</v>
      </c>
      <c r="L1" s="2" t="s">
        <v>22</v>
      </c>
      <c r="M1" s="2" t="s">
        <v>24</v>
      </c>
      <c r="N1" s="2" t="s">
        <v>26</v>
      </c>
      <c r="O1" s="2" t="s">
        <v>28</v>
      </c>
      <c r="P1" s="2" t="s">
        <v>30</v>
      </c>
    </row>
    <row r="2" spans="1:16" x14ac:dyDescent="0.3">
      <c r="A2" s="3" t="s">
        <v>31</v>
      </c>
      <c r="B2" s="4">
        <v>88.523259999999993</v>
      </c>
      <c r="C2" s="4">
        <v>88.700299999999999</v>
      </c>
      <c r="D2" s="4">
        <v>88.877700000000004</v>
      </c>
      <c r="E2" s="4">
        <v>89.055459999999997</v>
      </c>
      <c r="F2" s="4">
        <v>89.23357</v>
      </c>
      <c r="G2" s="4">
        <v>89.412040000000005</v>
      </c>
      <c r="H2" s="4">
        <v>89.590860000000006</v>
      </c>
      <c r="I2" s="4">
        <v>89.770039999999995</v>
      </c>
      <c r="J2" s="4">
        <v>89.949579999999997</v>
      </c>
      <c r="K2" s="4">
        <v>90.129480000000001</v>
      </c>
      <c r="L2" s="4">
        <v>90.309740000000005</v>
      </c>
      <c r="M2" s="4">
        <v>90.490359999999995</v>
      </c>
      <c r="N2" s="4">
        <v>91.28</v>
      </c>
      <c r="O2" s="4">
        <v>90.852689999999996</v>
      </c>
      <c r="P2" s="4">
        <v>91.034390000000002</v>
      </c>
    </row>
    <row r="3" spans="1:16" x14ac:dyDescent="0.3">
      <c r="A3" s="5" t="s">
        <v>32</v>
      </c>
      <c r="B3" s="6">
        <v>91.823849999999993</v>
      </c>
      <c r="C3" s="6">
        <v>92.007499999999993</v>
      </c>
      <c r="D3" s="6">
        <v>92.191519999999997</v>
      </c>
      <c r="E3" s="6">
        <v>92.375900000000001</v>
      </c>
      <c r="F3" s="6">
        <v>91.19</v>
      </c>
      <c r="G3" s="6">
        <v>92.745769999999993</v>
      </c>
      <c r="H3" s="6">
        <v>92.931259999999995</v>
      </c>
      <c r="I3" s="6">
        <v>92.98</v>
      </c>
      <c r="J3" s="6">
        <v>93.303359999999998</v>
      </c>
      <c r="K3" s="6">
        <v>91.9</v>
      </c>
      <c r="L3" s="6">
        <v>92.15</v>
      </c>
      <c r="M3" s="6">
        <v>93.8643</v>
      </c>
      <c r="N3" s="6">
        <v>93.24</v>
      </c>
      <c r="O3" s="6">
        <v>94.240129999999994</v>
      </c>
      <c r="P3" s="6">
        <v>92.98</v>
      </c>
    </row>
    <row r="4" spans="1:16" x14ac:dyDescent="0.3">
      <c r="A4" s="3" t="s">
        <v>33</v>
      </c>
      <c r="B4" s="4">
        <v>95.033379999999994</v>
      </c>
      <c r="C4" s="4">
        <v>95.22345</v>
      </c>
      <c r="D4" s="4">
        <v>95.413899999999998</v>
      </c>
      <c r="E4" s="4">
        <v>95.604730000000004</v>
      </c>
      <c r="F4" s="4">
        <v>95.795929999999998</v>
      </c>
      <c r="G4" s="4">
        <v>95.987530000000007</v>
      </c>
      <c r="H4" s="4">
        <v>96.179500000000004</v>
      </c>
      <c r="I4" s="4">
        <v>96.371859999999998</v>
      </c>
      <c r="J4" s="4">
        <v>96.564599999999999</v>
      </c>
      <c r="K4" s="4">
        <v>96.757729999999995</v>
      </c>
      <c r="L4" s="4">
        <v>95.98</v>
      </c>
      <c r="M4" s="4">
        <v>95.68</v>
      </c>
      <c r="N4" s="4">
        <v>97.339439999999996</v>
      </c>
      <c r="O4" s="4">
        <v>97.534120000000001</v>
      </c>
      <c r="P4" s="4">
        <v>96.52</v>
      </c>
    </row>
    <row r="5" spans="1:16" x14ac:dyDescent="0.3">
      <c r="A5" s="5" t="s">
        <v>34</v>
      </c>
      <c r="B5" s="6">
        <v>93.710989999999995</v>
      </c>
      <c r="C5" s="6">
        <v>93.898420000000002</v>
      </c>
      <c r="D5" s="6">
        <v>94.086209999999994</v>
      </c>
      <c r="E5" s="6">
        <v>94.274379999999994</v>
      </c>
      <c r="F5" s="6">
        <v>94.46293</v>
      </c>
      <c r="G5" s="6">
        <v>94.651859999999999</v>
      </c>
      <c r="H5" s="6">
        <v>94.841160000000002</v>
      </c>
      <c r="I5" s="6">
        <v>95.030850000000001</v>
      </c>
      <c r="J5" s="6">
        <v>95.220910000000003</v>
      </c>
      <c r="K5" s="6">
        <v>95.411349999999999</v>
      </c>
      <c r="L5" s="6">
        <v>95.602170000000001</v>
      </c>
      <c r="M5" s="6">
        <v>95.793379999999999</v>
      </c>
      <c r="N5" s="6">
        <v>95.984960000000001</v>
      </c>
      <c r="O5" s="6">
        <v>96.176929999999999</v>
      </c>
      <c r="P5" s="6">
        <v>96.369290000000007</v>
      </c>
    </row>
    <row r="6" spans="1:16" x14ac:dyDescent="0.3">
      <c r="A6" s="3" t="s">
        <v>35</v>
      </c>
      <c r="B6" s="4">
        <v>87.609369999999998</v>
      </c>
      <c r="C6" s="4">
        <v>87.784589999999994</v>
      </c>
      <c r="D6" s="4">
        <v>87.960160000000002</v>
      </c>
      <c r="E6" s="4">
        <v>88.136080000000007</v>
      </c>
      <c r="F6" s="4">
        <v>88.312349999999995</v>
      </c>
      <c r="G6" s="4">
        <v>88.488969999999995</v>
      </c>
      <c r="H6" s="4">
        <v>88.665949999999995</v>
      </c>
      <c r="I6" s="4">
        <v>88.843279999999993</v>
      </c>
      <c r="J6" s="4">
        <v>89.020970000000005</v>
      </c>
      <c r="K6" s="4">
        <v>89.199010000000001</v>
      </c>
      <c r="L6" s="4">
        <v>89.377409999999998</v>
      </c>
      <c r="M6" s="4">
        <v>89.556160000000006</v>
      </c>
      <c r="N6" s="4">
        <v>89.735280000000003</v>
      </c>
      <c r="O6" s="4">
        <v>89.914749999999998</v>
      </c>
      <c r="P6" s="4">
        <v>90.094579999999993</v>
      </c>
    </row>
    <row r="7" spans="1:16" x14ac:dyDescent="0.3">
      <c r="A7" s="5" t="s">
        <v>36</v>
      </c>
      <c r="B7" s="6">
        <v>95.330839999999995</v>
      </c>
      <c r="C7" s="6">
        <v>95.521500000000003</v>
      </c>
      <c r="D7" s="6">
        <v>95.712540000000004</v>
      </c>
      <c r="E7" s="6">
        <v>95.903970000000001</v>
      </c>
      <c r="F7" s="6">
        <v>96.095780000000005</v>
      </c>
      <c r="G7" s="6">
        <v>96.287970000000001</v>
      </c>
      <c r="H7" s="6">
        <v>96.480540000000005</v>
      </c>
      <c r="I7" s="6">
        <v>96.673509999999993</v>
      </c>
      <c r="J7" s="6">
        <v>95.53</v>
      </c>
      <c r="K7" s="6">
        <v>96.21</v>
      </c>
      <c r="L7" s="6">
        <v>97.254710000000003</v>
      </c>
      <c r="M7" s="6">
        <v>97.449219999999997</v>
      </c>
      <c r="N7" s="6">
        <v>97.644120000000001</v>
      </c>
      <c r="O7" s="6">
        <v>97.839399999999998</v>
      </c>
      <c r="P7" s="6">
        <v>98.035079999999994</v>
      </c>
    </row>
    <row r="8" spans="1:16" x14ac:dyDescent="0.3">
      <c r="A8" s="3" t="s">
        <v>37</v>
      </c>
      <c r="B8" s="4">
        <v>89.882940000000005</v>
      </c>
      <c r="C8" s="4">
        <v>90.062709999999996</v>
      </c>
      <c r="D8" s="4">
        <v>90.242829999999998</v>
      </c>
      <c r="E8" s="4">
        <v>90.423320000000004</v>
      </c>
      <c r="F8" s="4">
        <v>90.604159999999993</v>
      </c>
      <c r="G8" s="4">
        <v>90.78537</v>
      </c>
      <c r="H8" s="4">
        <v>90.966939999999994</v>
      </c>
      <c r="I8" s="4">
        <v>91.148880000000005</v>
      </c>
      <c r="J8" s="4">
        <v>91.33117</v>
      </c>
      <c r="K8" s="4">
        <v>91.513840000000002</v>
      </c>
      <c r="L8" s="4">
        <v>91.696860000000001</v>
      </c>
      <c r="M8" s="4">
        <v>91.880260000000007</v>
      </c>
      <c r="N8" s="4">
        <v>92.064019999999999</v>
      </c>
      <c r="O8" s="4">
        <v>92.248149999999995</v>
      </c>
      <c r="P8" s="4">
        <v>92.432640000000006</v>
      </c>
    </row>
    <row r="9" spans="1:16" x14ac:dyDescent="0.3">
      <c r="A9" s="5" t="s">
        <v>38</v>
      </c>
      <c r="B9" s="6">
        <v>90.083839999999995</v>
      </c>
      <c r="C9" s="6">
        <v>90.264009999999999</v>
      </c>
      <c r="D9" s="6">
        <v>90.444540000000003</v>
      </c>
      <c r="E9" s="6">
        <v>90.625429999999994</v>
      </c>
      <c r="F9" s="6">
        <v>90.80668</v>
      </c>
      <c r="G9" s="6">
        <v>90.988290000000006</v>
      </c>
      <c r="H9" s="6">
        <v>91.170270000000002</v>
      </c>
      <c r="I9" s="6">
        <v>91.352609999999999</v>
      </c>
      <c r="J9" s="6">
        <v>91.535309999999996</v>
      </c>
      <c r="K9" s="6">
        <v>91.718379999999996</v>
      </c>
      <c r="L9" s="6">
        <v>91.901820000000001</v>
      </c>
      <c r="M9" s="6">
        <v>92.085629999999995</v>
      </c>
      <c r="N9" s="6">
        <v>92.269800000000004</v>
      </c>
      <c r="O9" s="6">
        <v>92.454340000000002</v>
      </c>
      <c r="P9" s="6">
        <v>92.639240000000001</v>
      </c>
    </row>
    <row r="10" spans="1:16" x14ac:dyDescent="0.3">
      <c r="A10" s="3" t="s">
        <v>39</v>
      </c>
      <c r="B10" s="4">
        <v>93.455870000000004</v>
      </c>
      <c r="C10" s="4">
        <v>93.642780000000002</v>
      </c>
      <c r="D10" s="4">
        <v>93.830070000000006</v>
      </c>
      <c r="E10" s="4">
        <v>94.01773</v>
      </c>
      <c r="F10" s="4">
        <v>93.23</v>
      </c>
      <c r="G10" s="4">
        <v>94.394180000000006</v>
      </c>
      <c r="H10" s="4">
        <v>94.42</v>
      </c>
      <c r="I10" s="4">
        <v>94.772130000000004</v>
      </c>
      <c r="J10" s="4">
        <v>94.961680000000001</v>
      </c>
      <c r="K10" s="4">
        <v>95.151600000000002</v>
      </c>
      <c r="L10" s="4">
        <v>95.341899999999995</v>
      </c>
      <c r="M10" s="4">
        <v>95.532589999999999</v>
      </c>
      <c r="N10" s="4">
        <v>94.96</v>
      </c>
      <c r="O10" s="4">
        <v>95.02</v>
      </c>
      <c r="P10" s="4">
        <v>96.106930000000006</v>
      </c>
    </row>
    <row r="11" spans="1:16" x14ac:dyDescent="0.3">
      <c r="A11" s="5" t="s">
        <v>40</v>
      </c>
      <c r="B11" s="6">
        <v>94.637230000000002</v>
      </c>
      <c r="C11" s="6">
        <v>94.826509999999999</v>
      </c>
      <c r="D11" s="6">
        <v>95.016159999999999</v>
      </c>
      <c r="E11" s="6">
        <v>95.206190000000007</v>
      </c>
      <c r="F11" s="6">
        <v>94.97</v>
      </c>
      <c r="G11" s="6">
        <v>95.587400000000002</v>
      </c>
      <c r="H11" s="6">
        <v>95.778570000000002</v>
      </c>
      <c r="I11" s="6">
        <v>95.970129999999997</v>
      </c>
      <c r="J11" s="6">
        <v>95.54</v>
      </c>
      <c r="K11" s="6">
        <v>96.354399999999998</v>
      </c>
      <c r="L11" s="6">
        <v>96.5471</v>
      </c>
      <c r="M11" s="6">
        <v>96.740200000000002</v>
      </c>
      <c r="N11" s="6">
        <v>95.55</v>
      </c>
      <c r="O11" s="6">
        <v>97.127549999999999</v>
      </c>
      <c r="P11" s="6">
        <v>96.52</v>
      </c>
    </row>
    <row r="12" spans="1:16" x14ac:dyDescent="0.3">
      <c r="A12" s="3" t="s">
        <v>41</v>
      </c>
      <c r="B12" s="4">
        <v>91.048349999999999</v>
      </c>
      <c r="C12" s="4">
        <v>91.230450000000005</v>
      </c>
      <c r="D12" s="4">
        <v>91.412909999999997</v>
      </c>
      <c r="E12" s="4">
        <v>91.595740000000006</v>
      </c>
      <c r="F12" s="4">
        <v>91.778930000000003</v>
      </c>
      <c r="G12" s="4">
        <v>91.962479999999999</v>
      </c>
      <c r="H12" s="4">
        <v>92.146410000000003</v>
      </c>
      <c r="I12" s="4">
        <v>92.330699999999993</v>
      </c>
      <c r="J12" s="4">
        <v>92.515360000000001</v>
      </c>
      <c r="K12" s="4">
        <v>92.700389999999999</v>
      </c>
      <c r="L12" s="4">
        <v>92.885800000000003</v>
      </c>
      <c r="M12" s="4">
        <v>93.071569999999994</v>
      </c>
      <c r="N12" s="4">
        <v>93.257710000000003</v>
      </c>
      <c r="O12" s="4">
        <v>93.444230000000005</v>
      </c>
      <c r="P12" s="4">
        <v>93.42</v>
      </c>
    </row>
    <row r="13" spans="1:16" x14ac:dyDescent="0.3">
      <c r="A13" s="5" t="s">
        <v>42</v>
      </c>
      <c r="B13" s="6">
        <v>91.227140000000006</v>
      </c>
      <c r="C13" s="6">
        <v>91.409599999999998</v>
      </c>
      <c r="D13" s="6">
        <v>91.592420000000004</v>
      </c>
      <c r="E13" s="6">
        <v>91.775599999999997</v>
      </c>
      <c r="F13" s="6">
        <v>91.32</v>
      </c>
      <c r="G13" s="6">
        <v>92.143069999999994</v>
      </c>
      <c r="H13" s="6">
        <v>92.327359999999999</v>
      </c>
      <c r="I13" s="6">
        <v>92.512010000000004</v>
      </c>
      <c r="J13" s="6">
        <v>91.76</v>
      </c>
      <c r="K13" s="6">
        <v>92.882429999999999</v>
      </c>
      <c r="L13" s="6">
        <v>93.068200000000004</v>
      </c>
      <c r="M13" s="6">
        <v>93.254329999999996</v>
      </c>
      <c r="N13" s="6">
        <v>93.440839999999994</v>
      </c>
      <c r="O13" s="6">
        <v>93.627719999999997</v>
      </c>
      <c r="P13" s="6">
        <v>92.92</v>
      </c>
    </row>
    <row r="14" spans="1:16" x14ac:dyDescent="0.3">
      <c r="A14" s="3" t="s">
        <v>43</v>
      </c>
      <c r="B14" s="4">
        <v>88.561790000000002</v>
      </c>
      <c r="C14" s="4">
        <v>88.738910000000004</v>
      </c>
      <c r="D14" s="4">
        <v>88.916390000000007</v>
      </c>
      <c r="E14" s="4">
        <v>89.094220000000007</v>
      </c>
      <c r="F14" s="4">
        <v>89.11</v>
      </c>
      <c r="G14" s="4">
        <v>89.450950000000006</v>
      </c>
      <c r="H14" s="4">
        <v>89.629859999999994</v>
      </c>
      <c r="I14" s="4">
        <v>89.809119999999993</v>
      </c>
      <c r="J14" s="4">
        <v>89.988730000000004</v>
      </c>
      <c r="K14" s="4">
        <v>90.168710000000004</v>
      </c>
      <c r="L14" s="4">
        <v>90.349050000000005</v>
      </c>
      <c r="M14" s="4">
        <v>90.529750000000007</v>
      </c>
      <c r="N14" s="4">
        <v>90.710809999999995</v>
      </c>
      <c r="O14" s="4">
        <v>90.892229999999998</v>
      </c>
      <c r="P14" s="4">
        <v>91.074010000000001</v>
      </c>
    </row>
    <row r="15" spans="1:16" x14ac:dyDescent="0.3">
      <c r="A15" s="5" t="s">
        <v>44</v>
      </c>
      <c r="B15" s="6">
        <v>90.866479999999996</v>
      </c>
      <c r="C15" s="6">
        <v>91.048220000000001</v>
      </c>
      <c r="D15" s="6">
        <v>91.230310000000003</v>
      </c>
      <c r="E15" s="6">
        <v>91.412769999999995</v>
      </c>
      <c r="F15" s="6">
        <v>90.99</v>
      </c>
      <c r="G15" s="6">
        <v>91.778790000000001</v>
      </c>
      <c r="H15" s="6">
        <v>91.962350000000001</v>
      </c>
      <c r="I15" s="6">
        <v>92.146270000000001</v>
      </c>
      <c r="J15" s="6">
        <v>92.330560000000006</v>
      </c>
      <c r="K15" s="6">
        <v>92.515230000000003</v>
      </c>
      <c r="L15" s="6">
        <v>92.70026</v>
      </c>
      <c r="M15" s="6">
        <v>92.885660000000001</v>
      </c>
      <c r="N15" s="6">
        <v>91.17</v>
      </c>
      <c r="O15" s="6">
        <v>93.257570000000001</v>
      </c>
      <c r="P15" s="6">
        <v>93.444090000000003</v>
      </c>
    </row>
    <row r="16" spans="1:16" x14ac:dyDescent="0.3">
      <c r="A16" s="3" t="s">
        <v>45</v>
      </c>
      <c r="B16" s="4">
        <v>93.757130000000004</v>
      </c>
      <c r="C16" s="4">
        <v>93.944640000000007</v>
      </c>
      <c r="D16" s="4">
        <v>94.132530000000003</v>
      </c>
      <c r="E16" s="4">
        <v>94.320800000000006</v>
      </c>
      <c r="F16" s="4">
        <v>94.509439999999998</v>
      </c>
      <c r="G16" s="4">
        <v>94.698459999999997</v>
      </c>
      <c r="H16" s="4">
        <v>94.23</v>
      </c>
      <c r="I16" s="4">
        <v>95.077629999999999</v>
      </c>
      <c r="J16" s="4">
        <v>95.267790000000005</v>
      </c>
      <c r="K16" s="4">
        <v>95.458320000000001</v>
      </c>
      <c r="L16" s="4">
        <v>95.649240000000006</v>
      </c>
      <c r="M16" s="4">
        <v>94.81</v>
      </c>
      <c r="N16" s="4">
        <v>95.8</v>
      </c>
      <c r="O16" s="4">
        <v>96.224279999999993</v>
      </c>
      <c r="P16" s="4">
        <v>94.32</v>
      </c>
    </row>
    <row r="17" spans="1:16" x14ac:dyDescent="0.3">
      <c r="A17" s="5" t="s">
        <v>46</v>
      </c>
      <c r="B17" s="6">
        <v>90.723429999999993</v>
      </c>
      <c r="C17" s="6">
        <v>90.904880000000006</v>
      </c>
      <c r="D17" s="6">
        <v>91.086690000000004</v>
      </c>
      <c r="E17" s="6">
        <v>91.268860000000004</v>
      </c>
      <c r="F17" s="6">
        <v>91.451400000000007</v>
      </c>
      <c r="G17" s="6">
        <v>91.634299999999996</v>
      </c>
      <c r="H17" s="6">
        <v>91.817570000000003</v>
      </c>
      <c r="I17" s="6">
        <v>92.00121</v>
      </c>
      <c r="J17" s="6">
        <v>92.185209999999998</v>
      </c>
      <c r="K17" s="6">
        <v>92.369579999999999</v>
      </c>
      <c r="L17" s="6">
        <v>92.554320000000004</v>
      </c>
      <c r="M17" s="6">
        <v>92.739429999999999</v>
      </c>
      <c r="N17" s="6">
        <v>92.924909999999997</v>
      </c>
      <c r="O17" s="6">
        <v>93.110759999999999</v>
      </c>
      <c r="P17" s="6">
        <v>93.296980000000005</v>
      </c>
    </row>
    <row r="18" spans="1:16" x14ac:dyDescent="0.3">
      <c r="A18" s="3" t="s">
        <v>47</v>
      </c>
      <c r="B18" s="4">
        <v>88.787930000000003</v>
      </c>
      <c r="C18" s="4">
        <v>88.965500000000006</v>
      </c>
      <c r="D18" s="4">
        <v>89.143429999999995</v>
      </c>
      <c r="E18" s="4">
        <v>89.321719999999999</v>
      </c>
      <c r="F18" s="4">
        <v>89.500360000000001</v>
      </c>
      <c r="G18" s="4">
        <v>89.679360000000003</v>
      </c>
      <c r="H18" s="4">
        <v>89.858720000000005</v>
      </c>
      <c r="I18" s="4">
        <v>90.038439999999994</v>
      </c>
      <c r="J18" s="4">
        <v>90.218519999999998</v>
      </c>
      <c r="K18" s="4">
        <v>90.398949999999999</v>
      </c>
      <c r="L18" s="4">
        <v>90.579750000000004</v>
      </c>
      <c r="M18" s="4">
        <v>90.760909999999996</v>
      </c>
      <c r="N18" s="4">
        <v>90.942430000000002</v>
      </c>
      <c r="O18" s="4">
        <v>91.124319999999997</v>
      </c>
      <c r="P18" s="4">
        <v>91.306569999999994</v>
      </c>
    </row>
    <row r="19" spans="1:16" x14ac:dyDescent="0.3">
      <c r="A19" s="5" t="s">
        <v>48</v>
      </c>
      <c r="B19" s="6">
        <v>93.865070000000003</v>
      </c>
      <c r="C19" s="6">
        <v>94.052800000000005</v>
      </c>
      <c r="D19" s="6">
        <v>94.240899999999996</v>
      </c>
      <c r="E19" s="6">
        <v>94.429389999999998</v>
      </c>
      <c r="F19" s="6">
        <v>94.43</v>
      </c>
      <c r="G19" s="6">
        <v>94.807479999999998</v>
      </c>
      <c r="H19" s="6">
        <v>94.997100000000003</v>
      </c>
      <c r="I19" s="6">
        <v>95.187089999999998</v>
      </c>
      <c r="J19" s="6">
        <v>95.377459999999999</v>
      </c>
      <c r="K19" s="6">
        <v>94.99</v>
      </c>
      <c r="L19" s="6">
        <v>95.759360000000001</v>
      </c>
      <c r="M19" s="6">
        <v>95.950869999999995</v>
      </c>
      <c r="N19" s="6">
        <v>95.87</v>
      </c>
      <c r="O19" s="6">
        <v>96.335059999999999</v>
      </c>
      <c r="P19" s="6">
        <v>94.99</v>
      </c>
    </row>
    <row r="20" spans="1:16" x14ac:dyDescent="0.3">
      <c r="A20" s="3" t="s">
        <v>49</v>
      </c>
      <c r="B20" s="4">
        <v>92.45223</v>
      </c>
      <c r="C20" s="4">
        <v>92.637129999999999</v>
      </c>
      <c r="D20" s="4">
        <v>92.822410000000005</v>
      </c>
      <c r="E20" s="4">
        <v>93.008049999999997</v>
      </c>
      <c r="F20" s="4">
        <v>93.194069999999996</v>
      </c>
      <c r="G20" s="4">
        <v>93.380459999999999</v>
      </c>
      <c r="H20" s="4">
        <v>93.567220000000006</v>
      </c>
      <c r="I20" s="4">
        <v>93.754350000000002</v>
      </c>
      <c r="J20" s="4">
        <v>93.941860000000005</v>
      </c>
      <c r="K20" s="4">
        <v>94.129739999999998</v>
      </c>
      <c r="L20" s="4">
        <v>94.317999999999998</v>
      </c>
      <c r="M20" s="4">
        <v>94.506640000000004</v>
      </c>
      <c r="N20" s="4">
        <v>94.695650000000001</v>
      </c>
      <c r="O20" s="4">
        <v>94.885040000000004</v>
      </c>
      <c r="P20" s="4">
        <v>95.074809999999999</v>
      </c>
    </row>
    <row r="21" spans="1:16" x14ac:dyDescent="0.3">
      <c r="A21" s="5" t="s">
        <v>50</v>
      </c>
      <c r="B21" s="6">
        <v>92.829459999999997</v>
      </c>
      <c r="C21" s="6">
        <v>93.015119999999996</v>
      </c>
      <c r="D21" s="6">
        <v>93.201149999999998</v>
      </c>
      <c r="E21" s="6">
        <v>93.387550000000005</v>
      </c>
      <c r="F21" s="6">
        <v>93.574330000000003</v>
      </c>
      <c r="G21" s="6">
        <v>93.761480000000006</v>
      </c>
      <c r="H21" s="6">
        <v>93.948999999999998</v>
      </c>
      <c r="I21" s="6">
        <v>94.136899999999997</v>
      </c>
      <c r="J21" s="6">
        <v>94.32517</v>
      </c>
      <c r="K21" s="6">
        <v>94.513819999999996</v>
      </c>
      <c r="L21" s="6">
        <v>94.702849999999998</v>
      </c>
      <c r="M21" s="6">
        <v>94.892250000000004</v>
      </c>
      <c r="N21" s="6">
        <v>93.387550000000005</v>
      </c>
      <c r="O21" s="6">
        <v>94.136899999999997</v>
      </c>
      <c r="P21" s="6">
        <v>95.46275</v>
      </c>
    </row>
    <row r="22" spans="1:16" x14ac:dyDescent="0.3">
      <c r="A22" s="3" t="s">
        <v>51</v>
      </c>
      <c r="B22" s="4">
        <v>93.397739999999999</v>
      </c>
      <c r="C22" s="4">
        <v>93.584530000000001</v>
      </c>
      <c r="D22" s="4">
        <v>93.771699999999996</v>
      </c>
      <c r="E22" s="4">
        <v>93.959249999999997</v>
      </c>
      <c r="F22" s="4">
        <v>94.147170000000003</v>
      </c>
      <c r="G22" s="4">
        <v>94.335459999999998</v>
      </c>
      <c r="H22" s="4">
        <v>94.52413</v>
      </c>
      <c r="I22" s="4">
        <v>94.713179999999994</v>
      </c>
      <c r="J22" s="4">
        <v>94.902609999999996</v>
      </c>
      <c r="K22" s="4">
        <v>95.092410000000001</v>
      </c>
      <c r="L22" s="4">
        <v>95.282600000000002</v>
      </c>
      <c r="M22" s="4">
        <v>95.473159999999993</v>
      </c>
      <c r="N22" s="4">
        <v>95.664109999999994</v>
      </c>
      <c r="O22" s="4">
        <v>95.855440000000002</v>
      </c>
      <c r="P22" s="4">
        <v>96.047150000000002</v>
      </c>
    </row>
    <row r="23" spans="1:16" x14ac:dyDescent="0.3">
      <c r="A23" s="5" t="s">
        <v>52</v>
      </c>
      <c r="B23" s="6">
        <v>88.239009999999993</v>
      </c>
      <c r="C23" s="6">
        <v>88.415480000000002</v>
      </c>
      <c r="D23" s="6">
        <v>88.592309999999998</v>
      </c>
      <c r="E23" s="6">
        <v>88.769499999999994</v>
      </c>
      <c r="F23" s="6">
        <v>88.947040000000001</v>
      </c>
      <c r="G23" s="6">
        <v>89.124930000000006</v>
      </c>
      <c r="H23" s="6">
        <v>89.303179999999998</v>
      </c>
      <c r="I23" s="6">
        <v>89.481790000000004</v>
      </c>
      <c r="J23" s="6">
        <v>89.660749999999993</v>
      </c>
      <c r="K23" s="6">
        <v>89.840069999999997</v>
      </c>
      <c r="L23" s="6">
        <v>90.019750000000002</v>
      </c>
      <c r="M23" s="6">
        <v>90.199789999999993</v>
      </c>
      <c r="N23" s="6">
        <v>90.380189999999999</v>
      </c>
      <c r="O23" s="6">
        <v>90.560950000000005</v>
      </c>
      <c r="P23" s="6">
        <v>90.742069999999998</v>
      </c>
    </row>
    <row r="24" spans="1:16" x14ac:dyDescent="0.3">
      <c r="A24" s="3" t="s">
        <v>53</v>
      </c>
      <c r="B24" s="4">
        <v>97.784999999999997</v>
      </c>
      <c r="C24" s="4">
        <v>97.98057</v>
      </c>
      <c r="D24" s="4">
        <v>98.17653</v>
      </c>
      <c r="E24" s="4">
        <v>98.372889999999998</v>
      </c>
      <c r="F24" s="4">
        <v>98.569630000000004</v>
      </c>
      <c r="G24" s="4">
        <v>98.766769999999994</v>
      </c>
      <c r="H24" s="4">
        <v>98.964299999999994</v>
      </c>
      <c r="I24" s="4">
        <v>99.162229999999994</v>
      </c>
      <c r="J24" s="4">
        <v>99.360560000000007</v>
      </c>
      <c r="K24" s="4">
        <v>99.559280000000001</v>
      </c>
      <c r="L24" s="4">
        <v>99.758399999999995</v>
      </c>
      <c r="M24" s="4">
        <v>99.957909999999998</v>
      </c>
      <c r="N24" s="4">
        <v>100</v>
      </c>
      <c r="O24" s="4">
        <v>100</v>
      </c>
      <c r="P24" s="4">
        <v>100</v>
      </c>
    </row>
    <row r="25" spans="1:16" x14ac:dyDescent="0.3">
      <c r="A25" s="5" t="s">
        <v>54</v>
      </c>
      <c r="B25" s="6">
        <v>92.853530000000006</v>
      </c>
      <c r="C25" s="6">
        <v>93.039240000000007</v>
      </c>
      <c r="D25" s="6">
        <v>93.225319999999996</v>
      </c>
      <c r="E25" s="6">
        <v>93.411770000000004</v>
      </c>
      <c r="F25" s="6">
        <v>93.598590000000002</v>
      </c>
      <c r="G25" s="6">
        <v>93.785790000000006</v>
      </c>
      <c r="H25" s="6">
        <v>93.97336</v>
      </c>
      <c r="I25" s="6">
        <v>94.16131</v>
      </c>
      <c r="J25" s="6">
        <v>94.349630000000005</v>
      </c>
      <c r="K25" s="6">
        <v>94.538330000000002</v>
      </c>
      <c r="L25" s="6">
        <v>94.727400000000003</v>
      </c>
      <c r="M25" s="6">
        <v>94.91686</v>
      </c>
      <c r="N25" s="6">
        <v>95.10669</v>
      </c>
      <c r="O25" s="6">
        <v>95.296909999999997</v>
      </c>
      <c r="P25" s="6">
        <v>95.487499999999997</v>
      </c>
    </row>
    <row r="26" spans="1:16" x14ac:dyDescent="0.3">
      <c r="A26" s="3" t="s">
        <v>55</v>
      </c>
      <c r="B26" s="4">
        <v>87.445629999999994</v>
      </c>
      <c r="C26" s="4">
        <v>87.620519999999999</v>
      </c>
      <c r="D26" s="4">
        <v>87.795760000000001</v>
      </c>
      <c r="E26" s="4">
        <v>87.971350000000001</v>
      </c>
      <c r="F26" s="4">
        <v>87.62</v>
      </c>
      <c r="G26" s="4">
        <v>88.323589999999996</v>
      </c>
      <c r="H26" s="4">
        <v>88.500240000000005</v>
      </c>
      <c r="I26" s="4">
        <v>88.677239999999998</v>
      </c>
      <c r="J26" s="4">
        <v>88.854590000000002</v>
      </c>
      <c r="K26" s="4">
        <v>89.032300000000006</v>
      </c>
      <c r="L26" s="4">
        <v>89.210359999999994</v>
      </c>
      <c r="M26" s="4">
        <v>88.99</v>
      </c>
      <c r="N26" s="4">
        <v>89.56756</v>
      </c>
      <c r="O26" s="4">
        <v>89.746700000000004</v>
      </c>
      <c r="P26" s="4">
        <v>89.926190000000005</v>
      </c>
    </row>
    <row r="27" spans="1:16" x14ac:dyDescent="0.3">
      <c r="A27" s="5" t="s">
        <v>56</v>
      </c>
      <c r="B27" s="6">
        <v>91.80941</v>
      </c>
      <c r="C27" s="6">
        <v>91.993030000000005</v>
      </c>
      <c r="D27" s="6">
        <v>92.177019999999999</v>
      </c>
      <c r="E27" s="6">
        <v>92.361369999999994</v>
      </c>
      <c r="F27" s="6">
        <v>92.546090000000007</v>
      </c>
      <c r="G27" s="6">
        <v>92.731189999999998</v>
      </c>
      <c r="H27" s="6">
        <v>92.916650000000004</v>
      </c>
      <c r="I27" s="6">
        <v>93.10248</v>
      </c>
      <c r="J27" s="6">
        <v>93.288690000000003</v>
      </c>
      <c r="K27" s="6">
        <v>93.475260000000006</v>
      </c>
      <c r="L27" s="6">
        <v>93.662210000000002</v>
      </c>
      <c r="M27" s="6">
        <v>93.849540000000005</v>
      </c>
      <c r="N27" s="6">
        <v>94.037239999999997</v>
      </c>
      <c r="O27" s="6">
        <v>94.225309999999993</v>
      </c>
      <c r="P27" s="6">
        <v>94.413759999999996</v>
      </c>
    </row>
    <row r="28" spans="1:16" x14ac:dyDescent="0.3">
      <c r="A28" s="3" t="s">
        <v>57</v>
      </c>
      <c r="B28" s="4">
        <v>87.491730000000004</v>
      </c>
      <c r="C28" s="4">
        <v>87.666709999999995</v>
      </c>
      <c r="D28" s="4">
        <v>87.842039999999997</v>
      </c>
      <c r="E28" s="4">
        <v>88.01773</v>
      </c>
      <c r="F28" s="4">
        <v>88.193759999999997</v>
      </c>
      <c r="G28" s="4">
        <v>88.370149999999995</v>
      </c>
      <c r="H28" s="4">
        <v>88.546890000000005</v>
      </c>
      <c r="I28" s="4">
        <v>88.723990000000001</v>
      </c>
      <c r="J28" s="4">
        <v>88.901430000000005</v>
      </c>
      <c r="K28" s="4">
        <v>89.079239999999999</v>
      </c>
      <c r="L28" s="4">
        <v>89.257390000000001</v>
      </c>
      <c r="M28" s="4">
        <v>89.435910000000007</v>
      </c>
      <c r="N28" s="4">
        <v>89.614779999999996</v>
      </c>
      <c r="O28" s="4">
        <v>89.79401</v>
      </c>
      <c r="P28" s="4">
        <v>89.973600000000005</v>
      </c>
    </row>
    <row r="29" spans="1:16" x14ac:dyDescent="0.3">
      <c r="A29" s="5" t="s">
        <v>58</v>
      </c>
      <c r="B29" s="6">
        <v>92.192689999999999</v>
      </c>
      <c r="C29" s="6">
        <v>92.377080000000007</v>
      </c>
      <c r="D29" s="6">
        <v>92.56183</v>
      </c>
      <c r="E29" s="6">
        <v>92.746960000000001</v>
      </c>
      <c r="F29" s="6">
        <v>92.932450000000003</v>
      </c>
      <c r="G29" s="6">
        <v>93.118319999999997</v>
      </c>
      <c r="H29" s="6">
        <v>93.304550000000006</v>
      </c>
      <c r="I29" s="6">
        <v>93.22</v>
      </c>
      <c r="J29" s="6">
        <v>93.678139999999999</v>
      </c>
      <c r="K29" s="6">
        <v>93.865499999999997</v>
      </c>
      <c r="L29" s="6">
        <v>94.053229999999999</v>
      </c>
      <c r="M29" s="6">
        <v>94.241339999999994</v>
      </c>
      <c r="N29" s="6">
        <v>94.429820000000007</v>
      </c>
      <c r="O29" s="6">
        <v>94.618679999999998</v>
      </c>
      <c r="P29" s="6">
        <v>94.32</v>
      </c>
    </row>
    <row r="30" spans="1:16" x14ac:dyDescent="0.3">
      <c r="A30" s="3" t="s">
        <v>59</v>
      </c>
      <c r="B30" s="4">
        <v>89.586259999999996</v>
      </c>
      <c r="C30" s="4">
        <v>89.765429999999995</v>
      </c>
      <c r="D30" s="4">
        <v>89.944959999999995</v>
      </c>
      <c r="E30" s="4">
        <v>90.124849999999995</v>
      </c>
      <c r="F30" s="4">
        <v>90.305099999999996</v>
      </c>
      <c r="G30" s="4">
        <v>90.485709999999997</v>
      </c>
      <c r="H30" s="4">
        <v>90.666690000000003</v>
      </c>
      <c r="I30" s="4">
        <v>90.848020000000005</v>
      </c>
      <c r="J30" s="4">
        <v>91.029709999999994</v>
      </c>
      <c r="K30" s="4">
        <v>91.211770000000001</v>
      </c>
      <c r="L30" s="4">
        <v>91.394199999999998</v>
      </c>
      <c r="M30" s="4">
        <v>91.576989999999995</v>
      </c>
      <c r="N30" s="4">
        <v>91.760140000000007</v>
      </c>
      <c r="O30" s="4">
        <v>91.943659999999994</v>
      </c>
      <c r="P30" s="4">
        <v>92.127549999999999</v>
      </c>
    </row>
    <row r="31" spans="1:16" x14ac:dyDescent="0.3">
      <c r="A31" s="5" t="s">
        <v>60</v>
      </c>
      <c r="B31" s="6">
        <v>92.179199999999994</v>
      </c>
      <c r="C31" s="6">
        <v>92.363560000000007</v>
      </c>
      <c r="D31" s="6">
        <v>92.548289999999994</v>
      </c>
      <c r="E31" s="6">
        <v>91.98</v>
      </c>
      <c r="F31" s="6">
        <v>92.918850000000006</v>
      </c>
      <c r="G31" s="6">
        <v>93.104690000000005</v>
      </c>
      <c r="H31" s="6">
        <v>93.290899999999993</v>
      </c>
      <c r="I31" s="6">
        <v>93.47748</v>
      </c>
      <c r="J31" s="6">
        <v>93.664439999999999</v>
      </c>
      <c r="K31" s="6">
        <v>93.851759999999999</v>
      </c>
      <c r="L31" s="6">
        <v>94.039469999999994</v>
      </c>
      <c r="M31" s="6">
        <v>94.227549999999994</v>
      </c>
      <c r="N31" s="6">
        <v>94.415999999999997</v>
      </c>
      <c r="O31" s="6">
        <v>94.604830000000007</v>
      </c>
      <c r="P31" s="6">
        <v>94.794039999999995</v>
      </c>
    </row>
    <row r="32" spans="1:16" x14ac:dyDescent="0.3">
      <c r="A32" s="3" t="s">
        <v>61</v>
      </c>
      <c r="B32" s="4">
        <v>92.797579999999996</v>
      </c>
      <c r="C32" s="4">
        <v>92.983180000000004</v>
      </c>
      <c r="D32" s="4">
        <v>93.169139999999999</v>
      </c>
      <c r="E32" s="4">
        <v>93.35548</v>
      </c>
      <c r="F32" s="4">
        <v>93.542190000000005</v>
      </c>
      <c r="G32" s="4">
        <v>93.729280000000003</v>
      </c>
      <c r="H32" s="4">
        <v>93.916740000000004</v>
      </c>
      <c r="I32" s="4">
        <v>94.104569999999995</v>
      </c>
      <c r="J32" s="4">
        <v>94.292779999999993</v>
      </c>
      <c r="K32" s="4">
        <v>94.481369999999998</v>
      </c>
      <c r="L32" s="4">
        <v>94.670330000000007</v>
      </c>
      <c r="M32" s="4">
        <v>94.859669999999994</v>
      </c>
      <c r="N32" s="4">
        <v>95.049390000000002</v>
      </c>
      <c r="O32" s="4">
        <v>95.239490000000004</v>
      </c>
      <c r="P32" s="4">
        <v>95.429969999999997</v>
      </c>
    </row>
    <row r="33" spans="1:16" x14ac:dyDescent="0.3">
      <c r="A33" s="5" t="s">
        <v>62</v>
      </c>
      <c r="B33" s="6">
        <v>88.821380000000005</v>
      </c>
      <c r="C33" s="6">
        <v>88.999030000000005</v>
      </c>
      <c r="D33" s="6">
        <v>89.177030000000002</v>
      </c>
      <c r="E33" s="6">
        <v>89.355379999999997</v>
      </c>
      <c r="F33" s="6">
        <v>88.87</v>
      </c>
      <c r="G33" s="6">
        <v>89.713160000000002</v>
      </c>
      <c r="H33" s="6">
        <v>89.892579999999995</v>
      </c>
      <c r="I33" s="6">
        <v>90.072370000000006</v>
      </c>
      <c r="J33" s="6">
        <v>90.252510000000001</v>
      </c>
      <c r="K33" s="6">
        <v>90.433019999999999</v>
      </c>
      <c r="L33" s="6">
        <v>90.613889999999998</v>
      </c>
      <c r="M33" s="6">
        <v>90.795109999999994</v>
      </c>
      <c r="N33" s="6">
        <v>90.976699999999994</v>
      </c>
      <c r="O33" s="6">
        <v>91.158659999999998</v>
      </c>
      <c r="P33" s="6">
        <v>91.340969999999999</v>
      </c>
    </row>
    <row r="34" spans="1:16" x14ac:dyDescent="0.3">
      <c r="A34" s="3" t="s">
        <v>63</v>
      </c>
      <c r="B34" s="4">
        <v>90.794759999999997</v>
      </c>
      <c r="C34" s="4">
        <v>90.976349999999996</v>
      </c>
      <c r="D34" s="4">
        <v>91.158299999999997</v>
      </c>
      <c r="E34" s="4">
        <v>92.12</v>
      </c>
      <c r="F34" s="4">
        <v>90.12</v>
      </c>
      <c r="G34" s="4">
        <v>91.70635</v>
      </c>
      <c r="H34" s="4">
        <v>91.889759999999995</v>
      </c>
      <c r="I34" s="4">
        <v>92.073539999999994</v>
      </c>
      <c r="J34" s="4">
        <v>92.257689999999997</v>
      </c>
      <c r="K34" s="4">
        <v>92.4422</v>
      </c>
      <c r="L34" s="4">
        <v>90.14</v>
      </c>
      <c r="M34" s="4">
        <v>92.812340000000006</v>
      </c>
      <c r="N34" s="4">
        <v>92.997969999999995</v>
      </c>
      <c r="O34" s="4">
        <v>93.183959999999999</v>
      </c>
      <c r="P34" s="4">
        <v>92.78</v>
      </c>
    </row>
    <row r="35" spans="1:16" x14ac:dyDescent="0.3">
      <c r="A35" s="5" t="s">
        <v>64</v>
      </c>
      <c r="B35" s="6">
        <v>87.635859999999994</v>
      </c>
      <c r="C35" s="6">
        <v>87.811139999999995</v>
      </c>
      <c r="D35" s="6">
        <v>87.986760000000004</v>
      </c>
      <c r="E35" s="6">
        <v>88.162729999999996</v>
      </c>
      <c r="F35" s="6">
        <v>88.339060000000003</v>
      </c>
      <c r="G35" s="6">
        <v>88.515730000000005</v>
      </c>
      <c r="H35" s="6">
        <v>88.692769999999996</v>
      </c>
      <c r="I35" s="6">
        <v>88.870149999999995</v>
      </c>
      <c r="J35" s="6">
        <v>89.047889999999995</v>
      </c>
      <c r="K35" s="6">
        <v>89.225989999999996</v>
      </c>
      <c r="L35" s="6">
        <v>89.404439999999994</v>
      </c>
      <c r="M35" s="6">
        <v>89.583250000000007</v>
      </c>
      <c r="N35" s="6">
        <v>89.762420000000006</v>
      </c>
      <c r="O35" s="6">
        <v>89.941940000000002</v>
      </c>
      <c r="P35" s="6">
        <v>90.12182</v>
      </c>
    </row>
    <row r="36" spans="1:16" x14ac:dyDescent="0.3">
      <c r="A36" s="3" t="s">
        <v>65</v>
      </c>
      <c r="B36" s="4">
        <v>91.260159999999999</v>
      </c>
      <c r="C36" s="4">
        <v>91.442679999999996</v>
      </c>
      <c r="D36" s="4">
        <v>91.625569999999996</v>
      </c>
      <c r="E36" s="4">
        <v>91.808819999999997</v>
      </c>
      <c r="F36" s="4">
        <v>91.992440000000002</v>
      </c>
      <c r="G36" s="4">
        <v>92.176419999999993</v>
      </c>
      <c r="H36" s="4">
        <v>92.360770000000002</v>
      </c>
      <c r="I36" s="4">
        <v>92.545500000000004</v>
      </c>
      <c r="J36" s="4">
        <v>92.730590000000007</v>
      </c>
      <c r="K36" s="4">
        <v>92.916049999999998</v>
      </c>
      <c r="L36" s="4">
        <v>93.101879999999994</v>
      </c>
      <c r="M36" s="4">
        <v>93.288079999999994</v>
      </c>
      <c r="N36" s="4">
        <v>93.47466</v>
      </c>
      <c r="O36" s="4">
        <v>93.661609999999996</v>
      </c>
      <c r="P36" s="4">
        <v>93.848929999999996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9E053-187C-4656-AE0D-A488DC4FBDDA}">
  <dimension ref="A1:F73"/>
  <sheetViews>
    <sheetView workbookViewId="0">
      <selection activeCell="C39" sqref="C39"/>
    </sheetView>
  </sheetViews>
  <sheetFormatPr defaultRowHeight="14.4" x14ac:dyDescent="0.3"/>
  <cols>
    <col min="1" max="1" width="12.5546875" bestFit="1" customWidth="1"/>
    <col min="2" max="4" width="33.88671875" bestFit="1" customWidth="1"/>
    <col min="5" max="5" width="35.6640625" bestFit="1" customWidth="1"/>
    <col min="6" max="15" width="33.88671875" bestFit="1" customWidth="1"/>
    <col min="16" max="18" width="32.77734375" bestFit="1" customWidth="1"/>
    <col min="19" max="24" width="33.88671875" bestFit="1" customWidth="1"/>
  </cols>
  <sheetData>
    <row r="1" spans="1:6" x14ac:dyDescent="0.3">
      <c r="A1" t="s">
        <v>0</v>
      </c>
      <c r="B1" t="s">
        <v>114</v>
      </c>
      <c r="C1" t="s">
        <v>115</v>
      </c>
      <c r="D1" s="2" t="s">
        <v>29</v>
      </c>
      <c r="E1" t="s">
        <v>117</v>
      </c>
      <c r="F1" t="s">
        <v>116</v>
      </c>
    </row>
    <row r="2" spans="1:6" x14ac:dyDescent="0.3">
      <c r="A2" t="s">
        <v>31</v>
      </c>
      <c r="B2">
        <f>AVERAGE('Workflow#1 15days TPT'!B2:P2)</f>
        <v>2.3299512000000004</v>
      </c>
      <c r="C2">
        <f>AVERAGE('Workflow#1 15days Quality'!B2:P2)</f>
        <v>89.813964666666649</v>
      </c>
      <c r="D2" s="4">
        <v>2.0299999999999998</v>
      </c>
      <c r="E2">
        <f>AVERAGE('Workflow#1 transformed'!B2,'Workflow#1 transformed'!D2,'Workflow#1 transformed'!F2,'Workflow#1 transformed'!H2,'Workflow#1 transformed'!J2,'Workflow#1 transformed'!L2,'Workflow#1 transformed'!N2,'Workflow#1 transformed'!P2,'Workflow#1 transformed'!R2,'Workflow#1 transformed'!T2,'Workflow#1 transformed'!V2,'Workflow#1 transformed'!X2,'Workflow#1 transformed'!Z2,'Workflow#1 transformed'!AB3,'Workflow#1 transformed'!AD2,'Workflow#1 transformed'!AF2,'Workflow#1 transformed'!AH2,'Workflow#1 transformed'!AJ2,'Workflow#1 transformed'!AL2,'Workflow#1 transformed'!AN2,'Workflow#1 transformed'!AP2,'Workflow#1 transformed'!AR2,'Workflow#1 transformed'!AT2,'Workflow#1 transformed'!AV2,'Workflow#1 transformed'!AX2,'Workflow#1 transformed'!AZ2,'Workflow#1 transformed'!BB2,'Workflow#1 transformed'!BD2,'Workflow#1 transformed'!BF2,'Workflow#1 transformed'!BH2)</f>
        <v>2.0146461666666666</v>
      </c>
      <c r="F2">
        <f>AVERAGE('Workflow#1 transformed'!C2,'Workflow#1 transformed'!E2,'Workflow#1 transformed'!G2,'Workflow#1 transformed'!I2,'Workflow#1 transformed'!K2,'Workflow#1 transformed'!M2,'Workflow#1 transformed'!O2,'Workflow#1 transformed'!Q2,'Workflow#1 transformed'!S2,'Workflow#1 transformed'!U2,'Workflow#1 transformed'!W2,'Workflow#1 transformed'!Y2,'Workflow#1 transformed'!AA2,'Workflow#1 transformed'!AC3,'Workflow#1 transformed'!AE2,'Workflow#1 transformed'!AG2,'Workflow#1 transformed'!AI2,'Workflow#1 transformed'!AK2,'Workflow#1 transformed'!AM2,'Workflow#1 transformed'!AO2,'Workflow#1 transformed'!AQ2,'Workflow#1 transformed'!AS2,'Workflow#1 transformed'!AU2,'Workflow#1 transformed'!AW2,'Workflow#1 transformed'!AY2,'Workflow#1 transformed'!BA2,'Workflow#1 transformed'!BC2,'Workflow#1 transformed'!BE2,'Workflow#1 transformed'!BG2,'Workflow#1 transformed'!BI2)</f>
        <v>91.142689666666669</v>
      </c>
    </row>
    <row r="3" spans="1:6" x14ac:dyDescent="0.3">
      <c r="A3" t="s">
        <v>32</v>
      </c>
      <c r="B3">
        <f>AVERAGE('Workflow#1 15days TPT'!B3:P3)</f>
        <v>1.6732791333333334</v>
      </c>
      <c r="C3">
        <f>AVERAGE('Workflow#1 15days Quality'!B3:P3)</f>
        <v>92.661572666666657</v>
      </c>
      <c r="D3" s="6">
        <v>1.4423820000000001</v>
      </c>
      <c r="E3">
        <f>AVERAGE('Workflow#1 transformed'!B3,'Workflow#1 transformed'!D3,'Workflow#1 transformed'!F3,'Workflow#1 transformed'!H3,'Workflow#1 transformed'!J3,'Workflow#1 transformed'!L3,'Workflow#1 transformed'!N3,'Workflow#1 transformed'!P3,'Workflow#1 transformed'!R3,'Workflow#1 transformed'!T3,'Workflow#1 transformed'!V3,'Workflow#1 transformed'!X3,'Workflow#1 transformed'!Z3,'Workflow#1 transformed'!AB4,'Workflow#1 transformed'!AD3,'Workflow#1 transformed'!AF3,'Workflow#1 transformed'!AH3,'Workflow#1 transformed'!AJ3,'Workflow#1 transformed'!AL3,'Workflow#1 transformed'!AN3,'Workflow#1 transformed'!AP3,'Workflow#1 transformed'!AR3,'Workflow#1 transformed'!AT3,'Workflow#1 transformed'!AV3,'Workflow#1 transformed'!AX3,'Workflow#1 transformed'!AZ3,'Workflow#1 transformed'!BB3,'Workflow#1 transformed'!BD3,'Workflow#1 transformed'!BF3,'Workflow#1 transformed'!BH3)</f>
        <v>1.487596133333333</v>
      </c>
      <c r="F3">
        <f>AVERAGE('Workflow#1 transformed'!C3,'Workflow#1 transformed'!E3,'Workflow#1 transformed'!G3,'Workflow#1 transformed'!I3,'Workflow#1 transformed'!K3,'Workflow#1 transformed'!M3,'Workflow#1 transformed'!O3,'Workflow#1 transformed'!Q3,'Workflow#1 transformed'!S3,'Workflow#1 transformed'!U3,'Workflow#1 transformed'!W3,'Workflow#1 transformed'!Y3,'Workflow#1 transformed'!AA3,'Workflow#1 transformed'!AC4,'Workflow#1 transformed'!AE3,'Workflow#1 transformed'!AG3,'Workflow#1 transformed'!AI3,'Workflow#1 transformed'!AK3,'Workflow#1 transformed'!AM3,'Workflow#1 transformed'!AO3,'Workflow#1 transformed'!AQ3,'Workflow#1 transformed'!AS3,'Workflow#1 transformed'!AU3,'Workflow#1 transformed'!AW3,'Workflow#1 transformed'!AY3,'Workflow#1 transformed'!BA3,'Workflow#1 transformed'!BC3,'Workflow#1 transformed'!BE3,'Workflow#1 transformed'!BG3,'Workflow#1 transformed'!BI3)</f>
        <v>93.734708666666648</v>
      </c>
    </row>
    <row r="4" spans="1:6" x14ac:dyDescent="0.3">
      <c r="A4" t="s">
        <v>33</v>
      </c>
      <c r="B4">
        <f>AVERAGE('Workflow#1 15days TPT'!B4:P4)</f>
        <v>1.9711503333333331</v>
      </c>
      <c r="C4">
        <f>AVERAGE('Workflow#1 15days Quality'!B4:P4)</f>
        <v>96.132411333333337</v>
      </c>
      <c r="D4" s="4">
        <v>1.7058610000000001</v>
      </c>
      <c r="E4">
        <f>AVERAGE('Workflow#1 transformed'!B4,'Workflow#1 transformed'!D4,'Workflow#1 transformed'!F4,'Workflow#1 transformed'!H4,'Workflow#1 transformed'!J4,'Workflow#1 transformed'!L4,'Workflow#1 transformed'!N4,'Workflow#1 transformed'!P4,'Workflow#1 transformed'!R4,'Workflow#1 transformed'!T4,'Workflow#1 transformed'!V4,'Workflow#1 transformed'!X4,'Workflow#1 transformed'!Z4,'Workflow#1 transformed'!AB5,'Workflow#1 transformed'!AD4,'Workflow#1 transformed'!AF4,'Workflow#1 transformed'!AH4,'Workflow#1 transformed'!AJ4,'Workflow#1 transformed'!AL4,'Workflow#1 transformed'!AN4,'Workflow#1 transformed'!AP4,'Workflow#1 transformed'!AR4,'Workflow#1 transformed'!AT4,'Workflow#1 transformed'!AV4,'Workflow#1 transformed'!AX4,'Workflow#1 transformed'!AZ4,'Workflow#1 transformed'!BB4,'Workflow#1 transformed'!BD4,'Workflow#1 transformed'!BF4,'Workflow#1 transformed'!BH4)</f>
        <v>1.7156386666666665</v>
      </c>
      <c r="F4">
        <f>AVERAGE('Workflow#1 transformed'!C4,'Workflow#1 transformed'!E4,'Workflow#1 transformed'!G4,'Workflow#1 transformed'!I4,'Workflow#1 transformed'!K4,'Workflow#1 transformed'!M4,'Workflow#1 transformed'!O4,'Workflow#1 transformed'!Q4,'Workflow#1 transformed'!S4,'Workflow#1 transformed'!U4,'Workflow#1 transformed'!W4,'Workflow#1 transformed'!Y4,'Workflow#1 transformed'!AA4,'Workflow#1 transformed'!AC5,'Workflow#1 transformed'!AE4,'Workflow#1 transformed'!AG4,'Workflow#1 transformed'!AI4,'Workflow#1 transformed'!AK4,'Workflow#1 transformed'!AM4,'Workflow#1 transformed'!AO4,'Workflow#1 transformed'!AQ4,'Workflow#1 transformed'!AS4,'Workflow#1 transformed'!AU4,'Workflow#1 transformed'!AW4,'Workflow#1 transformed'!AY4,'Workflow#1 transformed'!BA4,'Workflow#1 transformed'!BC4,'Workflow#1 transformed'!BE4,'Workflow#1 transformed'!BG4,'Workflow#1 transformed'!BI4)</f>
        <v>96.18521933333335</v>
      </c>
    </row>
    <row r="5" spans="1:6" x14ac:dyDescent="0.3">
      <c r="A5" t="s">
        <v>34</v>
      </c>
      <c r="B5">
        <f>AVERAGE('Workflow#1 15days TPT'!B5:P5)</f>
        <v>1.8857369333333331</v>
      </c>
      <c r="C5">
        <f>AVERAGE('Workflow#1 15days Quality'!B5:P5)</f>
        <v>95.034386000000012</v>
      </c>
      <c r="D5" s="6">
        <v>1.6308370000000001</v>
      </c>
      <c r="E5">
        <f>AVERAGE('Workflow#1 transformed'!B5,'Workflow#1 transformed'!D5,'Workflow#1 transformed'!F5,'Workflow#1 transformed'!H5,'Workflow#1 transformed'!J5,'Workflow#1 transformed'!L5,'Workflow#1 transformed'!N5,'Workflow#1 transformed'!P5,'Workflow#1 transformed'!R5,'Workflow#1 transformed'!T5,'Workflow#1 transformed'!V5,'Workflow#1 transformed'!X5,'Workflow#1 transformed'!Z5,'Workflow#1 transformed'!AB6,'Workflow#1 transformed'!AD5,'Workflow#1 transformed'!AF5,'Workflow#1 transformed'!AH5,'Workflow#1 transformed'!AJ5,'Workflow#1 transformed'!AL5,'Workflow#1 transformed'!AN5,'Workflow#1 transformed'!AP5,'Workflow#1 transformed'!AR5,'Workflow#1 transformed'!AT5,'Workflow#1 transformed'!AV5,'Workflow#1 transformed'!AX5,'Workflow#1 transformed'!AZ5,'Workflow#1 transformed'!BB5,'Workflow#1 transformed'!BD5,'Workflow#1 transformed'!BF5,'Workflow#1 transformed'!BH5)</f>
        <v>1.6928528333333335</v>
      </c>
      <c r="F5">
        <f>AVERAGE('Workflow#1 transformed'!C5,'Workflow#1 transformed'!E5,'Workflow#1 transformed'!G5,'Workflow#1 transformed'!I5,'Workflow#1 transformed'!K5,'Workflow#1 transformed'!M5,'Workflow#1 transformed'!O5,'Workflow#1 transformed'!Q5,'Workflow#1 transformed'!S5,'Workflow#1 transformed'!U5,'Workflow#1 transformed'!W5,'Workflow#1 transformed'!Y5,'Workflow#1 transformed'!AA5,'Workflow#1 transformed'!AC6,'Workflow#1 transformed'!AE5,'Workflow#1 transformed'!AG5,'Workflow#1 transformed'!AI5,'Workflow#1 transformed'!AK5,'Workflow#1 transformed'!AM5,'Workflow#1 transformed'!AO5,'Workflow#1 transformed'!AQ5,'Workflow#1 transformed'!AS5,'Workflow#1 transformed'!AU5,'Workflow#1 transformed'!AW5,'Workflow#1 transformed'!AY5,'Workflow#1 transformed'!BA5,'Workflow#1 transformed'!BC5,'Workflow#1 transformed'!BE5,'Workflow#1 transformed'!BG5,'Workflow#1 transformed'!BI5)</f>
        <v>96.271293999999983</v>
      </c>
    </row>
    <row r="6" spans="1:6" x14ac:dyDescent="0.3">
      <c r="A6" t="s">
        <v>35</v>
      </c>
      <c r="B6">
        <f>AVERAGE('Workflow#1 15days TPT'!B6:P6)</f>
        <v>2.1677164000000007</v>
      </c>
      <c r="C6">
        <f>AVERAGE('Workflow#1 15days Quality'!B6:P6)</f>
        <v>88.84659400000001</v>
      </c>
      <c r="D6" s="4">
        <v>1.868187</v>
      </c>
      <c r="E6">
        <f>AVERAGE('Workflow#1 transformed'!B6,'Workflow#1 transformed'!D6,'Workflow#1 transformed'!F6,'Workflow#1 transformed'!H6,'Workflow#1 transformed'!J6,'Workflow#1 transformed'!L6,'Workflow#1 transformed'!N6,'Workflow#1 transformed'!P6,'Workflow#1 transformed'!R6,'Workflow#1 transformed'!T6,'Workflow#1 transformed'!V6,'Workflow#1 transformed'!X6,'Workflow#1 transformed'!Z6,'Workflow#1 transformed'!AB7,'Workflow#1 transformed'!AD6,'Workflow#1 transformed'!AF6,'Workflow#1 transformed'!AH6,'Workflow#1 transformed'!AJ6,'Workflow#1 transformed'!AL6,'Workflow#1 transformed'!AN6,'Workflow#1 transformed'!AP6,'Workflow#1 transformed'!AR6,'Workflow#1 transformed'!AT6,'Workflow#1 transformed'!AV6,'Workflow#1 transformed'!AX6,'Workflow#1 transformed'!AZ6,'Workflow#1 transformed'!BB6,'Workflow#1 transformed'!BD6,'Workflow#1 transformed'!BF6,'Workflow#1 transformed'!BH6)</f>
        <v>1.8863976666666671</v>
      </c>
      <c r="F6">
        <f>AVERAGE('Workflow#1 transformed'!C6,'Workflow#1 transformed'!E6,'Workflow#1 transformed'!G6,'Workflow#1 transformed'!I6,'Workflow#1 transformed'!K6,'Workflow#1 transformed'!M6,'Workflow#1 transformed'!O6,'Workflow#1 transformed'!Q6,'Workflow#1 transformed'!S6,'Workflow#1 transformed'!U6,'Workflow#1 transformed'!W6,'Workflow#1 transformed'!Y6,'Workflow#1 transformed'!AA6,'Workflow#1 transformed'!AC7,'Workflow#1 transformed'!AE6,'Workflow#1 transformed'!AG6,'Workflow#1 transformed'!AI6,'Workflow#1 transformed'!AK6,'Workflow#1 transformed'!AM6,'Workflow#1 transformed'!AO6,'Workflow#1 transformed'!AQ6,'Workflow#1 transformed'!AS6,'Workflow#1 transformed'!AU6,'Workflow#1 transformed'!AW6,'Workflow#1 transformed'!AY6,'Workflow#1 transformed'!BA6,'Workflow#1 transformed'!BC6,'Workflow#1 transformed'!BE6,'Workflow#1 transformed'!BG6,'Workflow#1 transformed'!BI6)</f>
        <v>90.391560333333331</v>
      </c>
    </row>
    <row r="7" spans="1:6" x14ac:dyDescent="0.3">
      <c r="A7" t="s">
        <v>36</v>
      </c>
      <c r="B7">
        <f>AVERAGE('Workflow#1 15days TPT'!B7:P7)</f>
        <v>2.315833333333333</v>
      </c>
      <c r="C7">
        <f>AVERAGE('Workflow#1 15days Quality'!B7:P7)</f>
        <v>96.531278666666665</v>
      </c>
      <c r="D7" s="6">
        <v>2.002796</v>
      </c>
      <c r="E7">
        <f>AVERAGE('Workflow#1 transformed'!B7,'Workflow#1 transformed'!D7,'Workflow#1 transformed'!F7,'Workflow#1 transformed'!H7,'Workflow#1 transformed'!J7,'Workflow#1 transformed'!L7,'Workflow#1 transformed'!N7,'Workflow#1 transformed'!P7,'Workflow#1 transformed'!R7,'Workflow#1 transformed'!T7,'Workflow#1 transformed'!V7,'Workflow#1 transformed'!X7,'Workflow#1 transformed'!Z7,'Workflow#1 transformed'!AB8,'Workflow#1 transformed'!AD7,'Workflow#1 transformed'!AF7,'Workflow#1 transformed'!AH7,'Workflow#1 transformed'!AJ7,'Workflow#1 transformed'!AL7,'Workflow#1 transformed'!AN7,'Workflow#1 transformed'!AP7,'Workflow#1 transformed'!AR7,'Workflow#1 transformed'!AT7,'Workflow#1 transformed'!AV7,'Workflow#1 transformed'!AX7,'Workflow#1 transformed'!AZ7,'Workflow#1 transformed'!BB7,'Workflow#1 transformed'!BD7,'Workflow#1 transformed'!BF7,'Workflow#1 transformed'!BH7)</f>
        <v>2.0165252666666662</v>
      </c>
      <c r="F7">
        <f>AVERAGE('Workflow#1 transformed'!C7,'Workflow#1 transformed'!E7,'Workflow#1 transformed'!G7,'Workflow#1 transformed'!I7,'Workflow#1 transformed'!K7,'Workflow#1 transformed'!M7,'Workflow#1 transformed'!O7,'Workflow#1 transformed'!Q7,'Workflow#1 transformed'!S7,'Workflow#1 transformed'!U7,'Workflow#1 transformed'!W7,'Workflow#1 transformed'!Y7,'Workflow#1 transformed'!AA7,'Workflow#1 transformed'!AC8,'Workflow#1 transformed'!AE7,'Workflow#1 transformed'!AG7,'Workflow#1 transformed'!AI7,'Workflow#1 transformed'!AK7,'Workflow#1 transformed'!AM7,'Workflow#1 transformed'!AO7,'Workflow#1 transformed'!AQ7,'Workflow#1 transformed'!AS7,'Workflow#1 transformed'!AU7,'Workflow#1 transformed'!AW7,'Workflow#1 transformed'!AY7,'Workflow#1 transformed'!BA7,'Workflow#1 transformed'!BC7,'Workflow#1 transformed'!BE7,'Workflow#1 transformed'!BG7,'Workflow#1 transformed'!BI7)</f>
        <v>96.409394333333339</v>
      </c>
    </row>
    <row r="8" spans="1:6" x14ac:dyDescent="0.3">
      <c r="A8" t="s">
        <v>37</v>
      </c>
      <c r="B8">
        <f>AVERAGE('Workflow#1 15days TPT'!B8:P8)</f>
        <v>1.0213333333333334</v>
      </c>
      <c r="C8">
        <f>AVERAGE('Workflow#1 15days Quality'!B8:P8)</f>
        <v>91.152272666666661</v>
      </c>
      <c r="D8" s="4">
        <v>0.92</v>
      </c>
      <c r="E8">
        <f>AVERAGE('Workflow#1 transformed'!B8,'Workflow#1 transformed'!D8,'Workflow#1 transformed'!F8,'Workflow#1 transformed'!H8,'Workflow#1 transformed'!J8,'Workflow#1 transformed'!L8,'Workflow#1 transformed'!N8,'Workflow#1 transformed'!P8,'Workflow#1 transformed'!R8,'Workflow#1 transformed'!T8,'Workflow#1 transformed'!V8,'Workflow#1 transformed'!X8,'Workflow#1 transformed'!Z8,'Workflow#1 transformed'!AB9,'Workflow#1 transformed'!AD8,'Workflow#1 transformed'!AF8,'Workflow#1 transformed'!AH8,'Workflow#1 transformed'!AJ8,'Workflow#1 transformed'!AL8,'Workflow#1 transformed'!AN8,'Workflow#1 transformed'!AP8,'Workflow#1 transformed'!AR8,'Workflow#1 transformed'!AT8,'Workflow#1 transformed'!AV8,'Workflow#1 transformed'!AX8,'Workflow#1 transformed'!AZ8,'Workflow#1 transformed'!BB8,'Workflow#1 transformed'!BD8,'Workflow#1 transformed'!BF8,'Workflow#1 transformed'!BH8)</f>
        <v>0.9007324000000001</v>
      </c>
      <c r="F8">
        <f>AVERAGE('Workflow#1 transformed'!C8,'Workflow#1 transformed'!E8,'Workflow#1 transformed'!G8,'Workflow#1 transformed'!I8,'Workflow#1 transformed'!K8,'Workflow#1 transformed'!M8,'Workflow#1 transformed'!O8,'Workflow#1 transformed'!Q8,'Workflow#1 transformed'!S8,'Workflow#1 transformed'!U8,'Workflow#1 transformed'!W8,'Workflow#1 transformed'!Y8,'Workflow#1 transformed'!AA8,'Workflow#1 transformed'!AC9,'Workflow#1 transformed'!AE8,'Workflow#1 transformed'!AG8,'Workflow#1 transformed'!AI8,'Workflow#1 transformed'!AK8,'Workflow#1 transformed'!AM8,'Workflow#1 transformed'!AO8,'Workflow#1 transformed'!AQ8,'Workflow#1 transformed'!AS8,'Workflow#1 transformed'!AU8,'Workflow#1 transformed'!AW8,'Workflow#1 transformed'!AY8,'Workflow#1 transformed'!BA8,'Workflow#1 transformed'!BC8,'Workflow#1 transformed'!BE8,'Workflow#1 transformed'!BG8,'Workflow#1 transformed'!BI8)</f>
        <v>91.94818566666666</v>
      </c>
    </row>
    <row r="9" spans="1:6" x14ac:dyDescent="0.3">
      <c r="A9" t="s">
        <v>38</v>
      </c>
      <c r="B9">
        <f>AVERAGE('Workflow#1 15days TPT'!B9:P9)</f>
        <v>0.9156884666666667</v>
      </c>
      <c r="C9">
        <f>AVERAGE('Workflow#1 15days Quality'!B9:P9)</f>
        <v>91.356012666666672</v>
      </c>
      <c r="D9" s="6">
        <v>0.92</v>
      </c>
      <c r="E9">
        <f>AVERAGE('Workflow#1 transformed'!B9,'Workflow#1 transformed'!D9,'Workflow#1 transformed'!F9,'Workflow#1 transformed'!H9,'Workflow#1 transformed'!J9,'Workflow#1 transformed'!L9,'Workflow#1 transformed'!N9,'Workflow#1 transformed'!P9,'Workflow#1 transformed'!R9,'Workflow#1 transformed'!T9,'Workflow#1 transformed'!V9,'Workflow#1 transformed'!X9,'Workflow#1 transformed'!Z9,'Workflow#1 transformed'!AB10,'Workflow#1 transformed'!AD9,'Workflow#1 transformed'!AF9,'Workflow#1 transformed'!AH9,'Workflow#1 transformed'!AJ9,'Workflow#1 transformed'!AL9,'Workflow#1 transformed'!AN9,'Workflow#1 transformed'!AP9,'Workflow#1 transformed'!AR9,'Workflow#1 transformed'!AT9,'Workflow#1 transformed'!AV9,'Workflow#1 transformed'!AX9,'Workflow#1 transformed'!AZ9,'Workflow#1 transformed'!BB9,'Workflow#1 transformed'!BD9,'Workflow#1 transformed'!BF9,'Workflow#1 transformed'!BH9)</f>
        <v>0.92799926666666688</v>
      </c>
      <c r="F9">
        <f>AVERAGE('Workflow#1 transformed'!C9,'Workflow#1 transformed'!E9,'Workflow#1 transformed'!G9,'Workflow#1 transformed'!I9,'Workflow#1 transformed'!K9,'Workflow#1 transformed'!M9,'Workflow#1 transformed'!O9,'Workflow#1 transformed'!Q9,'Workflow#1 transformed'!S9,'Workflow#1 transformed'!U9,'Workflow#1 transformed'!W9,'Workflow#1 transformed'!Y9,'Workflow#1 transformed'!AA9,'Workflow#1 transformed'!AC10,'Workflow#1 transformed'!AE9,'Workflow#1 transformed'!AG9,'Workflow#1 transformed'!AI9,'Workflow#1 transformed'!AK9,'Workflow#1 transformed'!AM9,'Workflow#1 transformed'!AO9,'Workflow#1 transformed'!AQ9,'Workflow#1 transformed'!AS9,'Workflow#1 transformed'!AU9,'Workflow#1 transformed'!AW9,'Workflow#1 transformed'!AY9,'Workflow#1 transformed'!BA9,'Workflow#1 transformed'!BC9,'Workflow#1 transformed'!BE9,'Workflow#1 transformed'!BG9,'Workflow#1 transformed'!BI9)</f>
        <v>92.831226666666652</v>
      </c>
    </row>
    <row r="10" spans="1:6" x14ac:dyDescent="0.3">
      <c r="A10" t="s">
        <v>39</v>
      </c>
      <c r="B10">
        <f>AVERAGE('Workflow#1 15days TPT'!B10:P10)</f>
        <v>1.6099051333333334</v>
      </c>
      <c r="C10">
        <f>AVERAGE('Workflow#1 15days Quality'!B10:P10)</f>
        <v>94.589163999999997</v>
      </c>
      <c r="D10" s="4">
        <v>1.38629</v>
      </c>
      <c r="E10">
        <f>AVERAGE('Workflow#1 transformed'!B10,'Workflow#1 transformed'!D10,'Workflow#1 transformed'!F10,'Workflow#1 transformed'!H10,'Workflow#1 transformed'!J10,'Workflow#1 transformed'!L10,'Workflow#1 transformed'!N10,'Workflow#1 transformed'!P10,'Workflow#1 transformed'!R10,'Workflow#1 transformed'!T10,'Workflow#1 transformed'!V10,'Workflow#1 transformed'!X10,'Workflow#1 transformed'!Z10,'Workflow#1 transformed'!AB11,'Workflow#1 transformed'!AD10,'Workflow#1 transformed'!AF10,'Workflow#1 transformed'!AH10,'Workflow#1 transformed'!AJ10,'Workflow#1 transformed'!AL10,'Workflow#1 transformed'!AN10,'Workflow#1 transformed'!AP10,'Workflow#1 transformed'!AR10,'Workflow#1 transformed'!AT10,'Workflow#1 transformed'!AV10,'Workflow#1 transformed'!AX10,'Workflow#1 transformed'!AZ10,'Workflow#1 transformed'!BB10,'Workflow#1 transformed'!BD10,'Workflow#1 transformed'!BF10,'Workflow#1 transformed'!BH10)</f>
        <v>1.4999067999999995</v>
      </c>
      <c r="F10">
        <f>AVERAGE('Workflow#1 transformed'!C10,'Workflow#1 transformed'!E10,'Workflow#1 transformed'!G10,'Workflow#1 transformed'!I10,'Workflow#1 transformed'!K10,'Workflow#1 transformed'!M10,'Workflow#1 transformed'!O10,'Workflow#1 transformed'!Q10,'Workflow#1 transformed'!S10,'Workflow#1 transformed'!U10,'Workflow#1 transformed'!W10,'Workflow#1 transformed'!Y10,'Workflow#1 transformed'!AA10,'Workflow#1 transformed'!AC11,'Workflow#1 transformed'!AE10,'Workflow#1 transformed'!AG10,'Workflow#1 transformed'!AI10,'Workflow#1 transformed'!AK10,'Workflow#1 transformed'!AM10,'Workflow#1 transformed'!AO10,'Workflow#1 transformed'!AQ10,'Workflow#1 transformed'!AS10,'Workflow#1 transformed'!AU10,'Workflow#1 transformed'!AW10,'Workflow#1 transformed'!AY10,'Workflow#1 transformed'!BA10,'Workflow#1 transformed'!BC10,'Workflow#1 transformed'!BE10,'Workflow#1 transformed'!BG10,'Workflow#1 transformed'!BI10)</f>
        <v>95.209647666666669</v>
      </c>
    </row>
    <row r="11" spans="1:6" x14ac:dyDescent="0.3">
      <c r="A11" t="s">
        <v>40</v>
      </c>
      <c r="B11">
        <f>AVERAGE('Workflow#1 15days TPT'!B11:P11)</f>
        <v>1.9833837999999997</v>
      </c>
      <c r="C11">
        <f>AVERAGE('Workflow#1 15days Quality'!B11:P11)</f>
        <v>95.758095999999995</v>
      </c>
      <c r="D11" s="6">
        <v>1.6978740000000001</v>
      </c>
      <c r="E11">
        <f>AVERAGE('Workflow#1 transformed'!B11,'Workflow#1 transformed'!D11,'Workflow#1 transformed'!F11,'Workflow#1 transformed'!H11,'Workflow#1 transformed'!J11,'Workflow#1 transformed'!L11,'Workflow#1 transformed'!N11,'Workflow#1 transformed'!P11,'Workflow#1 transformed'!R11,'Workflow#1 transformed'!T11,'Workflow#1 transformed'!V11,'Workflow#1 transformed'!X11,'Workflow#1 transformed'!Z11,'Workflow#1 transformed'!AB12,'Workflow#1 transformed'!AD11,'Workflow#1 transformed'!AF11,'Workflow#1 transformed'!AH11,'Workflow#1 transformed'!AJ11,'Workflow#1 transformed'!AL11,'Workflow#1 transformed'!AN11,'Workflow#1 transformed'!AP11,'Workflow#1 transformed'!AR11,'Workflow#1 transformed'!AT11,'Workflow#1 transformed'!AV11,'Workflow#1 transformed'!AX11,'Workflow#1 transformed'!AZ11,'Workflow#1 transformed'!BB11,'Workflow#1 transformed'!BD11,'Workflow#1 transformed'!BF11,'Workflow#1 transformed'!BH11)</f>
        <v>1.7134981999999996</v>
      </c>
      <c r="F11">
        <f>AVERAGE('Workflow#1 transformed'!C11,'Workflow#1 transformed'!E11,'Workflow#1 transformed'!G11,'Workflow#1 transformed'!I11,'Workflow#1 transformed'!K11,'Workflow#1 transformed'!M11,'Workflow#1 transformed'!O11,'Workflow#1 transformed'!Q11,'Workflow#1 transformed'!S11,'Workflow#1 transformed'!U11,'Workflow#1 transformed'!W11,'Workflow#1 transformed'!Y11,'Workflow#1 transformed'!AA11,'Workflow#1 transformed'!AC12,'Workflow#1 transformed'!AE11,'Workflow#1 transformed'!AG11,'Workflow#1 transformed'!AI11,'Workflow#1 transformed'!AK11,'Workflow#1 transformed'!AM11,'Workflow#1 transformed'!AO11,'Workflow#1 transformed'!AQ11,'Workflow#1 transformed'!AS11,'Workflow#1 transformed'!AU11,'Workflow#1 transformed'!AW11,'Workflow#1 transformed'!AY11,'Workflow#1 transformed'!BA11,'Workflow#1 transformed'!BC11,'Workflow#1 transformed'!BE11,'Workflow#1 transformed'!BG11,'Workflow#1 transformed'!BI11)</f>
        <v>95.250833999999998</v>
      </c>
    </row>
    <row r="12" spans="1:6" x14ac:dyDescent="0.3">
      <c r="A12" t="s">
        <v>41</v>
      </c>
      <c r="B12">
        <f>AVERAGE('Workflow#1 15days TPT'!B12:P12)</f>
        <v>1.7294702000000002</v>
      </c>
      <c r="C12">
        <f>AVERAGE('Workflow#1 15days Quality'!B12:P12)</f>
        <v>92.320068666666671</v>
      </c>
      <c r="D12" s="4">
        <v>1.4838229999999999</v>
      </c>
      <c r="E12">
        <f>AVERAGE('Workflow#1 transformed'!B12,'Workflow#1 transformed'!D12,'Workflow#1 transformed'!F12,'Workflow#1 transformed'!H12,'Workflow#1 transformed'!J12,'Workflow#1 transformed'!L12,'Workflow#1 transformed'!N12,'Workflow#1 transformed'!P12,'Workflow#1 transformed'!R12,'Workflow#1 transformed'!T12,'Workflow#1 transformed'!V12,'Workflow#1 transformed'!X12,'Workflow#1 transformed'!Z12,'Workflow#1 transformed'!AB13,'Workflow#1 transformed'!AD12,'Workflow#1 transformed'!AF12,'Workflow#1 transformed'!AH12,'Workflow#1 transformed'!AJ12,'Workflow#1 transformed'!AL12,'Workflow#1 transformed'!AN12,'Workflow#1 transformed'!AP12,'Workflow#1 transformed'!AR12,'Workflow#1 transformed'!AT12,'Workflow#1 transformed'!AV12,'Workflow#1 transformed'!AX12,'Workflow#1 transformed'!AZ12,'Workflow#1 transformed'!BB12,'Workflow#1 transformed'!BD12,'Workflow#1 transformed'!BF12,'Workflow#1 transformed'!BH12)</f>
        <v>1.5067909666666666</v>
      </c>
      <c r="F12">
        <f>AVERAGE('Workflow#1 transformed'!C12,'Workflow#1 transformed'!E12,'Workflow#1 transformed'!G12,'Workflow#1 transformed'!I12,'Workflow#1 transformed'!K12,'Workflow#1 transformed'!M12,'Workflow#1 transformed'!O12,'Workflow#1 transformed'!Q12,'Workflow#1 transformed'!S12,'Workflow#1 transformed'!U12,'Workflow#1 transformed'!W12,'Workflow#1 transformed'!Y12,'Workflow#1 transformed'!AA12,'Workflow#1 transformed'!AC13,'Workflow#1 transformed'!AE12,'Workflow#1 transformed'!AG12,'Workflow#1 transformed'!AI12,'Workflow#1 transformed'!AK12,'Workflow#1 transformed'!AM12,'Workflow#1 transformed'!AO12,'Workflow#1 transformed'!AQ12,'Workflow#1 transformed'!AS12,'Workflow#1 transformed'!AU12,'Workflow#1 transformed'!AW12,'Workflow#1 transformed'!AY12,'Workflow#1 transformed'!BA12,'Workflow#1 transformed'!BC12,'Workflow#1 transformed'!BE12,'Workflow#1 transformed'!BG12,'Workflow#1 transformed'!BI12)</f>
        <v>93.097726999999978</v>
      </c>
    </row>
    <row r="13" spans="1:6" x14ac:dyDescent="0.3">
      <c r="A13" t="s">
        <v>42</v>
      </c>
      <c r="B13">
        <f>AVERAGE('Workflow#1 15days TPT'!B13:P13)</f>
        <v>1.8487350666666666</v>
      </c>
      <c r="C13">
        <f>AVERAGE('Workflow#1 15days Quality'!B13:P13)</f>
        <v>92.350714666666661</v>
      </c>
      <c r="D13" s="6">
        <v>1.5894569999999999</v>
      </c>
      <c r="E13">
        <f>AVERAGE('Workflow#1 transformed'!B13,'Workflow#1 transformed'!D13,'Workflow#1 transformed'!F13,'Workflow#1 transformed'!H13,'Workflow#1 transformed'!J13,'Workflow#1 transformed'!L13,'Workflow#1 transformed'!N13,'Workflow#1 transformed'!P13,'Workflow#1 transformed'!R13,'Workflow#1 transformed'!T13,'Workflow#1 transformed'!V13,'Workflow#1 transformed'!X13,'Workflow#1 transformed'!Z13,'Workflow#1 transformed'!AB14,'Workflow#1 transformed'!AD13,'Workflow#1 transformed'!AF13,'Workflow#1 transformed'!AH13,'Workflow#1 transformed'!AJ13,'Workflow#1 transformed'!AL13,'Workflow#1 transformed'!AN13,'Workflow#1 transformed'!AP13,'Workflow#1 transformed'!AR13,'Workflow#1 transformed'!AT13,'Workflow#1 transformed'!AV13,'Workflow#1 transformed'!AX13,'Workflow#1 transformed'!AZ13,'Workflow#1 transformed'!BB13,'Workflow#1 transformed'!BD13,'Workflow#1 transformed'!BF13,'Workflow#1 transformed'!BH13)</f>
        <v>1.656052633333333</v>
      </c>
      <c r="F13">
        <f>AVERAGE('Workflow#1 transformed'!C13,'Workflow#1 transformed'!E13,'Workflow#1 transformed'!G13,'Workflow#1 transformed'!I13,'Workflow#1 transformed'!K13,'Workflow#1 transformed'!M13,'Workflow#1 transformed'!O13,'Workflow#1 transformed'!Q13,'Workflow#1 transformed'!S13,'Workflow#1 transformed'!U13,'Workflow#1 transformed'!W13,'Workflow#1 transformed'!Y13,'Workflow#1 transformed'!AA13,'Workflow#1 transformed'!AC14,'Workflow#1 transformed'!AE13,'Workflow#1 transformed'!AG13,'Workflow#1 transformed'!AI13,'Workflow#1 transformed'!AK13,'Workflow#1 transformed'!AM13,'Workflow#1 transformed'!AO13,'Workflow#1 transformed'!AQ13,'Workflow#1 transformed'!AS13,'Workflow#1 transformed'!AU13,'Workflow#1 transformed'!AW13,'Workflow#1 transformed'!AY13,'Workflow#1 transformed'!BA13,'Workflow#1 transformed'!BC13,'Workflow#1 transformed'!BE13,'Workflow#1 transformed'!BG13,'Workflow#1 transformed'!BI13)</f>
        <v>93.490594000000002</v>
      </c>
    </row>
    <row r="14" spans="1:6" x14ac:dyDescent="0.3">
      <c r="A14" t="s">
        <v>43</v>
      </c>
      <c r="B14">
        <f>AVERAGE('Workflow#1 15days TPT'!B14:P14)</f>
        <v>1.2717410666666664</v>
      </c>
      <c r="C14">
        <f>AVERAGE('Workflow#1 15days Quality'!B14:P14)</f>
        <v>89.801635333333337</v>
      </c>
      <c r="D14" s="4">
        <v>1.099836</v>
      </c>
      <c r="E14">
        <f>AVERAGE('Workflow#1 transformed'!B14,'Workflow#1 transformed'!D14,'Workflow#1 transformed'!F14,'Workflow#1 transformed'!H14,'Workflow#1 transformed'!J14,'Workflow#1 transformed'!L14,'Workflow#1 transformed'!N14,'Workflow#1 transformed'!P14,'Workflow#1 transformed'!R14,'Workflow#1 transformed'!T14,'Workflow#1 transformed'!V14,'Workflow#1 transformed'!X14,'Workflow#1 transformed'!Z14,'Workflow#1 transformed'!AB15,'Workflow#1 transformed'!AD14,'Workflow#1 transformed'!AF14,'Workflow#1 transformed'!AH14,'Workflow#1 transformed'!AJ14,'Workflow#1 transformed'!AL14,'Workflow#1 transformed'!AN14,'Workflow#1 transformed'!AP14,'Workflow#1 transformed'!AR14,'Workflow#1 transformed'!AT14,'Workflow#1 transformed'!AV14,'Workflow#1 transformed'!AX14,'Workflow#1 transformed'!AZ14,'Workflow#1 transformed'!BB14,'Workflow#1 transformed'!BD14,'Workflow#1 transformed'!BF14,'Workflow#1 transformed'!BH14)</f>
        <v>1.1615034333333334</v>
      </c>
      <c r="F14">
        <f>AVERAGE('Workflow#1 transformed'!C14,'Workflow#1 transformed'!E14,'Workflow#1 transformed'!G14,'Workflow#1 transformed'!I14,'Workflow#1 transformed'!K14,'Workflow#1 transformed'!M14,'Workflow#1 transformed'!O14,'Workflow#1 transformed'!Q14,'Workflow#1 transformed'!S14,'Workflow#1 transformed'!U14,'Workflow#1 transformed'!W14,'Workflow#1 transformed'!Y14,'Workflow#1 transformed'!AA14,'Workflow#1 transformed'!AC15,'Workflow#1 transformed'!AE14,'Workflow#1 transformed'!AG14,'Workflow#1 transformed'!AI14,'Workflow#1 transformed'!AK14,'Workflow#1 transformed'!AM14,'Workflow#1 transformed'!AO14,'Workflow#1 transformed'!AQ14,'Workflow#1 transformed'!AS14,'Workflow#1 transformed'!AU14,'Workflow#1 transformed'!AW14,'Workflow#1 transformed'!AY14,'Workflow#1 transformed'!BA14,'Workflow#1 transformed'!BC14,'Workflow#1 transformed'!BE14,'Workflow#1 transformed'!BG14,'Workflow#1 transformed'!BI14)</f>
        <v>91.061214333333339</v>
      </c>
    </row>
    <row r="15" spans="1:6" x14ac:dyDescent="0.3">
      <c r="A15" t="s">
        <v>44</v>
      </c>
      <c r="B15">
        <f>AVERAGE('Workflow#1 15days TPT'!B15:P15)</f>
        <v>2.3897973333333331</v>
      </c>
      <c r="C15">
        <f>AVERAGE('Workflow#1 15days Quality'!B15:P15)</f>
        <v>91.982570666666646</v>
      </c>
      <c r="D15" s="6">
        <v>2.0624699999999998</v>
      </c>
      <c r="E15">
        <f>AVERAGE('Workflow#1 transformed'!B15,'Workflow#1 transformed'!D15,'Workflow#1 transformed'!F15,'Workflow#1 transformed'!H15,'Workflow#1 transformed'!J15,'Workflow#1 transformed'!L15,'Workflow#1 transformed'!N15,'Workflow#1 transformed'!P15,'Workflow#1 transformed'!R15,'Workflow#1 transformed'!T15,'Workflow#1 transformed'!V15,'Workflow#1 transformed'!X15,'Workflow#1 transformed'!Z15,'Workflow#1 transformed'!AB16,'Workflow#1 transformed'!AD15,'Workflow#1 transformed'!AF15,'Workflow#1 transformed'!AH15,'Workflow#1 transformed'!AJ15,'Workflow#1 transformed'!AL15,'Workflow#1 transformed'!AN15,'Workflow#1 transformed'!AP15,'Workflow#1 transformed'!AR15,'Workflow#1 transformed'!AT15,'Workflow#1 transformed'!AV15,'Workflow#1 transformed'!AX15,'Workflow#1 transformed'!AZ15,'Workflow#1 transformed'!BB15,'Workflow#1 transformed'!BD15,'Workflow#1 transformed'!BF15,'Workflow#1 transformed'!BH15)</f>
        <v>2.0797584333333332</v>
      </c>
      <c r="F15">
        <f>AVERAGE('Workflow#1 transformed'!C15,'Workflow#1 transformed'!E15,'Workflow#1 transformed'!G15,'Workflow#1 transformed'!I15,'Workflow#1 transformed'!K15,'Workflow#1 transformed'!M15,'Workflow#1 transformed'!O15,'Workflow#1 transformed'!Q15,'Workflow#1 transformed'!S15,'Workflow#1 transformed'!U15,'Workflow#1 transformed'!W15,'Workflow#1 transformed'!Y15,'Workflow#1 transformed'!AA15,'Workflow#1 transformed'!AC16,'Workflow#1 transformed'!AE15,'Workflow#1 transformed'!AG15,'Workflow#1 transformed'!AI15,'Workflow#1 transformed'!AK15,'Workflow#1 transformed'!AM15,'Workflow#1 transformed'!AO15,'Workflow#1 transformed'!AQ15,'Workflow#1 transformed'!AS15,'Workflow#1 transformed'!AU15,'Workflow#1 transformed'!AW15,'Workflow#1 transformed'!AY15,'Workflow#1 transformed'!BA15,'Workflow#1 transformed'!BC15,'Workflow#1 transformed'!BE15,'Workflow#1 transformed'!BG15,'Workflow#1 transformed'!BI15)</f>
        <v>93.477704333333321</v>
      </c>
    </row>
    <row r="16" spans="1:6" x14ac:dyDescent="0.3">
      <c r="A16" t="s">
        <v>45</v>
      </c>
      <c r="B16">
        <f>AVERAGE('Workflow#1 15days TPT'!B16:P16)</f>
        <v>2.1673972666666668</v>
      </c>
      <c r="C16">
        <f>AVERAGE('Workflow#1 15days Quality'!B16:P16)</f>
        <v>94.813350666666636</v>
      </c>
      <c r="D16" s="4">
        <v>2.1</v>
      </c>
      <c r="E16">
        <f>AVERAGE('Workflow#1 transformed'!B16,'Workflow#1 transformed'!D16,'Workflow#1 transformed'!F16,'Workflow#1 transformed'!H16,'Workflow#1 transformed'!J16,'Workflow#1 transformed'!L16,'Workflow#1 transformed'!N16,'Workflow#1 transformed'!P16,'Workflow#1 transformed'!R16,'Workflow#1 transformed'!T16,'Workflow#1 transformed'!V16,'Workflow#1 transformed'!X16,'Workflow#1 transformed'!Z16,'Workflow#1 transformed'!AB17,'Workflow#1 transformed'!AD16,'Workflow#1 transformed'!AF16,'Workflow#1 transformed'!AH16,'Workflow#1 transformed'!AJ16,'Workflow#1 transformed'!AL16,'Workflow#1 transformed'!AN16,'Workflow#1 transformed'!AP16,'Workflow#1 transformed'!AR16,'Workflow#1 transformed'!AT16,'Workflow#1 transformed'!AV16,'Workflow#1 transformed'!AX16,'Workflow#1 transformed'!AZ16,'Workflow#1 transformed'!BB16,'Workflow#1 transformed'!BD16,'Workflow#1 transformed'!BF16,'Workflow#1 transformed'!BH16)</f>
        <v>1.9414200333333336</v>
      </c>
      <c r="F16">
        <f>AVERAGE('Workflow#1 transformed'!C16,'Workflow#1 transformed'!E16,'Workflow#1 transformed'!G16,'Workflow#1 transformed'!I16,'Workflow#1 transformed'!K16,'Workflow#1 transformed'!M16,'Workflow#1 transformed'!O16,'Workflow#1 transformed'!Q16,'Workflow#1 transformed'!S16,'Workflow#1 transformed'!U16,'Workflow#1 transformed'!W16,'Workflow#1 transformed'!Y16,'Workflow#1 transformed'!AA16,'Workflow#1 transformed'!AC17,'Workflow#1 transformed'!AE16,'Workflow#1 transformed'!AG16,'Workflow#1 transformed'!AI16,'Workflow#1 transformed'!AK16,'Workflow#1 transformed'!AM16,'Workflow#1 transformed'!AO16,'Workflow#1 transformed'!AQ16,'Workflow#1 transformed'!AS16,'Workflow#1 transformed'!AU16,'Workflow#1 transformed'!AW16,'Workflow#1 transformed'!AY16,'Workflow#1 transformed'!BA16,'Workflow#1 transformed'!BC16,'Workflow#1 transformed'!BE16,'Workflow#1 transformed'!BG16,'Workflow#1 transformed'!BI16)</f>
        <v>95.079871666666676</v>
      </c>
    </row>
    <row r="17" spans="1:6" x14ac:dyDescent="0.3">
      <c r="A17" t="s">
        <v>46</v>
      </c>
      <c r="B17">
        <f>AVERAGE('Workflow#1 15days TPT'!B17:P17)</f>
        <v>1.7655515333333336</v>
      </c>
      <c r="C17">
        <f>AVERAGE('Workflow#1 15days Quality'!B17:P17)</f>
        <v>92.004635333333354</v>
      </c>
      <c r="D17" s="6">
        <v>1.5167200000000001</v>
      </c>
      <c r="E17">
        <f>AVERAGE('Workflow#1 transformed'!B17,'Workflow#1 transformed'!D17,'Workflow#1 transformed'!F17,'Workflow#1 transformed'!H17,'Workflow#1 transformed'!J17,'Workflow#1 transformed'!L17,'Workflow#1 transformed'!N17,'Workflow#1 transformed'!P17,'Workflow#1 transformed'!R17,'Workflow#1 transformed'!T17,'Workflow#1 transformed'!V17,'Workflow#1 transformed'!X17,'Workflow#1 transformed'!Z17,'Workflow#1 transformed'!AB18,'Workflow#1 transformed'!AD17,'Workflow#1 transformed'!AF17,'Workflow#1 transformed'!AH17,'Workflow#1 transformed'!AJ17,'Workflow#1 transformed'!AL17,'Workflow#1 transformed'!AN17,'Workflow#1 transformed'!AP17,'Workflow#1 transformed'!AR17,'Workflow#1 transformed'!AT17,'Workflow#1 transformed'!AV17,'Workflow#1 transformed'!AX17,'Workflow#1 transformed'!AZ17,'Workflow#1 transformed'!BB17,'Workflow#1 transformed'!BD17,'Workflow#1 transformed'!BF17,'Workflow#1 transformed'!BH17)</f>
        <v>1.5503217666666667</v>
      </c>
      <c r="F17">
        <f>AVERAGE('Workflow#1 transformed'!C17,'Workflow#1 transformed'!E17,'Workflow#1 transformed'!G17,'Workflow#1 transformed'!I17,'Workflow#1 transformed'!K17,'Workflow#1 transformed'!M17,'Workflow#1 transformed'!O17,'Workflow#1 transformed'!Q17,'Workflow#1 transformed'!S17,'Workflow#1 transformed'!U17,'Workflow#1 transformed'!W17,'Workflow#1 transformed'!Y17,'Workflow#1 transformed'!AA17,'Workflow#1 transformed'!AC18,'Workflow#1 transformed'!AE17,'Workflow#1 transformed'!AG17,'Workflow#1 transformed'!AI17,'Workflow#1 transformed'!AK17,'Workflow#1 transformed'!AM17,'Workflow#1 transformed'!AO17,'Workflow#1 transformed'!AQ17,'Workflow#1 transformed'!AS17,'Workflow#1 transformed'!AU17,'Workflow#1 transformed'!AW17,'Workflow#1 transformed'!AY17,'Workflow#1 transformed'!BA17,'Workflow#1 transformed'!BC17,'Workflow#1 transformed'!BE17,'Workflow#1 transformed'!BG17,'Workflow#1 transformed'!BI17)</f>
        <v>93.129174333333353</v>
      </c>
    </row>
    <row r="18" spans="1:6" x14ac:dyDescent="0.3">
      <c r="A18" t="s">
        <v>47</v>
      </c>
      <c r="B18">
        <f>AVERAGE('Workflow#1 15days TPT'!B18:P18)</f>
        <v>1.3249861999999999</v>
      </c>
      <c r="C18">
        <f>AVERAGE('Workflow#1 15days Quality'!B18:P18)</f>
        <v>90.041793999999996</v>
      </c>
      <c r="D18" s="4">
        <v>1.1458839999999999</v>
      </c>
      <c r="E18">
        <f>AVERAGE('Workflow#1 transformed'!B18,'Workflow#1 transformed'!D18,'Workflow#1 transformed'!F18,'Workflow#1 transformed'!H18,'Workflow#1 transformed'!J18,'Workflow#1 transformed'!L18,'Workflow#1 transformed'!N18,'Workflow#1 transformed'!P18,'Workflow#1 transformed'!R18,'Workflow#1 transformed'!T18,'Workflow#1 transformed'!V18,'Workflow#1 transformed'!X18,'Workflow#1 transformed'!Z18,'Workflow#1 transformed'!AB19,'Workflow#1 transformed'!AD18,'Workflow#1 transformed'!AF18,'Workflow#1 transformed'!AH18,'Workflow#1 transformed'!AJ18,'Workflow#1 transformed'!AL18,'Workflow#1 transformed'!AN18,'Workflow#1 transformed'!AP18,'Workflow#1 transformed'!AR18,'Workflow#1 transformed'!AT18,'Workflow#1 transformed'!AV18,'Workflow#1 transformed'!AX18,'Workflow#1 transformed'!AZ18,'Workflow#1 transformed'!BB18,'Workflow#1 transformed'!BD18,'Workflow#1 transformed'!BF18,'Workflow#1 transformed'!BH18)</f>
        <v>1.1775173999999997</v>
      </c>
      <c r="F18">
        <f>AVERAGE('Workflow#1 transformed'!C18,'Workflow#1 transformed'!E18,'Workflow#1 transformed'!G18,'Workflow#1 transformed'!I18,'Workflow#1 transformed'!K18,'Workflow#1 transformed'!M18,'Workflow#1 transformed'!O18,'Workflow#1 transformed'!Q18,'Workflow#1 transformed'!S18,'Workflow#1 transformed'!U18,'Workflow#1 transformed'!W18,'Workflow#1 transformed'!Y18,'Workflow#1 transformed'!AA18,'Workflow#1 transformed'!AC19,'Workflow#1 transformed'!AE18,'Workflow#1 transformed'!AG18,'Workflow#1 transformed'!AI18,'Workflow#1 transformed'!AK18,'Workflow#1 transformed'!AM18,'Workflow#1 transformed'!AO18,'Workflow#1 transformed'!AQ18,'Workflow#1 transformed'!AS18,'Workflow#1 transformed'!AU18,'Workflow#1 transformed'!AW18,'Workflow#1 transformed'!AY18,'Workflow#1 transformed'!BA18,'Workflow#1 transformed'!BC18,'Workflow#1 transformed'!BE18,'Workflow#1 transformed'!BG18,'Workflow#1 transformed'!BI18)</f>
        <v>91.145186666666646</v>
      </c>
    </row>
    <row r="19" spans="1:6" x14ac:dyDescent="0.3">
      <c r="A19" t="s">
        <v>48</v>
      </c>
      <c r="B19">
        <f>AVERAGE('Workflow#1 15days TPT'!B19:P19)</f>
        <v>1.2229288000000003</v>
      </c>
      <c r="C19">
        <f>AVERAGE('Workflow#1 15days Quality'!B19:P19)</f>
        <v>95.018838666666653</v>
      </c>
      <c r="D19" s="6">
        <v>1.0449470000000001</v>
      </c>
      <c r="E19">
        <f>AVERAGE('Workflow#1 transformed'!B19,'Workflow#1 transformed'!D19,'Workflow#1 transformed'!F19,'Workflow#1 transformed'!H19,'Workflow#1 transformed'!J19,'Workflow#1 transformed'!L19,'Workflow#1 transformed'!N19,'Workflow#1 transformed'!P19,'Workflow#1 transformed'!R19,'Workflow#1 transformed'!T19,'Workflow#1 transformed'!V19,'Workflow#1 transformed'!X19,'Workflow#1 transformed'!Z19,'Workflow#1 transformed'!AB20,'Workflow#1 transformed'!AD19,'Workflow#1 transformed'!AF19,'Workflow#1 transformed'!AH19,'Workflow#1 transformed'!AJ19,'Workflow#1 transformed'!AL19,'Workflow#1 transformed'!AN19,'Workflow#1 transformed'!AP19,'Workflow#1 transformed'!AR19,'Workflow#1 transformed'!AT19,'Workflow#1 transformed'!AV19,'Workflow#1 transformed'!AX19,'Workflow#1 transformed'!AZ19,'Workflow#1 transformed'!BB19,'Workflow#1 transformed'!BD19,'Workflow#1 transformed'!BF19,'Workflow#1 transformed'!BH19)</f>
        <v>1.0950650333333334</v>
      </c>
      <c r="F19">
        <f>AVERAGE('Workflow#1 transformed'!C19,'Workflow#1 transformed'!E19,'Workflow#1 transformed'!G19,'Workflow#1 transformed'!I19,'Workflow#1 transformed'!K19,'Workflow#1 transformed'!M19,'Workflow#1 transformed'!O19,'Workflow#1 transformed'!Q19,'Workflow#1 transformed'!S19,'Workflow#1 transformed'!U19,'Workflow#1 transformed'!W19,'Workflow#1 transformed'!Y19,'Workflow#1 transformed'!AA19,'Workflow#1 transformed'!AC20,'Workflow#1 transformed'!AE19,'Workflow#1 transformed'!AG19,'Workflow#1 transformed'!AI19,'Workflow#1 transformed'!AK19,'Workflow#1 transformed'!AM19,'Workflow#1 transformed'!AO19,'Workflow#1 transformed'!AQ19,'Workflow#1 transformed'!AS19,'Workflow#1 transformed'!AU19,'Workflow#1 transformed'!AW19,'Workflow#1 transformed'!AY19,'Workflow#1 transformed'!BA19,'Workflow#1 transformed'!BC19,'Workflow#1 transformed'!BE19,'Workflow#1 transformed'!BG19,'Workflow#1 transformed'!BI19)</f>
        <v>95.62222366666667</v>
      </c>
    </row>
    <row r="20" spans="1:6" x14ac:dyDescent="0.3">
      <c r="A20" t="s">
        <v>49</v>
      </c>
      <c r="B20">
        <f>AVERAGE('Workflow#1 15days TPT'!B20:P20)</f>
        <v>2.2388964000000002</v>
      </c>
      <c r="C20">
        <f>AVERAGE('Workflow#1 15days Quality'!B20:P20)</f>
        <v>93.75784400000002</v>
      </c>
      <c r="D20" s="4">
        <v>1.928831</v>
      </c>
      <c r="E20">
        <f>AVERAGE('Workflow#1 transformed'!B20,'Workflow#1 transformed'!D20,'Workflow#1 transformed'!F20,'Workflow#1 transformed'!H20,'Workflow#1 transformed'!J20,'Workflow#1 transformed'!L20,'Workflow#1 transformed'!N20,'Workflow#1 transformed'!P20,'Workflow#1 transformed'!R20,'Workflow#1 transformed'!T20,'Workflow#1 transformed'!V20,'Workflow#1 transformed'!X20,'Workflow#1 transformed'!Z20,'Workflow#1 transformed'!AB21,'Workflow#1 transformed'!AD20,'Workflow#1 transformed'!AF20,'Workflow#1 transformed'!AH20,'Workflow#1 transformed'!AJ20,'Workflow#1 transformed'!AL20,'Workflow#1 transformed'!AN20,'Workflow#1 transformed'!AP20,'Workflow#1 transformed'!AR20,'Workflow#1 transformed'!AT20,'Workflow#1 transformed'!AV20,'Workflow#1 transformed'!AX20,'Workflow#1 transformed'!AZ20,'Workflow#1 transformed'!BB20,'Workflow#1 transformed'!BD20,'Workflow#1 transformed'!BF20,'Workflow#1 transformed'!BH20)</f>
        <v>1.9277387333333338</v>
      </c>
      <c r="F20">
        <f>AVERAGE('Workflow#1 transformed'!C20,'Workflow#1 transformed'!E20,'Workflow#1 transformed'!G20,'Workflow#1 transformed'!I20,'Workflow#1 transformed'!K20,'Workflow#1 transformed'!M20,'Workflow#1 transformed'!O20,'Workflow#1 transformed'!Q20,'Workflow#1 transformed'!S20,'Workflow#1 transformed'!U20,'Workflow#1 transformed'!W20,'Workflow#1 transformed'!Y20,'Workflow#1 transformed'!AA20,'Workflow#1 transformed'!AC21,'Workflow#1 transformed'!AE20,'Workflow#1 transformed'!AG20,'Workflow#1 transformed'!AI20,'Workflow#1 transformed'!AK20,'Workflow#1 transformed'!AM20,'Workflow#1 transformed'!AO20,'Workflow#1 transformed'!AQ20,'Workflow#1 transformed'!AS20,'Workflow#1 transformed'!AU20,'Workflow#1 transformed'!AW20,'Workflow#1 transformed'!AY20,'Workflow#1 transformed'!BA20,'Workflow#1 transformed'!BC20,'Workflow#1 transformed'!BE20,'Workflow#1 transformed'!BG20,'Workflow#1 transformed'!BI20)</f>
        <v>95.126888999999991</v>
      </c>
    </row>
    <row r="21" spans="1:6" x14ac:dyDescent="0.3">
      <c r="A21" t="s">
        <v>50</v>
      </c>
      <c r="B21">
        <f>AVERAGE('Workflow#1 15days TPT'!B21:P21)</f>
        <v>1.6089047333333333</v>
      </c>
      <c r="C21">
        <f>AVERAGE('Workflow#1 15days Quality'!B21:P21)</f>
        <v>93.951751999999985</v>
      </c>
      <c r="D21" s="6">
        <v>1.3881749999999999</v>
      </c>
      <c r="E21">
        <f>AVERAGE('Workflow#1 transformed'!B21,'Workflow#1 transformed'!D21,'Workflow#1 transformed'!F21,'Workflow#1 transformed'!H21,'Workflow#1 transformed'!J21,'Workflow#1 transformed'!L21,'Workflow#1 transformed'!N21,'Workflow#1 transformed'!P21,'Workflow#1 transformed'!R21,'Workflow#1 transformed'!T21,'Workflow#1 transformed'!V21,'Workflow#1 transformed'!X21,'Workflow#1 transformed'!Z21,'Workflow#1 transformed'!AB22,'Workflow#1 transformed'!AD21,'Workflow#1 transformed'!AF21,'Workflow#1 transformed'!AH21,'Workflow#1 transformed'!AJ21,'Workflow#1 transformed'!AL21,'Workflow#1 transformed'!AN21,'Workflow#1 transformed'!AP21,'Workflow#1 transformed'!AR21,'Workflow#1 transformed'!AT21,'Workflow#1 transformed'!AV21,'Workflow#1 transformed'!AX21,'Workflow#1 transformed'!AZ21,'Workflow#1 transformed'!BB21,'Workflow#1 transformed'!BD21,'Workflow#1 transformed'!BF21,'Workflow#1 transformed'!BH21)</f>
        <v>1.4048683333333332</v>
      </c>
      <c r="F21">
        <f>AVERAGE('Workflow#1 transformed'!C21,'Workflow#1 transformed'!E21,'Workflow#1 transformed'!G21,'Workflow#1 transformed'!I21,'Workflow#1 transformed'!K21,'Workflow#1 transformed'!M21,'Workflow#1 transformed'!O21,'Workflow#1 transformed'!Q21,'Workflow#1 transformed'!S21,'Workflow#1 transformed'!U21,'Workflow#1 transformed'!W21,'Workflow#1 transformed'!Y21,'Workflow#1 transformed'!AA21,'Workflow#1 transformed'!AC22,'Workflow#1 transformed'!AE21,'Workflow#1 transformed'!AG21,'Workflow#1 transformed'!AI21,'Workflow#1 transformed'!AK21,'Workflow#1 transformed'!AM21,'Workflow#1 transformed'!AO21,'Workflow#1 transformed'!AQ21,'Workflow#1 transformed'!AS21,'Workflow#1 transformed'!AU21,'Workflow#1 transformed'!AW21,'Workflow#1 transformed'!AY21,'Workflow#1 transformed'!BA21,'Workflow#1 transformed'!BC21,'Workflow#1 transformed'!BE21,'Workflow#1 transformed'!BG21,'Workflow#1 transformed'!BI21)</f>
        <v>94.390653</v>
      </c>
    </row>
    <row r="22" spans="1:6" x14ac:dyDescent="0.3">
      <c r="A22" t="s">
        <v>51</v>
      </c>
      <c r="B22">
        <f>AVERAGE('Workflow#1 15days TPT'!B22:P22)</f>
        <v>1.7569826666666668</v>
      </c>
      <c r="C22">
        <f>AVERAGE('Workflow#1 15days Quality'!B22:P22)</f>
        <v>94.716709333333327</v>
      </c>
      <c r="D22" s="4">
        <v>1.502461</v>
      </c>
      <c r="E22">
        <f>AVERAGE('Workflow#1 transformed'!B22,'Workflow#1 transformed'!D22,'Workflow#1 transformed'!F22,'Workflow#1 transformed'!H22,'Workflow#1 transformed'!J22,'Workflow#1 transformed'!L22,'Workflow#1 transformed'!N22,'Workflow#1 transformed'!P22,'Workflow#1 transformed'!R22,'Workflow#1 transformed'!T22,'Workflow#1 transformed'!V22,'Workflow#1 transformed'!X22,'Workflow#1 transformed'!Z22,'Workflow#1 transformed'!AB23,'Workflow#1 transformed'!AD22,'Workflow#1 transformed'!AF22,'Workflow#1 transformed'!AH22,'Workflow#1 transformed'!AJ22,'Workflow#1 transformed'!AL22,'Workflow#1 transformed'!AN22,'Workflow#1 transformed'!AP22,'Workflow#1 transformed'!AR22,'Workflow#1 transformed'!AT22,'Workflow#1 transformed'!AV22,'Workflow#1 transformed'!AX22,'Workflow#1 transformed'!AZ22,'Workflow#1 transformed'!BB22,'Workflow#1 transformed'!BD22,'Workflow#1 transformed'!BF22,'Workflow#1 transformed'!BH22)</f>
        <v>1.5377912666666667</v>
      </c>
      <c r="F22">
        <f>AVERAGE('Workflow#1 transformed'!C22,'Workflow#1 transformed'!E22,'Workflow#1 transformed'!G22,'Workflow#1 transformed'!I22,'Workflow#1 transformed'!K22,'Workflow#1 transformed'!M22,'Workflow#1 transformed'!O22,'Workflow#1 transformed'!Q22,'Workflow#1 transformed'!S22,'Workflow#1 transformed'!U22,'Workflow#1 transformed'!W22,'Workflow#1 transformed'!Y22,'Workflow#1 transformed'!AA22,'Workflow#1 transformed'!AC23,'Workflow#1 transformed'!AE22,'Workflow#1 transformed'!AG22,'Workflow#1 transformed'!AI22,'Workflow#1 transformed'!AK22,'Workflow#1 transformed'!AM22,'Workflow#1 transformed'!AO22,'Workflow#1 transformed'!AQ22,'Workflow#1 transformed'!AS22,'Workflow#1 transformed'!AU22,'Workflow#1 transformed'!AW22,'Workflow#1 transformed'!AY22,'Workflow#1 transformed'!BA22,'Workflow#1 transformed'!BC22,'Workflow#1 transformed'!BE22,'Workflow#1 transformed'!BG22,'Workflow#1 transformed'!BI22)</f>
        <v>94.982132333333325</v>
      </c>
    </row>
    <row r="23" spans="1:6" x14ac:dyDescent="0.3">
      <c r="A23" t="s">
        <v>52</v>
      </c>
      <c r="B23">
        <f>AVERAGE('Workflow#1 15days TPT'!B23:P23)</f>
        <v>2.2504157333333334</v>
      </c>
      <c r="C23">
        <f>AVERAGE('Workflow#1 15days Quality'!B23:P23)</f>
        <v>89.485120666666674</v>
      </c>
      <c r="D23" s="6">
        <v>1.99</v>
      </c>
      <c r="E23">
        <f>AVERAGE('Workflow#1 transformed'!B23,'Workflow#1 transformed'!D23,'Workflow#1 transformed'!F23,'Workflow#1 transformed'!H23,'Workflow#1 transformed'!J23,'Workflow#1 transformed'!L23,'Workflow#1 transformed'!N23,'Workflow#1 transformed'!P23,'Workflow#1 transformed'!R23,'Workflow#1 transformed'!T23,'Workflow#1 transformed'!V23,'Workflow#1 transformed'!X23,'Workflow#1 transformed'!Z23,'Workflow#1 transformed'!AB24,'Workflow#1 transformed'!AD23,'Workflow#1 transformed'!AF23,'Workflow#1 transformed'!AH23,'Workflow#1 transformed'!AJ23,'Workflow#1 transformed'!AL23,'Workflow#1 transformed'!AN23,'Workflow#1 transformed'!AP23,'Workflow#1 transformed'!AR23,'Workflow#1 transformed'!AT23,'Workflow#1 transformed'!AV23,'Workflow#1 transformed'!AX23,'Workflow#1 transformed'!AZ23,'Workflow#1 transformed'!BB23,'Workflow#1 transformed'!BD23,'Workflow#1 transformed'!BF23,'Workflow#1 transformed'!BH23)</f>
        <v>1.9721955333333334</v>
      </c>
      <c r="F23">
        <f>AVERAGE('Workflow#1 transformed'!C23,'Workflow#1 transformed'!E23,'Workflow#1 transformed'!G23,'Workflow#1 transformed'!I23,'Workflow#1 transformed'!K23,'Workflow#1 transformed'!M23,'Workflow#1 transformed'!O23,'Workflow#1 transformed'!Q23,'Workflow#1 transformed'!S23,'Workflow#1 transformed'!U23,'Workflow#1 transformed'!W23,'Workflow#1 transformed'!Y23,'Workflow#1 transformed'!AA23,'Workflow#1 transformed'!AC24,'Workflow#1 transformed'!AE23,'Workflow#1 transformed'!AG23,'Workflow#1 transformed'!AI23,'Workflow#1 transformed'!AK23,'Workflow#1 transformed'!AM23,'Workflow#1 transformed'!AO23,'Workflow#1 transformed'!AQ23,'Workflow#1 transformed'!AS23,'Workflow#1 transformed'!AU23,'Workflow#1 transformed'!AW23,'Workflow#1 transformed'!AY23,'Workflow#1 transformed'!BA23,'Workflow#1 transformed'!BC23,'Workflow#1 transformed'!BE23,'Workflow#1 transformed'!BG23,'Workflow#1 transformed'!BI23)</f>
        <v>91.08349033333333</v>
      </c>
    </row>
    <row r="24" spans="1:6" x14ac:dyDescent="0.3">
      <c r="A24" t="s">
        <v>53</v>
      </c>
      <c r="B24">
        <f>AVERAGE('Workflow#1 15days TPT'!B24:P24)</f>
        <v>1.646023733333333</v>
      </c>
      <c r="C24">
        <f>AVERAGE('Workflow#1 15days Quality'!B24:P24)</f>
        <v>99.094271333333339</v>
      </c>
      <c r="D24" s="4">
        <v>1.4235260000000001</v>
      </c>
      <c r="E24">
        <f>AVERAGE('Workflow#1 transformed'!B24,'Workflow#1 transformed'!D24,'Workflow#1 transformed'!F24,'Workflow#1 transformed'!H24,'Workflow#1 transformed'!J24,'Workflow#1 transformed'!L24,'Workflow#1 transformed'!N24,'Workflow#1 transformed'!P24,'Workflow#1 transformed'!R24,'Workflow#1 transformed'!T24,'Workflow#1 transformed'!V24,'Workflow#1 transformed'!X24,'Workflow#1 transformed'!Z24,'Workflow#1 transformed'!AB25,'Workflow#1 transformed'!AD24,'Workflow#1 transformed'!AF24,'Workflow#1 transformed'!AH24,'Workflow#1 transformed'!AJ24,'Workflow#1 transformed'!AL24,'Workflow#1 transformed'!AN24,'Workflow#1 transformed'!AP24,'Workflow#1 transformed'!AR24,'Workflow#1 transformed'!AT24,'Workflow#1 transformed'!AV24,'Workflow#1 transformed'!AX24,'Workflow#1 transformed'!AZ24,'Workflow#1 transformed'!BB24,'Workflow#1 transformed'!BD24,'Workflow#1 transformed'!BF24,'Workflow#1 transformed'!BH24)</f>
        <v>1.5348713333333337</v>
      </c>
      <c r="F24">
        <f>AVERAGE('Workflow#1 transformed'!C24,'Workflow#1 transformed'!E24,'Workflow#1 transformed'!G24,'Workflow#1 transformed'!I24,'Workflow#1 transformed'!K24,'Workflow#1 transformed'!M24,'Workflow#1 transformed'!O24,'Workflow#1 transformed'!Q24,'Workflow#1 transformed'!S24,'Workflow#1 transformed'!U24,'Workflow#1 transformed'!W24,'Workflow#1 transformed'!Y24,'Workflow#1 transformed'!AA24,'Workflow#1 transformed'!AC25,'Workflow#1 transformed'!AE24,'Workflow#1 transformed'!AG24,'Workflow#1 transformed'!AI24,'Workflow#1 transformed'!AK24,'Workflow#1 transformed'!AM24,'Workflow#1 transformed'!AO24,'Workflow#1 transformed'!AQ24,'Workflow#1 transformed'!AS24,'Workflow#1 transformed'!AU24,'Workflow#1 transformed'!AW24,'Workflow#1 transformed'!AY24,'Workflow#1 transformed'!BA24,'Workflow#1 transformed'!BC24,'Workflow#1 transformed'!BE24,'Workflow#1 transformed'!BG24,'Workflow#1 transformed'!BI24)</f>
        <v>99.390366</v>
      </c>
    </row>
    <row r="25" spans="1:6" x14ac:dyDescent="0.3">
      <c r="A25" t="s">
        <v>54</v>
      </c>
      <c r="B25">
        <f>AVERAGE('Workflow#1 15days TPT'!B25:P25)</f>
        <v>1.5014515999999998</v>
      </c>
      <c r="C25">
        <f>AVERAGE('Workflow#1 15days Quality'!B25:P25)</f>
        <v>94.164815333333337</v>
      </c>
      <c r="D25" s="6">
        <v>1.2984960000000001</v>
      </c>
      <c r="E25">
        <f>AVERAGE('Workflow#1 transformed'!B25,'Workflow#1 transformed'!D25,'Workflow#1 transformed'!F25,'Workflow#1 transformed'!H25,'Workflow#1 transformed'!J25,'Workflow#1 transformed'!L25,'Workflow#1 transformed'!N25,'Workflow#1 transformed'!P25,'Workflow#1 transformed'!R25,'Workflow#1 transformed'!T25,'Workflow#1 transformed'!V25,'Workflow#1 transformed'!X25,'Workflow#1 transformed'!Z25,'Workflow#1 transformed'!AB26,'Workflow#1 transformed'!AD25,'Workflow#1 transformed'!AF25,'Workflow#1 transformed'!AH25,'Workflow#1 transformed'!AJ25,'Workflow#1 transformed'!AL25,'Workflow#1 transformed'!AN25,'Workflow#1 transformed'!AP25,'Workflow#1 transformed'!AR25,'Workflow#1 transformed'!AT25,'Workflow#1 transformed'!AV25,'Workflow#1 transformed'!AX25,'Workflow#1 transformed'!AZ25,'Workflow#1 transformed'!BB25,'Workflow#1 transformed'!BD25,'Workflow#1 transformed'!BF25,'Workflow#1 transformed'!BH25)</f>
        <v>1.3381105</v>
      </c>
      <c r="F25">
        <f>AVERAGE('Workflow#1 transformed'!C25,'Workflow#1 transformed'!E25,'Workflow#1 transformed'!G25,'Workflow#1 transformed'!I25,'Workflow#1 transformed'!K25,'Workflow#1 transformed'!M25,'Workflow#1 transformed'!O25,'Workflow#1 transformed'!Q25,'Workflow#1 transformed'!S25,'Workflow#1 transformed'!U25,'Workflow#1 transformed'!W25,'Workflow#1 transformed'!Y25,'Workflow#1 transformed'!AA25,'Workflow#1 transformed'!AC26,'Workflow#1 transformed'!AE25,'Workflow#1 transformed'!AG25,'Workflow#1 transformed'!AI25,'Workflow#1 transformed'!AK25,'Workflow#1 transformed'!AM25,'Workflow#1 transformed'!AO25,'Workflow#1 transformed'!AQ25,'Workflow#1 transformed'!AS25,'Workflow#1 transformed'!AU25,'Workflow#1 transformed'!AW25,'Workflow#1 transformed'!AY25,'Workflow#1 transformed'!BA25,'Workflow#1 transformed'!BC25,'Workflow#1 transformed'!BE25,'Workflow#1 transformed'!BG25,'Workflow#1 transformed'!BI25)</f>
        <v>95.412227666666695</v>
      </c>
    </row>
    <row r="26" spans="1:6" x14ac:dyDescent="0.3">
      <c r="A26" t="s">
        <v>55</v>
      </c>
      <c r="B26">
        <f>AVERAGE('Workflow#1 15days TPT'!B26:P26)</f>
        <v>2.1950219333333334</v>
      </c>
      <c r="C26">
        <f>AVERAGE('Workflow#1 15days Quality'!B26:P26)</f>
        <v>88.618801999999974</v>
      </c>
      <c r="D26" s="4">
        <v>1.88893</v>
      </c>
      <c r="E26">
        <f>AVERAGE('Workflow#1 transformed'!B26,'Workflow#1 transformed'!D26,'Workflow#1 transformed'!F26,'Workflow#1 transformed'!H26,'Workflow#1 transformed'!J26,'Workflow#1 transformed'!L26,'Workflow#1 transformed'!N26,'Workflow#1 transformed'!P26,'Workflow#1 transformed'!R26,'Workflow#1 transformed'!T26,'Workflow#1 transformed'!V26,'Workflow#1 transformed'!X26,'Workflow#1 transformed'!Z26,'Workflow#1 transformed'!AB27,'Workflow#1 transformed'!AD26,'Workflow#1 transformed'!AF26,'Workflow#1 transformed'!AH26,'Workflow#1 transformed'!AJ26,'Workflow#1 transformed'!AL26,'Workflow#1 transformed'!AN26,'Workflow#1 transformed'!AP26,'Workflow#1 transformed'!AR26,'Workflow#1 transformed'!AT26,'Workflow#1 transformed'!AV26,'Workflow#1 transformed'!AX26,'Workflow#1 transformed'!AZ26,'Workflow#1 transformed'!BB26,'Workflow#1 transformed'!BD26,'Workflow#1 transformed'!BF26,'Workflow#1 transformed'!BH26)</f>
        <v>1.9190718999999994</v>
      </c>
      <c r="F26">
        <f>AVERAGE('Workflow#1 transformed'!C26,'Workflow#1 transformed'!E26,'Workflow#1 transformed'!G26,'Workflow#1 transformed'!I26,'Workflow#1 transformed'!K26,'Workflow#1 transformed'!M26,'Workflow#1 transformed'!O26,'Workflow#1 transformed'!Q26,'Workflow#1 transformed'!S26,'Workflow#1 transformed'!U26,'Workflow#1 transformed'!W26,'Workflow#1 transformed'!Y26,'Workflow#1 transformed'!AA26,'Workflow#1 transformed'!AC27,'Workflow#1 transformed'!AE26,'Workflow#1 transformed'!AG26,'Workflow#1 transformed'!AI26,'Workflow#1 transformed'!AK26,'Workflow#1 transformed'!AM26,'Workflow#1 transformed'!AO26,'Workflow#1 transformed'!AQ26,'Workflow#1 transformed'!AS26,'Workflow#1 transformed'!AU26,'Workflow#1 transformed'!AW26,'Workflow#1 transformed'!AY26,'Workflow#1 transformed'!BA26,'Workflow#1 transformed'!BC26,'Workflow#1 transformed'!BE26,'Workflow#1 transformed'!BG26,'Workflow#1 transformed'!BI26)</f>
        <v>90.10757199999999</v>
      </c>
    </row>
    <row r="27" spans="1:6" x14ac:dyDescent="0.3">
      <c r="A27" t="s">
        <v>56</v>
      </c>
      <c r="B27">
        <f>AVERAGE('Workflow#1 15days TPT'!B27:P27)</f>
        <v>2.2570983333333334</v>
      </c>
      <c r="C27">
        <f>AVERAGE('Workflow#1 15days Quality'!B27:P27)</f>
        <v>93.105949999999979</v>
      </c>
      <c r="D27" s="6">
        <v>1.939195</v>
      </c>
      <c r="E27">
        <f>AVERAGE('Workflow#1 transformed'!B27,'Workflow#1 transformed'!D27,'Workflow#1 transformed'!F27,'Workflow#1 transformed'!H27,'Workflow#1 transformed'!J27,'Workflow#1 transformed'!L27,'Workflow#1 transformed'!N27,'Workflow#1 transformed'!P27,'Workflow#1 transformed'!R27,'Workflow#1 transformed'!T27,'Workflow#1 transformed'!V27,'Workflow#1 transformed'!X27,'Workflow#1 transformed'!Z27,'Workflow#1 transformed'!AB28,'Workflow#1 transformed'!AD27,'Workflow#1 transformed'!AF27,'Workflow#1 transformed'!AH27,'Workflow#1 transformed'!AJ27,'Workflow#1 transformed'!AL27,'Workflow#1 transformed'!AN27,'Workflow#1 transformed'!AP27,'Workflow#1 transformed'!AR27,'Workflow#1 transformed'!AT27,'Workflow#1 transformed'!AV27,'Workflow#1 transformed'!AX27,'Workflow#1 transformed'!AZ27,'Workflow#1 transformed'!BB27,'Workflow#1 transformed'!BD27,'Workflow#1 transformed'!BF27,'Workflow#1 transformed'!BH27)</f>
        <v>1.9416819333333335</v>
      </c>
      <c r="F27">
        <f>AVERAGE('Workflow#1 transformed'!C27,'Workflow#1 transformed'!E27,'Workflow#1 transformed'!G27,'Workflow#1 transformed'!I27,'Workflow#1 transformed'!K27,'Workflow#1 transformed'!M27,'Workflow#1 transformed'!O27,'Workflow#1 transformed'!Q27,'Workflow#1 transformed'!S27,'Workflow#1 transformed'!U27,'Workflow#1 transformed'!W27,'Workflow#1 transformed'!Y27,'Workflow#1 transformed'!AA27,'Workflow#1 transformed'!AC28,'Workflow#1 transformed'!AE27,'Workflow#1 transformed'!AG27,'Workflow#1 transformed'!AI27,'Workflow#1 transformed'!AK27,'Workflow#1 transformed'!AM27,'Workflow#1 transformed'!AO27,'Workflow#1 transformed'!AQ27,'Workflow#1 transformed'!AS27,'Workflow#1 transformed'!AU27,'Workflow#1 transformed'!AW27,'Workflow#1 transformed'!AY27,'Workflow#1 transformed'!BA27,'Workflow#1 transformed'!BC27,'Workflow#1 transformed'!BE27,'Workflow#1 transformed'!BG27,'Workflow#1 transformed'!BI27)</f>
        <v>94.034755333333308</v>
      </c>
    </row>
    <row r="28" spans="1:6" x14ac:dyDescent="0.3">
      <c r="A28" t="s">
        <v>57</v>
      </c>
      <c r="B28">
        <f>AVERAGE('Workflow#1 15days TPT'!B28:P28)</f>
        <v>1.7346063333333333</v>
      </c>
      <c r="C28">
        <f>AVERAGE('Workflow#1 15days Quality'!B28:P28)</f>
        <v>88.727290666666661</v>
      </c>
      <c r="D28" s="4">
        <v>1.493207</v>
      </c>
      <c r="E28">
        <f>AVERAGE('Workflow#1 transformed'!B28,'Workflow#1 transformed'!D28,'Workflow#1 transformed'!F28,'Workflow#1 transformed'!H28,'Workflow#1 transformed'!J28,'Workflow#1 transformed'!L28,'Workflow#1 transformed'!N28,'Workflow#1 transformed'!P28,'Workflow#1 transformed'!R28,'Workflow#1 transformed'!T28,'Workflow#1 transformed'!V28,'Workflow#1 transformed'!X28,'Workflow#1 transformed'!Z28,'Workflow#1 transformed'!AB29,'Workflow#1 transformed'!AD28,'Workflow#1 transformed'!AF28,'Workflow#1 transformed'!AH28,'Workflow#1 transformed'!AJ28,'Workflow#1 transformed'!AL28,'Workflow#1 transformed'!AN28,'Workflow#1 transformed'!AP28,'Workflow#1 transformed'!AR28,'Workflow#1 transformed'!AT28,'Workflow#1 transformed'!AV28,'Workflow#1 transformed'!AX28,'Workflow#1 transformed'!AZ28,'Workflow#1 transformed'!BB28,'Workflow#1 transformed'!BD28,'Workflow#1 transformed'!BF28,'Workflow#1 transformed'!BH28)</f>
        <v>1.5147442999999998</v>
      </c>
      <c r="F28">
        <f>AVERAGE('Workflow#1 transformed'!C28,'Workflow#1 transformed'!E28,'Workflow#1 transformed'!G28,'Workflow#1 transformed'!I28,'Workflow#1 transformed'!K28,'Workflow#1 transformed'!M28,'Workflow#1 transformed'!O28,'Workflow#1 transformed'!Q28,'Workflow#1 transformed'!S28,'Workflow#1 transformed'!U28,'Workflow#1 transformed'!W28,'Workflow#1 transformed'!Y28,'Workflow#1 transformed'!AA28,'Workflow#1 transformed'!AC29,'Workflow#1 transformed'!AE28,'Workflow#1 transformed'!AG28,'Workflow#1 transformed'!AI28,'Workflow#1 transformed'!AK28,'Workflow#1 transformed'!AM28,'Workflow#1 transformed'!AO28,'Workflow#1 transformed'!AQ28,'Workflow#1 transformed'!AS28,'Workflow#1 transformed'!AU28,'Workflow#1 transformed'!AW28,'Workflow#1 transformed'!AY28,'Workflow#1 transformed'!BA28,'Workflow#1 transformed'!BC28,'Workflow#1 transformed'!BE28,'Workflow#1 transformed'!BG28,'Workflow#1 transformed'!BI28)</f>
        <v>90.253382999999999</v>
      </c>
    </row>
    <row r="29" spans="1:6" x14ac:dyDescent="0.3">
      <c r="A29" t="s">
        <v>58</v>
      </c>
      <c r="B29">
        <f>AVERAGE('Workflow#1 15days TPT'!B29:P29)</f>
        <v>1.8421794666666664</v>
      </c>
      <c r="C29">
        <f>AVERAGE('Workflow#1 15days Quality'!B29:P29)</f>
        <v>93.44403933333335</v>
      </c>
      <c r="D29" s="6">
        <v>1.5848359999999999</v>
      </c>
      <c r="E29">
        <f>AVERAGE('Workflow#1 transformed'!B29,'Workflow#1 transformed'!D29,'Workflow#1 transformed'!F29,'Workflow#1 transformed'!H29,'Workflow#1 transformed'!J29,'Workflow#1 transformed'!L29,'Workflow#1 transformed'!N29,'Workflow#1 transformed'!P29,'Workflow#1 transformed'!R29,'Workflow#1 transformed'!T29,'Workflow#1 transformed'!V29,'Workflow#1 transformed'!X29,'Workflow#1 transformed'!Z29,'Workflow#1 transformed'!AB30,'Workflow#1 transformed'!AD29,'Workflow#1 transformed'!AF29,'Workflow#1 transformed'!AH29,'Workflow#1 transformed'!AJ29,'Workflow#1 transformed'!AL29,'Workflow#1 transformed'!AN29,'Workflow#1 transformed'!AP29,'Workflow#1 transformed'!AR29,'Workflow#1 transformed'!AT29,'Workflow#1 transformed'!AV29,'Workflow#1 transformed'!AX29,'Workflow#1 transformed'!AZ29,'Workflow#1 transformed'!BB29,'Workflow#1 transformed'!BD29,'Workflow#1 transformed'!BF29,'Workflow#1 transformed'!BH29)</f>
        <v>1.6530457666666662</v>
      </c>
      <c r="F29">
        <f>AVERAGE('Workflow#1 transformed'!C29,'Workflow#1 transformed'!E29,'Workflow#1 transformed'!G29,'Workflow#1 transformed'!I29,'Workflow#1 transformed'!K29,'Workflow#1 transformed'!M29,'Workflow#1 transformed'!O29,'Workflow#1 transformed'!Q29,'Workflow#1 transformed'!S29,'Workflow#1 transformed'!U29,'Workflow#1 transformed'!W29,'Workflow#1 transformed'!Y29,'Workflow#1 transformed'!AA29,'Workflow#1 transformed'!AC30,'Workflow#1 transformed'!AE29,'Workflow#1 transformed'!AG29,'Workflow#1 transformed'!AI29,'Workflow#1 transformed'!AK29,'Workflow#1 transformed'!AM29,'Workflow#1 transformed'!AO29,'Workflow#1 transformed'!AQ29,'Workflow#1 transformed'!AS29,'Workflow#1 transformed'!AU29,'Workflow#1 transformed'!AW29,'Workflow#1 transformed'!AY29,'Workflow#1 transformed'!BA29,'Workflow#1 transformed'!BC29,'Workflow#1 transformed'!BE29,'Workflow#1 transformed'!BG29,'Workflow#1 transformed'!BI29)</f>
        <v>94.396507666666665</v>
      </c>
    </row>
    <row r="30" spans="1:6" x14ac:dyDescent="0.3">
      <c r="A30" t="s">
        <v>59</v>
      </c>
      <c r="B30">
        <f>AVERAGE('Workflow#1 15days TPT'!B30:P30)</f>
        <v>1.3981994</v>
      </c>
      <c r="C30">
        <f>AVERAGE('Workflow#1 15days Quality'!B30:P30)</f>
        <v>90.851402666666658</v>
      </c>
      <c r="D30" s="4">
        <v>1.209201</v>
      </c>
      <c r="E30">
        <f>AVERAGE('Workflow#1 transformed'!B30,'Workflow#1 transformed'!D30,'Workflow#1 transformed'!F30,'Workflow#1 transformed'!H30,'Workflow#1 transformed'!J30,'Workflow#1 transformed'!L30,'Workflow#1 transformed'!N30,'Workflow#1 transformed'!P30,'Workflow#1 transformed'!R30,'Workflow#1 transformed'!T30,'Workflow#1 transformed'!V30,'Workflow#1 transformed'!X30,'Workflow#1 transformed'!Z30,'Workflow#1 transformed'!AB31,'Workflow#1 transformed'!AD30,'Workflow#1 transformed'!AF30,'Workflow#1 transformed'!AH30,'Workflow#1 transformed'!AJ30,'Workflow#1 transformed'!AL30,'Workflow#1 transformed'!AN30,'Workflow#1 transformed'!AP30,'Workflow#1 transformed'!AR30,'Workflow#1 transformed'!AT30,'Workflow#1 transformed'!AV30,'Workflow#1 transformed'!AX30,'Workflow#1 transformed'!AZ30,'Workflow#1 transformed'!BB30,'Workflow#1 transformed'!BD30,'Workflow#1 transformed'!BF30,'Workflow#1 transformed'!BH30)</f>
        <v>1.2803238000000003</v>
      </c>
      <c r="F30">
        <f>AVERAGE('Workflow#1 transformed'!C30,'Workflow#1 transformed'!E30,'Workflow#1 transformed'!G30,'Workflow#1 transformed'!I30,'Workflow#1 transformed'!K30,'Workflow#1 transformed'!M30,'Workflow#1 transformed'!O30,'Workflow#1 transformed'!Q30,'Workflow#1 transformed'!S30,'Workflow#1 transformed'!U30,'Workflow#1 transformed'!W30,'Workflow#1 transformed'!Y30,'Workflow#1 transformed'!AA30,'Workflow#1 transformed'!AC31,'Workflow#1 transformed'!AE30,'Workflow#1 transformed'!AG30,'Workflow#1 transformed'!AI30,'Workflow#1 transformed'!AK30,'Workflow#1 transformed'!AM30,'Workflow#1 transformed'!AO30,'Workflow#1 transformed'!AQ30,'Workflow#1 transformed'!AS30,'Workflow#1 transformed'!AU30,'Workflow#1 transformed'!AW30,'Workflow#1 transformed'!AY30,'Workflow#1 transformed'!BA30,'Workflow#1 transformed'!BC30,'Workflow#1 transformed'!BE30,'Workflow#1 transformed'!BG30,'Workflow#1 transformed'!BI30)</f>
        <v>92.322124666666681</v>
      </c>
    </row>
    <row r="31" spans="1:6" x14ac:dyDescent="0.3">
      <c r="A31" t="s">
        <v>60</v>
      </c>
      <c r="B31">
        <f>AVERAGE('Workflow#1 15days TPT'!B31:P31)</f>
        <v>2.0731687333333335</v>
      </c>
      <c r="C31">
        <f>AVERAGE('Workflow#1 15days Quality'!B31:P31)</f>
        <v>93.43073733333334</v>
      </c>
      <c r="D31" s="6">
        <v>1.779938</v>
      </c>
      <c r="E31">
        <f>AVERAGE('Workflow#1 transformed'!B31,'Workflow#1 transformed'!D31,'Workflow#1 transformed'!F31,'Workflow#1 transformed'!H31,'Workflow#1 transformed'!J31,'Workflow#1 transformed'!L31,'Workflow#1 transformed'!N31,'Workflow#1 transformed'!P31,'Workflow#1 transformed'!R31,'Workflow#1 transformed'!T31,'Workflow#1 transformed'!V31,'Workflow#1 transformed'!X31,'Workflow#1 transformed'!Z31,'Workflow#1 transformed'!AB32,'Workflow#1 transformed'!AD31,'Workflow#1 transformed'!AF31,'Workflow#1 transformed'!AH31,'Workflow#1 transformed'!AJ31,'Workflow#1 transformed'!AL31,'Workflow#1 transformed'!AN31,'Workflow#1 transformed'!AP31,'Workflow#1 transformed'!AR31,'Workflow#1 transformed'!AT31,'Workflow#1 transformed'!AV31,'Workflow#1 transformed'!AX31,'Workflow#1 transformed'!AZ31,'Workflow#1 transformed'!BB31,'Workflow#1 transformed'!BD31,'Workflow#1 transformed'!BF31,'Workflow#1 transformed'!BH31)</f>
        <v>1.804330966666666</v>
      </c>
      <c r="F31">
        <f>AVERAGE('Workflow#1 transformed'!C31,'Workflow#1 transformed'!E31,'Workflow#1 transformed'!G31,'Workflow#1 transformed'!I31,'Workflow#1 transformed'!K31,'Workflow#1 transformed'!M31,'Workflow#1 transformed'!O31,'Workflow#1 transformed'!Q31,'Workflow#1 transformed'!S31,'Workflow#1 transformed'!U31,'Workflow#1 transformed'!W31,'Workflow#1 transformed'!Y31,'Workflow#1 transformed'!AA31,'Workflow#1 transformed'!AC32,'Workflow#1 transformed'!AE31,'Workflow#1 transformed'!AG31,'Workflow#1 transformed'!AI31,'Workflow#1 transformed'!AK31,'Workflow#1 transformed'!AM31,'Workflow#1 transformed'!AO31,'Workflow#1 transformed'!AQ31,'Workflow#1 transformed'!AS31,'Workflow#1 transformed'!AU31,'Workflow#1 transformed'!AW31,'Workflow#1 transformed'!AY31,'Workflow#1 transformed'!BA31,'Workflow#1 transformed'!BC31,'Workflow#1 transformed'!BE31,'Workflow#1 transformed'!BG31,'Workflow#1 transformed'!BI31)</f>
        <v>94.469155333333347</v>
      </c>
    </row>
    <row r="32" spans="1:6" x14ac:dyDescent="0.3">
      <c r="A32" t="s">
        <v>61</v>
      </c>
      <c r="B32">
        <f>AVERAGE('Workflow#1 15days TPT'!B32:P32)</f>
        <v>2.2378929333333333</v>
      </c>
      <c r="C32">
        <f>AVERAGE('Workflow#1 15days Quality'!B32:P32)</f>
        <v>94.108077333333313</v>
      </c>
      <c r="D32" s="4">
        <v>1.9353910000000001</v>
      </c>
      <c r="E32">
        <f>AVERAGE('Workflow#1 transformed'!B32,'Workflow#1 transformed'!D32,'Workflow#1 transformed'!F32,'Workflow#1 transformed'!H32,'Workflow#1 transformed'!J32,'Workflow#1 transformed'!L32,'Workflow#1 transformed'!N32,'Workflow#1 transformed'!P32,'Workflow#1 transformed'!R32,'Workflow#1 transformed'!T32,'Workflow#1 transformed'!V32,'Workflow#1 transformed'!X32,'Workflow#1 transformed'!Z32,'Workflow#1 transformed'!AB33,'Workflow#1 transformed'!AD32,'Workflow#1 transformed'!AF32,'Workflow#1 transformed'!AH32,'Workflow#1 transformed'!AJ32,'Workflow#1 transformed'!AL32,'Workflow#1 transformed'!AN32,'Workflow#1 transformed'!AP32,'Workflow#1 transformed'!AR32,'Workflow#1 transformed'!AT32,'Workflow#1 transformed'!AV32,'Workflow#1 transformed'!AX32,'Workflow#1 transformed'!AZ32,'Workflow#1 transformed'!BB32,'Workflow#1 transformed'!BD32,'Workflow#1 transformed'!BF32,'Workflow#1 transformed'!BH32)</f>
        <v>1.9538251666666671</v>
      </c>
      <c r="F32">
        <f>AVERAGE('Workflow#1 transformed'!C32,'Workflow#1 transformed'!E32,'Workflow#1 transformed'!G32,'Workflow#1 transformed'!I32,'Workflow#1 transformed'!K32,'Workflow#1 transformed'!M32,'Workflow#1 transformed'!O32,'Workflow#1 transformed'!Q32,'Workflow#1 transformed'!S32,'Workflow#1 transformed'!U32,'Workflow#1 transformed'!W32,'Workflow#1 transformed'!Y32,'Workflow#1 transformed'!AA32,'Workflow#1 transformed'!AC33,'Workflow#1 transformed'!AE32,'Workflow#1 transformed'!AG32,'Workflow#1 transformed'!AI32,'Workflow#1 transformed'!AK32,'Workflow#1 transformed'!AM32,'Workflow#1 transformed'!AO32,'Workflow#1 transformed'!AQ32,'Workflow#1 transformed'!AS32,'Workflow#1 transformed'!AU32,'Workflow#1 transformed'!AW32,'Workflow#1 transformed'!AY32,'Workflow#1 transformed'!BA32,'Workflow#1 transformed'!BC32,'Workflow#1 transformed'!BE32,'Workflow#1 transformed'!BG32,'Workflow#1 transformed'!BI32)</f>
        <v>95.403605999999982</v>
      </c>
    </row>
    <row r="33" spans="1:6" x14ac:dyDescent="0.3">
      <c r="A33" t="s">
        <v>62</v>
      </c>
      <c r="B33">
        <f>AVERAGE('Workflow#1 15days TPT'!B33:P33)</f>
        <v>2.4017538666666671</v>
      </c>
      <c r="C33">
        <f>AVERAGE('Workflow#1 15days Quality'!B33:P33)</f>
        <v>90.031452666666652</v>
      </c>
      <c r="D33" s="6">
        <v>2.0476589999999999</v>
      </c>
      <c r="E33">
        <f>AVERAGE('Workflow#1 transformed'!B33,'Workflow#1 transformed'!D33,'Workflow#1 transformed'!F33,'Workflow#1 transformed'!H33,'Workflow#1 transformed'!J33,'Workflow#1 transformed'!L33,'Workflow#1 transformed'!N33,'Workflow#1 transformed'!P33,'Workflow#1 transformed'!R33,'Workflow#1 transformed'!T33,'Workflow#1 transformed'!V33,'Workflow#1 transformed'!X33,'Workflow#1 transformed'!Z33,'Workflow#1 transformed'!AB34,'Workflow#1 transformed'!AD33,'Workflow#1 transformed'!AF33,'Workflow#1 transformed'!AH33,'Workflow#1 transformed'!AJ33,'Workflow#1 transformed'!AL33,'Workflow#1 transformed'!AN33,'Workflow#1 transformed'!AP33,'Workflow#1 transformed'!AR33,'Workflow#1 transformed'!AT33,'Workflow#1 transformed'!AV33,'Workflow#1 transformed'!AX33,'Workflow#1 transformed'!AZ33,'Workflow#1 transformed'!BB33,'Workflow#1 transformed'!BD33,'Workflow#1 transformed'!BF33,'Workflow#1 transformed'!BH33)</f>
        <v>2.0982315333333341</v>
      </c>
      <c r="F33">
        <f>AVERAGE('Workflow#1 transformed'!C33,'Workflow#1 transformed'!E33,'Workflow#1 transformed'!G33,'Workflow#1 transformed'!I33,'Workflow#1 transformed'!K33,'Workflow#1 transformed'!M33,'Workflow#1 transformed'!O33,'Workflow#1 transformed'!Q33,'Workflow#1 transformed'!S33,'Workflow#1 transformed'!U33,'Workflow#1 transformed'!W33,'Workflow#1 transformed'!Y33,'Workflow#1 transformed'!AA33,'Workflow#1 transformed'!AC34,'Workflow#1 transformed'!AE33,'Workflow#1 transformed'!AG33,'Workflow#1 transformed'!AI33,'Workflow#1 transformed'!AK33,'Workflow#1 transformed'!AM33,'Workflow#1 transformed'!AO33,'Workflow#1 transformed'!AQ33,'Workflow#1 transformed'!AS33,'Workflow#1 transformed'!AU33,'Workflow#1 transformed'!AW33,'Workflow#1 transformed'!AY33,'Workflow#1 transformed'!BA33,'Workflow#1 transformed'!BC33,'Workflow#1 transformed'!BE33,'Workflow#1 transformed'!BG33,'Workflow#1 transformed'!BI33)</f>
        <v>91.350299666666658</v>
      </c>
    </row>
    <row r="34" spans="1:6" x14ac:dyDescent="0.3">
      <c r="A34" t="s">
        <v>63</v>
      </c>
      <c r="B34">
        <f>AVERAGE('Workflow#1 15days TPT'!B34:P34)</f>
        <v>2.0332839333333337</v>
      </c>
      <c r="C34">
        <f>AVERAGE('Workflow#1 15days Quality'!B34:P34)</f>
        <v>91.830214666666663</v>
      </c>
      <c r="D34" s="4">
        <v>1.7547550000000001</v>
      </c>
      <c r="E34">
        <f>AVERAGE('Workflow#1 transformed'!B34,'Workflow#1 transformed'!D34,'Workflow#1 transformed'!F34,'Workflow#1 transformed'!H34,'Workflow#1 transformed'!J34,'Workflow#1 transformed'!L34,'Workflow#1 transformed'!N34,'Workflow#1 transformed'!P34,'Workflow#1 transformed'!R34,'Workflow#1 transformed'!T34,'Workflow#1 transformed'!V34,'Workflow#1 transformed'!X34,'Workflow#1 transformed'!Z34,'Workflow#1 transformed'!AB35,'Workflow#1 transformed'!AD34,'Workflow#1 transformed'!AF34,'Workflow#1 transformed'!AH34,'Workflow#1 transformed'!AJ34,'Workflow#1 transformed'!AL34,'Workflow#1 transformed'!AN34,'Workflow#1 transformed'!AP34,'Workflow#1 transformed'!AR34,'Workflow#1 transformed'!AT34,'Workflow#1 transformed'!AV34,'Workflow#1 transformed'!AX34,'Workflow#1 transformed'!AZ34,'Workflow#1 transformed'!BB34,'Workflow#1 transformed'!BD34,'Workflow#1 transformed'!BF34,'Workflow#1 transformed'!BH34)</f>
        <v>1.7856308666666665</v>
      </c>
      <c r="F34">
        <f>AVERAGE('Workflow#1 transformed'!C34,'Workflow#1 transformed'!E34,'Workflow#1 transformed'!G34,'Workflow#1 transformed'!I34,'Workflow#1 transformed'!K34,'Workflow#1 transformed'!M34,'Workflow#1 transformed'!O34,'Workflow#1 transformed'!Q34,'Workflow#1 transformed'!S34,'Workflow#1 transformed'!U34,'Workflow#1 transformed'!W34,'Workflow#1 transformed'!Y34,'Workflow#1 transformed'!AA34,'Workflow#1 transformed'!AC35,'Workflow#1 transformed'!AE34,'Workflow#1 transformed'!AG34,'Workflow#1 transformed'!AI34,'Workflow#1 transformed'!AK34,'Workflow#1 transformed'!AM34,'Workflow#1 transformed'!AO34,'Workflow#1 transformed'!AQ34,'Workflow#1 transformed'!AS34,'Workflow#1 transformed'!AU34,'Workflow#1 transformed'!AW34,'Workflow#1 transformed'!AY34,'Workflow#1 transformed'!BA34,'Workflow#1 transformed'!BC34,'Workflow#1 transformed'!BE34,'Workflow#1 transformed'!BG34,'Workflow#1 transformed'!BI34)</f>
        <v>92.696368333333339</v>
      </c>
    </row>
    <row r="35" spans="1:6" x14ac:dyDescent="0.3">
      <c r="A35" t="s">
        <v>64</v>
      </c>
      <c r="B35">
        <f>AVERAGE('Workflow#1 15days TPT'!B35:P35)</f>
        <v>2.4451371999999996</v>
      </c>
      <c r="C35">
        <f>AVERAGE('Workflow#1 15days Quality'!B35:P35)</f>
        <v>88.873463333333333</v>
      </c>
      <c r="D35" s="6">
        <v>2.1076769999999998</v>
      </c>
      <c r="E35">
        <f>AVERAGE('Workflow#1 transformed'!B35,'Workflow#1 transformed'!D35,'Workflow#1 transformed'!F35,'Workflow#1 transformed'!H35,'Workflow#1 transformed'!J35,'Workflow#1 transformed'!L35,'Workflow#1 transformed'!N35,'Workflow#1 transformed'!P35,'Workflow#1 transformed'!R35,'Workflow#1 transformed'!T35,'Workflow#1 transformed'!V35,'Workflow#1 transformed'!X35,'Workflow#1 transformed'!Z35,'Workflow#1 transformed'!AB36,'Workflow#1 transformed'!AD35,'Workflow#1 transformed'!AF35,'Workflow#1 transformed'!AH35,'Workflow#1 transformed'!AJ35,'Workflow#1 transformed'!AL35,'Workflow#1 transformed'!AN35,'Workflow#1 transformed'!AP35,'Workflow#1 transformed'!AR35,'Workflow#1 transformed'!AT35,'Workflow#1 transformed'!AV35,'Workflow#1 transformed'!AX35,'Workflow#1 transformed'!AZ35,'Workflow#1 transformed'!BB35,'Workflow#1 transformed'!BD35,'Workflow#1 transformed'!BF35,'Workflow#1 transformed'!BH35)</f>
        <v>2.1907872666666668</v>
      </c>
      <c r="F35">
        <f>AVERAGE('Workflow#1 transformed'!C35,'Workflow#1 transformed'!E35,'Workflow#1 transformed'!G35,'Workflow#1 transformed'!I35,'Workflow#1 transformed'!K35,'Workflow#1 transformed'!M35,'Workflow#1 transformed'!O35,'Workflow#1 transformed'!Q35,'Workflow#1 transformed'!S35,'Workflow#1 transformed'!U35,'Workflow#1 transformed'!W35,'Workflow#1 transformed'!Y35,'Workflow#1 transformed'!AA35,'Workflow#1 transformed'!AC36,'Workflow#1 transformed'!AE35,'Workflow#1 transformed'!AG35,'Workflow#1 transformed'!AI35,'Workflow#1 transformed'!AK35,'Workflow#1 transformed'!AM35,'Workflow#1 transformed'!AO35,'Workflow#1 transformed'!AQ35,'Workflow#1 transformed'!AS35,'Workflow#1 transformed'!AU35,'Workflow#1 transformed'!AW35,'Workflow#1 transformed'!AY35,'Workflow#1 transformed'!BA35,'Workflow#1 transformed'!BC35,'Workflow#1 transformed'!BE35,'Workflow#1 transformed'!BG35,'Workflow#1 transformed'!BI35)</f>
        <v>90.313399666666683</v>
      </c>
    </row>
    <row r="36" spans="1:6" x14ac:dyDescent="0.3">
      <c r="A36" t="s">
        <v>65</v>
      </c>
      <c r="B36">
        <f>AVERAGE('Workflow#1 15days TPT'!B36:P36)</f>
        <v>2.7484403999999998</v>
      </c>
      <c r="C36">
        <f>AVERAGE('Workflow#1 15days Quality'!B36:P36)</f>
        <v>92.548944000000034</v>
      </c>
      <c r="D36" s="4">
        <v>2.3769260000000001</v>
      </c>
      <c r="E36">
        <f>AVERAGE('Workflow#1 transformed'!B36,'Workflow#1 transformed'!D36,'Workflow#1 transformed'!F36,'Workflow#1 transformed'!H36,'Workflow#1 transformed'!J36,'Workflow#1 transformed'!L36,'Workflow#1 transformed'!N36,'Workflow#1 transformed'!P36,'Workflow#1 transformed'!R36,'Workflow#1 transformed'!T36,'Workflow#1 transformed'!V36,'Workflow#1 transformed'!X36,'Workflow#1 transformed'!Z36,'Workflow#1 transformed'!AB37,'Workflow#1 transformed'!AD36,'Workflow#1 transformed'!AF36,'Workflow#1 transformed'!AH36,'Workflow#1 transformed'!AJ36,'Workflow#1 transformed'!AL36,'Workflow#1 transformed'!AN36,'Workflow#1 transformed'!AP36,'Workflow#1 transformed'!AR36,'Workflow#1 transformed'!AT36,'Workflow#1 transformed'!AV36,'Workflow#1 transformed'!AX36,'Workflow#1 transformed'!AZ36,'Workflow#1 transformed'!BB36,'Workflow#1 transformed'!BD36,'Workflow#1 transformed'!BF36,'Workflow#1 transformed'!BH36)</f>
        <v>2.388425620689655</v>
      </c>
      <c r="F36">
        <f>AVERAGE('Workflow#1 transformed'!C36,'Workflow#1 transformed'!E36,'Workflow#1 transformed'!G36,'Workflow#1 transformed'!I36,'Workflow#1 transformed'!K36,'Workflow#1 transformed'!M36,'Workflow#1 transformed'!O36,'Workflow#1 transformed'!Q36,'Workflow#1 transformed'!S36,'Workflow#1 transformed'!U36,'Workflow#1 transformed'!W36,'Workflow#1 transformed'!Y36,'Workflow#1 transformed'!AA36,'Workflow#1 transformed'!AC37,'Workflow#1 transformed'!AE36,'Workflow#1 transformed'!AG36,'Workflow#1 transformed'!AI36,'Workflow#1 transformed'!AK36,'Workflow#1 transformed'!AM36,'Workflow#1 transformed'!AO36,'Workflow#1 transformed'!AQ36,'Workflow#1 transformed'!AS36,'Workflow#1 transformed'!AU36,'Workflow#1 transformed'!AW36,'Workflow#1 transformed'!AY36,'Workflow#1 transformed'!BA36,'Workflow#1 transformed'!BC36,'Workflow#1 transformed'!BE36,'Workflow#1 transformed'!BG36,'Workflow#1 transformed'!BI36)</f>
        <v>93.752068275862086</v>
      </c>
    </row>
    <row r="41" spans="1:6" x14ac:dyDescent="0.3">
      <c r="A41" t="s">
        <v>98</v>
      </c>
      <c r="B41" t="s">
        <v>96</v>
      </c>
      <c r="C41" t="s">
        <v>97</v>
      </c>
      <c r="D41" t="s">
        <v>134</v>
      </c>
    </row>
    <row r="42" spans="1:6" x14ac:dyDescent="0.3">
      <c r="A42" t="s">
        <v>99</v>
      </c>
      <c r="B42">
        <f>AVERAGE('Workflow#1 15days TPT'!B2:B36)</f>
        <v>2.1506866285714286</v>
      </c>
      <c r="C42">
        <f>AVERAGE('Workflow#1 15days Quality'!B2:B36)</f>
        <v>91.385729142857116</v>
      </c>
      <c r="D42">
        <f>_xlfn.STDEV.S(Table1[Time per Task (seconds) Day1])</f>
        <v>0.50088178827996288</v>
      </c>
    </row>
    <row r="43" spans="1:6" x14ac:dyDescent="0.3">
      <c r="A43" t="s">
        <v>100</v>
      </c>
      <c r="B43">
        <f>AVERAGE('Workflow#1 15days TPT'!C2:C36)</f>
        <v>2.1132616571428575</v>
      </c>
      <c r="C43">
        <f>AVERAGE('Workflow#1 15days Quality'!C2:C36)</f>
        <v>91.568501428571452</v>
      </c>
      <c r="D43">
        <f>_xlfn.STDEV.S(Table1[Time per Task (seconds) Day2])</f>
        <v>0.48829660136617725</v>
      </c>
    </row>
    <row r="44" spans="1:6" x14ac:dyDescent="0.3">
      <c r="A44" t="s">
        <v>101</v>
      </c>
      <c r="B44">
        <f>AVERAGE('Workflow#1 15days TPT'!D2:D36)</f>
        <v>2.0658935142857144</v>
      </c>
      <c r="C44">
        <f>AVERAGE('Workflow#1 15days Quality'!D2:D36)</f>
        <v>91.751638000000014</v>
      </c>
      <c r="D44">
        <f>_xlfn.STDEV.S(Table1[Time per Task (seconds) Day3])</f>
        <v>0.47734526284923967</v>
      </c>
    </row>
    <row r="45" spans="1:6" x14ac:dyDescent="0.3">
      <c r="A45" t="s">
        <v>102</v>
      </c>
      <c r="B45">
        <f>AVERAGE('Workflow#1 15days TPT'!E2:E36)</f>
        <v>2.0414077999999996</v>
      </c>
      <c r="C45">
        <f>AVERAGE('Workflow#1 15days Quality'!E2:E36)</f>
        <v>91.935884857142852</v>
      </c>
      <c r="D45">
        <f>_xlfn.STDEV.S(Table1[Time per Task (seconds) Day4])</f>
        <v>0.47913474041699322</v>
      </c>
      <c r="E45" s="12"/>
      <c r="F45" s="11"/>
    </row>
    <row r="46" spans="1:6" x14ac:dyDescent="0.3">
      <c r="A46" t="s">
        <v>103</v>
      </c>
      <c r="B46">
        <f>AVERAGE('Workflow#1 15days TPT'!F2:F36)</f>
        <v>2.0082555714285713</v>
      </c>
      <c r="C46">
        <f>AVERAGE('Workflow#1 15days Quality'!F2:F36)</f>
        <v>91.920065714285698</v>
      </c>
      <c r="D46">
        <f>_xlfn.STDEV.S(Table1[Time per Task (seconds) Day5])</f>
        <v>0.45172107428714697</v>
      </c>
      <c r="E46" s="12"/>
      <c r="F46" s="11"/>
    </row>
    <row r="47" spans="1:6" x14ac:dyDescent="0.3">
      <c r="A47" t="s">
        <v>104</v>
      </c>
      <c r="B47">
        <f>AVERAGE('Workflow#1 15days TPT'!G2:G36)</f>
        <v>1.9535951428571423</v>
      </c>
      <c r="C47">
        <f>AVERAGE('Workflow#1 15days Quality'!G2:G36)</f>
        <v>92.303250000000006</v>
      </c>
      <c r="D47">
        <f>_xlfn.STDEV.S(Table1[Time per Task (seconds) Day6])</f>
        <v>0.45359965816767822</v>
      </c>
    </row>
    <row r="48" spans="1:6" x14ac:dyDescent="0.3">
      <c r="A48" t="s">
        <v>105</v>
      </c>
      <c r="B48">
        <f>AVERAGE('Workflow#1 15days TPT'!H2:H36)</f>
        <v>1.9175079428571431</v>
      </c>
      <c r="C48">
        <f>AVERAGE('Workflow#1 15days Quality'!H2:H36)</f>
        <v>92.464404285714309</v>
      </c>
      <c r="D48">
        <f>_xlfn.STDEV.S(Table1[Time per Task (seconds) Day7])</f>
        <v>0.42832379122464675</v>
      </c>
    </row>
    <row r="49" spans="1:4" x14ac:dyDescent="0.3">
      <c r="A49" t="s">
        <v>106</v>
      </c>
      <c r="B49">
        <f>AVERAGE('Workflow#1 15days TPT'!I2:I36)</f>
        <v>1.8740603142857144</v>
      </c>
      <c r="C49">
        <f>AVERAGE('Workflow#1 15days Quality'!I2:I36)</f>
        <v>92.661167428571417</v>
      </c>
      <c r="D49">
        <f>_xlfn.STDEV.S(Table1[Time per Task (seconds) Day8])</f>
        <v>0.42724812134731649</v>
      </c>
    </row>
    <row r="50" spans="1:4" x14ac:dyDescent="0.3">
      <c r="A50" t="s">
        <v>107</v>
      </c>
      <c r="B50">
        <f>AVERAGE('Workflow#1 15days TPT'!J2:J36)</f>
        <v>1.828700657142857</v>
      </c>
      <c r="C50">
        <f>AVERAGE('Workflow#1 15days Quality'!J2:J36)</f>
        <v>92.775435714285706</v>
      </c>
      <c r="D50">
        <f>_xlfn.STDEV.S(Table1[Time per Task (seconds) Day9])</f>
        <v>0.42837999069496846</v>
      </c>
    </row>
    <row r="51" spans="1:4" x14ac:dyDescent="0.3">
      <c r="A51" t="s">
        <v>108</v>
      </c>
      <c r="B51">
        <f>AVERAGE('Workflow#1 15days TPT'!K2:K36)</f>
        <v>1.7999301142857138</v>
      </c>
      <c r="C51">
        <f>AVERAGE('Workflow#1 15days Quality'!K2:K36)</f>
        <v>92.957643142857123</v>
      </c>
      <c r="D51">
        <f>_xlfn.STDEV.S(Table1[Time per Task (seconds) Day10])</f>
        <v>0.40668006493960579</v>
      </c>
    </row>
    <row r="52" spans="1:4" x14ac:dyDescent="0.3">
      <c r="A52" t="s">
        <v>109</v>
      </c>
      <c r="B52">
        <f>AVERAGE('Workflow#1 15days TPT'!L2:L36)</f>
        <v>1.7815737714285715</v>
      </c>
      <c r="C52">
        <f>AVERAGE('Workflow#1 15days Quality'!L2:L36)</f>
        <v>93.087545428571445</v>
      </c>
      <c r="D52">
        <f>_xlfn.STDEV.S(Table1[Time per Task (seconds) Day11])</f>
        <v>0.40558788751790981</v>
      </c>
    </row>
    <row r="53" spans="1:4" x14ac:dyDescent="0.3">
      <c r="A53" t="s">
        <v>110</v>
      </c>
      <c r="B53">
        <f>AVERAGE('Workflow#1 15days TPT'!M2:M36)</f>
        <v>1.7312287428571427</v>
      </c>
      <c r="C53">
        <f>AVERAGE('Workflow#1 15days Quality'!M2:M36)</f>
        <v>93.333743142857131</v>
      </c>
      <c r="D53">
        <f>_xlfn.STDEV.S(Table1[Time per Task (seconds) Day12])</f>
        <v>0.39691850952692914</v>
      </c>
    </row>
    <row r="54" spans="1:4" x14ac:dyDescent="0.3">
      <c r="A54" t="s">
        <v>111</v>
      </c>
      <c r="B54">
        <f>AVERAGE('Workflow#1 15days TPT'!N2:N36)</f>
        <v>1.702498314285714</v>
      </c>
      <c r="C54">
        <f>AVERAGE('Workflow#1 15days Quality'!N2:N36)</f>
        <v>93.414434000000014</v>
      </c>
      <c r="D54">
        <f>_xlfn.STDEV.S(Table1[Time per Task (seconds) Day13])</f>
        <v>0.40283519612541213</v>
      </c>
    </row>
    <row r="55" spans="1:4" x14ac:dyDescent="0.3">
      <c r="A55" t="s">
        <v>112</v>
      </c>
      <c r="B55">
        <f>AVERAGE('Workflow#1 15days TPT'!O2:O36)</f>
        <v>1.6646591428571429</v>
      </c>
      <c r="C55">
        <f>AVERAGE('Workflow#1 15days Quality'!O2:O36)</f>
        <v>93.722237714285711</v>
      </c>
      <c r="D55">
        <f>_xlfn.STDEV.S(Table1[Time per Task (seconds) Day14])</f>
        <v>0.38255775141509352</v>
      </c>
    </row>
    <row r="56" spans="1:4" x14ac:dyDescent="0.3">
      <c r="A56" t="s">
        <v>113</v>
      </c>
      <c r="B56">
        <f>AVERAGE('Workflow#1 15days TPT'!P2:P36)</f>
        <v>1.6370448000000004</v>
      </c>
      <c r="C56">
        <f>AVERAGE('Workflow#1 15days Quality'!P2:P36)</f>
        <v>93.69699742857145</v>
      </c>
      <c r="D56">
        <f>_xlfn.STDEV.S(Table1[Time per Task (seconds) Day15])</f>
        <v>0.37049638868897816</v>
      </c>
    </row>
    <row r="57" spans="1:4" x14ac:dyDescent="0.3">
      <c r="A57" s="10" t="s">
        <v>133</v>
      </c>
      <c r="B57" s="10">
        <f>AVERAGE(B42:B56)</f>
        <v>1.884686940952381</v>
      </c>
      <c r="C57" s="10">
        <f>AVERAGE(C42:C56)</f>
        <v>92.598578495238101</v>
      </c>
      <c r="D57" s="10">
        <f>_xlfn.STDEV.S(D42:D56)</f>
        <v>4.0282121932104849E-2</v>
      </c>
    </row>
    <row r="58" spans="1:4" x14ac:dyDescent="0.3">
      <c r="A58" s="5" t="s">
        <v>118</v>
      </c>
      <c r="B58" s="6">
        <f>AVERAGE(Table1[Time per Task (seconds) Day16])</f>
        <v>1.6071276571428574</v>
      </c>
      <c r="C58" s="9">
        <f>AVERAGE(Table1[Quality (%) Day16])</f>
        <v>93.716998000000004</v>
      </c>
      <c r="D58">
        <f>_xlfn.STDEV.S(Table1[Time per Task (seconds) Day16])</f>
        <v>0.3555834033418494</v>
      </c>
    </row>
    <row r="59" spans="1:4" x14ac:dyDescent="0.3">
      <c r="A59" s="3" t="s">
        <v>119</v>
      </c>
      <c r="B59" s="4">
        <f>AVERAGE(Table1[Time per Task (seconds) Day17])</f>
        <v>1.5892292285714291</v>
      </c>
      <c r="C59" s="8">
        <f>AVERAGE(Table1[Quality (%) Day17])</f>
        <v>93.937287428571437</v>
      </c>
      <c r="D59">
        <f>_xlfn.STDEV.S(Table1[Time per Task (seconds) Day17])</f>
        <v>0.35950320219248488</v>
      </c>
    </row>
    <row r="60" spans="1:4" x14ac:dyDescent="0.3">
      <c r="A60" s="5" t="s">
        <v>120</v>
      </c>
      <c r="B60" s="6">
        <f>AVERAGE(Table1[Time per Task (seconds) Day18])</f>
        <v>1.5347282571428569</v>
      </c>
      <c r="C60" s="9">
        <f>AVERAGE(Table1[Quality (%) Day18])</f>
        <v>94.306041714285698</v>
      </c>
      <c r="D60">
        <f>_xlfn.STDEV.S(Table1[Time per Task (seconds) Day18])</f>
        <v>0.35470148945137159</v>
      </c>
    </row>
    <row r="61" spans="1:4" x14ac:dyDescent="0.3">
      <c r="A61" s="3" t="s">
        <v>121</v>
      </c>
      <c r="B61" s="4">
        <f>AVERAGE(Table1[Time per Task (seconds) Day19])</f>
        <v>1.5304502857142861</v>
      </c>
      <c r="C61" s="8">
        <f>AVERAGE(Table1[Quality (%) Day19])</f>
        <v>94.167549999999977</v>
      </c>
      <c r="D61">
        <f>_xlfn.STDEV.S(Table1[Time per Task (seconds) Day19])</f>
        <v>0.33983562885014618</v>
      </c>
    </row>
    <row r="62" spans="1:4" x14ac:dyDescent="0.3">
      <c r="A62" s="5" t="s">
        <v>122</v>
      </c>
      <c r="B62" s="6">
        <f>AVERAGE(Table1[Time per Task (seconds) Day20])</f>
        <v>1.5074331142857142</v>
      </c>
      <c r="C62" s="9">
        <f>AVERAGE(Table1[Quality (%) Day20])</f>
        <v>94.142907142857155</v>
      </c>
      <c r="D62">
        <f>_xlfn.STDEV.S(Table1[Time per Task (seconds) Day20])</f>
        <v>0.31065220376271735</v>
      </c>
    </row>
    <row r="63" spans="1:4" x14ac:dyDescent="0.3">
      <c r="A63" s="3" t="s">
        <v>123</v>
      </c>
      <c r="B63" s="4">
        <f>AVERAGE(Table1[Time per Task (seconds) Day21])</f>
        <v>1.5023242857142858</v>
      </c>
      <c r="C63" s="8">
        <f>AVERAGE(Table1[Quality (%) Day21])</f>
        <v>94.175950000000014</v>
      </c>
      <c r="D63">
        <f>_xlfn.STDEV.S(Table1[Time per Task (seconds) Day21])</f>
        <v>0.33946801949924471</v>
      </c>
    </row>
    <row r="64" spans="1:4" x14ac:dyDescent="0.3">
      <c r="A64" s="5" t="s">
        <v>124</v>
      </c>
      <c r="B64" s="6">
        <f>AVERAGE(Table1[Time per Task (seconds) Day22])</f>
        <v>1.4690326285714288</v>
      </c>
      <c r="C64" s="9">
        <f>AVERAGE(Table1[Quality (%) Day22])</f>
        <v>94.367584857142845</v>
      </c>
      <c r="D64">
        <f>_xlfn.STDEV.S(Table1[Time per Task (seconds) Day22])</f>
        <v>0.31037371494368748</v>
      </c>
    </row>
    <row r="65" spans="1:4" x14ac:dyDescent="0.3">
      <c r="A65" s="3" t="s">
        <v>125</v>
      </c>
      <c r="B65" s="4">
        <f>AVERAGE(Table1[Time per Task (seconds) Day23])</f>
        <v>1.4134368285714285</v>
      </c>
      <c r="C65" s="8">
        <f>AVERAGE(Table1[Quality (%) Day23])</f>
        <v>94.705209714285729</v>
      </c>
      <c r="D65">
        <f>_xlfn.STDEV.S(Table1[Time per Task (seconds) Day23])</f>
        <v>0.32292413057991487</v>
      </c>
    </row>
    <row r="66" spans="1:4" x14ac:dyDescent="0.3">
      <c r="A66" s="5" t="s">
        <v>126</v>
      </c>
      <c r="B66" s="6">
        <f>AVERAGE(Table1[Time per Task (seconds) Day24])</f>
        <v>1.3996505714285716</v>
      </c>
      <c r="C66" s="9">
        <f>AVERAGE(Table1[Quality (%) Day24])</f>
        <v>94.919653714285701</v>
      </c>
      <c r="D66">
        <f>_xlfn.STDEV.S(Table1[Time per Task (seconds) Day24])</f>
        <v>0.29526452829297944</v>
      </c>
    </row>
    <row r="67" spans="1:4" x14ac:dyDescent="0.3">
      <c r="A67" s="3" t="s">
        <v>127</v>
      </c>
      <c r="B67" s="4">
        <f>AVERAGE(Table1[Time per Task (seconds) Day25])</f>
        <v>1.3849531714285712</v>
      </c>
      <c r="C67" s="8">
        <f>AVERAGE(Table1[Quality (%) Day25])</f>
        <v>94.672978857142837</v>
      </c>
      <c r="D67">
        <f>_xlfn.STDEV.S(Table1[Time per Task (seconds) Day25])</f>
        <v>0.28527123754621198</v>
      </c>
    </row>
    <row r="68" spans="1:4" x14ac:dyDescent="0.3">
      <c r="A68" s="5" t="s">
        <v>128</v>
      </c>
      <c r="B68" s="6">
        <f>AVERAGE(Table1[Time per Task (seconds) Day26])</f>
        <v>1.3869200571428568</v>
      </c>
      <c r="C68" s="9">
        <f>AVERAGE(Table1[Quality (%) Day26])</f>
        <v>95.175008571428563</v>
      </c>
      <c r="D68">
        <f>_xlfn.STDEV.S(Table1[Time per Task (seconds) Day26])</f>
        <v>0.27970036383369834</v>
      </c>
    </row>
    <row r="69" spans="1:4" x14ac:dyDescent="0.3">
      <c r="A69" s="3" t="s">
        <v>129</v>
      </c>
      <c r="B69" s="4">
        <f>AVERAGE(Table1[Time per Task (seconds) Day27])</f>
        <v>1.3504213142857144</v>
      </c>
      <c r="C69" s="8">
        <f>AVERAGE(Table1[Quality (%) Day27])</f>
        <v>94.698659714285668</v>
      </c>
      <c r="D69">
        <f>_xlfn.STDEV.S(Table1[Time per Task (seconds) Day27])</f>
        <v>0.28630628199460517</v>
      </c>
    </row>
    <row r="70" spans="1:4" x14ac:dyDescent="0.3">
      <c r="A70" s="5" t="s">
        <v>130</v>
      </c>
      <c r="B70" s="6">
        <f>AVERAGE(Table1[Time per Task (seconds) Day28])</f>
        <v>1.3410725714285714</v>
      </c>
      <c r="C70" s="9">
        <f>AVERAGE(Table1[Quality (%) Day28])</f>
        <v>95.01190600000001</v>
      </c>
      <c r="D70">
        <f>_xlfn.STDEV.S(Table1[Time per Task (seconds) Day28])</f>
        <v>0.29538330662211965</v>
      </c>
    </row>
    <row r="71" spans="1:4" x14ac:dyDescent="0.3">
      <c r="A71" s="3" t="s">
        <v>131</v>
      </c>
      <c r="B71" s="4">
        <f>AVERAGE(Table1[Time per Task (seconds) Day29])</f>
        <v>1.3157793714285717</v>
      </c>
      <c r="C71" s="8">
        <f>AVERAGE(Table1[Quality (%) Day29])</f>
        <v>94.997599428571462</v>
      </c>
      <c r="D71">
        <f>_xlfn.STDEV.S(Table1[Time per Task (seconds) Day29])</f>
        <v>0.28754450608292786</v>
      </c>
    </row>
    <row r="72" spans="1:4" x14ac:dyDescent="0.3">
      <c r="A72" s="5" t="s">
        <v>132</v>
      </c>
      <c r="B72" s="6">
        <f>AVERAGE(Table1[Time per Task (seconds) Day30])</f>
        <v>1.3331428571428567</v>
      </c>
      <c r="C72" s="9">
        <f>AVERAGE(Table1[Quality (%) Day30])</f>
        <v>95.054680571428577</v>
      </c>
      <c r="D72">
        <f>_xlfn.STDEV.S(Table1[Time per Task (seconds) Day30])</f>
        <v>0.2958116593630592</v>
      </c>
    </row>
    <row r="73" spans="1:4" x14ac:dyDescent="0.3">
      <c r="A73" s="10" t="s">
        <v>133</v>
      </c>
      <c r="B73" s="10">
        <f>AVERAGE(B58:B72)</f>
        <v>1.4443801466666668</v>
      </c>
      <c r="C73" s="10">
        <f>AVERAGE(C58:C72)</f>
        <v>94.536667714285713</v>
      </c>
      <c r="D73" s="10">
        <f>_xlfn.STDEV.S(D58:D72)</f>
        <v>2.8496701089736801E-2</v>
      </c>
    </row>
  </sheetData>
  <phoneticPr fontId="2" type="noConversion"/>
  <conditionalFormatting sqref="B2:B36">
    <cfRule type="top10" dxfId="1" priority="4" bottom="1" rank="3"/>
  </conditionalFormatting>
  <conditionalFormatting sqref="D1:D36">
    <cfRule type="top10" dxfId="0" priority="3" bottom="1" rank="3"/>
  </conditionalFormatting>
  <pageMargins left="0.7" right="0.7" top="0.75" bottom="0.75" header="0.3" footer="0.3"/>
  <pageSetup orientation="portrait" horizontalDpi="4294967293" verticalDpi="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4264B-87C3-46BF-B21D-C675FE5D3A4C}">
  <dimension ref="A1"/>
  <sheetViews>
    <sheetView tabSelected="1" zoomScale="98" zoomScaleNormal="98" workbookViewId="0">
      <selection activeCell="R64" sqref="R6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Workflow#1 transformed</vt:lpstr>
      <vt:lpstr>Workflow#1 15days</vt:lpstr>
      <vt:lpstr>Workflow#1 15days TPT</vt:lpstr>
      <vt:lpstr>Workflow#1 15days Quality</vt:lpstr>
      <vt:lpstr>Calculations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Surajit Gharami</dc:creator>
  <cp:lastModifiedBy>Surajit Gharami</cp:lastModifiedBy>
  <dcterms:created xsi:type="dcterms:W3CDTF">2024-07-07T13:12:44Z</dcterms:created>
  <dcterms:modified xsi:type="dcterms:W3CDTF">2024-07-10T16:14:53Z</dcterms:modified>
</cp:coreProperties>
</file>