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repos\Liaison\DatabaseBackups\scripts\"/>
    </mc:Choice>
  </mc:AlternateContent>
  <xr:revisionPtr revIDLastSave="0" documentId="13_ncr:1_{B5152EAC-E792-41ED-895D-00F76F063075}" xr6:coauthVersionLast="34" xr6:coauthVersionMax="34" xr10:uidLastSave="{00000000-0000-0000-0000-000000000000}"/>
  <bookViews>
    <workbookView xWindow="0" yWindow="0" windowWidth="19008" windowHeight="8496" activeTab="8" xr2:uid="{C087E0D5-AD7F-4046-9053-CA078BC59E85}"/>
  </bookViews>
  <sheets>
    <sheet name="Alpha" sheetId="5" r:id="rId1"/>
    <sheet name="Sheet1" sheetId="1" r:id="rId2"/>
    <sheet name="Sheet2" sheetId="2" r:id="rId3"/>
    <sheet name="Sheet3" sheetId="3" r:id="rId4"/>
    <sheet name="Sheet5" sheetId="6" r:id="rId5"/>
    <sheet name="Sheet4" sheetId="4" r:id="rId6"/>
    <sheet name="Sheet6" sheetId="7" r:id="rId7"/>
    <sheet name="Sheet7" sheetId="8" r:id="rId8"/>
    <sheet name="Sheet8" sheetId="9" r:id="rId9"/>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9" l="1"/>
  <c r="J3" i="9"/>
  <c r="F10" i="9"/>
  <c r="D10" i="9"/>
  <c r="E10" i="9" s="1"/>
  <c r="D9" i="9"/>
  <c r="G9" i="9" s="1"/>
  <c r="J9" i="9" s="1"/>
  <c r="D8" i="9"/>
  <c r="F8" i="9" s="1"/>
  <c r="F7" i="9"/>
  <c r="D7" i="9"/>
  <c r="E7" i="9" s="1"/>
  <c r="D6" i="9"/>
  <c r="F6" i="9" s="1"/>
  <c r="G5" i="9"/>
  <c r="J5" i="9" s="1"/>
  <c r="F5" i="9"/>
  <c r="D5" i="9"/>
  <c r="E5" i="9" s="1"/>
  <c r="D4" i="9"/>
  <c r="F4" i="9" s="1"/>
  <c r="G3" i="9"/>
  <c r="F3" i="9"/>
  <c r="D3" i="9"/>
  <c r="E3" i="9" s="1"/>
  <c r="AA117" i="8"/>
  <c r="AA116" i="8"/>
  <c r="AA115" i="8"/>
  <c r="AA114" i="8"/>
  <c r="AA113" i="8"/>
  <c r="AA112" i="8"/>
  <c r="AA111" i="8"/>
  <c r="AA110" i="8"/>
  <c r="AA109" i="8"/>
  <c r="AA108" i="8"/>
  <c r="AA107" i="8"/>
  <c r="AA106" i="8"/>
  <c r="AA105" i="8"/>
  <c r="AA104" i="8"/>
  <c r="AA103" i="8"/>
  <c r="AA102" i="8"/>
  <c r="AA101" i="8"/>
  <c r="AA100" i="8"/>
  <c r="AA99" i="8"/>
  <c r="AA98" i="8"/>
  <c r="AA97" i="8"/>
  <c r="AA96" i="8"/>
  <c r="AA95" i="8"/>
  <c r="AA94" i="8"/>
  <c r="AA93" i="8"/>
  <c r="AA92" i="8"/>
  <c r="AA91" i="8"/>
  <c r="AA90" i="8"/>
  <c r="AA89" i="8"/>
  <c r="AA88" i="8"/>
  <c r="AA87" i="8"/>
  <c r="AA86" i="8"/>
  <c r="AA85" i="8"/>
  <c r="AA84" i="8"/>
  <c r="AA83" i="8"/>
  <c r="AA82" i="8"/>
  <c r="AA81" i="8"/>
  <c r="AA80" i="8"/>
  <c r="R117" i="8"/>
  <c r="R116" i="8"/>
  <c r="R115" i="8"/>
  <c r="R114" i="8"/>
  <c r="R113" i="8"/>
  <c r="R112" i="8"/>
  <c r="R111" i="8"/>
  <c r="R110" i="8"/>
  <c r="R109" i="8"/>
  <c r="R108" i="8"/>
  <c r="R107"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Q117" i="8"/>
  <c r="Q116" i="8"/>
  <c r="Q115" i="8"/>
  <c r="Q114" i="8"/>
  <c r="Q113" i="8"/>
  <c r="Q112" i="8"/>
  <c r="Q111" i="8"/>
  <c r="Q110" i="8"/>
  <c r="Q109" i="8"/>
  <c r="Q108" i="8"/>
  <c r="Q107" i="8"/>
  <c r="Q106" i="8"/>
  <c r="Q105" i="8"/>
  <c r="Q104" i="8"/>
  <c r="Q103" i="8"/>
  <c r="Q102" i="8"/>
  <c r="Q101" i="8"/>
  <c r="AB101" i="8" s="1"/>
  <c r="Q100" i="8"/>
  <c r="Q99" i="8"/>
  <c r="Q98" i="8"/>
  <c r="Q97" i="8"/>
  <c r="Q96" i="8"/>
  <c r="Q94" i="8"/>
  <c r="Q93" i="8"/>
  <c r="Q92" i="8"/>
  <c r="Q91" i="8"/>
  <c r="Q90" i="8"/>
  <c r="Q89" i="8"/>
  <c r="Q88" i="8"/>
  <c r="Q87" i="8"/>
  <c r="Q86" i="8"/>
  <c r="Q85" i="8"/>
  <c r="Q84" i="8"/>
  <c r="Q83" i="8"/>
  <c r="Q82" i="8"/>
  <c r="Q81" i="8"/>
  <c r="Q80" i="8"/>
  <c r="AG117" i="8"/>
  <c r="AD116" i="8"/>
  <c r="AD111" i="8"/>
  <c r="AG110" i="8"/>
  <c r="AG109" i="8"/>
  <c r="AD108" i="8"/>
  <c r="AD106" i="8"/>
  <c r="AG103" i="8"/>
  <c r="AD102" i="8"/>
  <c r="AG101" i="8"/>
  <c r="AG100" i="8"/>
  <c r="AG98" i="8"/>
  <c r="AG93" i="8"/>
  <c r="AG92" i="8"/>
  <c r="P117" i="8"/>
  <c r="T117" i="8" s="1"/>
  <c r="O117" i="8"/>
  <c r="N117" i="8"/>
  <c r="T116" i="8"/>
  <c r="AF116" i="8" s="1"/>
  <c r="P116" i="8"/>
  <c r="O116" i="8"/>
  <c r="N116" i="8"/>
  <c r="AG115" i="8"/>
  <c r="AD115" i="8"/>
  <c r="P115" i="8"/>
  <c r="T115" i="8" s="1"/>
  <c r="O115" i="8"/>
  <c r="N115" i="8"/>
  <c r="AG114" i="8"/>
  <c r="AD114" i="8"/>
  <c r="S114" i="8"/>
  <c r="P114" i="8"/>
  <c r="T114" i="8" s="1"/>
  <c r="O114" i="8"/>
  <c r="N114" i="8"/>
  <c r="AG113" i="8"/>
  <c r="AD113" i="8"/>
  <c r="U113" i="8"/>
  <c r="S113" i="8"/>
  <c r="P113" i="8"/>
  <c r="T113" i="8" s="1"/>
  <c r="O113" i="8"/>
  <c r="N113" i="8"/>
  <c r="AG112" i="8"/>
  <c r="AD112" i="8"/>
  <c r="P112" i="8"/>
  <c r="T112" i="8" s="1"/>
  <c r="O112" i="8"/>
  <c r="N112" i="8"/>
  <c r="AG111" i="8"/>
  <c r="AB111" i="8"/>
  <c r="T111" i="8"/>
  <c r="AF111" i="8" s="1"/>
  <c r="S111" i="8"/>
  <c r="X111" i="8" s="1"/>
  <c r="Y111" i="8" s="1"/>
  <c r="AC111" i="8"/>
  <c r="P111" i="8"/>
  <c r="O111" i="8"/>
  <c r="N111" i="8"/>
  <c r="W110" i="8"/>
  <c r="T110" i="8"/>
  <c r="P110" i="8"/>
  <c r="O110" i="8"/>
  <c r="N110" i="8"/>
  <c r="AF109" i="8"/>
  <c r="Z109" i="8"/>
  <c r="X109" i="8"/>
  <c r="Y109" i="8" s="1"/>
  <c r="T109" i="8"/>
  <c r="W109" i="8" s="1"/>
  <c r="S109" i="8"/>
  <c r="U109" i="8" s="1"/>
  <c r="P109" i="8"/>
  <c r="O109" i="8"/>
  <c r="N109" i="8"/>
  <c r="T108" i="8"/>
  <c r="AF108" i="8" s="1"/>
  <c r="P108" i="8"/>
  <c r="O108" i="8"/>
  <c r="N108" i="8"/>
  <c r="AG107" i="8"/>
  <c r="AD107" i="8"/>
  <c r="P107" i="8"/>
  <c r="T107" i="8" s="1"/>
  <c r="O107" i="8"/>
  <c r="N107" i="8"/>
  <c r="AG106" i="8"/>
  <c r="S106" i="8"/>
  <c r="X106" i="8" s="1"/>
  <c r="Y106" i="8" s="1"/>
  <c r="P106" i="8"/>
  <c r="T106" i="8" s="1"/>
  <c r="O106" i="8"/>
  <c r="N106" i="8"/>
  <c r="AG105" i="8"/>
  <c r="AD105" i="8"/>
  <c r="U105" i="8"/>
  <c r="S105" i="8"/>
  <c r="P105" i="8"/>
  <c r="T105" i="8" s="1"/>
  <c r="O105" i="8"/>
  <c r="N105" i="8"/>
  <c r="AG104" i="8"/>
  <c r="AD104" i="8"/>
  <c r="P104" i="8"/>
  <c r="T104" i="8" s="1"/>
  <c r="O104" i="8"/>
  <c r="N104" i="8"/>
  <c r="AB103" i="8"/>
  <c r="T103" i="8"/>
  <c r="S103" i="8"/>
  <c r="X103" i="8" s="1"/>
  <c r="Y103" i="8" s="1"/>
  <c r="AC103" i="8"/>
  <c r="P103" i="8"/>
  <c r="O103" i="8"/>
  <c r="N103" i="8"/>
  <c r="W102" i="8"/>
  <c r="T102" i="8"/>
  <c r="P102" i="8"/>
  <c r="O102" i="8"/>
  <c r="N102" i="8"/>
  <c r="AF101" i="8"/>
  <c r="Z101" i="8"/>
  <c r="X101" i="8"/>
  <c r="Y101" i="8" s="1"/>
  <c r="T101" i="8"/>
  <c r="W101" i="8" s="1"/>
  <c r="S101" i="8"/>
  <c r="U101" i="8" s="1"/>
  <c r="P101" i="8"/>
  <c r="O101" i="8"/>
  <c r="N101" i="8"/>
  <c r="U100" i="8"/>
  <c r="T100" i="8"/>
  <c r="AF100" i="8" s="1"/>
  <c r="S100" i="8"/>
  <c r="P100" i="8"/>
  <c r="O100" i="8"/>
  <c r="N100" i="8"/>
  <c r="AG99" i="8"/>
  <c r="AD99" i="8"/>
  <c r="P99" i="8"/>
  <c r="T99" i="8" s="1"/>
  <c r="O99" i="8"/>
  <c r="N99" i="8"/>
  <c r="S98" i="8"/>
  <c r="P98" i="8"/>
  <c r="T98" i="8" s="1"/>
  <c r="O98" i="8"/>
  <c r="N98" i="8"/>
  <c r="AG97" i="8"/>
  <c r="AD97" i="8"/>
  <c r="U97" i="8"/>
  <c r="S97" i="8"/>
  <c r="P97" i="8"/>
  <c r="T97" i="8" s="1"/>
  <c r="O97" i="8"/>
  <c r="N97" i="8"/>
  <c r="AG96" i="8"/>
  <c r="AD96" i="8"/>
  <c r="P96" i="8"/>
  <c r="T96" i="8" s="1"/>
  <c r="O96" i="8"/>
  <c r="N96" i="8"/>
  <c r="AG95" i="8"/>
  <c r="AD95" i="8"/>
  <c r="AB95" i="8"/>
  <c r="T95" i="8"/>
  <c r="AF95" i="8" s="1"/>
  <c r="S95" i="8"/>
  <c r="X95" i="8" s="1"/>
  <c r="Y95" i="8" s="1"/>
  <c r="P95" i="8"/>
  <c r="O95" i="8"/>
  <c r="N95" i="8"/>
  <c r="AG94" i="8"/>
  <c r="AD94" i="8"/>
  <c r="W94" i="8"/>
  <c r="T94" i="8"/>
  <c r="P94" i="8"/>
  <c r="O94" i="8"/>
  <c r="N94" i="8"/>
  <c r="AD93" i="8"/>
  <c r="AF93" i="8"/>
  <c r="Z93" i="8"/>
  <c r="X93" i="8"/>
  <c r="Y93" i="8" s="1"/>
  <c r="T93" i="8"/>
  <c r="W93" i="8" s="1"/>
  <c r="S93" i="8"/>
  <c r="U93" i="8" s="1"/>
  <c r="P93" i="8"/>
  <c r="O93" i="8"/>
  <c r="N93" i="8"/>
  <c r="U92" i="8"/>
  <c r="T92" i="8"/>
  <c r="AF92" i="8" s="1"/>
  <c r="S92" i="8"/>
  <c r="P92" i="8"/>
  <c r="O92" i="8"/>
  <c r="N92" i="8"/>
  <c r="AG91" i="8"/>
  <c r="AD91" i="8"/>
  <c r="P91" i="8"/>
  <c r="T91" i="8" s="1"/>
  <c r="O91" i="8"/>
  <c r="N91" i="8"/>
  <c r="AG90" i="8"/>
  <c r="AD90" i="8"/>
  <c r="S90" i="8"/>
  <c r="P90" i="8"/>
  <c r="T90" i="8" s="1"/>
  <c r="O90" i="8"/>
  <c r="N90" i="8"/>
  <c r="AG89" i="8"/>
  <c r="AD89" i="8"/>
  <c r="AF89" i="8"/>
  <c r="W89" i="8"/>
  <c r="U89" i="8"/>
  <c r="T89" i="8"/>
  <c r="Z89" i="8" s="1"/>
  <c r="S89" i="8"/>
  <c r="X89" i="8" s="1"/>
  <c r="Y89" i="8" s="1"/>
  <c r="P89" i="8"/>
  <c r="O89" i="8"/>
  <c r="N89" i="8"/>
  <c r="AG88" i="8"/>
  <c r="AD88" i="8"/>
  <c r="P88" i="8"/>
  <c r="T88" i="8" s="1"/>
  <c r="O88" i="8"/>
  <c r="N88" i="8"/>
  <c r="D93" i="8"/>
  <c r="D92" i="8"/>
  <c r="D91" i="8"/>
  <c r="D90" i="8"/>
  <c r="G10" i="9" l="1"/>
  <c r="J10" i="9" s="1"/>
  <c r="E9" i="9"/>
  <c r="F9" i="9"/>
  <c r="G8" i="9"/>
  <c r="J8" i="9" s="1"/>
  <c r="E8" i="9"/>
  <c r="G7" i="9"/>
  <c r="J7" i="9" s="1"/>
  <c r="G6" i="9"/>
  <c r="J6" i="9" s="1"/>
  <c r="E6" i="9"/>
  <c r="G4" i="9"/>
  <c r="E4" i="9"/>
  <c r="AF94" i="8"/>
  <c r="AF110" i="8"/>
  <c r="AF103" i="8"/>
  <c r="AF102" i="8"/>
  <c r="AB110" i="8"/>
  <c r="AD117" i="8"/>
  <c r="AG108" i="8"/>
  <c r="AD98" i="8"/>
  <c r="AD101" i="8"/>
  <c r="AG102" i="8"/>
  <c r="AD103" i="8"/>
  <c r="AD110" i="8"/>
  <c r="AG116" i="8"/>
  <c r="AD109" i="8"/>
  <c r="AD100" i="8"/>
  <c r="AD92" i="8"/>
  <c r="AC109" i="8"/>
  <c r="AC93" i="8"/>
  <c r="AC95" i="8"/>
  <c r="AB89" i="8"/>
  <c r="AC89" i="8"/>
  <c r="X97" i="8"/>
  <c r="Y97" i="8" s="1"/>
  <c r="AB100" i="8"/>
  <c r="AC100" i="8"/>
  <c r="AB106" i="8"/>
  <c r="AC106" i="8"/>
  <c r="W115" i="8"/>
  <c r="AF115" i="8"/>
  <c r="Z115" i="8"/>
  <c r="W91" i="8"/>
  <c r="AF91" i="8"/>
  <c r="Z91" i="8"/>
  <c r="AE93" i="8"/>
  <c r="AB94" i="8"/>
  <c r="W96" i="8"/>
  <c r="AF96" i="8"/>
  <c r="Z96" i="8"/>
  <c r="AB105" i="8"/>
  <c r="AC105" i="8"/>
  <c r="Z106" i="8"/>
  <c r="AF106" i="8"/>
  <c r="W106" i="8"/>
  <c r="AB114" i="8"/>
  <c r="AC114" i="8"/>
  <c r="AB90" i="8"/>
  <c r="AC90" i="8"/>
  <c r="AB113" i="8"/>
  <c r="AC113" i="8"/>
  <c r="Z114" i="8"/>
  <c r="W114" i="8"/>
  <c r="AF114" i="8"/>
  <c r="X105" i="8"/>
  <c r="Y105" i="8" s="1"/>
  <c r="AF113" i="8"/>
  <c r="Z113" i="8"/>
  <c r="W113" i="8"/>
  <c r="X114" i="8"/>
  <c r="Y114" i="8" s="1"/>
  <c r="W117" i="8"/>
  <c r="AF117" i="8"/>
  <c r="Z117" i="8"/>
  <c r="AF105" i="8"/>
  <c r="Z105" i="8"/>
  <c r="W105" i="8"/>
  <c r="Z88" i="8"/>
  <c r="W88" i="8"/>
  <c r="AF88" i="8"/>
  <c r="Z90" i="8"/>
  <c r="W90" i="8"/>
  <c r="AF90" i="8"/>
  <c r="AC88" i="8"/>
  <c r="X90" i="8"/>
  <c r="Y90" i="8" s="1"/>
  <c r="W99" i="8"/>
  <c r="AF99" i="8"/>
  <c r="Z99" i="8"/>
  <c r="AE101" i="8"/>
  <c r="AB102" i="8"/>
  <c r="W104" i="8"/>
  <c r="Z104" i="8"/>
  <c r="AF104" i="8"/>
  <c r="AB108" i="8"/>
  <c r="X113" i="8"/>
  <c r="Y113" i="8" s="1"/>
  <c r="AE89" i="8"/>
  <c r="AB92" i="8"/>
  <c r="AC92" i="8"/>
  <c r="AC98" i="8"/>
  <c r="AB98" i="8"/>
  <c r="AE109" i="8"/>
  <c r="W112" i="8"/>
  <c r="Z112" i="8"/>
  <c r="AF112" i="8"/>
  <c r="AB116" i="8"/>
  <c r="Z98" i="8"/>
  <c r="W98" i="8"/>
  <c r="AF98" i="8"/>
  <c r="AC107" i="8"/>
  <c r="AB97" i="8"/>
  <c r="AC97" i="8"/>
  <c r="AF97" i="8"/>
  <c r="Z97" i="8"/>
  <c r="W97" i="8"/>
  <c r="AE97" i="8" s="1"/>
  <c r="X98" i="8"/>
  <c r="Y98" i="8" s="1"/>
  <c r="W107" i="8"/>
  <c r="AF107" i="8"/>
  <c r="Z107" i="8"/>
  <c r="AC101" i="8"/>
  <c r="W92" i="8"/>
  <c r="AB93" i="8"/>
  <c r="U95" i="8"/>
  <c r="W100" i="8"/>
  <c r="U103" i="8"/>
  <c r="W108" i="8"/>
  <c r="AB109" i="8"/>
  <c r="U111" i="8"/>
  <c r="W116" i="8"/>
  <c r="S117" i="8"/>
  <c r="AB117" i="8"/>
  <c r="X92" i="8"/>
  <c r="Y92" i="8" s="1"/>
  <c r="W95" i="8"/>
  <c r="AE95" i="8" s="1"/>
  <c r="S96" i="8"/>
  <c r="AC96" i="8" s="1"/>
  <c r="AB96" i="8"/>
  <c r="U98" i="8"/>
  <c r="X100" i="8"/>
  <c r="Y100" i="8" s="1"/>
  <c r="Z102" i="8"/>
  <c r="W103" i="8"/>
  <c r="AE103" i="8" s="1"/>
  <c r="S104" i="8"/>
  <c r="AB104" i="8"/>
  <c r="U106" i="8"/>
  <c r="Z110" i="8"/>
  <c r="W111" i="8"/>
  <c r="S112" i="8"/>
  <c r="AC112" i="8" s="1"/>
  <c r="AB112" i="8"/>
  <c r="U114" i="8"/>
  <c r="S88" i="8"/>
  <c r="AB88" i="8"/>
  <c r="U90" i="8"/>
  <c r="Z94" i="8"/>
  <c r="S91" i="8"/>
  <c r="AB91" i="8"/>
  <c r="S99" i="8"/>
  <c r="AC99" i="8" s="1"/>
  <c r="AB99" i="8"/>
  <c r="S107" i="8"/>
  <c r="AB107" i="8"/>
  <c r="S115" i="8"/>
  <c r="AC115" i="8" s="1"/>
  <c r="AB115" i="8"/>
  <c r="Z92" i="8"/>
  <c r="S94" i="8"/>
  <c r="Z100" i="8"/>
  <c r="S102" i="8"/>
  <c r="AC102" i="8" s="1"/>
  <c r="Z108" i="8"/>
  <c r="S110" i="8"/>
  <c r="AC110" i="8" s="1"/>
  <c r="Z116" i="8"/>
  <c r="Z103" i="8"/>
  <c r="Z111" i="8"/>
  <c r="Z95" i="8"/>
  <c r="S108" i="8"/>
  <c r="S116" i="8"/>
  <c r="AG87" i="8"/>
  <c r="AD87" i="8"/>
  <c r="O87" i="8"/>
  <c r="N87" i="8"/>
  <c r="AG86" i="8"/>
  <c r="AD86" i="8"/>
  <c r="O86" i="8"/>
  <c r="N86" i="8"/>
  <c r="AG85" i="8"/>
  <c r="AD85" i="8"/>
  <c r="O85" i="8"/>
  <c r="N85" i="8"/>
  <c r="AG84" i="8"/>
  <c r="AD84" i="8"/>
  <c r="O84" i="8"/>
  <c r="N84" i="8"/>
  <c r="AG83" i="8"/>
  <c r="AD83" i="8"/>
  <c r="O83" i="8"/>
  <c r="N83" i="8"/>
  <c r="AG82" i="8"/>
  <c r="AD82" i="8"/>
  <c r="O82" i="8"/>
  <c r="N82" i="8"/>
  <c r="AG81" i="8"/>
  <c r="AD81" i="8"/>
  <c r="O81" i="8"/>
  <c r="N81" i="8"/>
  <c r="AG80" i="8"/>
  <c r="AD80" i="8"/>
  <c r="O80" i="8"/>
  <c r="N80" i="8"/>
  <c r="D117" i="8"/>
  <c r="D116" i="8"/>
  <c r="D115" i="8"/>
  <c r="D114" i="8"/>
  <c r="D113" i="8"/>
  <c r="D112" i="8"/>
  <c r="D111" i="8"/>
  <c r="D110" i="8"/>
  <c r="D109" i="8"/>
  <c r="D108" i="8"/>
  <c r="D107" i="8"/>
  <c r="D106" i="8"/>
  <c r="D105" i="8"/>
  <c r="D104" i="8"/>
  <c r="D103" i="8"/>
  <c r="D102" i="8"/>
  <c r="D101" i="8"/>
  <c r="D100" i="8"/>
  <c r="D99" i="8"/>
  <c r="D98" i="8"/>
  <c r="D97" i="8"/>
  <c r="D96" i="8"/>
  <c r="D95" i="8"/>
  <c r="D94" i="8"/>
  <c r="D89" i="8"/>
  <c r="D88" i="8"/>
  <c r="D87" i="8"/>
  <c r="P87" i="8" s="1"/>
  <c r="D86" i="8"/>
  <c r="P86" i="8" s="1"/>
  <c r="T86" i="8" s="1"/>
  <c r="D85" i="8"/>
  <c r="P85" i="8" s="1"/>
  <c r="D84" i="8"/>
  <c r="P84" i="8" s="1"/>
  <c r="D83" i="8"/>
  <c r="P83" i="8" s="1"/>
  <c r="T83" i="8" s="1"/>
  <c r="D82" i="8"/>
  <c r="P82" i="8" s="1"/>
  <c r="T82" i="8" s="1"/>
  <c r="W82" i="8" s="1"/>
  <c r="D81" i="8"/>
  <c r="P81" i="8" s="1"/>
  <c r="T81" i="8" s="1"/>
  <c r="D80" i="8"/>
  <c r="P80" i="8" s="1"/>
  <c r="T80" i="8" s="1"/>
  <c r="J78" i="8"/>
  <c r="I78" i="8"/>
  <c r="H78" i="8"/>
  <c r="G78" i="8"/>
  <c r="J77" i="8"/>
  <c r="I77" i="8"/>
  <c r="H77" i="8"/>
  <c r="G77" i="8"/>
  <c r="J76" i="8"/>
  <c r="I76" i="8"/>
  <c r="H76" i="8"/>
  <c r="G76" i="8"/>
  <c r="J75" i="8"/>
  <c r="I75" i="8"/>
  <c r="H75" i="8"/>
  <c r="G75" i="8"/>
  <c r="AG72" i="8"/>
  <c r="AG71" i="8"/>
  <c r="AG70" i="8"/>
  <c r="AG69" i="8"/>
  <c r="AG68" i="8"/>
  <c r="AG67" i="8"/>
  <c r="AG66" i="8"/>
  <c r="AG65" i="8"/>
  <c r="AG64" i="8"/>
  <c r="AG63" i="8"/>
  <c r="AG62" i="8"/>
  <c r="AG61" i="8"/>
  <c r="AG60" i="8"/>
  <c r="AG59" i="8"/>
  <c r="AG58" i="8"/>
  <c r="AG57" i="8"/>
  <c r="AG56" i="8"/>
  <c r="AG55" i="8"/>
  <c r="AG54" i="8"/>
  <c r="AG53" i="8"/>
  <c r="AG52" i="8"/>
  <c r="AG51" i="8"/>
  <c r="AG50" i="8"/>
  <c r="AG48" i="8"/>
  <c r="AG47" i="8"/>
  <c r="AG46" i="8"/>
  <c r="AG45" i="8"/>
  <c r="AG44" i="8"/>
  <c r="AG43" i="8"/>
  <c r="AG42" i="8"/>
  <c r="AG41" i="8"/>
  <c r="AG39" i="8"/>
  <c r="AG38" i="8"/>
  <c r="AG37" i="8"/>
  <c r="AG35" i="8"/>
  <c r="AG34" i="8"/>
  <c r="AG33" i="8"/>
  <c r="AG32" i="8"/>
  <c r="AG30" i="8"/>
  <c r="AG28" i="8"/>
  <c r="AG26" i="8"/>
  <c r="AG25" i="8"/>
  <c r="AG24" i="8"/>
  <c r="AG23" i="8"/>
  <c r="AG22" i="8"/>
  <c r="AG21" i="8"/>
  <c r="AG20" i="8"/>
  <c r="AG19" i="8"/>
  <c r="AG17" i="8"/>
  <c r="AG16" i="8"/>
  <c r="AG15" i="8"/>
  <c r="AG14" i="8"/>
  <c r="AG13" i="8"/>
  <c r="AG12" i="8"/>
  <c r="AG10" i="8"/>
  <c r="AG9" i="8"/>
  <c r="AG8" i="8"/>
  <c r="AG7" i="8"/>
  <c r="AG6" i="8"/>
  <c r="AG5" i="8"/>
  <c r="AG4" i="8"/>
  <c r="AG3" i="8"/>
  <c r="AD10" i="8"/>
  <c r="AD9" i="8"/>
  <c r="AD72" i="8"/>
  <c r="AD71" i="8"/>
  <c r="AD70" i="8"/>
  <c r="AD69" i="8"/>
  <c r="AD68" i="8"/>
  <c r="AD67" i="8"/>
  <c r="AD66" i="8"/>
  <c r="AD65" i="8"/>
  <c r="AD64" i="8"/>
  <c r="AD63" i="8"/>
  <c r="AD62" i="8"/>
  <c r="AD61" i="8"/>
  <c r="AD60" i="8"/>
  <c r="AD59" i="8"/>
  <c r="AD58" i="8"/>
  <c r="AD57" i="8"/>
  <c r="AD56" i="8"/>
  <c r="AD55" i="8"/>
  <c r="AD54" i="8"/>
  <c r="AD53" i="8"/>
  <c r="AD52" i="8"/>
  <c r="AD51" i="8"/>
  <c r="AD50" i="8"/>
  <c r="AD48" i="8"/>
  <c r="AD47" i="8"/>
  <c r="AD46" i="8"/>
  <c r="AD45" i="8"/>
  <c r="AD44" i="8"/>
  <c r="AD43" i="8"/>
  <c r="AD42" i="8"/>
  <c r="AD41" i="8"/>
  <c r="AD39" i="8"/>
  <c r="AD38" i="8"/>
  <c r="AD37" i="8"/>
  <c r="AD35" i="8"/>
  <c r="AD34" i="8"/>
  <c r="AD33" i="8"/>
  <c r="AD32" i="8"/>
  <c r="AD30" i="8"/>
  <c r="AD28" i="8"/>
  <c r="AD26" i="8"/>
  <c r="AD25" i="8"/>
  <c r="AD24" i="8"/>
  <c r="AD23" i="8"/>
  <c r="AD22" i="8"/>
  <c r="AD21" i="8"/>
  <c r="AD20" i="8"/>
  <c r="AD19" i="8"/>
  <c r="AD17" i="8"/>
  <c r="AD16" i="8"/>
  <c r="AD15" i="8"/>
  <c r="AD14" i="8"/>
  <c r="AD13" i="8"/>
  <c r="AD12" i="8"/>
  <c r="AD8" i="8"/>
  <c r="AD7" i="8"/>
  <c r="AD6" i="8"/>
  <c r="AD5" i="8"/>
  <c r="AD4" i="8"/>
  <c r="AD3" i="8"/>
  <c r="O35" i="8"/>
  <c r="Q35" i="8" s="1"/>
  <c r="O30" i="8"/>
  <c r="Q30" i="8" s="1"/>
  <c r="R30" i="8" s="1"/>
  <c r="O17" i="8"/>
  <c r="Q17" i="8" s="1"/>
  <c r="V17" i="8" s="1"/>
  <c r="O16" i="8"/>
  <c r="Q16" i="8" s="1"/>
  <c r="O15" i="8"/>
  <c r="Q15" i="8" s="1"/>
  <c r="O14" i="8"/>
  <c r="Q14" i="8" s="1"/>
  <c r="T40" i="8"/>
  <c r="S40" i="8"/>
  <c r="U40" i="8" s="1"/>
  <c r="N17" i="8"/>
  <c r="P72" i="8"/>
  <c r="T72" i="8" s="1"/>
  <c r="AA72" i="8" s="1"/>
  <c r="AF72" i="8" s="1"/>
  <c r="O72" i="8"/>
  <c r="Q72" i="8" s="1"/>
  <c r="R72" i="8" s="1"/>
  <c r="N72" i="8"/>
  <c r="P71" i="8"/>
  <c r="S71" i="8" s="1"/>
  <c r="O71" i="8"/>
  <c r="Q71" i="8" s="1"/>
  <c r="R71" i="8" s="1"/>
  <c r="N71" i="8"/>
  <c r="P70" i="8"/>
  <c r="T70" i="8" s="1"/>
  <c r="O70" i="8"/>
  <c r="Q70" i="8" s="1"/>
  <c r="V70" i="8" s="1"/>
  <c r="N70" i="8"/>
  <c r="P69" i="8"/>
  <c r="T69" i="8" s="1"/>
  <c r="Z69" i="8" s="1"/>
  <c r="O69" i="8"/>
  <c r="Q69" i="8" s="1"/>
  <c r="R69" i="8" s="1"/>
  <c r="N69" i="8"/>
  <c r="P68" i="8"/>
  <c r="T68" i="8" s="1"/>
  <c r="O68" i="8"/>
  <c r="Q68" i="8" s="1"/>
  <c r="V68" i="8" s="1"/>
  <c r="N68" i="8"/>
  <c r="P67" i="8"/>
  <c r="T67" i="8" s="1"/>
  <c r="W67" i="8" s="1"/>
  <c r="O67" i="8"/>
  <c r="Q67" i="8" s="1"/>
  <c r="V67" i="8" s="1"/>
  <c r="N67" i="8"/>
  <c r="P66" i="8"/>
  <c r="T66" i="8" s="1"/>
  <c r="Z66" i="8" s="1"/>
  <c r="O66" i="8"/>
  <c r="N66" i="8"/>
  <c r="P65" i="8"/>
  <c r="T65" i="8" s="1"/>
  <c r="O65" i="8"/>
  <c r="Q65" i="8" s="1"/>
  <c r="V65" i="8" s="1"/>
  <c r="N65" i="8"/>
  <c r="P64" i="8"/>
  <c r="T64" i="8" s="1"/>
  <c r="W64" i="8" s="1"/>
  <c r="O64" i="8"/>
  <c r="Q64" i="8" s="1"/>
  <c r="R64" i="8" s="1"/>
  <c r="N64" i="8"/>
  <c r="P63" i="8"/>
  <c r="T63" i="8" s="1"/>
  <c r="O63" i="8"/>
  <c r="Q63" i="8" s="1"/>
  <c r="V63" i="8" s="1"/>
  <c r="N63" i="8"/>
  <c r="P62" i="8"/>
  <c r="T62" i="8" s="1"/>
  <c r="Z62" i="8" s="1"/>
  <c r="O62" i="8"/>
  <c r="Q62" i="8" s="1"/>
  <c r="R62" i="8" s="1"/>
  <c r="N62" i="8"/>
  <c r="P61" i="8"/>
  <c r="T61" i="8" s="1"/>
  <c r="Z61" i="8" s="1"/>
  <c r="O61" i="8"/>
  <c r="Q61" i="8" s="1"/>
  <c r="R61" i="8" s="1"/>
  <c r="N61" i="8"/>
  <c r="P60" i="8"/>
  <c r="T60" i="8" s="1"/>
  <c r="W60" i="8" s="1"/>
  <c r="O60" i="8"/>
  <c r="Q60" i="8" s="1"/>
  <c r="V60" i="8" s="1"/>
  <c r="N60" i="8"/>
  <c r="P59" i="8"/>
  <c r="S59" i="8" s="1"/>
  <c r="U59" i="8" s="1"/>
  <c r="O59" i="8"/>
  <c r="N59" i="8"/>
  <c r="P58" i="8"/>
  <c r="T58" i="8" s="1"/>
  <c r="Z58" i="8" s="1"/>
  <c r="O58" i="8"/>
  <c r="N58" i="8"/>
  <c r="P57" i="8"/>
  <c r="T57" i="8" s="1"/>
  <c r="O57" i="8"/>
  <c r="Q57" i="8" s="1"/>
  <c r="R57" i="8" s="1"/>
  <c r="N57" i="8"/>
  <c r="P56" i="8"/>
  <c r="T56" i="8" s="1"/>
  <c r="W56" i="8" s="1"/>
  <c r="O56" i="8"/>
  <c r="Q56" i="8" s="1"/>
  <c r="V56" i="8" s="1"/>
  <c r="N56" i="8"/>
  <c r="P55" i="8"/>
  <c r="T55" i="8" s="1"/>
  <c r="O55" i="8"/>
  <c r="Q55" i="8" s="1"/>
  <c r="R55" i="8" s="1"/>
  <c r="N55" i="8"/>
  <c r="P54" i="8"/>
  <c r="T54" i="8" s="1"/>
  <c r="Z54" i="8" s="1"/>
  <c r="O54" i="8"/>
  <c r="Q54" i="8" s="1"/>
  <c r="V54" i="8" s="1"/>
  <c r="N54" i="8"/>
  <c r="P53" i="8"/>
  <c r="T53" i="8" s="1"/>
  <c r="Z53" i="8" s="1"/>
  <c r="O53" i="8"/>
  <c r="Q53" i="8" s="1"/>
  <c r="V53" i="8" s="1"/>
  <c r="N53" i="8"/>
  <c r="P52" i="8"/>
  <c r="T52" i="8" s="1"/>
  <c r="W52" i="8" s="1"/>
  <c r="O52" i="8"/>
  <c r="Q52" i="8" s="1"/>
  <c r="V52" i="8" s="1"/>
  <c r="N52" i="8"/>
  <c r="P51" i="8"/>
  <c r="T51" i="8" s="1"/>
  <c r="W51" i="8" s="1"/>
  <c r="O51" i="8"/>
  <c r="N51" i="8"/>
  <c r="P50" i="8"/>
  <c r="T50" i="8" s="1"/>
  <c r="Z50" i="8" s="1"/>
  <c r="O50" i="8"/>
  <c r="N50" i="8"/>
  <c r="P48" i="8"/>
  <c r="T48" i="8" s="1"/>
  <c r="Z48" i="8" s="1"/>
  <c r="O48" i="8"/>
  <c r="Q48" i="8" s="1"/>
  <c r="V48" i="8" s="1"/>
  <c r="N48" i="8"/>
  <c r="P47" i="8"/>
  <c r="T47" i="8" s="1"/>
  <c r="Z47" i="8" s="1"/>
  <c r="O47" i="8"/>
  <c r="Q47" i="8" s="1"/>
  <c r="R47" i="8" s="1"/>
  <c r="N47" i="8"/>
  <c r="P46" i="8"/>
  <c r="T46" i="8" s="1"/>
  <c r="AA46" i="8" s="1"/>
  <c r="AF46" i="8" s="1"/>
  <c r="O46" i="8"/>
  <c r="Q46" i="8" s="1"/>
  <c r="V46" i="8" s="1"/>
  <c r="N46" i="8"/>
  <c r="P45" i="8"/>
  <c r="T45" i="8" s="1"/>
  <c r="O45" i="8"/>
  <c r="Q45" i="8" s="1"/>
  <c r="R45" i="8" s="1"/>
  <c r="N45" i="8"/>
  <c r="P44" i="8"/>
  <c r="T44" i="8" s="1"/>
  <c r="Z44" i="8" s="1"/>
  <c r="O44" i="8"/>
  <c r="Q44" i="8" s="1"/>
  <c r="V44" i="8" s="1"/>
  <c r="N44" i="8"/>
  <c r="P43" i="8"/>
  <c r="T43" i="8" s="1"/>
  <c r="Z43" i="8" s="1"/>
  <c r="O43" i="8"/>
  <c r="N43" i="8"/>
  <c r="P42" i="8"/>
  <c r="T42" i="8" s="1"/>
  <c r="Z42" i="8" s="1"/>
  <c r="O42" i="8"/>
  <c r="Q42" i="8" s="1"/>
  <c r="V42" i="8" s="1"/>
  <c r="N42" i="8"/>
  <c r="P41" i="8"/>
  <c r="T41" i="8" s="1"/>
  <c r="O41" i="8"/>
  <c r="Q41" i="8" s="1"/>
  <c r="V41" i="8" s="1"/>
  <c r="N41" i="8"/>
  <c r="P39" i="8"/>
  <c r="T39" i="8" s="1"/>
  <c r="O39" i="8"/>
  <c r="Q39" i="8" s="1"/>
  <c r="R39" i="8" s="1"/>
  <c r="N39" i="8"/>
  <c r="P38" i="8"/>
  <c r="T38" i="8" s="1"/>
  <c r="Z38" i="8" s="1"/>
  <c r="O38" i="8"/>
  <c r="Q38" i="8" s="1"/>
  <c r="V38" i="8" s="1"/>
  <c r="N38" i="8"/>
  <c r="P37" i="8"/>
  <c r="S37" i="8" s="1"/>
  <c r="U37" i="8" s="1"/>
  <c r="O37" i="8"/>
  <c r="Q37" i="8" s="1"/>
  <c r="V37" i="8" s="1"/>
  <c r="N37" i="8"/>
  <c r="P35" i="8"/>
  <c r="T35" i="8" s="1"/>
  <c r="Z35" i="8" s="1"/>
  <c r="N35" i="8"/>
  <c r="P34" i="8"/>
  <c r="T34" i="8" s="1"/>
  <c r="Z34" i="8" s="1"/>
  <c r="O34" i="8"/>
  <c r="N34" i="8"/>
  <c r="P33" i="8"/>
  <c r="T33" i="8" s="1"/>
  <c r="O33" i="8"/>
  <c r="Q33" i="8" s="1"/>
  <c r="R33" i="8" s="1"/>
  <c r="N33" i="8"/>
  <c r="P32" i="8"/>
  <c r="S32" i="8" s="1"/>
  <c r="U32" i="8" s="1"/>
  <c r="O32" i="8"/>
  <c r="Q32" i="8" s="1"/>
  <c r="V32" i="8" s="1"/>
  <c r="N32" i="8"/>
  <c r="P30" i="8"/>
  <c r="T30" i="8" s="1"/>
  <c r="Z30" i="8" s="1"/>
  <c r="N30" i="8"/>
  <c r="P28" i="8"/>
  <c r="T28" i="8" s="1"/>
  <c r="O28" i="8"/>
  <c r="Q28" i="8" s="1"/>
  <c r="R28" i="8" s="1"/>
  <c r="N28" i="8"/>
  <c r="P26" i="8"/>
  <c r="T26" i="8" s="1"/>
  <c r="Z26" i="8" s="1"/>
  <c r="O26" i="8"/>
  <c r="N26" i="8"/>
  <c r="P25" i="8"/>
  <c r="T25" i="8" s="1"/>
  <c r="W25" i="8" s="1"/>
  <c r="O25" i="8"/>
  <c r="Q25" i="8" s="1"/>
  <c r="V25" i="8" s="1"/>
  <c r="N25" i="8"/>
  <c r="P24" i="8"/>
  <c r="T24" i="8" s="1"/>
  <c r="Z24" i="8" s="1"/>
  <c r="O24" i="8"/>
  <c r="Q24" i="8" s="1"/>
  <c r="V24" i="8" s="1"/>
  <c r="N24" i="8"/>
  <c r="P23" i="8"/>
  <c r="T23" i="8" s="1"/>
  <c r="Z23" i="8" s="1"/>
  <c r="O23" i="8"/>
  <c r="Q23" i="8" s="1"/>
  <c r="V23" i="8" s="1"/>
  <c r="N23" i="8"/>
  <c r="P22" i="8"/>
  <c r="T22" i="8" s="1"/>
  <c r="Z22" i="8" s="1"/>
  <c r="O22" i="8"/>
  <c r="Q22" i="8" s="1"/>
  <c r="R22" i="8" s="1"/>
  <c r="N22" i="8"/>
  <c r="P21" i="8"/>
  <c r="T21" i="8" s="1"/>
  <c r="Z21" i="8" s="1"/>
  <c r="O21" i="8"/>
  <c r="Q21" i="8" s="1"/>
  <c r="V21" i="8" s="1"/>
  <c r="N21" i="8"/>
  <c r="P20" i="8"/>
  <c r="T20" i="8" s="1"/>
  <c r="W20" i="8" s="1"/>
  <c r="O20" i="8"/>
  <c r="Q20" i="8" s="1"/>
  <c r="R20" i="8" s="1"/>
  <c r="N20" i="8"/>
  <c r="P19" i="8"/>
  <c r="T19" i="8" s="1"/>
  <c r="O19" i="8"/>
  <c r="N19" i="8"/>
  <c r="P17" i="8"/>
  <c r="T17" i="8" s="1"/>
  <c r="Z17" i="8" s="1"/>
  <c r="P16" i="8"/>
  <c r="T16" i="8" s="1"/>
  <c r="W16" i="8" s="1"/>
  <c r="N16" i="8"/>
  <c r="P15" i="8"/>
  <c r="T15" i="8" s="1"/>
  <c r="Z15" i="8" s="1"/>
  <c r="N15" i="8"/>
  <c r="P14" i="8"/>
  <c r="T14" i="8" s="1"/>
  <c r="W14" i="8" s="1"/>
  <c r="N14" i="8"/>
  <c r="P13" i="8"/>
  <c r="T13" i="8" s="1"/>
  <c r="Z13" i="8" s="1"/>
  <c r="O13" i="8"/>
  <c r="Q13" i="8" s="1"/>
  <c r="V13" i="8" s="1"/>
  <c r="N13" i="8"/>
  <c r="P12" i="8"/>
  <c r="S12" i="8" s="1"/>
  <c r="U12" i="8" s="1"/>
  <c r="O12" i="8"/>
  <c r="Q12" i="8" s="1"/>
  <c r="R12" i="8" s="1"/>
  <c r="N12" i="8"/>
  <c r="P10" i="8"/>
  <c r="T10" i="8" s="1"/>
  <c r="W10" i="8" s="1"/>
  <c r="O10" i="8"/>
  <c r="Q10" i="8" s="1"/>
  <c r="R10" i="8" s="1"/>
  <c r="N10" i="8"/>
  <c r="P9" i="8"/>
  <c r="T9" i="8" s="1"/>
  <c r="O9" i="8"/>
  <c r="Q9" i="8" s="1"/>
  <c r="R9" i="8" s="1"/>
  <c r="N9" i="8"/>
  <c r="P8" i="8"/>
  <c r="T8" i="8" s="1"/>
  <c r="Z8" i="8" s="1"/>
  <c r="O8" i="8"/>
  <c r="Q8" i="8" s="1"/>
  <c r="V8" i="8" s="1"/>
  <c r="N8" i="8"/>
  <c r="P7" i="8"/>
  <c r="T7" i="8" s="1"/>
  <c r="W7" i="8" s="1"/>
  <c r="O7" i="8"/>
  <c r="Q7" i="8" s="1"/>
  <c r="R7" i="8" s="1"/>
  <c r="N7" i="8"/>
  <c r="P6" i="8"/>
  <c r="T6" i="8" s="1"/>
  <c r="Z6" i="8" s="1"/>
  <c r="O6" i="8"/>
  <c r="Q6" i="8" s="1"/>
  <c r="R6" i="8" s="1"/>
  <c r="N6" i="8"/>
  <c r="P5" i="8"/>
  <c r="T5" i="8" s="1"/>
  <c r="Z5" i="8" s="1"/>
  <c r="O5" i="8"/>
  <c r="N5" i="8"/>
  <c r="P4" i="8"/>
  <c r="T4" i="8" s="1"/>
  <c r="Z4" i="8" s="1"/>
  <c r="O4" i="8"/>
  <c r="Q4" i="8" s="1"/>
  <c r="R4" i="8" s="1"/>
  <c r="N4" i="8"/>
  <c r="P3" i="8"/>
  <c r="T3" i="8" s="1"/>
  <c r="O3" i="8"/>
  <c r="Q3" i="8" s="1"/>
  <c r="R3" i="8" s="1"/>
  <c r="N3" i="8"/>
  <c r="U107" i="8" l="1"/>
  <c r="X107" i="8"/>
  <c r="Y107" i="8" s="1"/>
  <c r="X88" i="8"/>
  <c r="Y88" i="8" s="1"/>
  <c r="U88" i="8"/>
  <c r="X104" i="8"/>
  <c r="Y104" i="8" s="1"/>
  <c r="U104" i="8"/>
  <c r="AE100" i="8"/>
  <c r="AE104" i="8"/>
  <c r="AE105" i="8"/>
  <c r="AE113" i="8"/>
  <c r="X108" i="8"/>
  <c r="Y108" i="8" s="1"/>
  <c r="U108" i="8"/>
  <c r="X116" i="8"/>
  <c r="Y116" i="8" s="1"/>
  <c r="U116" i="8"/>
  <c r="U94" i="8"/>
  <c r="X94" i="8"/>
  <c r="X112" i="8"/>
  <c r="Y112" i="8" s="1"/>
  <c r="U112" i="8"/>
  <c r="AE92" i="8"/>
  <c r="AE90" i="8"/>
  <c r="AC108" i="8"/>
  <c r="AE91" i="8"/>
  <c r="U91" i="8"/>
  <c r="X91" i="8"/>
  <c r="Y91" i="8" s="1"/>
  <c r="AE111" i="8"/>
  <c r="AE98" i="8"/>
  <c r="AC104" i="8"/>
  <c r="AC94" i="8"/>
  <c r="X117" i="8"/>
  <c r="Y117" i="8" s="1"/>
  <c r="U117" i="8"/>
  <c r="AC91" i="8"/>
  <c r="U102" i="8"/>
  <c r="X102" i="8"/>
  <c r="X99" i="8"/>
  <c r="Y99" i="8" s="1"/>
  <c r="U99" i="8"/>
  <c r="AE112" i="8"/>
  <c r="AC116" i="8"/>
  <c r="U115" i="8"/>
  <c r="X115" i="8"/>
  <c r="Y115" i="8" s="1"/>
  <c r="X96" i="8"/>
  <c r="Y96" i="8" s="1"/>
  <c r="U96" i="8"/>
  <c r="AE108" i="8"/>
  <c r="AC117" i="8"/>
  <c r="AE88" i="8"/>
  <c r="AE117" i="8"/>
  <c r="AE115" i="8"/>
  <c r="U110" i="8"/>
  <c r="X110" i="8"/>
  <c r="AE114" i="8"/>
  <c r="AE106" i="8"/>
  <c r="T87" i="8"/>
  <c r="W87" i="8" s="1"/>
  <c r="S87" i="8"/>
  <c r="T84" i="8"/>
  <c r="AF84" i="8" s="1"/>
  <c r="S84" i="8"/>
  <c r="U84" i="8" s="1"/>
  <c r="AB87" i="8"/>
  <c r="AF83" i="8"/>
  <c r="W83" i="8"/>
  <c r="Z86" i="8"/>
  <c r="W86" i="8"/>
  <c r="AF86" i="8"/>
  <c r="S81" i="8"/>
  <c r="S83" i="8"/>
  <c r="S86" i="8"/>
  <c r="Z82" i="8"/>
  <c r="AF82" i="8"/>
  <c r="AB84" i="8"/>
  <c r="AB86" i="8"/>
  <c r="AB83" i="8"/>
  <c r="AF81" i="8"/>
  <c r="Z81" i="8"/>
  <c r="W81" i="8"/>
  <c r="AB81" i="8"/>
  <c r="T85" i="8"/>
  <c r="AB85" i="8"/>
  <c r="S85" i="8"/>
  <c r="S82" i="8"/>
  <c r="AC82" i="8" s="1"/>
  <c r="AB82" i="8"/>
  <c r="Z83" i="8"/>
  <c r="W80" i="8"/>
  <c r="AF80" i="8"/>
  <c r="Z80" i="8"/>
  <c r="S80" i="8"/>
  <c r="AB80" i="8"/>
  <c r="N75" i="8"/>
  <c r="N77" i="8"/>
  <c r="N76" i="8"/>
  <c r="T59" i="8"/>
  <c r="W59" i="8" s="1"/>
  <c r="W45" i="8"/>
  <c r="Z45" i="8"/>
  <c r="T12" i="8"/>
  <c r="W12" i="8" s="1"/>
  <c r="T32" i="8"/>
  <c r="W32" i="8" s="1"/>
  <c r="V72" i="8"/>
  <c r="S16" i="8"/>
  <c r="U16" i="8" s="1"/>
  <c r="S67" i="8"/>
  <c r="U67" i="8" s="1"/>
  <c r="S21" i="8"/>
  <c r="U21" i="8" s="1"/>
  <c r="S41" i="8"/>
  <c r="U41" i="8" s="1"/>
  <c r="S45" i="8"/>
  <c r="U45" i="8" s="1"/>
  <c r="S69" i="8"/>
  <c r="U69" i="8" s="1"/>
  <c r="S25" i="8"/>
  <c r="U25" i="8" s="1"/>
  <c r="S7" i="8"/>
  <c r="U7" i="8" s="1"/>
  <c r="S51" i="8"/>
  <c r="U51" i="8" s="1"/>
  <c r="S72" i="8"/>
  <c r="AA48" i="8"/>
  <c r="AF48" i="8" s="1"/>
  <c r="Z33" i="8"/>
  <c r="W33" i="8"/>
  <c r="AA55" i="8"/>
  <c r="AF55" i="8" s="1"/>
  <c r="W55" i="8"/>
  <c r="W41" i="8"/>
  <c r="Z41" i="8"/>
  <c r="Z28" i="8"/>
  <c r="AA28" i="8"/>
  <c r="AF28" i="8" s="1"/>
  <c r="U71" i="8"/>
  <c r="Z39" i="8"/>
  <c r="AA39" i="8"/>
  <c r="AF39" i="8" s="1"/>
  <c r="W68" i="8"/>
  <c r="AA68" i="8"/>
  <c r="AF68" i="8" s="1"/>
  <c r="Z68" i="8"/>
  <c r="Z19" i="8"/>
  <c r="AA19" i="8"/>
  <c r="AF19" i="8" s="1"/>
  <c r="AA63" i="8"/>
  <c r="AF63" i="8" s="1"/>
  <c r="Z63" i="8"/>
  <c r="W63" i="8"/>
  <c r="Z57" i="8"/>
  <c r="AA57" i="8"/>
  <c r="AF57" i="8" s="1"/>
  <c r="AA3" i="8"/>
  <c r="AF3" i="8" s="1"/>
  <c r="Z3" i="8"/>
  <c r="W3" i="8"/>
  <c r="Z65" i="8"/>
  <c r="AA65" i="8"/>
  <c r="AF65" i="8" s="1"/>
  <c r="Z9" i="8"/>
  <c r="AA9" i="8"/>
  <c r="AF9" i="8" s="1"/>
  <c r="W70" i="8"/>
  <c r="AA70" i="8"/>
  <c r="AF70" i="8" s="1"/>
  <c r="Z70" i="8"/>
  <c r="Z51" i="8"/>
  <c r="S4" i="8"/>
  <c r="U4" i="8" s="1"/>
  <c r="S8" i="8"/>
  <c r="U8" i="8" s="1"/>
  <c r="S13" i="8"/>
  <c r="U13" i="8" s="1"/>
  <c r="S17" i="8"/>
  <c r="U17" i="8" s="1"/>
  <c r="S22" i="8"/>
  <c r="U22" i="8" s="1"/>
  <c r="S26" i="8"/>
  <c r="U26" i="8" s="1"/>
  <c r="S33" i="8"/>
  <c r="U33" i="8" s="1"/>
  <c r="S38" i="8"/>
  <c r="U38" i="8" s="1"/>
  <c r="S42" i="8"/>
  <c r="U42" i="8" s="1"/>
  <c r="S46" i="8"/>
  <c r="U46" i="8" s="1"/>
  <c r="S52" i="8"/>
  <c r="U52" i="8" s="1"/>
  <c r="S56" i="8"/>
  <c r="U56" i="8" s="1"/>
  <c r="S60" i="8"/>
  <c r="U60" i="8" s="1"/>
  <c r="S64" i="8"/>
  <c r="U64" i="8" s="1"/>
  <c r="R68" i="8"/>
  <c r="R70" i="8"/>
  <c r="V71" i="8"/>
  <c r="Z72" i="8"/>
  <c r="S55" i="8"/>
  <c r="U55" i="8" s="1"/>
  <c r="S63" i="8"/>
  <c r="U63" i="8" s="1"/>
  <c r="T71" i="8"/>
  <c r="X71" i="8" s="1"/>
  <c r="Y71" i="8" s="1"/>
  <c r="T37" i="8"/>
  <c r="AA37" i="8" s="1"/>
  <c r="AF37" i="8" s="1"/>
  <c r="V69" i="8"/>
  <c r="S68" i="8"/>
  <c r="S70" i="8"/>
  <c r="W69" i="8"/>
  <c r="S5" i="8"/>
  <c r="U5" i="8" s="1"/>
  <c r="S9" i="8"/>
  <c r="U9" i="8" s="1"/>
  <c r="S14" i="8"/>
  <c r="U14" i="8" s="1"/>
  <c r="S19" i="8"/>
  <c r="U19" i="8" s="1"/>
  <c r="S23" i="8"/>
  <c r="U23" i="8" s="1"/>
  <c r="S28" i="8"/>
  <c r="U28" i="8" s="1"/>
  <c r="S34" i="8"/>
  <c r="U34" i="8" s="1"/>
  <c r="S39" i="8"/>
  <c r="X39" i="8" s="1"/>
  <c r="Y39" i="8" s="1"/>
  <c r="S43" i="8"/>
  <c r="U43" i="8" s="1"/>
  <c r="S47" i="8"/>
  <c r="U47" i="8" s="1"/>
  <c r="S53" i="8"/>
  <c r="U53" i="8" s="1"/>
  <c r="S57" i="8"/>
  <c r="U57" i="8" s="1"/>
  <c r="S61" i="8"/>
  <c r="U61" i="8" s="1"/>
  <c r="S65" i="8"/>
  <c r="U65" i="8" s="1"/>
  <c r="AA69" i="8"/>
  <c r="AF69" i="8" s="1"/>
  <c r="S3" i="8"/>
  <c r="S6" i="8"/>
  <c r="X6" i="8" s="1"/>
  <c r="Y6" i="8" s="1"/>
  <c r="S10" i="8"/>
  <c r="U10" i="8" s="1"/>
  <c r="S15" i="8"/>
  <c r="U15" i="8" s="1"/>
  <c r="S20" i="8"/>
  <c r="U20" i="8" s="1"/>
  <c r="S24" i="8"/>
  <c r="U24" i="8" s="1"/>
  <c r="S30" i="8"/>
  <c r="U30" i="8" s="1"/>
  <c r="S35" i="8"/>
  <c r="U35" i="8" s="1"/>
  <c r="S44" i="8"/>
  <c r="U44" i="8" s="1"/>
  <c r="S50" i="8"/>
  <c r="U50" i="8" s="1"/>
  <c r="S54" i="8"/>
  <c r="U54" i="8" s="1"/>
  <c r="S58" i="8"/>
  <c r="U58" i="8" s="1"/>
  <c r="S62" i="8"/>
  <c r="U62" i="8" s="1"/>
  <c r="S66" i="8"/>
  <c r="U66" i="8" s="1"/>
  <c r="Z67" i="8"/>
  <c r="W72" i="8"/>
  <c r="W35" i="8"/>
  <c r="W46" i="8"/>
  <c r="Z55" i="8"/>
  <c r="AA10" i="8"/>
  <c r="AF10" i="8" s="1"/>
  <c r="AA20" i="8"/>
  <c r="AF20" i="8" s="1"/>
  <c r="AA30" i="8"/>
  <c r="AF30" i="8" s="1"/>
  <c r="AA41" i="8"/>
  <c r="AF41" i="8" s="1"/>
  <c r="AA50" i="8"/>
  <c r="AF50" i="8" s="1"/>
  <c r="AA58" i="8"/>
  <c r="AF58" i="8" s="1"/>
  <c r="AA66" i="8"/>
  <c r="AF66" i="8" s="1"/>
  <c r="Z16" i="8"/>
  <c r="Z46" i="8"/>
  <c r="Z56" i="8"/>
  <c r="Z64" i="8"/>
  <c r="AA21" i="8"/>
  <c r="AF21" i="8" s="1"/>
  <c r="AA42" i="8"/>
  <c r="AF42" i="8" s="1"/>
  <c r="AA51" i="8"/>
  <c r="AF51" i="8" s="1"/>
  <c r="AA67" i="8"/>
  <c r="AF67" i="8" s="1"/>
  <c r="W5" i="8"/>
  <c r="W17" i="8"/>
  <c r="W48" i="8"/>
  <c r="W57" i="8"/>
  <c r="W65" i="8"/>
  <c r="AA4" i="8"/>
  <c r="AF4" i="8" s="1"/>
  <c r="AA13" i="8"/>
  <c r="AF13" i="8" s="1"/>
  <c r="AA22" i="8"/>
  <c r="AF22" i="8" s="1"/>
  <c r="AA33" i="8"/>
  <c r="AF33" i="8" s="1"/>
  <c r="AA43" i="8"/>
  <c r="AF43" i="8" s="1"/>
  <c r="AA52" i="8"/>
  <c r="AF52" i="8" s="1"/>
  <c r="AA60" i="8"/>
  <c r="AF60" i="8" s="1"/>
  <c r="Z20" i="8"/>
  <c r="W39" i="8"/>
  <c r="AA5" i="8"/>
  <c r="AF5" i="8" s="1"/>
  <c r="AA14" i="8"/>
  <c r="AF14" i="8" s="1"/>
  <c r="AA23" i="8"/>
  <c r="AF23" i="8" s="1"/>
  <c r="AA34" i="8"/>
  <c r="AF34" i="8" s="1"/>
  <c r="AA44" i="8"/>
  <c r="AF44" i="8" s="1"/>
  <c r="AA53" i="8"/>
  <c r="AF53" i="8" s="1"/>
  <c r="AA61" i="8"/>
  <c r="AF61" i="8" s="1"/>
  <c r="Z7" i="8"/>
  <c r="W23" i="8"/>
  <c r="AA6" i="8"/>
  <c r="AF6" i="8" s="1"/>
  <c r="AA15" i="8"/>
  <c r="AF15" i="8" s="1"/>
  <c r="AA24" i="8"/>
  <c r="AF24" i="8" s="1"/>
  <c r="AA35" i="8"/>
  <c r="AF35" i="8" s="1"/>
  <c r="AA45" i="8"/>
  <c r="AF45" i="8" s="1"/>
  <c r="AA54" i="8"/>
  <c r="AF54" i="8" s="1"/>
  <c r="AA62" i="8"/>
  <c r="AF62" i="8" s="1"/>
  <c r="W8" i="8"/>
  <c r="W30" i="8"/>
  <c r="W42" i="8"/>
  <c r="Z52" i="8"/>
  <c r="Z60" i="8"/>
  <c r="AA7" i="8"/>
  <c r="AF7" i="8" s="1"/>
  <c r="AA16" i="8"/>
  <c r="AF16" i="8" s="1"/>
  <c r="AA25" i="8"/>
  <c r="AF25" i="8" s="1"/>
  <c r="Z10" i="8"/>
  <c r="W53" i="8"/>
  <c r="W61" i="8"/>
  <c r="AA8" i="8"/>
  <c r="AF8" i="8" s="1"/>
  <c r="AA17" i="8"/>
  <c r="AF17" i="8" s="1"/>
  <c r="AA26" i="8"/>
  <c r="AF26" i="8" s="1"/>
  <c r="AA38" i="8"/>
  <c r="AF38" i="8" s="1"/>
  <c r="AA47" i="8"/>
  <c r="AF47" i="8" s="1"/>
  <c r="AA56" i="8"/>
  <c r="AF56" i="8" s="1"/>
  <c r="AA64" i="8"/>
  <c r="AF64" i="8" s="1"/>
  <c r="W44" i="8"/>
  <c r="Z14" i="8"/>
  <c r="W21" i="8"/>
  <c r="Z25" i="8"/>
  <c r="W6" i="8"/>
  <c r="W15" i="8"/>
  <c r="W26" i="8"/>
  <c r="W9" i="8"/>
  <c r="W19" i="8"/>
  <c r="W24" i="8"/>
  <c r="W4" i="8"/>
  <c r="W13" i="8"/>
  <c r="W34" i="8"/>
  <c r="W38" i="8"/>
  <c r="W43" i="8"/>
  <c r="W47" i="8"/>
  <c r="W50" i="8"/>
  <c r="W54" i="8"/>
  <c r="W58" i="8"/>
  <c r="W62" i="8"/>
  <c r="W66" i="8"/>
  <c r="W22" i="8"/>
  <c r="W28" i="8"/>
  <c r="V33" i="8"/>
  <c r="V47" i="8"/>
  <c r="V6" i="8"/>
  <c r="V20" i="8"/>
  <c r="R63" i="8"/>
  <c r="V45" i="8"/>
  <c r="V4" i="8"/>
  <c r="V39" i="8"/>
  <c r="V57" i="8"/>
  <c r="R8" i="8"/>
  <c r="R67" i="8"/>
  <c r="V61" i="8"/>
  <c r="V12" i="8"/>
  <c r="R23" i="8"/>
  <c r="V55" i="8"/>
  <c r="V64" i="8"/>
  <c r="V7" i="8"/>
  <c r="V9" i="8"/>
  <c r="R24" i="8"/>
  <c r="V28" i="8"/>
  <c r="R38" i="8"/>
  <c r="R42" i="8"/>
  <c r="R52" i="8"/>
  <c r="R54" i="8"/>
  <c r="V62" i="8"/>
  <c r="R13" i="8"/>
  <c r="R21" i="8"/>
  <c r="V22" i="8"/>
  <c r="R44" i="8"/>
  <c r="R46" i="8"/>
  <c r="R56" i="8"/>
  <c r="R65" i="8"/>
  <c r="R25" i="8"/>
  <c r="R32" i="8"/>
  <c r="R37" i="8"/>
  <c r="R41" i="8"/>
  <c r="R48" i="8"/>
  <c r="R53" i="8"/>
  <c r="R60" i="8"/>
  <c r="V10" i="8"/>
  <c r="S48" i="8"/>
  <c r="X48" i="8" s="1"/>
  <c r="Y48" i="8" s="1"/>
  <c r="R35" i="8"/>
  <c r="V35" i="8"/>
  <c r="V30" i="8"/>
  <c r="V16" i="8"/>
  <c r="R16" i="8"/>
  <c r="R15" i="8"/>
  <c r="V15" i="8"/>
  <c r="V14" i="8"/>
  <c r="R14" i="8"/>
  <c r="R17" i="8"/>
  <c r="AB47" i="8"/>
  <c r="AB16" i="8"/>
  <c r="AB3" i="8"/>
  <c r="AB55" i="8"/>
  <c r="AB71" i="8"/>
  <c r="AB39" i="8"/>
  <c r="AB56" i="8"/>
  <c r="AB64" i="8"/>
  <c r="AB23" i="8"/>
  <c r="Q43" i="8"/>
  <c r="AB21" i="8"/>
  <c r="AB62" i="8"/>
  <c r="Q34" i="8"/>
  <c r="AB7" i="8"/>
  <c r="AB46" i="8"/>
  <c r="AB52" i="8"/>
  <c r="AB35" i="8"/>
  <c r="AB41" i="8"/>
  <c r="AB68" i="8"/>
  <c r="Q5" i="8"/>
  <c r="AB9" i="8"/>
  <c r="AB15" i="8"/>
  <c r="AB28" i="8"/>
  <c r="AB44" i="8"/>
  <c r="AB63" i="8"/>
  <c r="AB13" i="8"/>
  <c r="AB22" i="8"/>
  <c r="AB42" i="8"/>
  <c r="AB53" i="8"/>
  <c r="Q26" i="8"/>
  <c r="Q50" i="8"/>
  <c r="Q58" i="8"/>
  <c r="Q66" i="8"/>
  <c r="AB69" i="8"/>
  <c r="AB72" i="8"/>
  <c r="Q19" i="8"/>
  <c r="Q51" i="8"/>
  <c r="Q59" i="8"/>
  <c r="AB17" i="8"/>
  <c r="AB65" i="8"/>
  <c r="AB8" i="8"/>
  <c r="AB24" i="8"/>
  <c r="AB32" i="8"/>
  <c r="AB48" i="8"/>
  <c r="AB20" i="8"/>
  <c r="AB30" i="8"/>
  <c r="AB37" i="8"/>
  <c r="AB61" i="8"/>
  <c r="AB70" i="8"/>
  <c r="AB6" i="8"/>
  <c r="AB25" i="8"/>
  <c r="AB54" i="8"/>
  <c r="AB14" i="8"/>
  <c r="AB33" i="8"/>
  <c r="AB38" i="8"/>
  <c r="AB45" i="8"/>
  <c r="AB57" i="8"/>
  <c r="AB4" i="8"/>
  <c r="AB12" i="8"/>
  <c r="AB60" i="8"/>
  <c r="AB67" i="8"/>
  <c r="H1025" i="7"/>
  <c r="H1024" i="7"/>
  <c r="H1023" i="7"/>
  <c r="H1022" i="7"/>
  <c r="H1021" i="7"/>
  <c r="H1020" i="7"/>
  <c r="H1019" i="7"/>
  <c r="H1018" i="7"/>
  <c r="H1017" i="7"/>
  <c r="H1016" i="7"/>
  <c r="H1015" i="7"/>
  <c r="H1014" i="7"/>
  <c r="H1013" i="7"/>
  <c r="H1012" i="7"/>
  <c r="H1011" i="7"/>
  <c r="H1010" i="7"/>
  <c r="H1009" i="7"/>
  <c r="H1008" i="7"/>
  <c r="H1007" i="7"/>
  <c r="H1006" i="7"/>
  <c r="H1005" i="7"/>
  <c r="H1004" i="7"/>
  <c r="H1003" i="7"/>
  <c r="H1002" i="7"/>
  <c r="H1001" i="7"/>
  <c r="H1000" i="7"/>
  <c r="H999" i="7"/>
  <c r="H998" i="7"/>
  <c r="H997" i="7"/>
  <c r="H996" i="7"/>
  <c r="H995" i="7"/>
  <c r="H994" i="7"/>
  <c r="H993" i="7"/>
  <c r="H992" i="7"/>
  <c r="H991" i="7"/>
  <c r="H990" i="7"/>
  <c r="H989" i="7"/>
  <c r="H988" i="7"/>
  <c r="H987" i="7"/>
  <c r="H986" i="7"/>
  <c r="H985" i="7"/>
  <c r="H984" i="7"/>
  <c r="H983" i="7"/>
  <c r="H982" i="7"/>
  <c r="H981" i="7"/>
  <c r="H980" i="7"/>
  <c r="H979" i="7"/>
  <c r="H978" i="7"/>
  <c r="H977" i="7"/>
  <c r="H976" i="7"/>
  <c r="H975" i="7"/>
  <c r="H974" i="7"/>
  <c r="H973" i="7"/>
  <c r="H972" i="7"/>
  <c r="H971" i="7"/>
  <c r="H970" i="7"/>
  <c r="H969" i="7"/>
  <c r="H968" i="7"/>
  <c r="H967" i="7"/>
  <c r="H966" i="7"/>
  <c r="H965" i="7"/>
  <c r="H964" i="7"/>
  <c r="H963" i="7"/>
  <c r="H962" i="7"/>
  <c r="H961" i="7"/>
  <c r="H960" i="7"/>
  <c r="H959" i="7"/>
  <c r="H958" i="7"/>
  <c r="H957" i="7"/>
  <c r="H956" i="7"/>
  <c r="H955" i="7"/>
  <c r="H954" i="7"/>
  <c r="H953" i="7"/>
  <c r="H952" i="7"/>
  <c r="H951" i="7"/>
  <c r="H950" i="7"/>
  <c r="H949" i="7"/>
  <c r="H948" i="7"/>
  <c r="H947" i="7"/>
  <c r="H946" i="7"/>
  <c r="H945" i="7"/>
  <c r="H944" i="7"/>
  <c r="H943" i="7"/>
  <c r="H942" i="7"/>
  <c r="H941" i="7"/>
  <c r="H940" i="7"/>
  <c r="H939" i="7"/>
  <c r="H938" i="7"/>
  <c r="H937" i="7"/>
  <c r="H936" i="7"/>
  <c r="H935" i="7"/>
  <c r="H934" i="7"/>
  <c r="H933" i="7"/>
  <c r="H932" i="7"/>
  <c r="H931" i="7"/>
  <c r="H930" i="7"/>
  <c r="H929" i="7"/>
  <c r="H928" i="7"/>
  <c r="H927" i="7"/>
  <c r="H926" i="7"/>
  <c r="H925" i="7"/>
  <c r="H924" i="7"/>
  <c r="H923" i="7"/>
  <c r="H922" i="7"/>
  <c r="H921" i="7"/>
  <c r="H920" i="7"/>
  <c r="H919" i="7"/>
  <c r="H918" i="7"/>
  <c r="H917" i="7"/>
  <c r="H916" i="7"/>
  <c r="H915" i="7"/>
  <c r="H914" i="7"/>
  <c r="H913" i="7"/>
  <c r="H912" i="7"/>
  <c r="H911" i="7"/>
  <c r="H910" i="7"/>
  <c r="H909" i="7"/>
  <c r="H908" i="7"/>
  <c r="H907" i="7"/>
  <c r="H906" i="7"/>
  <c r="H905" i="7"/>
  <c r="H904" i="7"/>
  <c r="H903" i="7"/>
  <c r="H902" i="7"/>
  <c r="H901" i="7"/>
  <c r="H900" i="7"/>
  <c r="H899" i="7"/>
  <c r="H898" i="7"/>
  <c r="H897" i="7"/>
  <c r="H896" i="7"/>
  <c r="H895" i="7"/>
  <c r="H894" i="7"/>
  <c r="H893" i="7"/>
  <c r="H892" i="7"/>
  <c r="H891" i="7"/>
  <c r="H890" i="7"/>
  <c r="H889" i="7"/>
  <c r="H888" i="7"/>
  <c r="H887" i="7"/>
  <c r="H886" i="7"/>
  <c r="H885" i="7"/>
  <c r="H884" i="7"/>
  <c r="H883" i="7"/>
  <c r="H882" i="7"/>
  <c r="H881" i="7"/>
  <c r="H880" i="7"/>
  <c r="H879" i="7"/>
  <c r="H878" i="7"/>
  <c r="H877" i="7"/>
  <c r="H876" i="7"/>
  <c r="H875" i="7"/>
  <c r="H874" i="7"/>
  <c r="H873" i="7"/>
  <c r="H872" i="7"/>
  <c r="H871" i="7"/>
  <c r="H870" i="7"/>
  <c r="H869" i="7"/>
  <c r="H868" i="7"/>
  <c r="H867" i="7"/>
  <c r="H866" i="7"/>
  <c r="H865" i="7"/>
  <c r="H864" i="7"/>
  <c r="H863" i="7"/>
  <c r="H862" i="7"/>
  <c r="H861" i="7"/>
  <c r="H860" i="7"/>
  <c r="H859" i="7"/>
  <c r="H858" i="7"/>
  <c r="H857" i="7"/>
  <c r="H856" i="7"/>
  <c r="H855" i="7"/>
  <c r="H854" i="7"/>
  <c r="H853" i="7"/>
  <c r="H852" i="7"/>
  <c r="H851" i="7"/>
  <c r="H850" i="7"/>
  <c r="H849" i="7"/>
  <c r="H848" i="7"/>
  <c r="H847" i="7"/>
  <c r="H846" i="7"/>
  <c r="H845" i="7"/>
  <c r="H844" i="7"/>
  <c r="H843" i="7"/>
  <c r="H842" i="7"/>
  <c r="H841" i="7"/>
  <c r="H840" i="7"/>
  <c r="H839" i="7"/>
  <c r="H838" i="7"/>
  <c r="H837" i="7"/>
  <c r="H836" i="7"/>
  <c r="H835" i="7"/>
  <c r="H834" i="7"/>
  <c r="H833" i="7"/>
  <c r="H832" i="7"/>
  <c r="H831" i="7"/>
  <c r="H830" i="7"/>
  <c r="H829" i="7"/>
  <c r="H828" i="7"/>
  <c r="H827" i="7"/>
  <c r="H826" i="7"/>
  <c r="H825" i="7"/>
  <c r="H824" i="7"/>
  <c r="H823" i="7"/>
  <c r="H822" i="7"/>
  <c r="H821" i="7"/>
  <c r="H820" i="7"/>
  <c r="H819" i="7"/>
  <c r="H818" i="7"/>
  <c r="H817" i="7"/>
  <c r="H816" i="7"/>
  <c r="H815" i="7"/>
  <c r="H814" i="7"/>
  <c r="H813" i="7"/>
  <c r="H812" i="7"/>
  <c r="H811" i="7"/>
  <c r="H810" i="7"/>
  <c r="H809" i="7"/>
  <c r="H808" i="7"/>
  <c r="H807" i="7"/>
  <c r="H806" i="7"/>
  <c r="H805" i="7"/>
  <c r="H804" i="7"/>
  <c r="H803" i="7"/>
  <c r="H802" i="7"/>
  <c r="H801" i="7"/>
  <c r="H800" i="7"/>
  <c r="H799" i="7"/>
  <c r="H798" i="7"/>
  <c r="H797" i="7"/>
  <c r="H796" i="7"/>
  <c r="H795" i="7"/>
  <c r="H794" i="7"/>
  <c r="H793"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M779" i="7"/>
  <c r="M774" i="7"/>
  <c r="M771" i="7"/>
  <c r="M766" i="7"/>
  <c r="M763" i="7"/>
  <c r="M758" i="7"/>
  <c r="M755" i="7"/>
  <c r="M750" i="7"/>
  <c r="M747" i="7"/>
  <c r="M742" i="7"/>
  <c r="M739" i="7"/>
  <c r="M734" i="7"/>
  <c r="M731" i="7"/>
  <c r="M726" i="7"/>
  <c r="M723" i="7"/>
  <c r="M718" i="7"/>
  <c r="M715" i="7"/>
  <c r="M710" i="7"/>
  <c r="M707" i="7"/>
  <c r="M702" i="7"/>
  <c r="M699" i="7"/>
  <c r="M694" i="7"/>
  <c r="M691" i="7"/>
  <c r="M686" i="7"/>
  <c r="M683" i="7"/>
  <c r="M678" i="7"/>
  <c r="M675" i="7"/>
  <c r="M670" i="7"/>
  <c r="M667" i="7"/>
  <c r="M662" i="7"/>
  <c r="M659" i="7"/>
  <c r="M654" i="7"/>
  <c r="M651" i="7"/>
  <c r="M646" i="7"/>
  <c r="M643" i="7"/>
  <c r="M638" i="7"/>
  <c r="M635" i="7"/>
  <c r="M630" i="7"/>
  <c r="M627" i="7"/>
  <c r="M622" i="7"/>
  <c r="M619" i="7"/>
  <c r="M614" i="7"/>
  <c r="M611" i="7"/>
  <c r="M606" i="7"/>
  <c r="M603" i="7"/>
  <c r="M598" i="7"/>
  <c r="M595" i="7"/>
  <c r="M590" i="7"/>
  <c r="M587" i="7"/>
  <c r="M582" i="7"/>
  <c r="M579" i="7"/>
  <c r="M574" i="7"/>
  <c r="M571" i="7"/>
  <c r="M566" i="7"/>
  <c r="M563" i="7"/>
  <c r="M558" i="7"/>
  <c r="M555" i="7"/>
  <c r="M550" i="7"/>
  <c r="K588" i="7"/>
  <c r="M588" i="7" s="1"/>
  <c r="K777" i="7"/>
  <c r="M777" i="7" s="1"/>
  <c r="K781" i="7"/>
  <c r="M781" i="7" s="1"/>
  <c r="K780" i="7"/>
  <c r="M780" i="7" s="1"/>
  <c r="K779" i="7"/>
  <c r="K778" i="7"/>
  <c r="M778" i="7" s="1"/>
  <c r="K776" i="7"/>
  <c r="M776" i="7" s="1"/>
  <c r="K775" i="7"/>
  <c r="M775" i="7" s="1"/>
  <c r="K774" i="7"/>
  <c r="K773" i="7"/>
  <c r="M773" i="7" s="1"/>
  <c r="K772" i="7"/>
  <c r="M772" i="7" s="1"/>
  <c r="K771" i="7"/>
  <c r="K770" i="7"/>
  <c r="M770" i="7" s="1"/>
  <c r="K769" i="7"/>
  <c r="M769" i="7" s="1"/>
  <c r="K768" i="7"/>
  <c r="M768" i="7" s="1"/>
  <c r="K767" i="7"/>
  <c r="M767" i="7" s="1"/>
  <c r="K766" i="7"/>
  <c r="K765" i="7"/>
  <c r="M765" i="7" s="1"/>
  <c r="K764" i="7"/>
  <c r="M764" i="7" s="1"/>
  <c r="K763" i="7"/>
  <c r="K762" i="7"/>
  <c r="M762" i="7" s="1"/>
  <c r="K761" i="7"/>
  <c r="M761" i="7" s="1"/>
  <c r="K760" i="7"/>
  <c r="M760" i="7" s="1"/>
  <c r="K759" i="7"/>
  <c r="M759" i="7" s="1"/>
  <c r="K758" i="7"/>
  <c r="K757" i="7"/>
  <c r="M757" i="7" s="1"/>
  <c r="K756" i="7"/>
  <c r="M756" i="7" s="1"/>
  <c r="K755" i="7"/>
  <c r="K754" i="7"/>
  <c r="M754" i="7" s="1"/>
  <c r="K753" i="7"/>
  <c r="M753" i="7" s="1"/>
  <c r="K752" i="7"/>
  <c r="M752" i="7" s="1"/>
  <c r="K751" i="7"/>
  <c r="M751" i="7" s="1"/>
  <c r="K750" i="7"/>
  <c r="K749" i="7"/>
  <c r="M749" i="7" s="1"/>
  <c r="K748" i="7"/>
  <c r="M748" i="7" s="1"/>
  <c r="K747" i="7"/>
  <c r="K746" i="7"/>
  <c r="M746" i="7" s="1"/>
  <c r="K745" i="7"/>
  <c r="M745" i="7" s="1"/>
  <c r="K744" i="7"/>
  <c r="M744" i="7" s="1"/>
  <c r="K743" i="7"/>
  <c r="M743" i="7" s="1"/>
  <c r="K742" i="7"/>
  <c r="K741" i="7"/>
  <c r="M741" i="7" s="1"/>
  <c r="K740" i="7"/>
  <c r="M740" i="7" s="1"/>
  <c r="K739" i="7"/>
  <c r="K738" i="7"/>
  <c r="M738" i="7" s="1"/>
  <c r="K737" i="7"/>
  <c r="M737" i="7" s="1"/>
  <c r="K736" i="7"/>
  <c r="M736" i="7" s="1"/>
  <c r="K735" i="7"/>
  <c r="M735" i="7" s="1"/>
  <c r="K734" i="7"/>
  <c r="K733" i="7"/>
  <c r="M733" i="7" s="1"/>
  <c r="K732" i="7"/>
  <c r="M732" i="7" s="1"/>
  <c r="K731" i="7"/>
  <c r="K730" i="7"/>
  <c r="M730" i="7" s="1"/>
  <c r="K729" i="7"/>
  <c r="M729" i="7" s="1"/>
  <c r="K728" i="7"/>
  <c r="M728" i="7" s="1"/>
  <c r="K727" i="7"/>
  <c r="M727" i="7" s="1"/>
  <c r="K726" i="7"/>
  <c r="K725" i="7"/>
  <c r="M725" i="7" s="1"/>
  <c r="K724" i="7"/>
  <c r="M724" i="7" s="1"/>
  <c r="K723" i="7"/>
  <c r="K722" i="7"/>
  <c r="M722" i="7" s="1"/>
  <c r="K721" i="7"/>
  <c r="M721" i="7" s="1"/>
  <c r="K720" i="7"/>
  <c r="M720" i="7" s="1"/>
  <c r="K719" i="7"/>
  <c r="M719" i="7" s="1"/>
  <c r="K718" i="7"/>
  <c r="K717" i="7"/>
  <c r="M717" i="7" s="1"/>
  <c r="K716" i="7"/>
  <c r="M716" i="7" s="1"/>
  <c r="K715" i="7"/>
  <c r="K714" i="7"/>
  <c r="M714" i="7" s="1"/>
  <c r="K713" i="7"/>
  <c r="M713" i="7" s="1"/>
  <c r="K712" i="7"/>
  <c r="M712" i="7" s="1"/>
  <c r="K711" i="7"/>
  <c r="M711" i="7" s="1"/>
  <c r="K710" i="7"/>
  <c r="K709" i="7"/>
  <c r="M709" i="7" s="1"/>
  <c r="K708" i="7"/>
  <c r="M708" i="7" s="1"/>
  <c r="K707" i="7"/>
  <c r="K706" i="7"/>
  <c r="M706" i="7" s="1"/>
  <c r="K705" i="7"/>
  <c r="M705" i="7" s="1"/>
  <c r="K704" i="7"/>
  <c r="M704" i="7" s="1"/>
  <c r="K703" i="7"/>
  <c r="M703" i="7" s="1"/>
  <c r="K702" i="7"/>
  <c r="K701" i="7"/>
  <c r="M701" i="7" s="1"/>
  <c r="K700" i="7"/>
  <c r="M700" i="7" s="1"/>
  <c r="K699" i="7"/>
  <c r="K698" i="7"/>
  <c r="M698" i="7" s="1"/>
  <c r="K697" i="7"/>
  <c r="M697" i="7" s="1"/>
  <c r="K696" i="7"/>
  <c r="M696" i="7" s="1"/>
  <c r="K695" i="7"/>
  <c r="M695" i="7" s="1"/>
  <c r="K694" i="7"/>
  <c r="K693" i="7"/>
  <c r="M693" i="7" s="1"/>
  <c r="K692" i="7"/>
  <c r="M692" i="7" s="1"/>
  <c r="K691" i="7"/>
  <c r="K690" i="7"/>
  <c r="M690" i="7" s="1"/>
  <c r="K689" i="7"/>
  <c r="M689" i="7" s="1"/>
  <c r="K688" i="7"/>
  <c r="M688" i="7" s="1"/>
  <c r="K687" i="7"/>
  <c r="M687" i="7" s="1"/>
  <c r="K686" i="7"/>
  <c r="K685" i="7"/>
  <c r="M685" i="7" s="1"/>
  <c r="K684" i="7"/>
  <c r="M684" i="7" s="1"/>
  <c r="K683" i="7"/>
  <c r="K682" i="7"/>
  <c r="M682" i="7" s="1"/>
  <c r="K681" i="7"/>
  <c r="M681" i="7" s="1"/>
  <c r="K680" i="7"/>
  <c r="M680" i="7" s="1"/>
  <c r="K679" i="7"/>
  <c r="M679" i="7" s="1"/>
  <c r="K678" i="7"/>
  <c r="K677" i="7"/>
  <c r="M677" i="7" s="1"/>
  <c r="K676" i="7"/>
  <c r="M676" i="7" s="1"/>
  <c r="K675" i="7"/>
  <c r="K674" i="7"/>
  <c r="M674" i="7" s="1"/>
  <c r="K673" i="7"/>
  <c r="M673" i="7" s="1"/>
  <c r="K672" i="7"/>
  <c r="M672" i="7" s="1"/>
  <c r="K671" i="7"/>
  <c r="M671" i="7" s="1"/>
  <c r="K670" i="7"/>
  <c r="K669" i="7"/>
  <c r="M669" i="7" s="1"/>
  <c r="K668" i="7"/>
  <c r="M668" i="7" s="1"/>
  <c r="K667" i="7"/>
  <c r="K666" i="7"/>
  <c r="M666" i="7" s="1"/>
  <c r="K665" i="7"/>
  <c r="M665" i="7" s="1"/>
  <c r="K664" i="7"/>
  <c r="M664" i="7" s="1"/>
  <c r="K663" i="7"/>
  <c r="M663" i="7" s="1"/>
  <c r="K662" i="7"/>
  <c r="K661" i="7"/>
  <c r="M661" i="7" s="1"/>
  <c r="K660" i="7"/>
  <c r="M660" i="7" s="1"/>
  <c r="K659" i="7"/>
  <c r="K658" i="7"/>
  <c r="M658" i="7" s="1"/>
  <c r="K657" i="7"/>
  <c r="M657" i="7" s="1"/>
  <c r="K656" i="7"/>
  <c r="M656" i="7" s="1"/>
  <c r="K655" i="7"/>
  <c r="M655" i="7" s="1"/>
  <c r="K654" i="7"/>
  <c r="K653" i="7"/>
  <c r="M653" i="7" s="1"/>
  <c r="K652" i="7"/>
  <c r="M652" i="7" s="1"/>
  <c r="K651" i="7"/>
  <c r="K650" i="7"/>
  <c r="M650" i="7" s="1"/>
  <c r="K649" i="7"/>
  <c r="M649" i="7" s="1"/>
  <c r="K648" i="7"/>
  <c r="M648" i="7" s="1"/>
  <c r="K647" i="7"/>
  <c r="M647" i="7" s="1"/>
  <c r="K646" i="7"/>
  <c r="K645" i="7"/>
  <c r="M645" i="7" s="1"/>
  <c r="K644" i="7"/>
  <c r="M644" i="7" s="1"/>
  <c r="K643" i="7"/>
  <c r="K642" i="7"/>
  <c r="M642" i="7" s="1"/>
  <c r="K641" i="7"/>
  <c r="M641" i="7" s="1"/>
  <c r="K640" i="7"/>
  <c r="M640" i="7" s="1"/>
  <c r="K639" i="7"/>
  <c r="M639" i="7" s="1"/>
  <c r="K638" i="7"/>
  <c r="K637" i="7"/>
  <c r="M637" i="7" s="1"/>
  <c r="K636" i="7"/>
  <c r="M636" i="7" s="1"/>
  <c r="K635" i="7"/>
  <c r="K634" i="7"/>
  <c r="M634" i="7" s="1"/>
  <c r="K633" i="7"/>
  <c r="M633" i="7" s="1"/>
  <c r="K632" i="7"/>
  <c r="M632" i="7" s="1"/>
  <c r="K631" i="7"/>
  <c r="M631" i="7" s="1"/>
  <c r="K630" i="7"/>
  <c r="K629" i="7"/>
  <c r="M629" i="7" s="1"/>
  <c r="K628" i="7"/>
  <c r="M628" i="7" s="1"/>
  <c r="K627" i="7"/>
  <c r="K626" i="7"/>
  <c r="M626" i="7" s="1"/>
  <c r="K625" i="7"/>
  <c r="M625" i="7" s="1"/>
  <c r="K624" i="7"/>
  <c r="M624" i="7" s="1"/>
  <c r="K623" i="7"/>
  <c r="M623" i="7" s="1"/>
  <c r="K622" i="7"/>
  <c r="K621" i="7"/>
  <c r="M621" i="7" s="1"/>
  <c r="K620" i="7"/>
  <c r="M620" i="7" s="1"/>
  <c r="K619" i="7"/>
  <c r="K618" i="7"/>
  <c r="M618" i="7" s="1"/>
  <c r="K617" i="7"/>
  <c r="M617" i="7" s="1"/>
  <c r="K616" i="7"/>
  <c r="M616" i="7" s="1"/>
  <c r="K615" i="7"/>
  <c r="M615" i="7" s="1"/>
  <c r="K614" i="7"/>
  <c r="K613" i="7"/>
  <c r="M613" i="7" s="1"/>
  <c r="K612" i="7"/>
  <c r="M612" i="7" s="1"/>
  <c r="K611" i="7"/>
  <c r="K610" i="7"/>
  <c r="M610" i="7" s="1"/>
  <c r="K609" i="7"/>
  <c r="M609" i="7" s="1"/>
  <c r="K608" i="7"/>
  <c r="M608" i="7" s="1"/>
  <c r="K607" i="7"/>
  <c r="M607" i="7" s="1"/>
  <c r="K606" i="7"/>
  <c r="K605" i="7"/>
  <c r="M605" i="7" s="1"/>
  <c r="K604" i="7"/>
  <c r="M604" i="7" s="1"/>
  <c r="K603" i="7"/>
  <c r="K602" i="7"/>
  <c r="M602" i="7" s="1"/>
  <c r="K601" i="7"/>
  <c r="M601" i="7" s="1"/>
  <c r="K600" i="7"/>
  <c r="M600" i="7" s="1"/>
  <c r="K599" i="7"/>
  <c r="M599" i="7" s="1"/>
  <c r="K598" i="7"/>
  <c r="K597" i="7"/>
  <c r="M597" i="7" s="1"/>
  <c r="K596" i="7"/>
  <c r="M596" i="7" s="1"/>
  <c r="K595" i="7"/>
  <c r="K594" i="7"/>
  <c r="M594" i="7" s="1"/>
  <c r="K593" i="7"/>
  <c r="M593" i="7" s="1"/>
  <c r="K592" i="7"/>
  <c r="M592" i="7" s="1"/>
  <c r="K591" i="7"/>
  <c r="M591" i="7" s="1"/>
  <c r="K590" i="7"/>
  <c r="K589" i="7"/>
  <c r="M589" i="7" s="1"/>
  <c r="K587" i="7"/>
  <c r="K586" i="7"/>
  <c r="M586" i="7" s="1"/>
  <c r="K585" i="7"/>
  <c r="M585" i="7" s="1"/>
  <c r="K584" i="7"/>
  <c r="M584" i="7" s="1"/>
  <c r="K583" i="7"/>
  <c r="M583" i="7" s="1"/>
  <c r="K582" i="7"/>
  <c r="K581" i="7"/>
  <c r="M581" i="7" s="1"/>
  <c r="K580" i="7"/>
  <c r="M580" i="7" s="1"/>
  <c r="K579" i="7"/>
  <c r="K578" i="7"/>
  <c r="M578" i="7" s="1"/>
  <c r="K575" i="7"/>
  <c r="M575" i="7" s="1"/>
  <c r="K577" i="7"/>
  <c r="M577" i="7" s="1"/>
  <c r="K576" i="7"/>
  <c r="M576" i="7" s="1"/>
  <c r="K574" i="7"/>
  <c r="K573" i="7"/>
  <c r="M573" i="7" s="1"/>
  <c r="K572" i="7"/>
  <c r="M572" i="7" s="1"/>
  <c r="K571" i="7"/>
  <c r="K570" i="7"/>
  <c r="M570" i="7" s="1"/>
  <c r="K569" i="7"/>
  <c r="M569" i="7" s="1"/>
  <c r="K568" i="7"/>
  <c r="M568" i="7" s="1"/>
  <c r="K567" i="7"/>
  <c r="M567" i="7" s="1"/>
  <c r="K566" i="7"/>
  <c r="K565" i="7"/>
  <c r="M565" i="7" s="1"/>
  <c r="K564" i="7"/>
  <c r="M564" i="7" s="1"/>
  <c r="K563" i="7"/>
  <c r="K562" i="7"/>
  <c r="M562" i="7" s="1"/>
  <c r="K561" i="7"/>
  <c r="M561" i="7" s="1"/>
  <c r="K560" i="7"/>
  <c r="M560" i="7" s="1"/>
  <c r="K559" i="7"/>
  <c r="M559" i="7" s="1"/>
  <c r="K558" i="7"/>
  <c r="K557" i="7"/>
  <c r="M557" i="7" s="1"/>
  <c r="K556" i="7"/>
  <c r="M556" i="7" s="1"/>
  <c r="K555" i="7"/>
  <c r="K554" i="7"/>
  <c r="M554" i="7" s="1"/>
  <c r="K553" i="7"/>
  <c r="M553" i="7" s="1"/>
  <c r="K552" i="7"/>
  <c r="M552" i="7" s="1"/>
  <c r="K551" i="7"/>
  <c r="M551" i="7" s="1"/>
  <c r="K550" i="7"/>
  <c r="K549" i="7"/>
  <c r="M549" i="7" s="1"/>
  <c r="M542" i="7"/>
  <c r="M541" i="7"/>
  <c r="M540" i="7"/>
  <c r="M539" i="7"/>
  <c r="M538" i="7"/>
  <c r="M537" i="7"/>
  <c r="M536" i="7"/>
  <c r="M535" i="7"/>
  <c r="M534" i="7"/>
  <c r="M533" i="7"/>
  <c r="M532" i="7"/>
  <c r="M531" i="7"/>
  <c r="M530" i="7"/>
  <c r="M529" i="7"/>
  <c r="M528" i="7"/>
  <c r="M527" i="7"/>
  <c r="M526" i="7"/>
  <c r="M525" i="7"/>
  <c r="M524" i="7"/>
  <c r="M523" i="7"/>
  <c r="M522" i="7"/>
  <c r="M521" i="7"/>
  <c r="M520" i="7"/>
  <c r="M519" i="7"/>
  <c r="M518" i="7"/>
  <c r="M517" i="7"/>
  <c r="M516" i="7"/>
  <c r="M515" i="7"/>
  <c r="M514" i="7"/>
  <c r="M513" i="7"/>
  <c r="M512" i="7"/>
  <c r="M511" i="7"/>
  <c r="M510" i="7"/>
  <c r="M509" i="7"/>
  <c r="M508" i="7"/>
  <c r="M507" i="7"/>
  <c r="M506" i="7"/>
  <c r="M505" i="7"/>
  <c r="M504" i="7"/>
  <c r="M503" i="7"/>
  <c r="M502" i="7"/>
  <c r="M501" i="7"/>
  <c r="M500" i="7"/>
  <c r="M499" i="7"/>
  <c r="M498" i="7"/>
  <c r="M497" i="7"/>
  <c r="M496" i="7"/>
  <c r="M495" i="7"/>
  <c r="M494" i="7"/>
  <c r="M493" i="7"/>
  <c r="M492" i="7"/>
  <c r="M491" i="7"/>
  <c r="M490" i="7"/>
  <c r="M489" i="7"/>
  <c r="M488" i="7"/>
  <c r="M487" i="7"/>
  <c r="M486" i="7"/>
  <c r="M485" i="7"/>
  <c r="M484" i="7"/>
  <c r="M483" i="7"/>
  <c r="M482" i="7"/>
  <c r="M481" i="7"/>
  <c r="M480" i="7"/>
  <c r="M479" i="7"/>
  <c r="M478" i="7"/>
  <c r="M477" i="7"/>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J306" i="7"/>
  <c r="J305" i="7"/>
  <c r="J304" i="7"/>
  <c r="J303" i="7"/>
  <c r="J302" i="7"/>
  <c r="J301" i="7"/>
  <c r="J300" i="7"/>
  <c r="J299" i="7"/>
  <c r="J298" i="7"/>
  <c r="J297" i="7"/>
  <c r="J296" i="7"/>
  <c r="J295" i="7"/>
  <c r="J294" i="7"/>
  <c r="J293" i="7"/>
  <c r="J292" i="7"/>
  <c r="J291" i="7"/>
  <c r="J290" i="7"/>
  <c r="J289" i="7"/>
  <c r="J288" i="7"/>
  <c r="J287" i="7"/>
  <c r="J286" i="7"/>
  <c r="J285" i="7"/>
  <c r="J284" i="7"/>
  <c r="J283" i="7"/>
  <c r="J282" i="7"/>
  <c r="J281" i="7"/>
  <c r="J280" i="7"/>
  <c r="J279" i="7"/>
  <c r="J278" i="7"/>
  <c r="J277" i="7"/>
  <c r="J276" i="7"/>
  <c r="J275" i="7"/>
  <c r="J274" i="7"/>
  <c r="J273" i="7"/>
  <c r="J272" i="7"/>
  <c r="J271" i="7"/>
  <c r="J270" i="7"/>
  <c r="J269" i="7"/>
  <c r="J268" i="7"/>
  <c r="J267" i="7"/>
  <c r="J266" i="7"/>
  <c r="J265" i="7"/>
  <c r="J264" i="7"/>
  <c r="J263" i="7"/>
  <c r="J262" i="7"/>
  <c r="J261" i="7"/>
  <c r="J260" i="7"/>
  <c r="J259" i="7"/>
  <c r="J258" i="7"/>
  <c r="J257" i="7"/>
  <c r="J256" i="7"/>
  <c r="J255" i="7"/>
  <c r="J254" i="7"/>
  <c r="J253" i="7"/>
  <c r="J252" i="7"/>
  <c r="J251" i="7"/>
  <c r="J250" i="7"/>
  <c r="J249" i="7"/>
  <c r="J248" i="7"/>
  <c r="J247" i="7"/>
  <c r="J246" i="7"/>
  <c r="J245" i="7"/>
  <c r="J244" i="7"/>
  <c r="J243" i="7"/>
  <c r="J242" i="7"/>
  <c r="J241" i="7"/>
  <c r="J240" i="7"/>
  <c r="J239" i="7"/>
  <c r="J238" i="7"/>
  <c r="J237" i="7"/>
  <c r="J236" i="7"/>
  <c r="J235" i="7"/>
  <c r="J234" i="7"/>
  <c r="J233" i="7"/>
  <c r="J232" i="7"/>
  <c r="J231" i="7"/>
  <c r="J230" i="7"/>
  <c r="J229" i="7"/>
  <c r="J228" i="7"/>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2" i="7"/>
  <c r="J201" i="7"/>
  <c r="J200" i="7"/>
  <c r="J199" i="7"/>
  <c r="J198" i="7"/>
  <c r="J197" i="7"/>
  <c r="J196" i="7"/>
  <c r="J195" i="7"/>
  <c r="J194" i="7"/>
  <c r="J193" i="7"/>
  <c r="J192" i="7"/>
  <c r="J191" i="7"/>
  <c r="J190" i="7"/>
  <c r="J189" i="7"/>
  <c r="J188" i="7"/>
  <c r="J187" i="7"/>
  <c r="J186" i="7"/>
  <c r="J185" i="7"/>
  <c r="J184" i="7"/>
  <c r="J183" i="7"/>
  <c r="J182" i="7"/>
  <c r="J181" i="7"/>
  <c r="J180" i="7"/>
  <c r="J179" i="7"/>
  <c r="J178" i="7"/>
  <c r="J177" i="7"/>
  <c r="J176" i="7"/>
  <c r="J175" i="7"/>
  <c r="J174" i="7"/>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J71" i="7"/>
  <c r="K71" i="7" s="1"/>
  <c r="N71" i="7" s="1"/>
  <c r="J70" i="7"/>
  <c r="K70" i="7" s="1"/>
  <c r="N70" i="7" s="1"/>
  <c r="J69" i="7"/>
  <c r="K69" i="7" s="1"/>
  <c r="N69" i="7" s="1"/>
  <c r="J68" i="7"/>
  <c r="K68" i="7" s="1"/>
  <c r="N68" i="7" s="1"/>
  <c r="J67" i="7"/>
  <c r="K67" i="7" s="1"/>
  <c r="N67" i="7" s="1"/>
  <c r="J66" i="7"/>
  <c r="K66" i="7" s="1"/>
  <c r="N66" i="7" s="1"/>
  <c r="J65" i="7"/>
  <c r="K65" i="7" s="1"/>
  <c r="N65" i="7" s="1"/>
  <c r="J64" i="7"/>
  <c r="K64" i="7" s="1"/>
  <c r="N64" i="7" s="1"/>
  <c r="J63" i="7"/>
  <c r="K63" i="7" s="1"/>
  <c r="N63" i="7" s="1"/>
  <c r="J62" i="7"/>
  <c r="K62" i="7" s="1"/>
  <c r="N62" i="7" s="1"/>
  <c r="J61" i="7"/>
  <c r="K61" i="7" s="1"/>
  <c r="N61" i="7" s="1"/>
  <c r="J60" i="7"/>
  <c r="K60" i="7" s="1"/>
  <c r="N60" i="7" s="1"/>
  <c r="J59" i="7"/>
  <c r="K59" i="7" s="1"/>
  <c r="N59" i="7" s="1"/>
  <c r="J58" i="7"/>
  <c r="K58" i="7" s="1"/>
  <c r="N58" i="7" s="1"/>
  <c r="J57" i="7"/>
  <c r="K57" i="7" s="1"/>
  <c r="N57" i="7" s="1"/>
  <c r="J56" i="7"/>
  <c r="K56" i="7" s="1"/>
  <c r="N56" i="7" s="1"/>
  <c r="J55" i="7"/>
  <c r="K55" i="7" s="1"/>
  <c r="N55" i="7" s="1"/>
  <c r="J54" i="7"/>
  <c r="K54" i="7" s="1"/>
  <c r="N54" i="7" s="1"/>
  <c r="J53" i="7"/>
  <c r="K53" i="7" s="1"/>
  <c r="N53" i="7" s="1"/>
  <c r="J52" i="7"/>
  <c r="K52" i="7" s="1"/>
  <c r="N52" i="7" s="1"/>
  <c r="J51" i="7"/>
  <c r="K51" i="7" s="1"/>
  <c r="N51" i="7" s="1"/>
  <c r="J50" i="7"/>
  <c r="K50" i="7" s="1"/>
  <c r="N50" i="7" s="1"/>
  <c r="J49" i="7"/>
  <c r="K49" i="7" s="1"/>
  <c r="N49" i="7" s="1"/>
  <c r="J48" i="7"/>
  <c r="K48" i="7" s="1"/>
  <c r="N48" i="7" s="1"/>
  <c r="J47" i="7"/>
  <c r="K47" i="7" s="1"/>
  <c r="N47" i="7" s="1"/>
  <c r="J46" i="7"/>
  <c r="K46" i="7" s="1"/>
  <c r="N46" i="7" s="1"/>
  <c r="J45" i="7"/>
  <c r="K45" i="7" s="1"/>
  <c r="N45" i="7" s="1"/>
  <c r="J44" i="7"/>
  <c r="K44" i="7" s="1"/>
  <c r="N44" i="7" s="1"/>
  <c r="J43" i="7"/>
  <c r="K43" i="7" s="1"/>
  <c r="N43" i="7" s="1"/>
  <c r="J42" i="7"/>
  <c r="K42" i="7" s="1"/>
  <c r="N42" i="7" s="1"/>
  <c r="J41" i="7"/>
  <c r="K41" i="7" s="1"/>
  <c r="N41" i="7" s="1"/>
  <c r="J40" i="7"/>
  <c r="K40" i="7" s="1"/>
  <c r="N40" i="7" s="1"/>
  <c r="J39" i="7"/>
  <c r="K39" i="7" s="1"/>
  <c r="N39" i="7" s="1"/>
  <c r="J38" i="7"/>
  <c r="K38" i="7" s="1"/>
  <c r="N38" i="7" s="1"/>
  <c r="J37" i="7"/>
  <c r="K37" i="7" s="1"/>
  <c r="N37" i="7" s="1"/>
  <c r="J36" i="7"/>
  <c r="K36" i="7" s="1"/>
  <c r="N36" i="7" s="1"/>
  <c r="J35" i="7"/>
  <c r="K35" i="7" s="1"/>
  <c r="N35" i="7" s="1"/>
  <c r="J34" i="7"/>
  <c r="K34" i="7" s="1"/>
  <c r="N34" i="7" s="1"/>
  <c r="J33" i="7"/>
  <c r="K33" i="7" s="1"/>
  <c r="N33" i="7" s="1"/>
  <c r="J32" i="7"/>
  <c r="K32" i="7" s="1"/>
  <c r="N32" i="7" s="1"/>
  <c r="J31" i="7"/>
  <c r="K31" i="7" s="1"/>
  <c r="N31" i="7" s="1"/>
  <c r="J30" i="7"/>
  <c r="K30" i="7" s="1"/>
  <c r="N30" i="7" s="1"/>
  <c r="J29" i="7"/>
  <c r="K29" i="7" s="1"/>
  <c r="N29" i="7" s="1"/>
  <c r="J28" i="7"/>
  <c r="K28" i="7" s="1"/>
  <c r="N28" i="7" s="1"/>
  <c r="J27" i="7"/>
  <c r="K27" i="7" s="1"/>
  <c r="N27" i="7" s="1"/>
  <c r="J26" i="7"/>
  <c r="K26" i="7" s="1"/>
  <c r="N26" i="7" s="1"/>
  <c r="J25" i="7"/>
  <c r="K25" i="7" s="1"/>
  <c r="N25" i="7" s="1"/>
  <c r="J24" i="7"/>
  <c r="K24" i="7" s="1"/>
  <c r="N24" i="7" s="1"/>
  <c r="J22" i="7"/>
  <c r="J21" i="7"/>
  <c r="J20" i="7"/>
  <c r="J19" i="7"/>
  <c r="J18" i="7"/>
  <c r="J17" i="7"/>
  <c r="J16" i="7"/>
  <c r="J15" i="7"/>
  <c r="J14" i="7"/>
  <c r="J13" i="7"/>
  <c r="J12" i="7"/>
  <c r="J11" i="7"/>
  <c r="J10" i="7"/>
  <c r="J9" i="7"/>
  <c r="J8" i="7"/>
  <c r="J7" i="7"/>
  <c r="J6" i="7"/>
  <c r="J5" i="7"/>
  <c r="J4" i="7"/>
  <c r="J3" i="7"/>
  <c r="J2" i="7"/>
  <c r="J1" i="7"/>
  <c r="L38" i="6"/>
  <c r="L34" i="6"/>
  <c r="L30" i="6"/>
  <c r="L2" i="6"/>
  <c r="H45" i="6"/>
  <c r="I45" i="6" s="1"/>
  <c r="J45" i="6" s="1"/>
  <c r="K45" i="6" s="1"/>
  <c r="L45" i="6" s="1"/>
  <c r="H44" i="6"/>
  <c r="I44" i="6" s="1"/>
  <c r="J44" i="6" s="1"/>
  <c r="K44" i="6" s="1"/>
  <c r="L44" i="6" s="1"/>
  <c r="H43" i="6"/>
  <c r="I43" i="6" s="1"/>
  <c r="J43" i="6" s="1"/>
  <c r="K43" i="6" s="1"/>
  <c r="L43" i="6" s="1"/>
  <c r="H42" i="6"/>
  <c r="I42" i="6" s="1"/>
  <c r="J42" i="6" s="1"/>
  <c r="K42" i="6" s="1"/>
  <c r="L42" i="6" s="1"/>
  <c r="H41" i="6"/>
  <c r="I41" i="6" s="1"/>
  <c r="J41" i="6" s="1"/>
  <c r="K41" i="6" s="1"/>
  <c r="L41" i="6" s="1"/>
  <c r="H40" i="6"/>
  <c r="I40" i="6" s="1"/>
  <c r="J40" i="6" s="1"/>
  <c r="K40" i="6" s="1"/>
  <c r="L40" i="6" s="1"/>
  <c r="H39" i="6"/>
  <c r="I39" i="6" s="1"/>
  <c r="J39" i="6" s="1"/>
  <c r="K39" i="6" s="1"/>
  <c r="L39" i="6" s="1"/>
  <c r="H38" i="6"/>
  <c r="I38" i="6" s="1"/>
  <c r="J38" i="6" s="1"/>
  <c r="K38" i="6" s="1"/>
  <c r="H37" i="6"/>
  <c r="I37" i="6" s="1"/>
  <c r="J37" i="6" s="1"/>
  <c r="K37" i="6" s="1"/>
  <c r="L37" i="6" s="1"/>
  <c r="I36" i="6"/>
  <c r="J36" i="6" s="1"/>
  <c r="K36" i="6" s="1"/>
  <c r="L36" i="6" s="1"/>
  <c r="H36" i="6"/>
  <c r="H35" i="6"/>
  <c r="I35" i="6" s="1"/>
  <c r="J35" i="6" s="1"/>
  <c r="K35" i="6" s="1"/>
  <c r="L35" i="6" s="1"/>
  <c r="H34" i="6"/>
  <c r="I34" i="6" s="1"/>
  <c r="J34" i="6" s="1"/>
  <c r="K34" i="6" s="1"/>
  <c r="H33" i="6"/>
  <c r="I33" i="6" s="1"/>
  <c r="J33" i="6" s="1"/>
  <c r="K33" i="6" s="1"/>
  <c r="L33" i="6" s="1"/>
  <c r="H32" i="6"/>
  <c r="I32" i="6" s="1"/>
  <c r="J32" i="6" s="1"/>
  <c r="K32" i="6" s="1"/>
  <c r="L32" i="6" s="1"/>
  <c r="H31" i="6"/>
  <c r="I31" i="6" s="1"/>
  <c r="J31" i="6" s="1"/>
  <c r="K31" i="6" s="1"/>
  <c r="L31" i="6" s="1"/>
  <c r="H30" i="6"/>
  <c r="I30" i="6" s="1"/>
  <c r="J30" i="6" s="1"/>
  <c r="K30" i="6" s="1"/>
  <c r="I29" i="6"/>
  <c r="J29" i="6" s="1"/>
  <c r="K29" i="6" s="1"/>
  <c r="L29" i="6" s="1"/>
  <c r="H29" i="6"/>
  <c r="H28" i="6"/>
  <c r="I28" i="6" s="1"/>
  <c r="J28" i="6" s="1"/>
  <c r="K28" i="6" s="1"/>
  <c r="L28" i="6" s="1"/>
  <c r="H27" i="6"/>
  <c r="I27" i="6" s="1"/>
  <c r="J27" i="6" s="1"/>
  <c r="K27" i="6" s="1"/>
  <c r="L27" i="6" s="1"/>
  <c r="H26" i="6"/>
  <c r="I26" i="6" s="1"/>
  <c r="J26" i="6" s="1"/>
  <c r="K26" i="6" s="1"/>
  <c r="L26" i="6" s="1"/>
  <c r="H25" i="6"/>
  <c r="I25" i="6" s="1"/>
  <c r="J25" i="6" s="1"/>
  <c r="K25" i="6" s="1"/>
  <c r="L25" i="6" s="1"/>
  <c r="H24" i="6"/>
  <c r="I24" i="6" s="1"/>
  <c r="J24" i="6" s="1"/>
  <c r="K24" i="6" s="1"/>
  <c r="L24" i="6" s="1"/>
  <c r="H23" i="6"/>
  <c r="I23" i="6" s="1"/>
  <c r="J23" i="6" s="1"/>
  <c r="K23" i="6" s="1"/>
  <c r="L23" i="6" s="1"/>
  <c r="H22" i="6"/>
  <c r="I22" i="6" s="1"/>
  <c r="J22" i="6" s="1"/>
  <c r="K22" i="6" s="1"/>
  <c r="L22" i="6" s="1"/>
  <c r="H21" i="6"/>
  <c r="I21" i="6" s="1"/>
  <c r="J21" i="6" s="1"/>
  <c r="K21" i="6" s="1"/>
  <c r="L21" i="6" s="1"/>
  <c r="H20" i="6"/>
  <c r="I20" i="6" s="1"/>
  <c r="J20" i="6" s="1"/>
  <c r="K20" i="6" s="1"/>
  <c r="L20" i="6" s="1"/>
  <c r="H19" i="6"/>
  <c r="I19" i="6" s="1"/>
  <c r="J19" i="6" s="1"/>
  <c r="K19" i="6" s="1"/>
  <c r="L19" i="6" s="1"/>
  <c r="H18" i="6"/>
  <c r="I18" i="6" s="1"/>
  <c r="J18" i="6" s="1"/>
  <c r="K18" i="6" s="1"/>
  <c r="L18" i="6" s="1"/>
  <c r="H17" i="6"/>
  <c r="I17" i="6" s="1"/>
  <c r="J17" i="6" s="1"/>
  <c r="K17" i="6" s="1"/>
  <c r="L17" i="6" s="1"/>
  <c r="H16" i="6"/>
  <c r="I16" i="6" s="1"/>
  <c r="J16" i="6" s="1"/>
  <c r="K16" i="6" s="1"/>
  <c r="L16" i="6" s="1"/>
  <c r="H15" i="6"/>
  <c r="I15" i="6" s="1"/>
  <c r="J15" i="6" s="1"/>
  <c r="K15" i="6" s="1"/>
  <c r="L15" i="6" s="1"/>
  <c r="H14" i="6"/>
  <c r="I14" i="6" s="1"/>
  <c r="J14" i="6" s="1"/>
  <c r="K14" i="6" s="1"/>
  <c r="L14" i="6" s="1"/>
  <c r="H13" i="6"/>
  <c r="I13" i="6" s="1"/>
  <c r="J13" i="6" s="1"/>
  <c r="K13" i="6" s="1"/>
  <c r="L13" i="6" s="1"/>
  <c r="I12" i="6"/>
  <c r="J12" i="6" s="1"/>
  <c r="K12" i="6" s="1"/>
  <c r="L12" i="6" s="1"/>
  <c r="H12" i="6"/>
  <c r="H11" i="6"/>
  <c r="I11" i="6" s="1"/>
  <c r="J11" i="6" s="1"/>
  <c r="K11" i="6" s="1"/>
  <c r="L11" i="6" s="1"/>
  <c r="H10" i="6"/>
  <c r="I10" i="6" s="1"/>
  <c r="J10" i="6" s="1"/>
  <c r="K10" i="6" s="1"/>
  <c r="L10" i="6" s="1"/>
  <c r="H9" i="6"/>
  <c r="I9" i="6" s="1"/>
  <c r="J9" i="6" s="1"/>
  <c r="K9" i="6" s="1"/>
  <c r="L9" i="6" s="1"/>
  <c r="H8" i="6"/>
  <c r="I8" i="6" s="1"/>
  <c r="J8" i="6" s="1"/>
  <c r="K8" i="6" s="1"/>
  <c r="L8" i="6" s="1"/>
  <c r="H7" i="6"/>
  <c r="I7" i="6" s="1"/>
  <c r="J7" i="6" s="1"/>
  <c r="K7" i="6" s="1"/>
  <c r="L7" i="6" s="1"/>
  <c r="H6" i="6"/>
  <c r="I6" i="6" s="1"/>
  <c r="J6" i="6" s="1"/>
  <c r="K6" i="6" s="1"/>
  <c r="L6" i="6" s="1"/>
  <c r="I5" i="6"/>
  <c r="J5" i="6" s="1"/>
  <c r="K5" i="6" s="1"/>
  <c r="L5" i="6" s="1"/>
  <c r="H5" i="6"/>
  <c r="I4" i="6"/>
  <c r="J4" i="6" s="1"/>
  <c r="K4" i="6" s="1"/>
  <c r="L4" i="6" s="1"/>
  <c r="H4" i="6"/>
  <c r="H3" i="6"/>
  <c r="I3" i="6" s="1"/>
  <c r="J3" i="6" s="1"/>
  <c r="K3" i="6" s="1"/>
  <c r="L3" i="6" s="1"/>
  <c r="H2" i="6"/>
  <c r="I2" i="6" s="1"/>
  <c r="J2" i="6" s="1"/>
  <c r="K2" i="6" s="1"/>
  <c r="I1" i="6"/>
  <c r="J1" i="6" s="1"/>
  <c r="K1" i="6" s="1"/>
  <c r="L1" i="6" s="1"/>
  <c r="H1"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1" i="6"/>
  <c r="Y110" i="8" l="1"/>
  <c r="AE110" i="8" s="1"/>
  <c r="Y102" i="8"/>
  <c r="AE102" i="8" s="1"/>
  <c r="AE116" i="8"/>
  <c r="AE107" i="8"/>
  <c r="AE96" i="8"/>
  <c r="AE99" i="8"/>
  <c r="Y94" i="8"/>
  <c r="AE94" i="8" s="1"/>
  <c r="AC25" i="8"/>
  <c r="Z84" i="8"/>
  <c r="X32" i="8"/>
  <c r="Y32" i="8" s="1"/>
  <c r="W84" i="8"/>
  <c r="AC32" i="8"/>
  <c r="AC7" i="8"/>
  <c r="AC41" i="8"/>
  <c r="X41" i="8"/>
  <c r="Y41" i="8" s="1"/>
  <c r="Z87" i="8"/>
  <c r="X84" i="8"/>
  <c r="Y84" i="8" s="1"/>
  <c r="AC84" i="8"/>
  <c r="AC83" i="8"/>
  <c r="AC86" i="8"/>
  <c r="AC46" i="8"/>
  <c r="AC45" i="8"/>
  <c r="AC8" i="8"/>
  <c r="AF87" i="8"/>
  <c r="X87" i="8"/>
  <c r="Y87" i="8" s="1"/>
  <c r="X45" i="8"/>
  <c r="Y45" i="8" s="1"/>
  <c r="AC87" i="8"/>
  <c r="U87" i="8"/>
  <c r="X83" i="8"/>
  <c r="Y83" i="8" s="1"/>
  <c r="U83" i="8"/>
  <c r="X81" i="8"/>
  <c r="Y81" i="8" s="1"/>
  <c r="U81" i="8"/>
  <c r="AC81" i="8"/>
  <c r="X86" i="8"/>
  <c r="U86" i="8"/>
  <c r="W85" i="8"/>
  <c r="AF85" i="8"/>
  <c r="Z85" i="8"/>
  <c r="X82" i="8"/>
  <c r="U82" i="8"/>
  <c r="X85" i="8"/>
  <c r="Y85" i="8" s="1"/>
  <c r="U85" i="8"/>
  <c r="AC85" i="8"/>
  <c r="U80" i="8"/>
  <c r="X80" i="8"/>
  <c r="Y80" i="8" s="1"/>
  <c r="AE80" i="8" s="1"/>
  <c r="AC80" i="8"/>
  <c r="AC44" i="8"/>
  <c r="AC12" i="8"/>
  <c r="AC13" i="8"/>
  <c r="X12" i="8"/>
  <c r="Y12" i="8" s="1"/>
  <c r="X43" i="8"/>
  <c r="Y43" i="8" s="1"/>
  <c r="AA12" i="8"/>
  <c r="AF12" i="8" s="1"/>
  <c r="X69" i="8"/>
  <c r="Y69" i="8" s="1"/>
  <c r="X46" i="8"/>
  <c r="Y46" i="8" s="1"/>
  <c r="AC60" i="8"/>
  <c r="X35" i="8"/>
  <c r="Y35" i="8" s="1"/>
  <c r="X8" i="8"/>
  <c r="Y8" i="8" s="1"/>
  <c r="X63" i="8"/>
  <c r="Y63" i="8" s="1"/>
  <c r="X34" i="8"/>
  <c r="Y34" i="8" s="1"/>
  <c r="Z32" i="8"/>
  <c r="AE32" i="8" s="1"/>
  <c r="X17" i="8"/>
  <c r="Y17" i="8" s="1"/>
  <c r="X55" i="8"/>
  <c r="Y55" i="8" s="1"/>
  <c r="AC69" i="8"/>
  <c r="X7" i="8"/>
  <c r="Y7" i="8" s="1"/>
  <c r="X13" i="8"/>
  <c r="Y13" i="8" s="1"/>
  <c r="X21" i="8"/>
  <c r="Y21" i="8" s="1"/>
  <c r="X24" i="8"/>
  <c r="Y24" i="8" s="1"/>
  <c r="X25" i="8"/>
  <c r="Y25" i="8" s="1"/>
  <c r="X38" i="8"/>
  <c r="Y38" i="8" s="1"/>
  <c r="X23" i="8"/>
  <c r="Y23" i="8" s="1"/>
  <c r="AA59" i="8"/>
  <c r="AF59" i="8" s="1"/>
  <c r="AC56" i="8"/>
  <c r="AC63" i="8"/>
  <c r="X56" i="8"/>
  <c r="Y56" i="8" s="1"/>
  <c r="X59" i="8"/>
  <c r="Y59" i="8" s="1"/>
  <c r="AA32" i="8"/>
  <c r="AF32" i="8" s="1"/>
  <c r="X47" i="8"/>
  <c r="Y47" i="8" s="1"/>
  <c r="X66" i="8"/>
  <c r="Y66" i="8" s="1"/>
  <c r="AC17" i="8"/>
  <c r="AC21" i="8"/>
  <c r="AC24" i="8"/>
  <c r="X53" i="8"/>
  <c r="Y53" i="8" s="1"/>
  <c r="AE53" i="8" s="1"/>
  <c r="X5" i="8"/>
  <c r="Y5" i="8" s="1"/>
  <c r="X19" i="8"/>
  <c r="Y19" i="8" s="1"/>
  <c r="X44" i="8"/>
  <c r="Y44" i="8" s="1"/>
  <c r="Z59" i="8"/>
  <c r="AC67" i="8"/>
  <c r="X54" i="8"/>
  <c r="Y54" i="8" s="1"/>
  <c r="X26" i="8"/>
  <c r="Y26" i="8" s="1"/>
  <c r="AC57" i="8"/>
  <c r="AC33" i="8"/>
  <c r="X33" i="8"/>
  <c r="Y33" i="8" s="1"/>
  <c r="AC10" i="8"/>
  <c r="AC54" i="8"/>
  <c r="AC64" i="8"/>
  <c r="X15" i="8"/>
  <c r="Y15" i="8" s="1"/>
  <c r="X10" i="8"/>
  <c r="Y10" i="8" s="1"/>
  <c r="X57" i="8"/>
  <c r="Y57" i="8" s="1"/>
  <c r="X51" i="8"/>
  <c r="Y51" i="8" s="1"/>
  <c r="X22" i="8"/>
  <c r="Y22" i="8" s="1"/>
  <c r="AE22" i="8" s="1"/>
  <c r="X16" i="8"/>
  <c r="Y16" i="8" s="1"/>
  <c r="AE16" i="8" s="1"/>
  <c r="AC22" i="8"/>
  <c r="AC9" i="8"/>
  <c r="AC47" i="8"/>
  <c r="X60" i="8"/>
  <c r="Y60" i="8" s="1"/>
  <c r="X9" i="8"/>
  <c r="Y9" i="8" s="1"/>
  <c r="AC4" i="8"/>
  <c r="X20" i="8"/>
  <c r="Y20" i="8" s="1"/>
  <c r="AE20" i="8" s="1"/>
  <c r="X42" i="8"/>
  <c r="Y42" i="8" s="1"/>
  <c r="AC65" i="8"/>
  <c r="X65" i="8"/>
  <c r="Y65" i="8" s="1"/>
  <c r="AC53" i="8"/>
  <c r="AC42" i="8"/>
  <c r="Z12" i="8"/>
  <c r="X62" i="8"/>
  <c r="Y62" i="8" s="1"/>
  <c r="X28" i="8"/>
  <c r="Y28" i="8" s="1"/>
  <c r="AC28" i="8"/>
  <c r="AC20" i="8"/>
  <c r="X4" i="8"/>
  <c r="Y4" i="8" s="1"/>
  <c r="AC62" i="8"/>
  <c r="X67" i="8"/>
  <c r="Y67" i="8" s="1"/>
  <c r="U72" i="8"/>
  <c r="X72" i="8"/>
  <c r="Y72" i="8" s="1"/>
  <c r="AC72" i="8"/>
  <c r="X64" i="8"/>
  <c r="Y64" i="8" s="1"/>
  <c r="AE6" i="8"/>
  <c r="X14" i="8"/>
  <c r="Y14" i="8" s="1"/>
  <c r="U6" i="8"/>
  <c r="AC37" i="8"/>
  <c r="X37" i="8"/>
  <c r="Y37" i="8" s="1"/>
  <c r="W37" i="8"/>
  <c r="AC6" i="8"/>
  <c r="X50" i="8"/>
  <c r="Y50" i="8" s="1"/>
  <c r="AC70" i="8"/>
  <c r="Z37" i="8"/>
  <c r="X30" i="8"/>
  <c r="Y30" i="8" s="1"/>
  <c r="X58" i="8"/>
  <c r="Y58" i="8" s="1"/>
  <c r="U70" i="8"/>
  <c r="X70" i="8"/>
  <c r="Y70" i="8" s="1"/>
  <c r="AC52" i="8"/>
  <c r="AC23" i="8"/>
  <c r="AC39" i="8"/>
  <c r="AC68" i="8"/>
  <c r="AC55" i="8"/>
  <c r="U39" i="8"/>
  <c r="AC38" i="8"/>
  <c r="X52" i="8"/>
  <c r="Y52" i="8" s="1"/>
  <c r="X61" i="8"/>
  <c r="Y61" i="8" s="1"/>
  <c r="AE39" i="8"/>
  <c r="AC30" i="8"/>
  <c r="X3" i="8"/>
  <c r="Y3" i="8" s="1"/>
  <c r="U3" i="8"/>
  <c r="AA71" i="8"/>
  <c r="AF71" i="8" s="1"/>
  <c r="Z71" i="8"/>
  <c r="W71" i="8"/>
  <c r="U68" i="8"/>
  <c r="X68" i="8"/>
  <c r="Y68" i="8" s="1"/>
  <c r="AC61" i="8"/>
  <c r="AC3" i="8"/>
  <c r="AC71" i="8"/>
  <c r="AE55" i="8"/>
  <c r="AE48" i="8"/>
  <c r="AE46" i="8"/>
  <c r="AC15" i="8"/>
  <c r="R19" i="8"/>
  <c r="V19" i="8"/>
  <c r="V5" i="8"/>
  <c r="R5" i="8"/>
  <c r="R43" i="8"/>
  <c r="V43" i="8"/>
  <c r="R66" i="8"/>
  <c r="V66" i="8"/>
  <c r="V58" i="8"/>
  <c r="R58" i="8"/>
  <c r="R50" i="8"/>
  <c r="V50" i="8"/>
  <c r="R59" i="8"/>
  <c r="V59" i="8"/>
  <c r="V26" i="8"/>
  <c r="R26" i="8"/>
  <c r="V51" i="8"/>
  <c r="R51" i="8"/>
  <c r="R34" i="8"/>
  <c r="V34" i="8"/>
  <c r="U48" i="8"/>
  <c r="AC48" i="8"/>
  <c r="AC35" i="8"/>
  <c r="AC16" i="8"/>
  <c r="AC14" i="8"/>
  <c r="AB50" i="8"/>
  <c r="AB58" i="8"/>
  <c r="AB59" i="8"/>
  <c r="AB26" i="8"/>
  <c r="AB51" i="8"/>
  <c r="AB19" i="8"/>
  <c r="AB5" i="8"/>
  <c r="AB34" i="8"/>
  <c r="AB43" i="8"/>
  <c r="AB66" i="8"/>
  <c r="L44" i="4"/>
  <c r="AH49" i="4"/>
  <c r="AG49" i="4"/>
  <c r="AC49" i="4"/>
  <c r="X49" i="4"/>
  <c r="S49" i="4"/>
  <c r="W49" i="4" s="1"/>
  <c r="R49" i="4"/>
  <c r="Q49" i="4"/>
  <c r="AH48" i="4"/>
  <c r="AG48" i="4"/>
  <c r="AC48" i="4"/>
  <c r="X48" i="4"/>
  <c r="S48" i="4"/>
  <c r="W48" i="4" s="1"/>
  <c r="R48" i="4"/>
  <c r="Q48" i="4"/>
  <c r="AH47" i="4"/>
  <c r="AG47" i="4"/>
  <c r="AC47" i="4"/>
  <c r="X47" i="4"/>
  <c r="S47" i="4"/>
  <c r="W47" i="4" s="1"/>
  <c r="R47" i="4"/>
  <c r="Q47" i="4"/>
  <c r="AH46" i="4"/>
  <c r="AG46" i="4"/>
  <c r="AC46" i="4"/>
  <c r="X46" i="4"/>
  <c r="S46" i="4"/>
  <c r="W46" i="4" s="1"/>
  <c r="R46" i="4"/>
  <c r="Q46" i="4"/>
  <c r="AH45" i="4"/>
  <c r="AG45" i="4"/>
  <c r="AC45" i="4"/>
  <c r="X45" i="4"/>
  <c r="S45" i="4"/>
  <c r="W45" i="4" s="1"/>
  <c r="R45" i="4"/>
  <c r="Q45" i="4"/>
  <c r="AH44" i="4"/>
  <c r="AG44" i="4"/>
  <c r="AC44" i="4"/>
  <c r="X44" i="4"/>
  <c r="S44" i="4"/>
  <c r="W44" i="4" s="1"/>
  <c r="R44" i="4"/>
  <c r="Q44" i="4"/>
  <c r="O44" i="4"/>
  <c r="AH43" i="4"/>
  <c r="AG43" i="4"/>
  <c r="AC43" i="4"/>
  <c r="X43" i="4"/>
  <c r="S43" i="4"/>
  <c r="W43" i="4" s="1"/>
  <c r="R43" i="4"/>
  <c r="Q43" i="4"/>
  <c r="AH42" i="4"/>
  <c r="AG42" i="4"/>
  <c r="AC42" i="4"/>
  <c r="X42" i="4"/>
  <c r="S42" i="4"/>
  <c r="W42" i="4" s="1"/>
  <c r="R42" i="4"/>
  <c r="Q42" i="4"/>
  <c r="AH41" i="4"/>
  <c r="AG41" i="4"/>
  <c r="AC41" i="4"/>
  <c r="X41" i="4"/>
  <c r="S41" i="4"/>
  <c r="W41" i="4" s="1"/>
  <c r="R41" i="4"/>
  <c r="Q41" i="4"/>
  <c r="AH40" i="4"/>
  <c r="AG40" i="4"/>
  <c r="AC40" i="4"/>
  <c r="X40" i="4"/>
  <c r="S40" i="4"/>
  <c r="W40" i="4" s="1"/>
  <c r="R40" i="4"/>
  <c r="Q40" i="4"/>
  <c r="AH39" i="4"/>
  <c r="AG39" i="4"/>
  <c r="AC39" i="4"/>
  <c r="X39" i="4"/>
  <c r="S39" i="4"/>
  <c r="W39" i="4" s="1"/>
  <c r="R39" i="4"/>
  <c r="Q39" i="4"/>
  <c r="AH38" i="4"/>
  <c r="AG38" i="4"/>
  <c r="AC38" i="4"/>
  <c r="X38" i="4"/>
  <c r="S38" i="4"/>
  <c r="W38" i="4" s="1"/>
  <c r="R38" i="4"/>
  <c r="Q38" i="4"/>
  <c r="N49" i="4"/>
  <c r="N48" i="4"/>
  <c r="N47" i="4"/>
  <c r="N46" i="4"/>
  <c r="N45" i="4"/>
  <c r="N44" i="4"/>
  <c r="P44" i="4" s="1"/>
  <c r="AB44" i="4" s="1"/>
  <c r="N43" i="4"/>
  <c r="N42" i="4"/>
  <c r="N41" i="4"/>
  <c r="N40" i="4"/>
  <c r="N39" i="4"/>
  <c r="N38" i="4"/>
  <c r="M49" i="4"/>
  <c r="L49" i="4" s="1"/>
  <c r="M48" i="4"/>
  <c r="L48" i="4" s="1"/>
  <c r="O48" i="4" s="1"/>
  <c r="AD48" i="4" s="1"/>
  <c r="M47" i="4"/>
  <c r="L47" i="4" s="1"/>
  <c r="O47" i="4" s="1"/>
  <c r="AD47" i="4" s="1"/>
  <c r="M46" i="4"/>
  <c r="L46" i="4" s="1"/>
  <c r="O46" i="4" s="1"/>
  <c r="M45" i="4"/>
  <c r="L45" i="4" s="1"/>
  <c r="M44" i="4"/>
  <c r="M43" i="4"/>
  <c r="L43" i="4" s="1"/>
  <c r="O43" i="4" s="1"/>
  <c r="M42" i="4"/>
  <c r="L42" i="4" s="1"/>
  <c r="O42" i="4" s="1"/>
  <c r="M41" i="4"/>
  <c r="L41" i="4" s="1"/>
  <c r="M40" i="4"/>
  <c r="L40" i="4" s="1"/>
  <c r="O40" i="4" s="1"/>
  <c r="M39" i="4"/>
  <c r="L39" i="4" s="1"/>
  <c r="O39" i="4" s="1"/>
  <c r="AD39" i="4" s="1"/>
  <c r="M38" i="4"/>
  <c r="L38" i="4" s="1"/>
  <c r="O38" i="4" s="1"/>
  <c r="AD38" i="4" s="1"/>
  <c r="I49" i="4"/>
  <c r="I48" i="4"/>
  <c r="I47" i="4"/>
  <c r="I46" i="4"/>
  <c r="I45" i="4"/>
  <c r="I44" i="4"/>
  <c r="I43" i="4"/>
  <c r="I42" i="4"/>
  <c r="I41" i="4"/>
  <c r="I40" i="4"/>
  <c r="I39" i="4"/>
  <c r="I38"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AH1"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G6" i="4"/>
  <c r="AG5" i="4"/>
  <c r="AG4" i="4"/>
  <c r="AG3" i="4"/>
  <c r="AG2" i="4"/>
  <c r="AG1"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2"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1" i="4"/>
  <c r="AC1" i="4"/>
  <c r="AC3" i="5"/>
  <c r="X36" i="4"/>
  <c r="S36" i="4"/>
  <c r="W36" i="4" s="1"/>
  <c r="R36" i="4"/>
  <c r="Q36" i="4"/>
  <c r="N36" i="4"/>
  <c r="M36" i="4"/>
  <c r="L36" i="4" s="1"/>
  <c r="O36" i="4" s="1"/>
  <c r="X35" i="4"/>
  <c r="S35" i="4"/>
  <c r="W35" i="4" s="1"/>
  <c r="R35" i="4"/>
  <c r="Q35" i="4"/>
  <c r="N35" i="4"/>
  <c r="M35" i="4"/>
  <c r="L35" i="4" s="1"/>
  <c r="O35" i="4" s="1"/>
  <c r="X34" i="4"/>
  <c r="S34" i="4"/>
  <c r="W34" i="4" s="1"/>
  <c r="R34" i="4"/>
  <c r="Q34" i="4"/>
  <c r="N34" i="4"/>
  <c r="M34" i="4"/>
  <c r="L34" i="4" s="1"/>
  <c r="X33" i="4"/>
  <c r="S33" i="4"/>
  <c r="W33" i="4" s="1"/>
  <c r="R33" i="4"/>
  <c r="Q33" i="4"/>
  <c r="N33" i="4"/>
  <c r="M33" i="4"/>
  <c r="L33" i="4" s="1"/>
  <c r="X32" i="4"/>
  <c r="S32" i="4"/>
  <c r="W32" i="4" s="1"/>
  <c r="R32" i="4"/>
  <c r="Q32" i="4"/>
  <c r="N32" i="4"/>
  <c r="M32" i="4"/>
  <c r="L32" i="4" s="1"/>
  <c r="O32" i="4" s="1"/>
  <c r="X31" i="4"/>
  <c r="S31" i="4"/>
  <c r="W31" i="4" s="1"/>
  <c r="R31" i="4"/>
  <c r="Q31" i="4"/>
  <c r="N31" i="4"/>
  <c r="M31" i="4"/>
  <c r="L31" i="4" s="1"/>
  <c r="O31" i="4" s="1"/>
  <c r="X30" i="4"/>
  <c r="S30" i="4"/>
  <c r="W30" i="4" s="1"/>
  <c r="R30" i="4"/>
  <c r="Q30" i="4"/>
  <c r="N30" i="4"/>
  <c r="M30" i="4"/>
  <c r="L30" i="4" s="1"/>
  <c r="O30" i="4" s="1"/>
  <c r="X29" i="4"/>
  <c r="S29" i="4"/>
  <c r="W29" i="4" s="1"/>
  <c r="R29" i="4"/>
  <c r="Q29" i="4"/>
  <c r="N29" i="4"/>
  <c r="M29" i="4"/>
  <c r="X28" i="4"/>
  <c r="S28" i="4"/>
  <c r="W28" i="4" s="1"/>
  <c r="R28" i="4"/>
  <c r="Q28" i="4"/>
  <c r="N28" i="4"/>
  <c r="M28" i="4"/>
  <c r="L28" i="4" s="1"/>
  <c r="X27" i="4"/>
  <c r="S27" i="4"/>
  <c r="W27" i="4" s="1"/>
  <c r="R27" i="4"/>
  <c r="Q27" i="4"/>
  <c r="N27" i="4"/>
  <c r="M27" i="4"/>
  <c r="L27" i="4" s="1"/>
  <c r="O27" i="4" s="1"/>
  <c r="X26" i="4"/>
  <c r="S26" i="4"/>
  <c r="W26" i="4" s="1"/>
  <c r="R26" i="4"/>
  <c r="Q26" i="4"/>
  <c r="N26" i="4"/>
  <c r="M26" i="4"/>
  <c r="X25" i="4"/>
  <c r="S25" i="4"/>
  <c r="W25" i="4" s="1"/>
  <c r="R25" i="4"/>
  <c r="Q25" i="4"/>
  <c r="N25" i="4"/>
  <c r="M25" i="4"/>
  <c r="L25" i="4" s="1"/>
  <c r="O25" i="4" s="1"/>
  <c r="X24" i="4"/>
  <c r="S24" i="4"/>
  <c r="W24" i="4" s="1"/>
  <c r="R24" i="4"/>
  <c r="Q24" i="4"/>
  <c r="N24" i="4"/>
  <c r="M24" i="4"/>
  <c r="L24" i="4" s="1"/>
  <c r="O24" i="4" s="1"/>
  <c r="X23" i="4"/>
  <c r="S23" i="4"/>
  <c r="W23" i="4" s="1"/>
  <c r="R23" i="4"/>
  <c r="Q23" i="4"/>
  <c r="N23" i="4"/>
  <c r="M23" i="4"/>
  <c r="L23" i="4" s="1"/>
  <c r="O23" i="4" s="1"/>
  <c r="X22" i="4"/>
  <c r="S22" i="4"/>
  <c r="W22" i="4" s="1"/>
  <c r="R22" i="4"/>
  <c r="Q22" i="4"/>
  <c r="N22" i="4"/>
  <c r="M22" i="4"/>
  <c r="L22" i="4" s="1"/>
  <c r="O22" i="4" s="1"/>
  <c r="X21" i="4"/>
  <c r="S21" i="4"/>
  <c r="W21" i="4" s="1"/>
  <c r="R21" i="4"/>
  <c r="Q21" i="4"/>
  <c r="N21" i="4"/>
  <c r="M21" i="4"/>
  <c r="X20" i="4"/>
  <c r="S20" i="4"/>
  <c r="W20" i="4" s="1"/>
  <c r="R20" i="4"/>
  <c r="Q20" i="4"/>
  <c r="N20" i="4"/>
  <c r="M20" i="4"/>
  <c r="L20" i="4" s="1"/>
  <c r="X19" i="4"/>
  <c r="S19" i="4"/>
  <c r="W19" i="4" s="1"/>
  <c r="R19" i="4"/>
  <c r="Q19" i="4"/>
  <c r="N19" i="4"/>
  <c r="M19" i="4"/>
  <c r="L19" i="4"/>
  <c r="O19" i="4" s="1"/>
  <c r="X18" i="4"/>
  <c r="S18" i="4"/>
  <c r="W18" i="4" s="1"/>
  <c r="R18" i="4"/>
  <c r="Q18" i="4"/>
  <c r="N18" i="4"/>
  <c r="M18" i="4"/>
  <c r="X17" i="4"/>
  <c r="S17" i="4"/>
  <c r="W17" i="4" s="1"/>
  <c r="R17" i="4"/>
  <c r="Q17" i="4"/>
  <c r="N17" i="4"/>
  <c r="M17" i="4"/>
  <c r="L17" i="4" s="1"/>
  <c r="O17" i="4" s="1"/>
  <c r="X16" i="4"/>
  <c r="S16" i="4"/>
  <c r="W16" i="4" s="1"/>
  <c r="R16" i="4"/>
  <c r="Q16" i="4"/>
  <c r="N16" i="4"/>
  <c r="M16" i="4"/>
  <c r="L16" i="4" s="1"/>
  <c r="O16" i="4" s="1"/>
  <c r="X15" i="4"/>
  <c r="S15" i="4"/>
  <c r="W15" i="4" s="1"/>
  <c r="R15" i="4"/>
  <c r="Q15" i="4"/>
  <c r="N15" i="4"/>
  <c r="M15" i="4"/>
  <c r="L15" i="4" s="1"/>
  <c r="O15" i="4" s="1"/>
  <c r="X14" i="4"/>
  <c r="S14" i="4"/>
  <c r="W14" i="4" s="1"/>
  <c r="R14" i="4"/>
  <c r="Q14" i="4"/>
  <c r="N14" i="4"/>
  <c r="M14" i="4"/>
  <c r="L14" i="4" s="1"/>
  <c r="O14" i="4" s="1"/>
  <c r="X13" i="4"/>
  <c r="S13" i="4"/>
  <c r="W13" i="4" s="1"/>
  <c r="R13" i="4"/>
  <c r="Q13" i="4"/>
  <c r="N13" i="4"/>
  <c r="M13" i="4"/>
  <c r="X12" i="4"/>
  <c r="S12" i="4"/>
  <c r="W12" i="4" s="1"/>
  <c r="R12" i="4"/>
  <c r="Q12" i="4"/>
  <c r="N12" i="4"/>
  <c r="M12" i="4"/>
  <c r="L12" i="4" s="1"/>
  <c r="O12" i="4" s="1"/>
  <c r="X11" i="4"/>
  <c r="S11" i="4"/>
  <c r="W11" i="4" s="1"/>
  <c r="R11" i="4"/>
  <c r="Q11" i="4"/>
  <c r="N11" i="4"/>
  <c r="M11" i="4"/>
  <c r="L11" i="4" s="1"/>
  <c r="O11" i="4" s="1"/>
  <c r="X10" i="4"/>
  <c r="S10" i="4"/>
  <c r="W10" i="4" s="1"/>
  <c r="R10" i="4"/>
  <c r="Q10" i="4"/>
  <c r="N10" i="4"/>
  <c r="M10" i="4"/>
  <c r="L10" i="4" s="1"/>
  <c r="X9" i="4"/>
  <c r="S9" i="4"/>
  <c r="W9" i="4" s="1"/>
  <c r="R9" i="4"/>
  <c r="Q9" i="4"/>
  <c r="N9" i="4"/>
  <c r="M9" i="4"/>
  <c r="L9" i="4" s="1"/>
  <c r="O9" i="4" s="1"/>
  <c r="X8" i="4"/>
  <c r="S8" i="4"/>
  <c r="W8" i="4" s="1"/>
  <c r="R8" i="4"/>
  <c r="Q8" i="4"/>
  <c r="N8" i="4"/>
  <c r="M8" i="4"/>
  <c r="L8" i="4" s="1"/>
  <c r="O8" i="4" s="1"/>
  <c r="X7" i="4"/>
  <c r="S7" i="4"/>
  <c r="W7" i="4" s="1"/>
  <c r="R7" i="4"/>
  <c r="Q7" i="4"/>
  <c r="N7" i="4"/>
  <c r="M7" i="4"/>
  <c r="L7" i="4" s="1"/>
  <c r="O7" i="4" s="1"/>
  <c r="X6" i="4"/>
  <c r="S6" i="4"/>
  <c r="W6" i="4" s="1"/>
  <c r="R6" i="4"/>
  <c r="Q6" i="4"/>
  <c r="N6" i="4"/>
  <c r="M6" i="4"/>
  <c r="L6" i="4" s="1"/>
  <c r="O6" i="4" s="1"/>
  <c r="X5" i="4"/>
  <c r="S5" i="4"/>
  <c r="W5" i="4" s="1"/>
  <c r="R5" i="4"/>
  <c r="Q5" i="4"/>
  <c r="N5" i="4"/>
  <c r="M5" i="4"/>
  <c r="X4" i="4"/>
  <c r="S4" i="4"/>
  <c r="W4" i="4" s="1"/>
  <c r="R4" i="4"/>
  <c r="Q4" i="4"/>
  <c r="N4" i="4"/>
  <c r="M4" i="4"/>
  <c r="L4" i="4" s="1"/>
  <c r="X3" i="4"/>
  <c r="S3" i="4"/>
  <c r="W3" i="4" s="1"/>
  <c r="R3" i="4"/>
  <c r="Q3" i="4"/>
  <c r="N3" i="4"/>
  <c r="M3" i="4"/>
  <c r="L3" i="4" s="1"/>
  <c r="O3" i="4" s="1"/>
  <c r="X2" i="4"/>
  <c r="S2" i="4"/>
  <c r="W2" i="4" s="1"/>
  <c r="R2" i="4"/>
  <c r="Q2" i="4"/>
  <c r="N2" i="4"/>
  <c r="M2" i="4"/>
  <c r="X1" i="4"/>
  <c r="N1" i="4"/>
  <c r="AC1" i="5"/>
  <c r="C1" i="5"/>
  <c r="D1" i="5" s="1"/>
  <c r="E1" i="5" s="1"/>
  <c r="F1" i="5" s="1"/>
  <c r="G1" i="5" s="1"/>
  <c r="H1" i="5" s="1"/>
  <c r="I1" i="5" s="1"/>
  <c r="J1" i="5" s="1"/>
  <c r="K1" i="5" s="1"/>
  <c r="L1" i="5" s="1"/>
  <c r="B1" i="5"/>
  <c r="M1" i="4"/>
  <c r="L1" i="4" s="1"/>
  <c r="O1" i="4" s="1"/>
  <c r="Q1" i="4"/>
  <c r="S1" i="4"/>
  <c r="W1" i="4" s="1"/>
  <c r="R1" i="4"/>
  <c r="D120" i="3"/>
  <c r="E120" i="3" s="1"/>
  <c r="D119" i="3"/>
  <c r="E119" i="3" s="1"/>
  <c r="D118" i="3"/>
  <c r="E118" i="3" s="1"/>
  <c r="D112" i="3"/>
  <c r="E112" i="3" s="1"/>
  <c r="D111" i="3"/>
  <c r="E111" i="3" s="1"/>
  <c r="D106" i="3"/>
  <c r="E106" i="3" s="1"/>
  <c r="D105" i="3"/>
  <c r="E105" i="3" s="1"/>
  <c r="D104" i="3"/>
  <c r="E104" i="3" s="1"/>
  <c r="D103" i="3"/>
  <c r="E103" i="3" s="1"/>
  <c r="D99" i="3"/>
  <c r="E99" i="3" s="1"/>
  <c r="D98" i="3"/>
  <c r="D97" i="3"/>
  <c r="E97" i="3" s="1"/>
  <c r="D96" i="3"/>
  <c r="E96" i="3" s="1"/>
  <c r="D92" i="3"/>
  <c r="E92" i="3" s="1"/>
  <c r="D91" i="3"/>
  <c r="E91" i="3" s="1"/>
  <c r="D90" i="3"/>
  <c r="E90" i="3" s="1"/>
  <c r="D89" i="3"/>
  <c r="E89" i="3" s="1"/>
  <c r="D88" i="3"/>
  <c r="E88" i="3" s="1"/>
  <c r="D87" i="3"/>
  <c r="E87" i="3" s="1"/>
  <c r="D84" i="3"/>
  <c r="D80" i="3"/>
  <c r="E80" i="3" s="1"/>
  <c r="D79" i="3"/>
  <c r="E79" i="3" s="1"/>
  <c r="D73" i="3"/>
  <c r="E73" i="3" s="1"/>
  <c r="D72" i="3"/>
  <c r="E72" i="3" s="1"/>
  <c r="D71" i="3"/>
  <c r="E71" i="3" s="1"/>
  <c r="D65" i="3"/>
  <c r="E65" i="3" s="1"/>
  <c r="D64" i="3"/>
  <c r="E64" i="3" s="1"/>
  <c r="D63" i="3"/>
  <c r="D57" i="3"/>
  <c r="E57" i="3" s="1"/>
  <c r="D56" i="3"/>
  <c r="E56" i="3" s="1"/>
  <c r="D55" i="3"/>
  <c r="E55" i="3" s="1"/>
  <c r="D51" i="3"/>
  <c r="E51" i="3" s="1"/>
  <c r="D48" i="3"/>
  <c r="E48" i="3" s="1"/>
  <c r="E84" i="3"/>
  <c r="D41" i="3"/>
  <c r="E41" i="3" s="1"/>
  <c r="D40" i="3"/>
  <c r="E40" i="3" s="1"/>
  <c r="D39" i="3"/>
  <c r="D31" i="3"/>
  <c r="E39" i="3"/>
  <c r="E31" i="3"/>
  <c r="D25" i="3"/>
  <c r="E25" i="3" s="1"/>
  <c r="D24" i="3"/>
  <c r="E24" i="3" s="1"/>
  <c r="D23" i="3"/>
  <c r="E23" i="3" s="1"/>
  <c r="D8" i="3"/>
  <c r="E8" i="3" s="1"/>
  <c r="D7" i="3"/>
  <c r="E7" i="3" s="1"/>
  <c r="E134" i="3"/>
  <c r="E128" i="3"/>
  <c r="E126" i="3"/>
  <c r="E98" i="3"/>
  <c r="E63" i="3"/>
  <c r="E37" i="3"/>
  <c r="E27" i="3"/>
  <c r="D163" i="3"/>
  <c r="E163" i="3" s="1"/>
  <c r="D162" i="3"/>
  <c r="E162" i="3" s="1"/>
  <c r="D161" i="3"/>
  <c r="E161" i="3" s="1"/>
  <c r="D156" i="3"/>
  <c r="E156" i="3" s="1"/>
  <c r="D155" i="3"/>
  <c r="E155" i="3" s="1"/>
  <c r="D154" i="3"/>
  <c r="E154" i="3" s="1"/>
  <c r="D153" i="3"/>
  <c r="E153" i="3" s="1"/>
  <c r="D148" i="3"/>
  <c r="E148" i="3" s="1"/>
  <c r="D147" i="3"/>
  <c r="E147" i="3" s="1"/>
  <c r="D146" i="3"/>
  <c r="E146" i="3" s="1"/>
  <c r="D145" i="3"/>
  <c r="E145" i="3" s="1"/>
  <c r="D141" i="3"/>
  <c r="E141" i="3" s="1"/>
  <c r="D140" i="3"/>
  <c r="E140" i="3" s="1"/>
  <c r="D139" i="3"/>
  <c r="E139" i="3" s="1"/>
  <c r="D138" i="3"/>
  <c r="E138" i="3" s="1"/>
  <c r="D134" i="3"/>
  <c r="D133" i="3"/>
  <c r="E133" i="3" s="1"/>
  <c r="D132" i="3"/>
  <c r="E132" i="3" s="1"/>
  <c r="D131" i="3"/>
  <c r="E131" i="3" s="1"/>
  <c r="D126" i="3"/>
  <c r="D125" i="3"/>
  <c r="E125" i="3" s="1"/>
  <c r="D124" i="3"/>
  <c r="E124" i="3" s="1"/>
  <c r="D123" i="3"/>
  <c r="E123" i="3" s="1"/>
  <c r="B58" i="3"/>
  <c r="B57" i="3"/>
  <c r="C57" i="3" s="1"/>
  <c r="B56" i="3"/>
  <c r="C56" i="3" s="1"/>
  <c r="B55" i="3"/>
  <c r="B54" i="3"/>
  <c r="C54" i="3" s="1"/>
  <c r="D54" i="3" s="1"/>
  <c r="E54" i="3" s="1"/>
  <c r="B53" i="3"/>
  <c r="C53" i="3" s="1"/>
  <c r="D53" i="3" s="1"/>
  <c r="E53" i="3" s="1"/>
  <c r="B52" i="3"/>
  <c r="C52" i="3" s="1"/>
  <c r="D52" i="3" s="1"/>
  <c r="E52" i="3" s="1"/>
  <c r="B50" i="3"/>
  <c r="C50" i="3" s="1"/>
  <c r="D50" i="3" s="1"/>
  <c r="E50" i="3" s="1"/>
  <c r="B49" i="3"/>
  <c r="C49" i="3" s="1"/>
  <c r="D49" i="3" s="1"/>
  <c r="E49" i="3" s="1"/>
  <c r="B48" i="3"/>
  <c r="B47" i="3"/>
  <c r="B46" i="3"/>
  <c r="B45" i="3"/>
  <c r="B44" i="3"/>
  <c r="C44" i="3" s="1"/>
  <c r="D44" i="3" s="1"/>
  <c r="E44" i="3" s="1"/>
  <c r="B43" i="3"/>
  <c r="C43" i="3" s="1"/>
  <c r="D43" i="3" s="1"/>
  <c r="E43" i="3" s="1"/>
  <c r="B42" i="3"/>
  <c r="C42" i="3" s="1"/>
  <c r="D42" i="3" s="1"/>
  <c r="E42" i="3" s="1"/>
  <c r="B41" i="3"/>
  <c r="C41" i="3" s="1"/>
  <c r="B40" i="3"/>
  <c r="B39" i="3"/>
  <c r="B38" i="3"/>
  <c r="B37" i="3"/>
  <c r="B36" i="3"/>
  <c r="C36" i="3" s="1"/>
  <c r="D36" i="3" s="1"/>
  <c r="E36" i="3" s="1"/>
  <c r="B35" i="3"/>
  <c r="C35" i="3" s="1"/>
  <c r="D35" i="3" s="1"/>
  <c r="E35" i="3" s="1"/>
  <c r="B34" i="3"/>
  <c r="C34" i="3" s="1"/>
  <c r="D34" i="3" s="1"/>
  <c r="E34" i="3" s="1"/>
  <c r="B33" i="3"/>
  <c r="B32" i="3"/>
  <c r="B31" i="3"/>
  <c r="B30" i="3"/>
  <c r="C30" i="3" s="1"/>
  <c r="D30" i="3" s="1"/>
  <c r="E30" i="3" s="1"/>
  <c r="B29" i="3"/>
  <c r="C29" i="3" s="1"/>
  <c r="D29" i="3" s="1"/>
  <c r="E29" i="3" s="1"/>
  <c r="B28" i="3"/>
  <c r="C28" i="3" s="1"/>
  <c r="D28" i="3" s="1"/>
  <c r="E28" i="3" s="1"/>
  <c r="C165" i="3"/>
  <c r="D165" i="3" s="1"/>
  <c r="E165" i="3" s="1"/>
  <c r="B165" i="3"/>
  <c r="B164" i="3"/>
  <c r="C164" i="3" s="1"/>
  <c r="D164" i="3" s="1"/>
  <c r="E164" i="3" s="1"/>
  <c r="B163" i="3"/>
  <c r="C163" i="3" s="1"/>
  <c r="B162" i="3"/>
  <c r="C162" i="3" s="1"/>
  <c r="B161" i="3"/>
  <c r="C161" i="3" s="1"/>
  <c r="B160" i="3"/>
  <c r="C160" i="3" s="1"/>
  <c r="D160" i="3" s="1"/>
  <c r="E160" i="3" s="1"/>
  <c r="B159" i="3"/>
  <c r="C159" i="3" s="1"/>
  <c r="D159" i="3" s="1"/>
  <c r="E159" i="3" s="1"/>
  <c r="B158" i="3"/>
  <c r="C158" i="3" s="1"/>
  <c r="D158" i="3" s="1"/>
  <c r="E158" i="3" s="1"/>
  <c r="B157" i="3"/>
  <c r="C157" i="3" s="1"/>
  <c r="D157" i="3" s="1"/>
  <c r="E157" i="3" s="1"/>
  <c r="B156" i="3"/>
  <c r="C156" i="3" s="1"/>
  <c r="B155" i="3"/>
  <c r="C155" i="3" s="1"/>
  <c r="B154" i="3"/>
  <c r="C154" i="3" s="1"/>
  <c r="B153" i="3"/>
  <c r="C153" i="3" s="1"/>
  <c r="B152" i="3"/>
  <c r="C152" i="3" s="1"/>
  <c r="D152" i="3" s="1"/>
  <c r="E152" i="3" s="1"/>
  <c r="B151" i="3"/>
  <c r="C151" i="3" s="1"/>
  <c r="D151" i="3" s="1"/>
  <c r="E151" i="3" s="1"/>
  <c r="B150" i="3"/>
  <c r="C150" i="3" s="1"/>
  <c r="D150" i="3" s="1"/>
  <c r="E150" i="3" s="1"/>
  <c r="B149" i="3"/>
  <c r="C149" i="3" s="1"/>
  <c r="D149" i="3" s="1"/>
  <c r="E149" i="3" s="1"/>
  <c r="B148" i="3"/>
  <c r="C148" i="3" s="1"/>
  <c r="B147" i="3"/>
  <c r="C147" i="3" s="1"/>
  <c r="B146" i="3"/>
  <c r="C146" i="3" s="1"/>
  <c r="B145" i="3"/>
  <c r="C145" i="3" s="1"/>
  <c r="B144" i="3"/>
  <c r="C144" i="3" s="1"/>
  <c r="D144" i="3" s="1"/>
  <c r="E144" i="3" s="1"/>
  <c r="B143" i="3"/>
  <c r="C143" i="3" s="1"/>
  <c r="D143" i="3" s="1"/>
  <c r="E143" i="3" s="1"/>
  <c r="B142" i="3"/>
  <c r="C142" i="3" s="1"/>
  <c r="D142" i="3" s="1"/>
  <c r="E142" i="3" s="1"/>
  <c r="C141" i="3"/>
  <c r="B141" i="3"/>
  <c r="B140" i="3"/>
  <c r="C140" i="3" s="1"/>
  <c r="B139" i="3"/>
  <c r="C139" i="3" s="1"/>
  <c r="B138" i="3"/>
  <c r="C138" i="3" s="1"/>
  <c r="B137" i="3"/>
  <c r="C137" i="3" s="1"/>
  <c r="D137" i="3" s="1"/>
  <c r="E137" i="3" s="1"/>
  <c r="B136" i="3"/>
  <c r="C136" i="3" s="1"/>
  <c r="D136" i="3" s="1"/>
  <c r="E136" i="3" s="1"/>
  <c r="C135" i="3"/>
  <c r="D135" i="3" s="1"/>
  <c r="E135" i="3" s="1"/>
  <c r="B135" i="3"/>
  <c r="B134" i="3"/>
  <c r="C134" i="3" s="1"/>
  <c r="B133" i="3"/>
  <c r="C133" i="3" s="1"/>
  <c r="B132" i="3"/>
  <c r="C132" i="3" s="1"/>
  <c r="B131" i="3"/>
  <c r="C131" i="3" s="1"/>
  <c r="B130" i="3"/>
  <c r="C130" i="3" s="1"/>
  <c r="D130" i="3" s="1"/>
  <c r="E130" i="3" s="1"/>
  <c r="B129" i="3"/>
  <c r="C129" i="3" s="1"/>
  <c r="D129" i="3" s="1"/>
  <c r="E129" i="3" s="1"/>
  <c r="B128" i="3"/>
  <c r="C128" i="3" s="1"/>
  <c r="D128" i="3" s="1"/>
  <c r="B127" i="3"/>
  <c r="C127" i="3" s="1"/>
  <c r="D127" i="3" s="1"/>
  <c r="E127" i="3" s="1"/>
  <c r="B126" i="3"/>
  <c r="C126" i="3" s="1"/>
  <c r="B125" i="3"/>
  <c r="C125" i="3" s="1"/>
  <c r="B124" i="3"/>
  <c r="C124" i="3" s="1"/>
  <c r="B123" i="3"/>
  <c r="C123" i="3" s="1"/>
  <c r="B122" i="3"/>
  <c r="C122" i="3" s="1"/>
  <c r="D122" i="3" s="1"/>
  <c r="E122" i="3" s="1"/>
  <c r="B121" i="3"/>
  <c r="C121" i="3" s="1"/>
  <c r="D121" i="3" s="1"/>
  <c r="E121" i="3" s="1"/>
  <c r="B120" i="3"/>
  <c r="C120" i="3" s="1"/>
  <c r="B119" i="3"/>
  <c r="C119" i="3" s="1"/>
  <c r="B118" i="3"/>
  <c r="C118" i="3" s="1"/>
  <c r="B117" i="3"/>
  <c r="C117" i="3" s="1"/>
  <c r="D117" i="3" s="1"/>
  <c r="E117" i="3" s="1"/>
  <c r="B116" i="3"/>
  <c r="C116" i="3" s="1"/>
  <c r="D116" i="3" s="1"/>
  <c r="E116" i="3" s="1"/>
  <c r="B115" i="3"/>
  <c r="C115" i="3" s="1"/>
  <c r="D115" i="3" s="1"/>
  <c r="E115" i="3" s="1"/>
  <c r="B114" i="3"/>
  <c r="C114" i="3" s="1"/>
  <c r="D114" i="3" s="1"/>
  <c r="E114" i="3" s="1"/>
  <c r="B113" i="3"/>
  <c r="C113" i="3" s="1"/>
  <c r="D113" i="3" s="1"/>
  <c r="E113" i="3" s="1"/>
  <c r="B112" i="3"/>
  <c r="C112" i="3" s="1"/>
  <c r="B111" i="3"/>
  <c r="C111" i="3" s="1"/>
  <c r="B110" i="3"/>
  <c r="C110" i="3" s="1"/>
  <c r="D110" i="3" s="1"/>
  <c r="E110" i="3" s="1"/>
  <c r="B109" i="3"/>
  <c r="C109" i="3" s="1"/>
  <c r="D109" i="3" s="1"/>
  <c r="E109" i="3" s="1"/>
  <c r="B108" i="3"/>
  <c r="C108" i="3" s="1"/>
  <c r="D108" i="3" s="1"/>
  <c r="E108" i="3" s="1"/>
  <c r="B107" i="3"/>
  <c r="C107" i="3" s="1"/>
  <c r="D107" i="3" s="1"/>
  <c r="E107" i="3" s="1"/>
  <c r="B106" i="3"/>
  <c r="C106" i="3" s="1"/>
  <c r="B105" i="3"/>
  <c r="C105" i="3" s="1"/>
  <c r="B104" i="3"/>
  <c r="C104" i="3" s="1"/>
  <c r="B103" i="3"/>
  <c r="C103" i="3" s="1"/>
  <c r="B102" i="3"/>
  <c r="C102" i="3" s="1"/>
  <c r="D102" i="3" s="1"/>
  <c r="E102" i="3" s="1"/>
  <c r="B101" i="3"/>
  <c r="C101" i="3" s="1"/>
  <c r="D101" i="3" s="1"/>
  <c r="E101" i="3" s="1"/>
  <c r="B100" i="3"/>
  <c r="C100" i="3" s="1"/>
  <c r="D100" i="3" s="1"/>
  <c r="E100" i="3" s="1"/>
  <c r="B99" i="3"/>
  <c r="C99" i="3" s="1"/>
  <c r="B98" i="3"/>
  <c r="C98" i="3" s="1"/>
  <c r="B97" i="3"/>
  <c r="C97" i="3" s="1"/>
  <c r="B96" i="3"/>
  <c r="C96" i="3" s="1"/>
  <c r="C95" i="3"/>
  <c r="D95" i="3" s="1"/>
  <c r="E95" i="3" s="1"/>
  <c r="B95" i="3"/>
  <c r="B94" i="3"/>
  <c r="C94" i="3" s="1"/>
  <c r="D94" i="3" s="1"/>
  <c r="E94" i="3" s="1"/>
  <c r="B93" i="3"/>
  <c r="C93" i="3" s="1"/>
  <c r="D93" i="3" s="1"/>
  <c r="E93" i="3" s="1"/>
  <c r="B92" i="3"/>
  <c r="C92" i="3" s="1"/>
  <c r="B91" i="3"/>
  <c r="C91" i="3" s="1"/>
  <c r="B90" i="3"/>
  <c r="C90" i="3" s="1"/>
  <c r="B89" i="3"/>
  <c r="C89" i="3" s="1"/>
  <c r="B88" i="3"/>
  <c r="C88" i="3" s="1"/>
  <c r="B87" i="3"/>
  <c r="C87" i="3" s="1"/>
  <c r="B86" i="3"/>
  <c r="C86" i="3" s="1"/>
  <c r="D86" i="3" s="1"/>
  <c r="E86" i="3" s="1"/>
  <c r="B85" i="3"/>
  <c r="C85" i="3" s="1"/>
  <c r="D85" i="3" s="1"/>
  <c r="E85" i="3" s="1"/>
  <c r="B84" i="3"/>
  <c r="C84" i="3" s="1"/>
  <c r="B83" i="3"/>
  <c r="C83" i="3" s="1"/>
  <c r="D83" i="3" s="1"/>
  <c r="E83" i="3" s="1"/>
  <c r="B82" i="3"/>
  <c r="C82" i="3" s="1"/>
  <c r="D82" i="3" s="1"/>
  <c r="E82" i="3" s="1"/>
  <c r="B81" i="3"/>
  <c r="C81" i="3" s="1"/>
  <c r="D81" i="3" s="1"/>
  <c r="E81" i="3" s="1"/>
  <c r="B80" i="3"/>
  <c r="C80" i="3" s="1"/>
  <c r="B79" i="3"/>
  <c r="C79" i="3" s="1"/>
  <c r="B78" i="3"/>
  <c r="C78" i="3" s="1"/>
  <c r="D78" i="3" s="1"/>
  <c r="E78" i="3" s="1"/>
  <c r="B77" i="3"/>
  <c r="C77" i="3" s="1"/>
  <c r="D77" i="3" s="1"/>
  <c r="E77" i="3" s="1"/>
  <c r="B76" i="3"/>
  <c r="C76" i="3" s="1"/>
  <c r="D76" i="3" s="1"/>
  <c r="E76" i="3" s="1"/>
  <c r="B75" i="3"/>
  <c r="C75" i="3" s="1"/>
  <c r="D75" i="3" s="1"/>
  <c r="E75" i="3" s="1"/>
  <c r="B74" i="3"/>
  <c r="C74" i="3" s="1"/>
  <c r="D74" i="3" s="1"/>
  <c r="E74" i="3" s="1"/>
  <c r="B73" i="3"/>
  <c r="C73" i="3" s="1"/>
  <c r="B72" i="3"/>
  <c r="C72" i="3" s="1"/>
  <c r="C71" i="3"/>
  <c r="B71" i="3"/>
  <c r="B70" i="3"/>
  <c r="C70" i="3" s="1"/>
  <c r="D70" i="3" s="1"/>
  <c r="E70" i="3" s="1"/>
  <c r="B69" i="3"/>
  <c r="C69" i="3" s="1"/>
  <c r="D69" i="3" s="1"/>
  <c r="E69" i="3" s="1"/>
  <c r="B68" i="3"/>
  <c r="C68" i="3" s="1"/>
  <c r="D68" i="3" s="1"/>
  <c r="E68" i="3" s="1"/>
  <c r="B67" i="3"/>
  <c r="C67" i="3" s="1"/>
  <c r="D67" i="3" s="1"/>
  <c r="E67" i="3" s="1"/>
  <c r="B66" i="3"/>
  <c r="C66" i="3" s="1"/>
  <c r="D66" i="3" s="1"/>
  <c r="E66" i="3" s="1"/>
  <c r="B65" i="3"/>
  <c r="C65" i="3" s="1"/>
  <c r="B64" i="3"/>
  <c r="C64" i="3" s="1"/>
  <c r="B63" i="3"/>
  <c r="C63" i="3" s="1"/>
  <c r="B62" i="3"/>
  <c r="C62" i="3" s="1"/>
  <c r="D62" i="3" s="1"/>
  <c r="E62" i="3" s="1"/>
  <c r="B61" i="3"/>
  <c r="C61" i="3" s="1"/>
  <c r="D61" i="3" s="1"/>
  <c r="E61" i="3" s="1"/>
  <c r="B60" i="3"/>
  <c r="C60" i="3" s="1"/>
  <c r="D60" i="3" s="1"/>
  <c r="E60" i="3" s="1"/>
  <c r="B59" i="3"/>
  <c r="C59" i="3" s="1"/>
  <c r="D59" i="3" s="1"/>
  <c r="E59" i="3" s="1"/>
  <c r="C58" i="3"/>
  <c r="D58" i="3" s="1"/>
  <c r="E58" i="3" s="1"/>
  <c r="C55" i="3"/>
  <c r="B51" i="3"/>
  <c r="C51" i="3" s="1"/>
  <c r="C48" i="3"/>
  <c r="C47" i="3"/>
  <c r="D47" i="3" s="1"/>
  <c r="E47" i="3" s="1"/>
  <c r="C46" i="3"/>
  <c r="D46" i="3" s="1"/>
  <c r="E46" i="3" s="1"/>
  <c r="C45" i="3"/>
  <c r="D45" i="3" s="1"/>
  <c r="E45" i="3" s="1"/>
  <c r="C40" i="3"/>
  <c r="C39" i="3"/>
  <c r="C38" i="3"/>
  <c r="D38" i="3" s="1"/>
  <c r="E38" i="3" s="1"/>
  <c r="C37" i="3"/>
  <c r="D37" i="3" s="1"/>
  <c r="C33" i="3"/>
  <c r="D33" i="3" s="1"/>
  <c r="E33" i="3" s="1"/>
  <c r="C32" i="3"/>
  <c r="D32" i="3" s="1"/>
  <c r="E32" i="3" s="1"/>
  <c r="C31" i="3"/>
  <c r="B27" i="3"/>
  <c r="C27" i="3" s="1"/>
  <c r="D27" i="3" s="1"/>
  <c r="B26" i="3"/>
  <c r="C26" i="3" s="1"/>
  <c r="D26" i="3" s="1"/>
  <c r="E26" i="3" s="1"/>
  <c r="B25" i="3"/>
  <c r="C25" i="3" s="1"/>
  <c r="B24" i="3"/>
  <c r="C24" i="3" s="1"/>
  <c r="B23" i="3"/>
  <c r="C23" i="3" s="1"/>
  <c r="B22" i="3"/>
  <c r="C22" i="3" s="1"/>
  <c r="D22" i="3" s="1"/>
  <c r="E22" i="3" s="1"/>
  <c r="B21" i="3"/>
  <c r="C21" i="3" s="1"/>
  <c r="D21" i="3" s="1"/>
  <c r="E21" i="3" s="1"/>
  <c r="B20" i="3"/>
  <c r="C20" i="3" s="1"/>
  <c r="D20" i="3" s="1"/>
  <c r="E20" i="3" s="1"/>
  <c r="B19" i="3"/>
  <c r="C19" i="3" s="1"/>
  <c r="D19" i="3" s="1"/>
  <c r="E19" i="3" s="1"/>
  <c r="B18" i="3"/>
  <c r="C18" i="3" s="1"/>
  <c r="D18" i="3" s="1"/>
  <c r="E18" i="3" s="1"/>
  <c r="B17" i="3"/>
  <c r="C17" i="3" s="1"/>
  <c r="D17" i="3" s="1"/>
  <c r="E17" i="3" s="1"/>
  <c r="B16" i="3"/>
  <c r="C16" i="3" s="1"/>
  <c r="D16" i="3" s="1"/>
  <c r="E16" i="3" s="1"/>
  <c r="B15" i="3"/>
  <c r="C15" i="3" s="1"/>
  <c r="D15" i="3" s="1"/>
  <c r="E15" i="3" s="1"/>
  <c r="B14" i="3"/>
  <c r="C14" i="3" s="1"/>
  <c r="D14" i="3" s="1"/>
  <c r="E14" i="3" s="1"/>
  <c r="B13" i="3"/>
  <c r="C13" i="3" s="1"/>
  <c r="D13" i="3" s="1"/>
  <c r="E13" i="3" s="1"/>
  <c r="B12" i="3"/>
  <c r="C12" i="3" s="1"/>
  <c r="D12" i="3" s="1"/>
  <c r="E12" i="3" s="1"/>
  <c r="B11" i="3"/>
  <c r="C11" i="3" s="1"/>
  <c r="D11" i="3" s="1"/>
  <c r="E11" i="3" s="1"/>
  <c r="B10" i="3"/>
  <c r="C10" i="3" s="1"/>
  <c r="D10" i="3" s="1"/>
  <c r="E10" i="3" s="1"/>
  <c r="B9" i="3"/>
  <c r="C9" i="3" s="1"/>
  <c r="D9" i="3" s="1"/>
  <c r="E9" i="3" s="1"/>
  <c r="B8" i="3"/>
  <c r="C8" i="3" s="1"/>
  <c r="B7" i="3"/>
  <c r="C7" i="3" s="1"/>
  <c r="B6" i="3"/>
  <c r="C6" i="3" s="1"/>
  <c r="D6" i="3" s="1"/>
  <c r="E6" i="3" s="1"/>
  <c r="B5" i="3"/>
  <c r="C5" i="3" s="1"/>
  <c r="D5" i="3" s="1"/>
  <c r="E5" i="3" s="1"/>
  <c r="B4" i="3"/>
  <c r="C4" i="3" s="1"/>
  <c r="D4" i="3" s="1"/>
  <c r="E4" i="3" s="1"/>
  <c r="B3" i="3"/>
  <c r="C3" i="3" s="1"/>
  <c r="D3" i="3" s="1"/>
  <c r="E3" i="3" s="1"/>
  <c r="B2" i="3"/>
  <c r="C2" i="3" s="1"/>
  <c r="D2" i="3" s="1"/>
  <c r="E2" i="3" s="1"/>
  <c r="B1" i="3"/>
  <c r="C1" i="3" s="1"/>
  <c r="D1" i="3" s="1"/>
  <c r="E1" i="3" s="1"/>
  <c r="X15" i="2"/>
  <c r="X14" i="2"/>
  <c r="X13" i="2"/>
  <c r="X12" i="2"/>
  <c r="X11" i="2"/>
  <c r="X10" i="2"/>
  <c r="X9" i="2"/>
  <c r="X8" i="2"/>
  <c r="X7" i="2"/>
  <c r="X6" i="2"/>
  <c r="X5" i="2"/>
  <c r="X4" i="2"/>
  <c r="X3" i="2"/>
  <c r="X2" i="2"/>
  <c r="Y15" i="2"/>
  <c r="Y14" i="2"/>
  <c r="Y13" i="2"/>
  <c r="Y12" i="2"/>
  <c r="Y11" i="2"/>
  <c r="Y10" i="2"/>
  <c r="Y9" i="2"/>
  <c r="Y8" i="2"/>
  <c r="Y7" i="2"/>
  <c r="Y6" i="2"/>
  <c r="Y5" i="2"/>
  <c r="Y4" i="2"/>
  <c r="Y3" i="2"/>
  <c r="Y2" i="2"/>
  <c r="N11" i="2"/>
  <c r="N10" i="2"/>
  <c r="N9" i="2"/>
  <c r="Z9" i="2" s="1"/>
  <c r="N7" i="2"/>
  <c r="N5" i="2"/>
  <c r="N3" i="2"/>
  <c r="T15" i="2"/>
  <c r="S15" i="2"/>
  <c r="R15" i="2"/>
  <c r="T14" i="2"/>
  <c r="N14" i="2" s="1"/>
  <c r="S14" i="2"/>
  <c r="R14" i="2"/>
  <c r="T13" i="2"/>
  <c r="N13" i="2" s="1"/>
  <c r="S13" i="2"/>
  <c r="R13" i="2"/>
  <c r="T12" i="2"/>
  <c r="U12" i="2" s="1"/>
  <c r="O12" i="2" s="1"/>
  <c r="P12" i="2" s="1"/>
  <c r="S12" i="2"/>
  <c r="R12" i="2"/>
  <c r="T11" i="2"/>
  <c r="U11" i="2" s="1"/>
  <c r="S11" i="2"/>
  <c r="R11" i="2"/>
  <c r="T10" i="2"/>
  <c r="S10" i="2"/>
  <c r="R10" i="2"/>
  <c r="U9" i="2"/>
  <c r="O9" i="2" s="1"/>
  <c r="P9" i="2" s="1"/>
  <c r="T9" i="2"/>
  <c r="S9" i="2"/>
  <c r="R9" i="2"/>
  <c r="T8" i="2"/>
  <c r="S8" i="2"/>
  <c r="R8" i="2"/>
  <c r="T7" i="2"/>
  <c r="U7" i="2" s="1"/>
  <c r="S7" i="2"/>
  <c r="R7" i="2"/>
  <c r="T6" i="2"/>
  <c r="N6" i="2" s="1"/>
  <c r="S6" i="2"/>
  <c r="R6" i="2"/>
  <c r="T5" i="2"/>
  <c r="S5" i="2"/>
  <c r="R5" i="2"/>
  <c r="T4" i="2"/>
  <c r="S4" i="2"/>
  <c r="R4" i="2"/>
  <c r="T3" i="2"/>
  <c r="U3" i="2" s="1"/>
  <c r="S3" i="2"/>
  <c r="R3" i="2"/>
  <c r="AC15" i="2"/>
  <c r="AC14" i="2"/>
  <c r="AC13" i="2"/>
  <c r="AC12" i="2"/>
  <c r="AC11" i="2"/>
  <c r="AC10" i="2"/>
  <c r="AC9" i="2"/>
  <c r="AC8" i="2"/>
  <c r="AC7" i="2"/>
  <c r="AC6" i="2"/>
  <c r="AC5" i="2"/>
  <c r="AC4" i="2"/>
  <c r="AC3" i="2"/>
  <c r="AC2" i="2"/>
  <c r="S2" i="2"/>
  <c r="AE62" i="8" l="1"/>
  <c r="AE38" i="8"/>
  <c r="AE45" i="8"/>
  <c r="AE47" i="8"/>
  <c r="AE41" i="8"/>
  <c r="AE7" i="8"/>
  <c r="AE8" i="8"/>
  <c r="AE34" i="8"/>
  <c r="AE24" i="8"/>
  <c r="AE59" i="8"/>
  <c r="AE13" i="8"/>
  <c r="AE84" i="8"/>
  <c r="AE83" i="8"/>
  <c r="AE87" i="8"/>
  <c r="AE63" i="8"/>
  <c r="AE51" i="8"/>
  <c r="AE81" i="8"/>
  <c r="Y86" i="8"/>
  <c r="AE86" i="8" s="1"/>
  <c r="Y82" i="8"/>
  <c r="AE82" i="8" s="1"/>
  <c r="AE85" i="8"/>
  <c r="AE56" i="8"/>
  <c r="AE43" i="8"/>
  <c r="AE12" i="8"/>
  <c r="AE35" i="8"/>
  <c r="AE17" i="8"/>
  <c r="AE69" i="8"/>
  <c r="AE33" i="8"/>
  <c r="AE65" i="8"/>
  <c r="AE67" i="8"/>
  <c r="AE25" i="8"/>
  <c r="AE54" i="8"/>
  <c r="AE21" i="8"/>
  <c r="AE5" i="8"/>
  <c r="AE44" i="8"/>
  <c r="AE23" i="8"/>
  <c r="AE30" i="8"/>
  <c r="AE19" i="8"/>
  <c r="AE66" i="8"/>
  <c r="AE26" i="8"/>
  <c r="AE15" i="8"/>
  <c r="AE64" i="8"/>
  <c r="AE10" i="8"/>
  <c r="AE42" i="8"/>
  <c r="AE57" i="8"/>
  <c r="AE37" i="8"/>
  <c r="AE58" i="8"/>
  <c r="AE28" i="8"/>
  <c r="AE4" i="8"/>
  <c r="AE52" i="8"/>
  <c r="AE60" i="8"/>
  <c r="AE9" i="8"/>
  <c r="AE61" i="8"/>
  <c r="AE72" i="8"/>
  <c r="AE50" i="8"/>
  <c r="AE14" i="8"/>
  <c r="AE3" i="8"/>
  <c r="AE71" i="8"/>
  <c r="AE70" i="8"/>
  <c r="AE68" i="8"/>
  <c r="AC5" i="8"/>
  <c r="AC66" i="8"/>
  <c r="AC59" i="8"/>
  <c r="AC19" i="8"/>
  <c r="AC26" i="8"/>
  <c r="AC43" i="8"/>
  <c r="AC34" i="8"/>
  <c r="AC50" i="8"/>
  <c r="AC51" i="8"/>
  <c r="AC58" i="8"/>
  <c r="M1" i="5"/>
  <c r="N1" i="5" s="1"/>
  <c r="O1" i="5" s="1"/>
  <c r="P1" i="5" s="1"/>
  <c r="Q1" i="5" s="1"/>
  <c r="R1" i="5" s="1"/>
  <c r="S1" i="5" s="1"/>
  <c r="T1" i="5" s="1"/>
  <c r="U1" i="5" s="1"/>
  <c r="V1" i="5" s="1"/>
  <c r="W1" i="5" s="1"/>
  <c r="X1" i="5" s="1"/>
  <c r="Y1" i="5" s="1"/>
  <c r="Z1" i="5" s="1"/>
  <c r="AC2" i="5"/>
  <c r="AC4" i="5"/>
  <c r="U15" i="2"/>
  <c r="N15" i="2"/>
  <c r="N12" i="2"/>
  <c r="Z12" i="2" s="1"/>
  <c r="N4" i="2"/>
  <c r="U8" i="2"/>
  <c r="V8" i="2" s="1"/>
  <c r="N8" i="2"/>
  <c r="P38" i="4"/>
  <c r="AB38" i="4" s="1"/>
  <c r="U46" i="4"/>
  <c r="V46" i="4" s="1"/>
  <c r="P39" i="4"/>
  <c r="AB39" i="4" s="1"/>
  <c r="P47" i="4"/>
  <c r="AB47" i="4" s="1"/>
  <c r="V3" i="2"/>
  <c r="AD25" i="4"/>
  <c r="P40" i="4"/>
  <c r="U48" i="4"/>
  <c r="V48" i="4" s="1"/>
  <c r="O7" i="2"/>
  <c r="AD8" i="4"/>
  <c r="AD12" i="4"/>
  <c r="T43" i="4"/>
  <c r="U39" i="4"/>
  <c r="V39" i="4" s="1"/>
  <c r="T39" i="4"/>
  <c r="U43" i="4"/>
  <c r="V43" i="4" s="1"/>
  <c r="U42" i="4"/>
  <c r="V42" i="4" s="1"/>
  <c r="T42" i="4"/>
  <c r="U40" i="4"/>
  <c r="V40" i="4" s="1"/>
  <c r="T47" i="4"/>
  <c r="P41" i="4"/>
  <c r="AB41" i="4" s="1"/>
  <c r="U49" i="4"/>
  <c r="V49" i="4" s="1"/>
  <c r="T46" i="4"/>
  <c r="AE46" i="4" s="1"/>
  <c r="P43" i="4"/>
  <c r="AB43" i="4" s="1"/>
  <c r="P46" i="4"/>
  <c r="AB46" i="4" s="1"/>
  <c r="U47" i="4"/>
  <c r="V47" i="4" s="1"/>
  <c r="P48" i="4"/>
  <c r="T40" i="4"/>
  <c r="AE40" i="4" s="1"/>
  <c r="AD40" i="4"/>
  <c r="U44" i="4"/>
  <c r="V44" i="4" s="1"/>
  <c r="P45" i="4"/>
  <c r="AB45" i="4" s="1"/>
  <c r="T44" i="4"/>
  <c r="T48" i="4"/>
  <c r="AE48" i="4" s="1"/>
  <c r="U38" i="4"/>
  <c r="V38" i="4" s="1"/>
  <c r="AB40" i="4"/>
  <c r="P42" i="4"/>
  <c r="AB42" i="4" s="1"/>
  <c r="AE43" i="4"/>
  <c r="O49" i="4"/>
  <c r="T49" i="4" s="1"/>
  <c r="AE49" i="4" s="1"/>
  <c r="T38" i="4"/>
  <c r="U41" i="4"/>
  <c r="V41" i="4" s="1"/>
  <c r="U45" i="4"/>
  <c r="V45" i="4" s="1"/>
  <c r="AD46" i="4"/>
  <c r="P49" i="4"/>
  <c r="AB49" i="4" s="1"/>
  <c r="O41" i="4"/>
  <c r="T41" i="4" s="1"/>
  <c r="AE41" i="4" s="1"/>
  <c r="AD43" i="4"/>
  <c r="O45" i="4"/>
  <c r="AB48" i="4"/>
  <c r="AD42" i="4"/>
  <c r="AD44" i="4"/>
  <c r="AD11" i="4"/>
  <c r="AD15" i="4"/>
  <c r="AD22" i="4"/>
  <c r="AD30" i="4"/>
  <c r="AD17" i="4"/>
  <c r="T24" i="4"/>
  <c r="AD16" i="4"/>
  <c r="AD3" i="4"/>
  <c r="AD7" i="4"/>
  <c r="AD6" i="4"/>
  <c r="T12" i="4"/>
  <c r="AD24" i="4"/>
  <c r="T30" i="4"/>
  <c r="AD32" i="4"/>
  <c r="AD36" i="4"/>
  <c r="AD14" i="4"/>
  <c r="AD19" i="4"/>
  <c r="AD1" i="4"/>
  <c r="AD23" i="4"/>
  <c r="AD27" i="4"/>
  <c r="AD31" i="4"/>
  <c r="AD35" i="4"/>
  <c r="O33" i="4"/>
  <c r="AD33" i="4" s="1"/>
  <c r="T7" i="4"/>
  <c r="AD9" i="4"/>
  <c r="T11" i="4"/>
  <c r="U31" i="4"/>
  <c r="V31" i="4" s="1"/>
  <c r="P8" i="4"/>
  <c r="AB8" i="4" s="1"/>
  <c r="U19" i="4"/>
  <c r="V19" i="4" s="1"/>
  <c r="U33" i="4"/>
  <c r="V33" i="4" s="1"/>
  <c r="T35" i="4"/>
  <c r="T36" i="4"/>
  <c r="P28" i="4"/>
  <c r="AB28" i="4" s="1"/>
  <c r="T14" i="4"/>
  <c r="P17" i="4"/>
  <c r="AB17" i="4" s="1"/>
  <c r="T32" i="4"/>
  <c r="T33" i="4"/>
  <c r="U34" i="4"/>
  <c r="V34" i="4" s="1"/>
  <c r="T1" i="4"/>
  <c r="T17" i="4"/>
  <c r="P9" i="4"/>
  <c r="AB9" i="4" s="1"/>
  <c r="U27" i="4"/>
  <c r="V27" i="4" s="1"/>
  <c r="U3" i="4"/>
  <c r="V3" i="4" s="1"/>
  <c r="U4" i="4"/>
  <c r="V4" i="4" s="1"/>
  <c r="T6" i="4"/>
  <c r="U7" i="4"/>
  <c r="V7" i="4" s="1"/>
  <c r="T8" i="4"/>
  <c r="T3" i="4"/>
  <c r="T27" i="4"/>
  <c r="U28" i="4"/>
  <c r="V28" i="4" s="1"/>
  <c r="T25" i="4"/>
  <c r="P23" i="4"/>
  <c r="AB23" i="4" s="1"/>
  <c r="P3" i="4"/>
  <c r="AB3" i="4" s="1"/>
  <c r="P19" i="4"/>
  <c r="AB19" i="4" s="1"/>
  <c r="P31" i="4"/>
  <c r="AB31" i="4" s="1"/>
  <c r="U1" i="4"/>
  <c r="V1" i="4" s="1"/>
  <c r="U24" i="4"/>
  <c r="V24" i="4" s="1"/>
  <c r="T31" i="4"/>
  <c r="AE31" i="4" s="1"/>
  <c r="P4" i="4"/>
  <c r="AB4" i="4" s="1"/>
  <c r="P24" i="4"/>
  <c r="AB24" i="4" s="1"/>
  <c r="P32" i="4"/>
  <c r="AB32" i="4" s="1"/>
  <c r="U8" i="4"/>
  <c r="V8" i="4" s="1"/>
  <c r="P25" i="4"/>
  <c r="AB25" i="4" s="1"/>
  <c r="P33" i="4"/>
  <c r="AB33" i="4" s="1"/>
  <c r="P6" i="4"/>
  <c r="AB6" i="4" s="1"/>
  <c r="P34" i="4"/>
  <c r="AB34" i="4" s="1"/>
  <c r="U17" i="4"/>
  <c r="V17" i="4" s="1"/>
  <c r="U25" i="4"/>
  <c r="V25" i="4" s="1"/>
  <c r="U35" i="4"/>
  <c r="V35" i="4" s="1"/>
  <c r="P7" i="4"/>
  <c r="AB7" i="4" s="1"/>
  <c r="P27" i="4"/>
  <c r="AB27" i="4" s="1"/>
  <c r="P35" i="4"/>
  <c r="AB35" i="4" s="1"/>
  <c r="U6" i="4"/>
  <c r="V6" i="4" s="1"/>
  <c r="U32" i="4"/>
  <c r="V32" i="4" s="1"/>
  <c r="P36" i="4"/>
  <c r="AB36" i="4" s="1"/>
  <c r="U36" i="4"/>
  <c r="V36" i="4" s="1"/>
  <c r="U14" i="4"/>
  <c r="V14" i="4" s="1"/>
  <c r="P1" i="4"/>
  <c r="AB1" i="4" s="1"/>
  <c r="U22" i="4"/>
  <c r="V22" i="4" s="1"/>
  <c r="U9" i="4"/>
  <c r="V9" i="4" s="1"/>
  <c r="U10" i="4"/>
  <c r="V10" i="4" s="1"/>
  <c r="P11" i="4"/>
  <c r="AB11" i="4" s="1"/>
  <c r="U12" i="4"/>
  <c r="V12" i="4" s="1"/>
  <c r="U15" i="4"/>
  <c r="V15" i="4" s="1"/>
  <c r="T19" i="4"/>
  <c r="AE19" i="4" s="1"/>
  <c r="U20" i="4"/>
  <c r="V20" i="4" s="1"/>
  <c r="P22" i="4"/>
  <c r="AB22" i="4" s="1"/>
  <c r="P30" i="4"/>
  <c r="AB30" i="4" s="1"/>
  <c r="U30" i="4"/>
  <c r="P12" i="4"/>
  <c r="AB12" i="4" s="1"/>
  <c r="T16" i="4"/>
  <c r="P14" i="4"/>
  <c r="AB14" i="4" s="1"/>
  <c r="U16" i="4"/>
  <c r="V16" i="4" s="1"/>
  <c r="T15" i="4"/>
  <c r="P16" i="4"/>
  <c r="AB16" i="4" s="1"/>
  <c r="T9" i="4"/>
  <c r="AE9" i="4" s="1"/>
  <c r="T22" i="4"/>
  <c r="AE22" i="4" s="1"/>
  <c r="P20" i="4"/>
  <c r="AB20" i="4" s="1"/>
  <c r="T23" i="4"/>
  <c r="U23" i="4"/>
  <c r="V23" i="4" s="1"/>
  <c r="P15" i="4"/>
  <c r="AB15" i="4" s="1"/>
  <c r="U11" i="4"/>
  <c r="V11" i="4" s="1"/>
  <c r="P10" i="4"/>
  <c r="AB10" i="4" s="1"/>
  <c r="O10" i="4"/>
  <c r="T10" i="4" s="1"/>
  <c r="O34" i="4"/>
  <c r="T34" i="4" s="1"/>
  <c r="AE34" i="4" s="1"/>
  <c r="L5" i="4"/>
  <c r="P5" i="4" s="1"/>
  <c r="AB5" i="4" s="1"/>
  <c r="L13" i="4"/>
  <c r="P13" i="4" s="1"/>
  <c r="AB13" i="4" s="1"/>
  <c r="L21" i="4"/>
  <c r="U21" i="4" s="1"/>
  <c r="V21" i="4" s="1"/>
  <c r="L29" i="4"/>
  <c r="U29" i="4" s="1"/>
  <c r="V29" i="4" s="1"/>
  <c r="L18" i="4"/>
  <c r="P18" i="4" s="1"/>
  <c r="AB18" i="4" s="1"/>
  <c r="L26" i="4"/>
  <c r="U26" i="4" s="1"/>
  <c r="V26" i="4" s="1"/>
  <c r="O4" i="4"/>
  <c r="T4" i="4" s="1"/>
  <c r="AE4" i="4" s="1"/>
  <c r="O20" i="4"/>
  <c r="T20" i="4" s="1"/>
  <c r="AE20" i="4" s="1"/>
  <c r="O28" i="4"/>
  <c r="T28" i="4" s="1"/>
  <c r="AE28" i="4" s="1"/>
  <c r="L2" i="4"/>
  <c r="O2" i="4" s="1"/>
  <c r="T2" i="4" s="1"/>
  <c r="V7" i="2"/>
  <c r="O15" i="2"/>
  <c r="P15" i="2" s="1"/>
  <c r="V9" i="2"/>
  <c r="U10" i="2"/>
  <c r="O3" i="2"/>
  <c r="P3" i="2" s="1"/>
  <c r="U5" i="2"/>
  <c r="V5" i="2" s="1"/>
  <c r="O11" i="2"/>
  <c r="P11" i="2" s="1"/>
  <c r="V12" i="2"/>
  <c r="U13" i="2"/>
  <c r="V13" i="2" s="1"/>
  <c r="U6" i="2"/>
  <c r="V6" i="2" s="1"/>
  <c r="U14" i="2"/>
  <c r="O14" i="2" s="1"/>
  <c r="U4" i="2"/>
  <c r="V11" i="2"/>
  <c r="V14" i="2"/>
  <c r="V15" i="2"/>
  <c r="T2" i="2"/>
  <c r="N2" i="2" s="1"/>
  <c r="R2" i="2"/>
  <c r="M15" i="2"/>
  <c r="Q15" i="2" s="1"/>
  <c r="AB15" i="2" s="1"/>
  <c r="L15" i="2"/>
  <c r="M14" i="2"/>
  <c r="Q14" i="2" s="1"/>
  <c r="AB14" i="2" s="1"/>
  <c r="L14" i="2"/>
  <c r="M13" i="2"/>
  <c r="Q13" i="2" s="1"/>
  <c r="AB13" i="2" s="1"/>
  <c r="L13" i="2"/>
  <c r="M12" i="2"/>
  <c r="Q12" i="2" s="1"/>
  <c r="AB12" i="2" s="1"/>
  <c r="L12" i="2"/>
  <c r="M11" i="2"/>
  <c r="Q11" i="2" s="1"/>
  <c r="AB11" i="2" s="1"/>
  <c r="L11" i="2"/>
  <c r="M10" i="2"/>
  <c r="Q10" i="2" s="1"/>
  <c r="AB10" i="2" s="1"/>
  <c r="L10" i="2"/>
  <c r="M9" i="2"/>
  <c r="Q9" i="2" s="1"/>
  <c r="L9" i="2"/>
  <c r="M8" i="2"/>
  <c r="Q8" i="2" s="1"/>
  <c r="L8" i="2"/>
  <c r="M7" i="2"/>
  <c r="Q7" i="2" s="1"/>
  <c r="AB7" i="2" s="1"/>
  <c r="L7" i="2"/>
  <c r="M6" i="2"/>
  <c r="Q6" i="2" s="1"/>
  <c r="AB6" i="2" s="1"/>
  <c r="L6" i="2"/>
  <c r="M5" i="2"/>
  <c r="Q5" i="2" s="1"/>
  <c r="L5" i="2"/>
  <c r="M4" i="2"/>
  <c r="Q4" i="2" s="1"/>
  <c r="AB4" i="2" s="1"/>
  <c r="L4" i="2"/>
  <c r="M3" i="2"/>
  <c r="Q3" i="2" s="1"/>
  <c r="AB3" i="2" s="1"/>
  <c r="L3" i="2"/>
  <c r="M2" i="2"/>
  <c r="Q2" i="2" s="1"/>
  <c r="L2" i="2"/>
  <c r="AD9" i="2" l="1"/>
  <c r="O8" i="2"/>
  <c r="P8" i="2" s="1"/>
  <c r="Z3" i="2"/>
  <c r="AE42" i="4"/>
  <c r="P7" i="2"/>
  <c r="Z7" i="2" s="1"/>
  <c r="AB8" i="2"/>
  <c r="Z2" i="2"/>
  <c r="AB2" i="2"/>
  <c r="Z15" i="2"/>
  <c r="Z8" i="2"/>
  <c r="AB5" i="2"/>
  <c r="AB9" i="2"/>
  <c r="O5" i="2"/>
  <c r="Z11" i="2"/>
  <c r="O6" i="2"/>
  <c r="AE47" i="4"/>
  <c r="AE39" i="4"/>
  <c r="AD49" i="4"/>
  <c r="AE44" i="4"/>
  <c r="AE38" i="4"/>
  <c r="AD45" i="4"/>
  <c r="T45" i="4"/>
  <c r="AE45" i="4" s="1"/>
  <c r="AD41" i="4"/>
  <c r="AE15" i="4"/>
  <c r="AE23" i="4"/>
  <c r="AE14" i="4"/>
  <c r="AE11" i="4"/>
  <c r="AE12" i="4"/>
  <c r="AE10" i="4"/>
  <c r="AE3" i="4"/>
  <c r="AE17" i="4"/>
  <c r="AE36" i="4"/>
  <c r="AE7" i="4"/>
  <c r="AE8" i="4"/>
  <c r="AE35" i="4"/>
  <c r="AD20" i="4"/>
  <c r="AE6" i="4"/>
  <c r="AE33" i="4"/>
  <c r="AE27" i="4"/>
  <c r="AE32" i="4"/>
  <c r="AE24" i="4"/>
  <c r="AE16" i="4"/>
  <c r="AE25" i="4"/>
  <c r="AE1" i="4"/>
  <c r="AD10" i="4"/>
  <c r="AD28" i="4"/>
  <c r="AD2" i="4"/>
  <c r="V30" i="4"/>
  <c r="AE30" i="4" s="1"/>
  <c r="AD34" i="4"/>
  <c r="AD4" i="4"/>
  <c r="U18" i="4"/>
  <c r="V18" i="4" s="1"/>
  <c r="U13" i="4"/>
  <c r="V13" i="4" s="1"/>
  <c r="U5" i="4"/>
  <c r="V5" i="4" s="1"/>
  <c r="P2" i="4"/>
  <c r="AB2" i="4" s="1"/>
  <c r="P21" i="4"/>
  <c r="AB21" i="4" s="1"/>
  <c r="P29" i="4"/>
  <c r="AB29" i="4" s="1"/>
  <c r="P26" i="4"/>
  <c r="AB26" i="4" s="1"/>
  <c r="U2" i="4"/>
  <c r="V2" i="4" s="1"/>
  <c r="O29" i="4"/>
  <c r="T29" i="4" s="1"/>
  <c r="AE29" i="4" s="1"/>
  <c r="O26" i="4"/>
  <c r="T26" i="4" s="1"/>
  <c r="AE26" i="4" s="1"/>
  <c r="O21" i="4"/>
  <c r="T21" i="4" s="1"/>
  <c r="AE21" i="4" s="1"/>
  <c r="O13" i="4"/>
  <c r="T13" i="4" s="1"/>
  <c r="O18" i="4"/>
  <c r="T18" i="4" s="1"/>
  <c r="O5" i="4"/>
  <c r="T5" i="4" s="1"/>
  <c r="AE5" i="4" s="1"/>
  <c r="P14" i="2"/>
  <c r="Z14" i="2" s="1"/>
  <c r="O4" i="2"/>
  <c r="P4" i="2" s="1"/>
  <c r="V4" i="2"/>
  <c r="AD4" i="2" s="1"/>
  <c r="O13" i="2"/>
  <c r="V10" i="2"/>
  <c r="O10" i="2"/>
  <c r="K15" i="2"/>
  <c r="AD15" i="2" s="1"/>
  <c r="K14" i="2"/>
  <c r="AD14" i="2" s="1"/>
  <c r="K13" i="2"/>
  <c r="AD13" i="2" s="1"/>
  <c r="K12" i="2"/>
  <c r="AD12" i="2" s="1"/>
  <c r="K11" i="2"/>
  <c r="AD11" i="2" s="1"/>
  <c r="K10" i="2"/>
  <c r="K9" i="2"/>
  <c r="K8" i="2"/>
  <c r="AD8" i="2" s="1"/>
  <c r="K7" i="2"/>
  <c r="AD7" i="2" s="1"/>
  <c r="K6" i="2"/>
  <c r="AD6" i="2" s="1"/>
  <c r="K5" i="2"/>
  <c r="AD5" i="2" s="1"/>
  <c r="K4" i="2"/>
  <c r="K3" i="2"/>
  <c r="AD3" i="2" s="1"/>
  <c r="K2" i="2"/>
  <c r="U2" i="2"/>
  <c r="O2" i="2" s="1"/>
  <c r="P2" i="2" s="1"/>
  <c r="AD10" i="2" l="1"/>
  <c r="P5" i="2"/>
  <c r="Z5" i="2"/>
  <c r="AE18" i="4"/>
  <c r="P6" i="2"/>
  <c r="Z6" i="2" s="1"/>
  <c r="Z4" i="2"/>
  <c r="AE13" i="4"/>
  <c r="AD18" i="4"/>
  <c r="AE2" i="4"/>
  <c r="AD26" i="4"/>
  <c r="AD13" i="4"/>
  <c r="AD21" i="4"/>
  <c r="AD5" i="4"/>
  <c r="AD29" i="4"/>
  <c r="P10" i="2"/>
  <c r="Z10" i="2" s="1"/>
  <c r="P13" i="2"/>
  <c r="Z13" i="2" s="1"/>
  <c r="V2" i="2"/>
  <c r="AD2" i="2" s="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V27" i="1"/>
  <c r="V26" i="1"/>
  <c r="V25" i="1"/>
  <c r="V24" i="1"/>
  <c r="V23" i="1"/>
  <c r="V19" i="1"/>
  <c r="V18" i="1"/>
  <c r="V17" i="1"/>
  <c r="V16" i="1"/>
  <c r="V15" i="1"/>
  <c r="V11" i="1"/>
  <c r="V10" i="1"/>
  <c r="V9" i="1"/>
  <c r="V8" i="1"/>
  <c r="V7" i="1"/>
  <c r="V3" i="1"/>
  <c r="V2" i="1"/>
  <c r="R30" i="1"/>
  <c r="V30" i="1" s="1"/>
  <c r="R29" i="1"/>
  <c r="V29" i="1" s="1"/>
  <c r="R28" i="1"/>
  <c r="V28" i="1" s="1"/>
  <c r="R27" i="1"/>
  <c r="R26" i="1"/>
  <c r="R25" i="1"/>
  <c r="R24" i="1"/>
  <c r="R23" i="1"/>
  <c r="R22" i="1"/>
  <c r="V22" i="1" s="1"/>
  <c r="R21" i="1"/>
  <c r="V21" i="1" s="1"/>
  <c r="R20" i="1"/>
  <c r="V20" i="1" s="1"/>
  <c r="R19" i="1"/>
  <c r="R18" i="1"/>
  <c r="R17" i="1"/>
  <c r="R16" i="1"/>
  <c r="R15" i="1"/>
  <c r="R14" i="1"/>
  <c r="V14" i="1" s="1"/>
  <c r="R13" i="1"/>
  <c r="V13" i="1" s="1"/>
  <c r="R12" i="1"/>
  <c r="V12" i="1" s="1"/>
  <c r="R11" i="1"/>
  <c r="R10" i="1"/>
  <c r="R9" i="1"/>
  <c r="R8" i="1"/>
  <c r="R7" i="1"/>
  <c r="R6" i="1"/>
  <c r="V6" i="1" s="1"/>
  <c r="R5" i="1"/>
  <c r="V5" i="1" s="1"/>
  <c r="R4" i="1"/>
  <c r="V4" i="1" s="1"/>
  <c r="R3" i="1"/>
  <c r="R2" i="1"/>
</calcChain>
</file>

<file path=xl/sharedStrings.xml><?xml version="1.0" encoding="utf-8"?>
<sst xmlns="http://schemas.openxmlformats.org/spreadsheetml/2006/main" count="3175" uniqueCount="1457">
  <si>
    <t>ShipId</t>
  </si>
  <si>
    <t>UnitId</t>
  </si>
  <si>
    <t>ShipPrefixId</t>
  </si>
  <si>
    <t>Name</t>
  </si>
  <si>
    <t>HCS</t>
  </si>
  <si>
    <t>HCSNumber</t>
  </si>
  <si>
    <t>PennantCode</t>
  </si>
  <si>
    <t>PennantNumber</t>
  </si>
  <si>
    <t>IsBase</t>
  </si>
  <si>
    <t>AltName</t>
  </si>
  <si>
    <t>AltHCS</t>
  </si>
  <si>
    <t>AltHCSNumber</t>
  </si>
  <si>
    <t>IsInactive</t>
  </si>
  <si>
    <t>NewShipId</t>
  </si>
  <si>
    <t>Commissioned</t>
  </si>
  <si>
    <t>Decommissioned</t>
  </si>
  <si>
    <t>ShipClassId</t>
  </si>
  <si>
    <t>84D6B1D2-5BD6-46E4-9149-4520CAF3D522</t>
  </si>
  <si>
    <t>Freedom</t>
  </si>
  <si>
    <t>LCS</t>
  </si>
  <si>
    <t>G</t>
  </si>
  <si>
    <t>NULL</t>
  </si>
  <si>
    <t>EF7E554D-17F9-424D-928F-F77B6E49A11F</t>
  </si>
  <si>
    <t>Fort Worth</t>
  </si>
  <si>
    <t>2E07EB6F-8603-46BA-AC82-8ECAFFE79BEC</t>
  </si>
  <si>
    <t>Milwaukee</t>
  </si>
  <si>
    <t>5EB46231-3F15-4AB6-8305-E5F8A11616CD</t>
  </si>
  <si>
    <t>Detroit</t>
  </si>
  <si>
    <t>02F3AE45-CE41-46A0-B857-554C1AA64F32</t>
  </si>
  <si>
    <t>Little Rock</t>
  </si>
  <si>
    <t>1D1A9E20-90D8-4DB7-BE44-1977306BE870</t>
  </si>
  <si>
    <t>Sioux City</t>
  </si>
  <si>
    <t>FF0714C4-4FD7-4A84-8193-DDED56DAC26F</t>
  </si>
  <si>
    <t>Wichita</t>
  </si>
  <si>
    <t>FA37E3CE-B24A-4777-83C1-0F244854C911</t>
  </si>
  <si>
    <t>Billings</t>
  </si>
  <si>
    <t>73326816-92E4-464A-817B-C45E68D7CDFB</t>
  </si>
  <si>
    <t>Indianapolis</t>
  </si>
  <si>
    <t>71854CBB-5182-4B85-A29F-4C0239C0050A</t>
  </si>
  <si>
    <t>St. Louis</t>
  </si>
  <si>
    <t>78CEA0B0-B8C6-466B-BE28-9006A88F6E90</t>
  </si>
  <si>
    <t>Minneapolis-Saint Paul</t>
  </si>
  <si>
    <t>B7A3B6BC-7167-4362-8723-9D7F6C4766DD</t>
  </si>
  <si>
    <t>Cooperstown</t>
  </si>
  <si>
    <t>EF625007-7B67-49DC-8BB0-7B46AD1B1401</t>
  </si>
  <si>
    <t>Marinette</t>
  </si>
  <si>
    <t>2EDA4849-13B4-4DAC-9F5D-A7AE2490E189</t>
  </si>
  <si>
    <t>Nantucket</t>
  </si>
  <si>
    <t>840C64C0-EFFD-48E5-B5F4-BD0C04D95506</t>
  </si>
  <si>
    <t>Independence</t>
  </si>
  <si>
    <t>F4013EA6-4224-4C8F-BB8A-332BE9C8A9F9</t>
  </si>
  <si>
    <t>Coronado</t>
  </si>
  <si>
    <t>0D70DF62-B25F-432D-90F0-F93CF65645B1</t>
  </si>
  <si>
    <t>Jackson</t>
  </si>
  <si>
    <t>460A4A06-5967-4BE4-94C7-288C0C418710</t>
  </si>
  <si>
    <t>Montgomery</t>
  </si>
  <si>
    <t>8D9A586C-7F49-46D5-A8F7-B8E830EB8875</t>
  </si>
  <si>
    <t>Gabrielle Giffords</t>
  </si>
  <si>
    <t>B788A5E2-9953-426C-B489-1D3A595BCDA2</t>
  </si>
  <si>
    <t>Omaha</t>
  </si>
  <si>
    <t>922E2E15-A048-4003-88FD-6F6313006866</t>
  </si>
  <si>
    <t>Manchester</t>
  </si>
  <si>
    <t>89696CC7-AA4C-41B9-A218-DCA1A1230081</t>
  </si>
  <si>
    <t>Tulsa</t>
  </si>
  <si>
    <t>F5156BE0-0D64-4CE5-A709-D97424FE0F01</t>
  </si>
  <si>
    <t>Charleston</t>
  </si>
  <si>
    <t>EA3DC128-78C4-4D6C-AA73-19F6BB3DEB27</t>
  </si>
  <si>
    <t>Cincinnati</t>
  </si>
  <si>
    <t>468436EC-253E-4ACE-B000-C3A51BA37447</t>
  </si>
  <si>
    <t>Kansas City</t>
  </si>
  <si>
    <t>31DAA4B4-2809-4EE0-9152-E82EF026B7D0</t>
  </si>
  <si>
    <t>Oakland</t>
  </si>
  <si>
    <t>F48EDA40-7FE6-4112-BA4A-F2E12DD8DB91</t>
  </si>
  <si>
    <t>Mobile</t>
  </si>
  <si>
    <t>6569ED9A-13FF-41E1-A460-A3D599482139</t>
  </si>
  <si>
    <t>Savannah</t>
  </si>
  <si>
    <t>69A8358F-E8A0-4AB0-8120-2B678BA73BDF</t>
  </si>
  <si>
    <t>Canberra</t>
  </si>
  <si>
    <t>Ship</t>
  </si>
  <si>
    <t>Hull No.</t>
  </si>
  <si>
    <t>Home Port</t>
  </si>
  <si>
    <t>Avenger</t>
  </si>
  <si>
    <t>MCM-1</t>
  </si>
  <si>
    <t>Defender</t>
  </si>
  <si>
    <t>MCM-2</t>
  </si>
  <si>
    <t>Sentry</t>
  </si>
  <si>
    <t>MCM-3</t>
  </si>
  <si>
    <t>Manama, Bahrain</t>
  </si>
  <si>
    <t>Champion</t>
  </si>
  <si>
    <t>MCM-4</t>
  </si>
  <si>
    <t>San Diego, California</t>
  </si>
  <si>
    <t>Guardian</t>
  </si>
  <si>
    <t>MCM-5</t>
  </si>
  <si>
    <t>Devastator</t>
  </si>
  <si>
    <t>MCM-6</t>
  </si>
  <si>
    <t>Patriot</t>
  </si>
  <si>
    <t>MCM-7</t>
  </si>
  <si>
    <t>Sasebo, Japan</t>
  </si>
  <si>
    <t>Scout</t>
  </si>
  <si>
    <t>MCM-8</t>
  </si>
  <si>
    <t>Pioneer</t>
  </si>
  <si>
    <t>MCM-9</t>
  </si>
  <si>
    <t>Warrior</t>
  </si>
  <si>
    <t>MCM-10</t>
  </si>
  <si>
    <t>Gladiator</t>
  </si>
  <si>
    <t>MCM-11</t>
  </si>
  <si>
    <t>Ardent</t>
  </si>
  <si>
    <t>MCM-12</t>
  </si>
  <si>
    <t>Dextrous</t>
  </si>
  <si>
    <t>MCM-13</t>
  </si>
  <si>
    <t>Chief</t>
  </si>
  <si>
    <t>MCM-14</t>
  </si>
  <si>
    <t>Crest</t>
  </si>
  <si>
    <t>Builder</t>
  </si>
  <si>
    <t>NVR Page</t>
  </si>
  <si>
    <t>Peterson Shipbuilders</t>
  </si>
  <si>
    <t>MCM01</t>
  </si>
  <si>
    <t>Marinette Marine</t>
  </si>
  <si>
    <t>MCM02</t>
  </si>
  <si>
    <t>MCM03</t>
  </si>
  <si>
    <t>MCM04</t>
  </si>
  <si>
    <t>MCM05</t>
  </si>
  <si>
    <t>MCM06</t>
  </si>
  <si>
    <t>MCM07</t>
  </si>
  <si>
    <t>MCM08</t>
  </si>
  <si>
    <t>MCM09</t>
  </si>
  <si>
    <t>MCM10</t>
  </si>
  <si>
    <t>MCM11</t>
  </si>
  <si>
    <t>MCM12</t>
  </si>
  <si>
    <t>MCM13</t>
  </si>
  <si>
    <t>MCM14</t>
  </si>
  <si>
    <t>`</t>
  </si>
  <si>
    <t>a5f5a796-2357-4c7d-8932-893adc855b27</t>
  </si>
  <si>
    <t>fb904181-9baa-4f8c-9420-bb1ab392ed7b</t>
  </si>
  <si>
    <t>77bff006-5f09-4701-9ddb-4309cb01c48c</t>
  </si>
  <si>
    <t>2d6710e5-44ed-4f28-9057-96fc40a51132</t>
  </si>
  <si>
    <t>30e247ea-46c8-4da2-a337-f753c741d968</t>
  </si>
  <si>
    <t>b802fe4c-54eb-43f0-b8f1-03a88e4f132e</t>
  </si>
  <si>
    <t>248eff5d-65e4-48a9-95e8-1bf6f9b95191</t>
  </si>
  <si>
    <t>5df74248-3a3b-41ed-8f25-0b3bc46747af</t>
  </si>
  <si>
    <t>22b2cd74-751e-40d1-930c-c6f4b916d480</t>
  </si>
  <si>
    <t>1768110f-e236-434b-afb9-e8c262a01f0b</t>
  </si>
  <si>
    <t>769f20ba-f7ab-4f58-acf3-c57090a3f72f</t>
  </si>
  <si>
    <t>f474ebbd-2d0c-4405-b899-217d6cb3e687</t>
  </si>
  <si>
    <t>c304bb22-2ca3-41e9-bba1-f0c06dbaed08</t>
  </si>
  <si>
    <t>f855f2da-7765-4f1f-8605-9c283e635b32</t>
  </si>
  <si>
    <t>CG-___47 (US)</t>
  </si>
  <si>
    <t>CG-___48 (US)</t>
  </si>
  <si>
    <t>CG-___49 (US)</t>
  </si>
  <si>
    <t>CG-___50 (US)</t>
  </si>
  <si>
    <t>CG-___51 (US)</t>
  </si>
  <si>
    <t>CG-___52 (US)</t>
  </si>
  <si>
    <t>CG-___53 (US)</t>
  </si>
  <si>
    <t>CG-___54 (US)</t>
  </si>
  <si>
    <t>CG-___55 (US)</t>
  </si>
  <si>
    <t>CG-___56 (US)</t>
  </si>
  <si>
    <t>CG-___57 (US)</t>
  </si>
  <si>
    <t>CG-___58 (US)</t>
  </si>
  <si>
    <t>CG-___59 (US)</t>
  </si>
  <si>
    <t>CG-___60 (US)</t>
  </si>
  <si>
    <t>CG-___61 (US)</t>
  </si>
  <si>
    <t>CG-___62 (US)</t>
  </si>
  <si>
    <t>CG-___63 (US)</t>
  </si>
  <si>
    <t>CG-___64 (US)</t>
  </si>
  <si>
    <t>CG-___65 (US)</t>
  </si>
  <si>
    <t>CG-___66 (US)</t>
  </si>
  <si>
    <t>CG-___67 (US)</t>
  </si>
  <si>
    <t>CG-___68 (US)</t>
  </si>
  <si>
    <t>CG-___69 (US)</t>
  </si>
  <si>
    <t>CG-___70 (US)</t>
  </si>
  <si>
    <t>CG-___71 (US)</t>
  </si>
  <si>
    <t>CG-___72 (US)</t>
  </si>
  <si>
    <t>CG-___73 (US)</t>
  </si>
  <si>
    <t>CV-___67(US)</t>
  </si>
  <si>
    <t>CVN-___68(US)</t>
  </si>
  <si>
    <t>CVN-___69(US)</t>
  </si>
  <si>
    <t>CVN-___70(US)</t>
  </si>
  <si>
    <t>CVN-___71(US)</t>
  </si>
  <si>
    <t>CVN-___72(US)</t>
  </si>
  <si>
    <t>CVN-___73(US)</t>
  </si>
  <si>
    <t>CVN-___74(US)</t>
  </si>
  <si>
    <t>CVN-___75(US)</t>
  </si>
  <si>
    <t>CVN-___76(US)</t>
  </si>
  <si>
    <t>CVN-___77(US)</t>
  </si>
  <si>
    <t>CVN-___78(US)</t>
  </si>
  <si>
    <t>CVN-___79(US)</t>
  </si>
  <si>
    <t>CVN-___80(US)</t>
  </si>
  <si>
    <t>CVN-___81(US)</t>
  </si>
  <si>
    <t>CVN-___82(US)</t>
  </si>
  <si>
    <t>CVN-___83(US)</t>
  </si>
  <si>
    <t>DDG ___59(US)</t>
  </si>
  <si>
    <t>DDG ___60(US)</t>
  </si>
  <si>
    <t>DDG ___65(US)</t>
  </si>
  <si>
    <t>DDG ___70(US)</t>
  </si>
  <si>
    <t>DDG ___76(US)</t>
  </si>
  <si>
    <t>DDG ___77(US)</t>
  </si>
  <si>
    <t>DDG ___86 (US)</t>
  </si>
  <si>
    <t>DDG ___90(US)</t>
  </si>
  <si>
    <t>DDG ___93(US)</t>
  </si>
  <si>
    <t>DDG ___97(US)</t>
  </si>
  <si>
    <t>DDG __101(US)</t>
  </si>
  <si>
    <t>DDG __104(US)</t>
  </si>
  <si>
    <t>DDG __106(US)</t>
  </si>
  <si>
    <t>DDG __112(US)</t>
  </si>
  <si>
    <t>DDG-___51 (US)</t>
  </si>
  <si>
    <t>DDG-___52 (US)</t>
  </si>
  <si>
    <t>DDG-___53 (US)</t>
  </si>
  <si>
    <t>DDG-___54 (US)</t>
  </si>
  <si>
    <t>DDG-___55 (US)</t>
  </si>
  <si>
    <t>DDG-___56 (US)</t>
  </si>
  <si>
    <t>DDG-___57 (US)</t>
  </si>
  <si>
    <t>DDG-___58 (US)</t>
  </si>
  <si>
    <t>DDG-___61 (US)</t>
  </si>
  <si>
    <t>DDG-___62 (US)</t>
  </si>
  <si>
    <t>DDG-___63 (US)</t>
  </si>
  <si>
    <t>DDG-___64 (US)</t>
  </si>
  <si>
    <t>DDG-___66 (US)</t>
  </si>
  <si>
    <t>DDG-___67 (US)</t>
  </si>
  <si>
    <t>DDG-___68 (US)</t>
  </si>
  <si>
    <t>DDG-___69 (US)</t>
  </si>
  <si>
    <t>DDG-___71 (US)</t>
  </si>
  <si>
    <t>DDG-___72 (US)</t>
  </si>
  <si>
    <t>DDG-___73 (US)</t>
  </si>
  <si>
    <t>DDG-___74 (US)</t>
  </si>
  <si>
    <t>DDG-___75 (US)</t>
  </si>
  <si>
    <t>DDG-___78 (US)</t>
  </si>
  <si>
    <t>DDG-___79 (US)</t>
  </si>
  <si>
    <t>DDG-___80 (US)</t>
  </si>
  <si>
    <t>DDG-___81 (US)</t>
  </si>
  <si>
    <t>DDG-___82 (US)</t>
  </si>
  <si>
    <t>DDG-___83 (US)</t>
  </si>
  <si>
    <t>DDG-___84 (US)</t>
  </si>
  <si>
    <t>DDG-___85 (US)</t>
  </si>
  <si>
    <t>DDG-___87 (US)</t>
  </si>
  <si>
    <t>DDG-___88 (US)</t>
  </si>
  <si>
    <t>DDG-___89 (US)</t>
  </si>
  <si>
    <t>DDG-___91 (US)</t>
  </si>
  <si>
    <t>DDG-___92 (US)</t>
  </si>
  <si>
    <t>DDG-___94 (US)</t>
  </si>
  <si>
    <t>DDG-___95 (US)</t>
  </si>
  <si>
    <t>DDG-___96 (US)</t>
  </si>
  <si>
    <t>DDG-___98 (US)</t>
  </si>
  <si>
    <t>DDG-___99 (US)</t>
  </si>
  <si>
    <t>DDG-__100 (US)</t>
  </si>
  <si>
    <t>DDG-__102 (US)</t>
  </si>
  <si>
    <t>DDG-__103 (US)</t>
  </si>
  <si>
    <t>DDG-__105 (US)</t>
  </si>
  <si>
    <t>DDG-__107 (US)</t>
  </si>
  <si>
    <t>DDG-__108 (US)</t>
  </si>
  <si>
    <t>DDG-__109 (US)</t>
  </si>
  <si>
    <t>DDG-__110 (US)</t>
  </si>
  <si>
    <t>DDG-__111 (US)</t>
  </si>
  <si>
    <t>DDG-__113 (US)</t>
  </si>
  <si>
    <t>DDG-__114 (US)</t>
  </si>
  <si>
    <t>DDG-__115 (US)</t>
  </si>
  <si>
    <t>DDG-__116 (US)</t>
  </si>
  <si>
    <t>DDG-__117 (US)</t>
  </si>
  <si>
    <t>DDG-__118 (US)</t>
  </si>
  <si>
    <t>DDG-__119 (US)</t>
  </si>
  <si>
    <t>DDG-__120 (US)</t>
  </si>
  <si>
    <t>DDG-__121 (US)</t>
  </si>
  <si>
    <t>DDG-__122 (US)</t>
  </si>
  <si>
    <t>DDG-__123 (US)</t>
  </si>
  <si>
    <t>DDG-__124 (US)</t>
  </si>
  <si>
    <t>DDG-__125 (US)</t>
  </si>
  <si>
    <t>DDG-__126 (US)</t>
  </si>
  <si>
    <t>DDG-__127 (US)</t>
  </si>
  <si>
    <t>LCC-___19 (US)</t>
  </si>
  <si>
    <t>LCC-___20 (US)</t>
  </si>
  <si>
    <t>LCS-____1 (US)</t>
  </si>
  <si>
    <t>LCS-____2 (US)</t>
  </si>
  <si>
    <t>LCS-____3 (US)</t>
  </si>
  <si>
    <t>LCS-____4 (US)</t>
  </si>
  <si>
    <t>LCS-____5 (US)</t>
  </si>
  <si>
    <t>LCS-____6 (US)</t>
  </si>
  <si>
    <t>LCS-____7 (US)</t>
  </si>
  <si>
    <t>LCS-____8 (US)</t>
  </si>
  <si>
    <t>LCS-____9 (US)</t>
  </si>
  <si>
    <t>LCS-___10 (US)</t>
  </si>
  <si>
    <t>LCS-___11 (US)</t>
  </si>
  <si>
    <t>LCS-___12 (US)</t>
  </si>
  <si>
    <t>LCS-___13 (US)</t>
  </si>
  <si>
    <t>LCS-___14 (US)</t>
  </si>
  <si>
    <t>LCS-___15 (US)</t>
  </si>
  <si>
    <t>LCS-___16 (US)</t>
  </si>
  <si>
    <t>LCS-___17 (US)</t>
  </si>
  <si>
    <t>LCS-___18 (US)</t>
  </si>
  <si>
    <t>LCS-___19 (US)</t>
  </si>
  <si>
    <t>LCS-___20 (US)</t>
  </si>
  <si>
    <t>LCS-___21 (US)</t>
  </si>
  <si>
    <t>LCS-___22 (US)</t>
  </si>
  <si>
    <t>LCS-___23 (US)</t>
  </si>
  <si>
    <t>LCS-___24 (US)</t>
  </si>
  <si>
    <t>LCS-___25 (US)</t>
  </si>
  <si>
    <t>LCS-___26 (US)</t>
  </si>
  <si>
    <t>LCS-___27 (US)</t>
  </si>
  <si>
    <t>LCS-___28 (US)</t>
  </si>
  <si>
    <t>MCM-____1 (US)</t>
  </si>
  <si>
    <t>MCM-____2 (US)</t>
  </si>
  <si>
    <t>MCM-____3 (US)</t>
  </si>
  <si>
    <t>MCM-____4 (US)</t>
  </si>
  <si>
    <t>MCM-____5 (US)</t>
  </si>
  <si>
    <t>MCM-____6 (US)</t>
  </si>
  <si>
    <t>MCM-____7 (US)</t>
  </si>
  <si>
    <t>MCM-____8 (US)</t>
  </si>
  <si>
    <t>MCM-____9 (US)</t>
  </si>
  <si>
    <t>MCM-___10 (US)</t>
  </si>
  <si>
    <t>MCM-___11 (US)</t>
  </si>
  <si>
    <t>MCM-___12 (US)</t>
  </si>
  <si>
    <t>MCM-___13 (US)</t>
  </si>
  <si>
    <t>MCM-___14 (US)</t>
  </si>
  <si>
    <t>Wasp</t>
  </si>
  <si>
    <t>LHD-1</t>
  </si>
  <si>
    <t>Active in service</t>
  </si>
  <si>
    <t>Essex</t>
  </si>
  <si>
    <t>LHD-2</t>
  </si>
  <si>
    <t>Kearsarge</t>
  </si>
  <si>
    <t>LHD-3</t>
  </si>
  <si>
    <t>Boxer</t>
  </si>
  <si>
    <t>LHD-4</t>
  </si>
  <si>
    <t>Bataan</t>
  </si>
  <si>
    <t>LHD-5</t>
  </si>
  <si>
    <t>Bonhomme Richard</t>
  </si>
  <si>
    <t>LHD-6</t>
  </si>
  <si>
    <t>Iwo Jima</t>
  </si>
  <si>
    <t>LHD-7</t>
  </si>
  <si>
    <t>Makin Island</t>
  </si>
  <si>
    <t>LHD-8</t>
  </si>
  <si>
    <t>America</t>
  </si>
  <si>
    <t>LHA-6</t>
  </si>
  <si>
    <t>Active, in service</t>
  </si>
  <si>
    <t>Tripoli</t>
  </si>
  <si>
    <t>LHA-7</t>
  </si>
  <si>
    <t>Launched</t>
  </si>
  <si>
    <t>Bougainville</t>
  </si>
  <si>
    <t>LHA-8</t>
  </si>
  <si>
    <t>On order</t>
  </si>
  <si>
    <t>Tarawa</t>
  </si>
  <si>
    <t>LHA-1</t>
  </si>
  <si>
    <t>Requested as museum ship</t>
  </si>
  <si>
    <t>Saipan</t>
  </si>
  <si>
    <t>LHA-2</t>
  </si>
  <si>
    <t>Scrapped 2009</t>
  </si>
  <si>
    <t>Belleau Wood</t>
  </si>
  <si>
    <t>LHA-3</t>
  </si>
  <si>
    <t>Sunk as target ship on 13 July 2006</t>
  </si>
  <si>
    <t>Nassau</t>
  </si>
  <si>
    <t>LHA-4</t>
  </si>
  <si>
    <t>In reserve</t>
  </si>
  <si>
    <t>Peleliu</t>
  </si>
  <si>
    <t>LHA-5</t>
  </si>
  <si>
    <t>LPH-2</t>
  </si>
  <si>
    <t>Broken up at Brownsville, 1996</t>
  </si>
  <si>
    <t>Okinawa</t>
  </si>
  <si>
    <t>LPH-3</t>
  </si>
  <si>
    <t>Sunk as target, 6 June 2002</t>
  </si>
  <si>
    <t>Guadalcanal</t>
  </si>
  <si>
    <t>LPH-7</t>
  </si>
  <si>
    <t>Sunk as target, 19 May 2005</t>
  </si>
  <si>
    <t>Guam</t>
  </si>
  <si>
    <t>LPH-9</t>
  </si>
  <si>
    <t>Sunk as target, 16 October 2001</t>
  </si>
  <si>
    <t>LPH-10</t>
  </si>
  <si>
    <t>Converted to missile trial launch platform; As of April 2015, stored with the Beaumont Reserve Fleet</t>
  </si>
  <si>
    <t>New Orleans</t>
  </si>
  <si>
    <t>LPH-11</t>
  </si>
  <si>
    <t>Sunk as target, 10 July 2010</t>
  </si>
  <si>
    <t>Inchon</t>
  </si>
  <si>
    <t>LPH-12</t>
  </si>
  <si>
    <t>Sunk as target, 5 December 2004</t>
  </si>
  <si>
    <t>San Antonio</t>
  </si>
  <si>
    <t>LPD-17</t>
  </si>
  <si>
    <t>Norfolk, Virginia</t>
  </si>
  <si>
    <t>LPD-18</t>
  </si>
  <si>
    <t>Mesa Verde</t>
  </si>
  <si>
    <t>LPD-19</t>
  </si>
  <si>
    <t>Green Bay</t>
  </si>
  <si>
    <t>LPD-20</t>
  </si>
  <si>
    <t>Sasebo, Nagasaki, Japan</t>
  </si>
  <si>
    <t>New York</t>
  </si>
  <si>
    <t>LPD-21</t>
  </si>
  <si>
    <t>Mayport, Florida</t>
  </si>
  <si>
    <t>San Diego</t>
  </si>
  <si>
    <t>LPD-22</t>
  </si>
  <si>
    <t>Anchorage</t>
  </si>
  <si>
    <t>LPD-23</t>
  </si>
  <si>
    <t>Arlington</t>
  </si>
  <si>
    <t>LPD-24</t>
  </si>
  <si>
    <t>Somerset</t>
  </si>
  <si>
    <t>LPD-25</t>
  </si>
  <si>
    <t>John P. Murtha</t>
  </si>
  <si>
    <t>LPD-26</t>
  </si>
  <si>
    <t>30 October 2014[29]</t>
  </si>
  <si>
    <t>Portland</t>
  </si>
  <si>
    <t>LPD-27</t>
  </si>
  <si>
    <t>13 February 2016[31]</t>
  </si>
  <si>
    <t>Fort Lauderdale</t>
  </si>
  <si>
    <t>LPD-28</t>
  </si>
  <si>
    <t>Richard M. McCool Jr.</t>
  </si>
  <si>
    <t>LPD-29</t>
  </si>
  <si>
    <t>c1fab937-a525-488c-90d2-5a25644d8a9d</t>
  </si>
  <si>
    <t>a3c7d5aa-d1c9-451c-9a7d-a24b431a4f16</t>
  </si>
  <si>
    <t>28d35c66-85d9-42a2-9efb-ebd9cc531262</t>
  </si>
  <si>
    <t>2a5f5326-15e7-40f3-9ee8-4af7e1abbcfe</t>
  </si>
  <si>
    <t>cd9961f1-31e9-4c5e-9c63-c6259916e620</t>
  </si>
  <si>
    <t>cb4cd9a2-0e1b-4b67-a3e5-010ae7ae0493</t>
  </si>
  <si>
    <t>4b6a7a0d-9203-444c-8c8d-c9893a1f55f1</t>
  </si>
  <si>
    <t>e72d2c5b-16b3-4c54-975e-547c86c91c5c</t>
  </si>
  <si>
    <t>5ad675e5-990f-4e0d-9da6-e7098df4661f</t>
  </si>
  <si>
    <t>f7570de7-bbae-42e6-b9a9-b6944cdd28a9</t>
  </si>
  <si>
    <t>4a0b29c4-28ed-4a02-9cfc-56ec45c35e7e</t>
  </si>
  <si>
    <t>ecca86c6-659e-44db-97c5-ca6b67ec3de7</t>
  </si>
  <si>
    <t>b55c34a9-401b-4883-94a7-c5aaebff886b</t>
  </si>
  <si>
    <t>3be94960-646c-445e-a857-e2518451b33b</t>
  </si>
  <si>
    <t>70a046d3-6f4b-4ca1-8550-14ae75f9e1b0</t>
  </si>
  <si>
    <t>1a6a60f5-1c15-481e-a13a-50ea329d10b3</t>
  </si>
  <si>
    <t>6cb28125-09bc-473b-811f-ed7287c9d380</t>
  </si>
  <si>
    <t>558a3b03-89c4-4310-9116-45e74b7ad5b1</t>
  </si>
  <si>
    <t>3f4216e9-2b2d-4474-9feb-83cce2fa52f2</t>
  </si>
  <si>
    <t>a1fef520-2ac4-4443-813d-9c7968f6c4bd</t>
  </si>
  <si>
    <t>ae1868dd-da2e-4129-8fdb-457e6e8aa065</t>
  </si>
  <si>
    <t>90c65c15-9c84-46ce-a3e8-d69a426542ae</t>
  </si>
  <si>
    <t>94fd6658-ea80-4609-8404-071339629ad8</t>
  </si>
  <si>
    <t>a71aa760-b834-4c45-b300-ed22bb9081ce</t>
  </si>
  <si>
    <t>5c83ce13-d7b8-4ff3-8c4f-936065578048</t>
  </si>
  <si>
    <t>d40b4f69-840f-45e7-867d-71d2f8afe64a</t>
  </si>
  <si>
    <t>f89f7da6-0c6d-4634-9290-abd38ab8299a</t>
  </si>
  <si>
    <t>a4bc8803-c201-4df1-950e-243abaf9de13</t>
  </si>
  <si>
    <t>6452d4fd-e071-42f6-8cfd-0d10546eb155</t>
  </si>
  <si>
    <t>9a4cf677-b857-46d3-b927-07290cbb654d</t>
  </si>
  <si>
    <t>ce1bc675-d404-4894-867d-09610e8245d6</t>
  </si>
  <si>
    <t>e5df6169-a224-4eac-b4fc-3695b1ca39d2</t>
  </si>
  <si>
    <t>40f51c22-87d4-4d46-b23a-0470189aaa93</t>
  </si>
  <si>
    <t>88b2cb2a-df5a-461f-99d1-74609c16a70f</t>
  </si>
  <si>
    <t>cccca05b-4c04-4ceb-a323-77bdf7742060</t>
  </si>
  <si>
    <t>36d668b6-f987-4306-b5a0-a4422d1398cd</t>
  </si>
  <si>
    <t>Whidbey Island</t>
  </si>
  <si>
    <t>LSD-41</t>
  </si>
  <si>
    <t>LSD41</t>
  </si>
  <si>
    <t>Germantown</t>
  </si>
  <si>
    <t>LSD-42</t>
  </si>
  <si>
    <t>LSD42</t>
  </si>
  <si>
    <t>Fort McHenry</t>
  </si>
  <si>
    <t>LSD-43</t>
  </si>
  <si>
    <t>LSD43</t>
  </si>
  <si>
    <t>Gunston Hall</t>
  </si>
  <si>
    <t>LSD-44</t>
  </si>
  <si>
    <t>LSD44</t>
  </si>
  <si>
    <t>Comstock</t>
  </si>
  <si>
    <t>LSD-45</t>
  </si>
  <si>
    <t>LSD45</t>
  </si>
  <si>
    <t>Tortuga</t>
  </si>
  <si>
    <t>LSD-46</t>
  </si>
  <si>
    <t>LSD46</t>
  </si>
  <si>
    <t>Rushmore</t>
  </si>
  <si>
    <t>LSD-47</t>
  </si>
  <si>
    <t>LSD47</t>
  </si>
  <si>
    <t>Ashland</t>
  </si>
  <si>
    <t>LSD-48</t>
  </si>
  <si>
    <t>Harpers Ferry</t>
  </si>
  <si>
    <t>LSD-49</t>
  </si>
  <si>
    <t>Carter Hall</t>
  </si>
  <si>
    <t>LSD-50</t>
  </si>
  <si>
    <t>Oak Hill</t>
  </si>
  <si>
    <t>LSD-51</t>
  </si>
  <si>
    <t>Pearl Harbor</t>
  </si>
  <si>
    <t>LSD-52</t>
  </si>
  <si>
    <t>c7d96796-57c8-4028-82f6-a6142f446582</t>
  </si>
  <si>
    <t>e74e6bb6-ff5b-4d27-a7e8-797dd31960c0</t>
  </si>
  <si>
    <t>da4797f1-276e-43de-97e3-e3c763579ca3</t>
  </si>
  <si>
    <t>d3ad2392-e51a-4b75-aa98-7974cfbb4b25</t>
  </si>
  <si>
    <t>a7b8cf8b-7770-4878-b950-b221a7b0085f</t>
  </si>
  <si>
    <t>e4aa876f-dbaf-4a77-80d3-f48dec130daf</t>
  </si>
  <si>
    <t>23cd52ed-9198-4a22-acba-0cb872e2fa20</t>
  </si>
  <si>
    <t>1ab14a59-de61-4983-a862-dbcbb50f99c2</t>
  </si>
  <si>
    <t>0b5ce9ee-da0d-4e74-82c5-f75fb250eba4</t>
  </si>
  <si>
    <t>3f013c45-565a-425f-80c5-cf63947b7632</t>
  </si>
  <si>
    <t>0c1732f7-94ce-4cb9-9445-427e9a5a472f</t>
  </si>
  <si>
    <t>3015f3ff-9337-4f84-a528-0218d65a548b</t>
  </si>
  <si>
    <t>49371cbe-84a2-4535-b34a-6f3316d6c378</t>
  </si>
  <si>
    <t>DDG-___51</t>
  </si>
  <si>
    <t>6d71b0e7-fa04-4a76-8d1a-7e6719728223</t>
  </si>
  <si>
    <t>DDG-___52</t>
  </si>
  <si>
    <t>fedf20a9-8e2a-46ff-add4-f287a5191f16</t>
  </si>
  <si>
    <t>DDG-___55</t>
  </si>
  <si>
    <t>61dd417f-3d37-44ef-a499-91696d151880</t>
  </si>
  <si>
    <t>DDG-___57</t>
  </si>
  <si>
    <t>61771c1f-5089-46ac-8bea-f35e444a1701</t>
  </si>
  <si>
    <t>DDG-___58</t>
  </si>
  <si>
    <t>1ff397b0-9c32-456d-aafb-a49fef0db9ed</t>
  </si>
  <si>
    <t>DDG-___61</t>
  </si>
  <si>
    <t>75e4cc27-4f96-4fe3-9d16-ee868d32b5da</t>
  </si>
  <si>
    <t>DDG-___64</t>
  </si>
  <si>
    <t>2c8437c8-c035-49c8-8dcd-1bf9bbbc22da</t>
  </si>
  <si>
    <t>DDG-___66</t>
  </si>
  <si>
    <t>0dc413b6-74c8-4c62-af3e-fc417ed52183</t>
  </si>
  <si>
    <t>DDG-___67</t>
  </si>
  <si>
    <t>f892bf76-3b4c-46aa-b66d-4c7de1d89bea</t>
  </si>
  <si>
    <t>DDG-___68</t>
  </si>
  <si>
    <t>0c881572-649b-488c-8239-998f839361e3</t>
  </si>
  <si>
    <t>DDG-___71</t>
  </si>
  <si>
    <t>8ac2f2bc-122e-482b-8628-c7da2acfe2d5</t>
  </si>
  <si>
    <t>DDG-___72</t>
  </si>
  <si>
    <t>01a41d64-9430-4930-b8bf-f60a70d2cc89</t>
  </si>
  <si>
    <t>DDG-___74</t>
  </si>
  <si>
    <t>323aa4a0-98f6-4f65-b4b5-f51e5fdeca21</t>
  </si>
  <si>
    <t>DDG-___75</t>
  </si>
  <si>
    <t>e6ed3778-f6ef-4430-977d-e2bdea9e730c</t>
  </si>
  <si>
    <t>DDG-___78</t>
  </si>
  <si>
    <t>ea99cfd9-0d37-41aa-ab11-34180003d3b6</t>
  </si>
  <si>
    <t>DDG-___79</t>
  </si>
  <si>
    <t>abb96443-69ae-4914-91e8-d9c159c66cc8</t>
  </si>
  <si>
    <t>DDG-___80</t>
  </si>
  <si>
    <t>f0361a2a-376e-4e7f-b4f9-19577677ede5</t>
  </si>
  <si>
    <t>DDG-___81</t>
  </si>
  <si>
    <t>57c8032d-4e5c-47e8-9aef-6b1241a9eb50</t>
  </si>
  <si>
    <t>DDG-___82</t>
  </si>
  <si>
    <t>30278531-21d2-4fdd-92e7-a4e5a74b181d</t>
  </si>
  <si>
    <t>DDG-___84</t>
  </si>
  <si>
    <t>e5bc7c67-5917-48f4-8d4f-1e60bdc7c8cc</t>
  </si>
  <si>
    <t>DDG-___87</t>
  </si>
  <si>
    <t>fead9514-db57-4c00-b84e-0f4493cf6416</t>
  </si>
  <si>
    <t>DDG-___94</t>
  </si>
  <si>
    <t>0be7dee3-726d-448a-a359-e89bbacaa6cf</t>
  </si>
  <si>
    <t>DDG-___95</t>
  </si>
  <si>
    <t>3b96d7a5-2b68-4e02-bab4-24798b785841</t>
  </si>
  <si>
    <t>DDG-___96</t>
  </si>
  <si>
    <t>0636d942-ab41-4169-85fd-752298223b8b</t>
  </si>
  <si>
    <t>DDG-___98</t>
  </si>
  <si>
    <t>23704276-cb4e-482f-adc7-982b99e1b296</t>
  </si>
  <si>
    <t>DDG-___99</t>
  </si>
  <si>
    <t>773af918-63d2-4cbc-9f9a-45035b668464</t>
  </si>
  <si>
    <t>DDG-__103</t>
  </si>
  <si>
    <t>19dab0f9-6cac-45fe-af45-fb15691bd09c</t>
  </si>
  <si>
    <t>DDG-__107</t>
  </si>
  <si>
    <t>e1251728-de66-465f-a3a7-a59cf3befa78</t>
  </si>
  <si>
    <t>DDG-__109</t>
  </si>
  <si>
    <t>2a39f200-c1b7-45e6-ab87-a3cc5c218d64</t>
  </si>
  <si>
    <t>DDG-__111</t>
  </si>
  <si>
    <t>cbfc24ab-e578-4bc1-9bef-5e8a078cfcc5</t>
  </si>
  <si>
    <t>DDG-__113</t>
  </si>
  <si>
    <t>35ea2dcf-67c5-47a6-85c7-e34ebeff0945</t>
  </si>
  <si>
    <t>DDG-__114</t>
  </si>
  <si>
    <t>a571734f-5f9a-495f-aad3-856013933eb5</t>
  </si>
  <si>
    <t>DDG-__115</t>
  </si>
  <si>
    <t>53409048-010e-4f29-91cc-bbbd081fd233</t>
  </si>
  <si>
    <t>DDG-__116</t>
  </si>
  <si>
    <t>aa5ade61-c0e2-4c78-a05a-e0358ddc4082</t>
  </si>
  <si>
    <t>DDG-__117</t>
  </si>
  <si>
    <t>9d7d5ad3-94f3-4adc-9e7c-55f9ebc4f317</t>
  </si>
  <si>
    <t>DDG-__118</t>
  </si>
  <si>
    <t>30b373bf-f28d-4937-8ec1-65e7feade827</t>
  </si>
  <si>
    <t>DDG-__119</t>
  </si>
  <si>
    <t>4b1862e3-0b6f-4bb5-9b52-42b1738cbbd9</t>
  </si>
  <si>
    <t>DDG-__120</t>
  </si>
  <si>
    <t>d1676af0-60cd-49d8-877e-84bd7b7bdf7c</t>
  </si>
  <si>
    <t>DDG-__121</t>
  </si>
  <si>
    <t>cfec0cea-1845-4013-8578-837a530ecaa2</t>
  </si>
  <si>
    <t>DDG-__122</t>
  </si>
  <si>
    <t>a918e972-c054-4dce-bd7d-13f37cfbc652</t>
  </si>
  <si>
    <t>DDG-__123</t>
  </si>
  <si>
    <t>b4bfe011-5c4e-4eca-a703-019acf7e577c</t>
  </si>
  <si>
    <t>DDG-__124</t>
  </si>
  <si>
    <t>3bcc51c2-40dd-480e-8fc7-66fb5e5047b6</t>
  </si>
  <si>
    <t>DDG-__125</t>
  </si>
  <si>
    <t>f3459056-2640-4fb4-b657-170fb69429c2</t>
  </si>
  <si>
    <t>DDG-__126</t>
  </si>
  <si>
    <t>9ec608ff-568c-4a54-9b52-b837a242fd18</t>
  </si>
  <si>
    <t>DDG-__127</t>
  </si>
  <si>
    <t>SSBN-__726</t>
  </si>
  <si>
    <t>SSBN-__727</t>
  </si>
  <si>
    <t>SSBN-__728</t>
  </si>
  <si>
    <t>SSBN-__729</t>
  </si>
  <si>
    <t>SSBN-__730</t>
  </si>
  <si>
    <t>SSBN-__731</t>
  </si>
  <si>
    <t>SSBN-__732</t>
  </si>
  <si>
    <t>SSBN-__733</t>
  </si>
  <si>
    <t>SSBN-__734</t>
  </si>
  <si>
    <t>SSBN-__735</t>
  </si>
  <si>
    <t>SSBN-__736</t>
  </si>
  <si>
    <t>SSBN-__737</t>
  </si>
  <si>
    <t>SSBN-__738</t>
  </si>
  <si>
    <t>SSBN-__739</t>
  </si>
  <si>
    <t>SSBN-__740</t>
  </si>
  <si>
    <t>SSBN-__741</t>
  </si>
  <si>
    <t>SSBN-__742</t>
  </si>
  <si>
    <t>SSBN-__743</t>
  </si>
  <si>
    <t>SSGN-__726</t>
  </si>
  <si>
    <t>SSGN-__727</t>
  </si>
  <si>
    <t>SSGN-__728</t>
  </si>
  <si>
    <t>SSGN-__729</t>
  </si>
  <si>
    <t>LHA-___1 (US)</t>
  </si>
  <si>
    <t>LHA-___2 (US)</t>
  </si>
  <si>
    <t>LHA-___3 (US)</t>
  </si>
  <si>
    <t>LHA-___4 (US)</t>
  </si>
  <si>
    <t>LHA-___5 (US)</t>
  </si>
  <si>
    <t>LHA-___6 (US)</t>
  </si>
  <si>
    <t>LHA-___7 (US)</t>
  </si>
  <si>
    <t>LHA-___8 (US)</t>
  </si>
  <si>
    <t>LHD-___1 (US)</t>
  </si>
  <si>
    <t>LHD-___2 (US)</t>
  </si>
  <si>
    <t>LHD-___3 (US)</t>
  </si>
  <si>
    <t>LHD-___4 (US)</t>
  </si>
  <si>
    <t>LHD-___5 (US)</t>
  </si>
  <si>
    <t>LHD-___6 (US)</t>
  </si>
  <si>
    <t>LHD-___7 (US)</t>
  </si>
  <si>
    <t>LHD-___8 (US)</t>
  </si>
  <si>
    <t>LPD-___17 (US)</t>
  </si>
  <si>
    <t>LPD-___18 (US)</t>
  </si>
  <si>
    <t>LPD-___19 (US)</t>
  </si>
  <si>
    <t>LPD-___20 (US)</t>
  </si>
  <si>
    <t>LPD-___21 (US)</t>
  </si>
  <si>
    <t>LPD-___22 (US)</t>
  </si>
  <si>
    <t>LPD-___23 (US)</t>
  </si>
  <si>
    <t>LPD-___24 (US)</t>
  </si>
  <si>
    <t>LPD-___25 (US)</t>
  </si>
  <si>
    <t>LPD-___26 (US)</t>
  </si>
  <si>
    <t>LPD-___27 (US)</t>
  </si>
  <si>
    <t>LPD-___28 (US)</t>
  </si>
  <si>
    <t>LPD-___29 (US)</t>
  </si>
  <si>
    <t>LPH-___10 (US)</t>
  </si>
  <si>
    <t>LPH-___11 (US)</t>
  </si>
  <si>
    <t>LPH-___12 (US)</t>
  </si>
  <si>
    <t>LPH-___2 (US)</t>
  </si>
  <si>
    <t>LPH-___3 (US)</t>
  </si>
  <si>
    <t>LPH-___7 (US)</t>
  </si>
  <si>
    <t>LPH-___9 (US)</t>
  </si>
  <si>
    <t>LSD-___41 (US)</t>
  </si>
  <si>
    <t>LSD-___42 (US)</t>
  </si>
  <si>
    <t>LSD-___43 (US)</t>
  </si>
  <si>
    <t>LSD-___44 (US)</t>
  </si>
  <si>
    <t>LSD-___45 (US)</t>
  </si>
  <si>
    <t>LSD-___46 (US)</t>
  </si>
  <si>
    <t>LSD-___47 (US)</t>
  </si>
  <si>
    <t>LSD-___48 (US)</t>
  </si>
  <si>
    <t>LSD-___49 (US)</t>
  </si>
  <si>
    <t>LSD-___50 (US)</t>
  </si>
  <si>
    <t>LSD-___51 (US)</t>
  </si>
  <si>
    <t>LSD-___52 (US)</t>
  </si>
  <si>
    <t>#C ___47</t>
  </si>
  <si>
    <t>#C ___48</t>
  </si>
  <si>
    <t>#C ___49</t>
  </si>
  <si>
    <t>#C ___50</t>
  </si>
  <si>
    <t>#C ___51</t>
  </si>
  <si>
    <t>#C ___52</t>
  </si>
  <si>
    <t>#C ___53</t>
  </si>
  <si>
    <t>#C ___54</t>
  </si>
  <si>
    <t>#C ___55</t>
  </si>
  <si>
    <t>#C ___56</t>
  </si>
  <si>
    <t>#C ___57</t>
  </si>
  <si>
    <t>#C ___58</t>
  </si>
  <si>
    <t>#C ___59</t>
  </si>
  <si>
    <t>#C ___60</t>
  </si>
  <si>
    <t>#C ___61</t>
  </si>
  <si>
    <t>#C ___62</t>
  </si>
  <si>
    <t>#C ___63</t>
  </si>
  <si>
    <t>#C ___64</t>
  </si>
  <si>
    <t>#C ___65</t>
  </si>
  <si>
    <t>#C ___66</t>
  </si>
  <si>
    <t>#C ___67</t>
  </si>
  <si>
    <t>#C ___68</t>
  </si>
  <si>
    <t>#C ___69</t>
  </si>
  <si>
    <t>#C ___70</t>
  </si>
  <si>
    <t>#C ___71</t>
  </si>
  <si>
    <t>#C ___72</t>
  </si>
  <si>
    <t>#C ___73</t>
  </si>
  <si>
    <t>#D ___51</t>
  </si>
  <si>
    <t>#D ___52</t>
  </si>
  <si>
    <t>#D ___53</t>
  </si>
  <si>
    <t>#D ___54</t>
  </si>
  <si>
    <t>#D ___55</t>
  </si>
  <si>
    <t>#D ___56</t>
  </si>
  <si>
    <t>#D ___57</t>
  </si>
  <si>
    <t>#D ___58</t>
  </si>
  <si>
    <t>#D ___59</t>
  </si>
  <si>
    <t>#D ___60</t>
  </si>
  <si>
    <t>#D ___61</t>
  </si>
  <si>
    <t>#D ___62</t>
  </si>
  <si>
    <t>#D ___63</t>
  </si>
  <si>
    <t>#D ___64</t>
  </si>
  <si>
    <t>#D ___65</t>
  </si>
  <si>
    <t>#D ___66</t>
  </si>
  <si>
    <t>#D ___67</t>
  </si>
  <si>
    <t>#D ___68</t>
  </si>
  <si>
    <t>#D ___69</t>
  </si>
  <si>
    <t>#D ___70</t>
  </si>
  <si>
    <t>#D ___71</t>
  </si>
  <si>
    <t>#D ___72</t>
  </si>
  <si>
    <t>#D ___73</t>
  </si>
  <si>
    <t>#D ___74</t>
  </si>
  <si>
    <t>#D ___75</t>
  </si>
  <si>
    <t>#D ___76</t>
  </si>
  <si>
    <t>#D ___77</t>
  </si>
  <si>
    <t>#D ___78</t>
  </si>
  <si>
    <t>#D ___79</t>
  </si>
  <si>
    <t>#D ___80</t>
  </si>
  <si>
    <t>#D ___81</t>
  </si>
  <si>
    <t>#D ___82</t>
  </si>
  <si>
    <t>#D ___83</t>
  </si>
  <si>
    <t>#D ___84</t>
  </si>
  <si>
    <t>#D ___85</t>
  </si>
  <si>
    <t>#D ___86</t>
  </si>
  <si>
    <t>#D ___87</t>
  </si>
  <si>
    <t>#D ___88</t>
  </si>
  <si>
    <t>#D ___89</t>
  </si>
  <si>
    <t>#D ___90</t>
  </si>
  <si>
    <t>#D ___91</t>
  </si>
  <si>
    <t>#D ___92</t>
  </si>
  <si>
    <t>#D ___93</t>
  </si>
  <si>
    <t>#D ___94</t>
  </si>
  <si>
    <t>#D ___95</t>
  </si>
  <si>
    <t>#D ___96</t>
  </si>
  <si>
    <t>#D ___97</t>
  </si>
  <si>
    <t>#D ___98</t>
  </si>
  <si>
    <t>#D ___99</t>
  </si>
  <si>
    <t>#D __100</t>
  </si>
  <si>
    <t>#D __101</t>
  </si>
  <si>
    <t>#D __102</t>
  </si>
  <si>
    <t>#D __103</t>
  </si>
  <si>
    <t>#D __104</t>
  </si>
  <si>
    <t>#D __105</t>
  </si>
  <si>
    <t>#D __106</t>
  </si>
  <si>
    <t>#D __107</t>
  </si>
  <si>
    <t>#D __108</t>
  </si>
  <si>
    <t>#D __109</t>
  </si>
  <si>
    <t>#D __110</t>
  </si>
  <si>
    <t>#D __111</t>
  </si>
  <si>
    <t>#D __112</t>
  </si>
  <si>
    <t>#D __113</t>
  </si>
  <si>
    <t>#D __114</t>
  </si>
  <si>
    <t>#D __115</t>
  </si>
  <si>
    <t>#D __116</t>
  </si>
  <si>
    <t>#D __117</t>
  </si>
  <si>
    <t>#D __118</t>
  </si>
  <si>
    <t>#D __119</t>
  </si>
  <si>
    <t>#D __120</t>
  </si>
  <si>
    <t>#D __121</t>
  </si>
  <si>
    <t>#D __122</t>
  </si>
  <si>
    <t>#D __123</t>
  </si>
  <si>
    <t>#D __124</t>
  </si>
  <si>
    <t>#D __125</t>
  </si>
  <si>
    <t>#D __126</t>
  </si>
  <si>
    <t>#D __127</t>
  </si>
  <si>
    <t>#G ____1</t>
  </si>
  <si>
    <t>#G ____2</t>
  </si>
  <si>
    <t>#G ____3</t>
  </si>
  <si>
    <t>#G ____4</t>
  </si>
  <si>
    <t>#G ____5</t>
  </si>
  <si>
    <t>#G ____6</t>
  </si>
  <si>
    <t>#G ____7</t>
  </si>
  <si>
    <t>#G ____8</t>
  </si>
  <si>
    <t>#G ____9</t>
  </si>
  <si>
    <t>#G ___10</t>
  </si>
  <si>
    <t>#G ___11</t>
  </si>
  <si>
    <t>#G ___12</t>
  </si>
  <si>
    <t>#G ___13</t>
  </si>
  <si>
    <t>#G ___14</t>
  </si>
  <si>
    <t>#G ___15</t>
  </si>
  <si>
    <t>#G ___16</t>
  </si>
  <si>
    <t>#G ___17</t>
  </si>
  <si>
    <t>#G ___18</t>
  </si>
  <si>
    <t>#G ___19</t>
  </si>
  <si>
    <t>#G ___20</t>
  </si>
  <si>
    <t>#G ___21</t>
  </si>
  <si>
    <t>#G ___22</t>
  </si>
  <si>
    <t>#G ___23</t>
  </si>
  <si>
    <t>#G ___24</t>
  </si>
  <si>
    <t>#G ___25</t>
  </si>
  <si>
    <t>#G ___26</t>
  </si>
  <si>
    <t>#G ___27</t>
  </si>
  <si>
    <t>#G ___28</t>
  </si>
  <si>
    <t>#G ___30</t>
  </si>
  <si>
    <t>#L ___19</t>
  </si>
  <si>
    <t>#L ___20</t>
  </si>
  <si>
    <t>#L ___25</t>
  </si>
  <si>
    <t>#L ___26</t>
  </si>
  <si>
    <t>#L ___27</t>
  </si>
  <si>
    <t>#L ___28</t>
  </si>
  <si>
    <t>#L ___29</t>
  </si>
  <si>
    <t>#L ___30</t>
  </si>
  <si>
    <t>#L ___31</t>
  </si>
  <si>
    <t>#L ___32</t>
  </si>
  <si>
    <t>#L ___38</t>
  </si>
  <si>
    <t>#L ___39</t>
  </si>
  <si>
    <t>#L ___43</t>
  </si>
  <si>
    <t>#L ___45</t>
  </si>
  <si>
    <t>#L ___46</t>
  </si>
  <si>
    <t>#L ___47</t>
  </si>
  <si>
    <t>#L ___48</t>
  </si>
  <si>
    <t>#L ___52</t>
  </si>
  <si>
    <t>#L ___53</t>
  </si>
  <si>
    <t>#L ___54</t>
  </si>
  <si>
    <t>#L ___55</t>
  </si>
  <si>
    <t>#L ___56</t>
  </si>
  <si>
    <t>#L ___57</t>
  </si>
  <si>
    <t>#L ___58</t>
  </si>
  <si>
    <t>#L ___59</t>
  </si>
  <si>
    <t>#L ___86</t>
  </si>
  <si>
    <t>#L ___87</t>
  </si>
  <si>
    <t>#L ___88</t>
  </si>
  <si>
    <t>#L ___89</t>
  </si>
  <si>
    <t>#L ___90</t>
  </si>
  <si>
    <t>#L ___91</t>
  </si>
  <si>
    <t>#L ___92</t>
  </si>
  <si>
    <t>#L ___93</t>
  </si>
  <si>
    <t>#L ___94</t>
  </si>
  <si>
    <t>#L ___95</t>
  </si>
  <si>
    <t>#L ___96</t>
  </si>
  <si>
    <t>#L ___97</t>
  </si>
  <si>
    <t>#L __117</t>
  </si>
  <si>
    <t>#L __118</t>
  </si>
  <si>
    <t>#L __119</t>
  </si>
  <si>
    <t>#L __120</t>
  </si>
  <si>
    <t>#L __121</t>
  </si>
  <si>
    <t>#L __122</t>
  </si>
  <si>
    <t>#L __123</t>
  </si>
  <si>
    <t>#L __124</t>
  </si>
  <si>
    <t>#L __125</t>
  </si>
  <si>
    <t>#L __126</t>
  </si>
  <si>
    <t>#L __127</t>
  </si>
  <si>
    <t>#L __128</t>
  </si>
  <si>
    <t>#L __129</t>
  </si>
  <si>
    <t>#M __161</t>
  </si>
  <si>
    <t>#M __162</t>
  </si>
  <si>
    <t>#M __163</t>
  </si>
  <si>
    <t>#M __164</t>
  </si>
  <si>
    <t>#M __165</t>
  </si>
  <si>
    <t>#M __166</t>
  </si>
  <si>
    <t>#M __167</t>
  </si>
  <si>
    <t>#M __168</t>
  </si>
  <si>
    <t>#M __169</t>
  </si>
  <si>
    <t>#M __170</t>
  </si>
  <si>
    <t>#M __171</t>
  </si>
  <si>
    <t>#M __172</t>
  </si>
  <si>
    <t>#M __173</t>
  </si>
  <si>
    <t>#M __174</t>
  </si>
  <si>
    <t>#R ___67</t>
  </si>
  <si>
    <t>#R ___68</t>
  </si>
  <si>
    <t>#R ___69</t>
  </si>
  <si>
    <t>#R ___70</t>
  </si>
  <si>
    <t>#R ___71</t>
  </si>
  <si>
    <t>#R ___72</t>
  </si>
  <si>
    <t>#R ___73</t>
  </si>
  <si>
    <t>#R ___74</t>
  </si>
  <si>
    <t>#R ___75</t>
  </si>
  <si>
    <t>#R ___76</t>
  </si>
  <si>
    <t>#R ___77</t>
  </si>
  <si>
    <t>#R ___78</t>
  </si>
  <si>
    <t>#R ___79</t>
  </si>
  <si>
    <t>#R ___80</t>
  </si>
  <si>
    <t>#R ___81</t>
  </si>
  <si>
    <t>#R ___82</t>
  </si>
  <si>
    <t>#R ___83</t>
  </si>
  <si>
    <t>#R ___84</t>
  </si>
  <si>
    <t>#S __726</t>
  </si>
  <si>
    <t>#S __727</t>
  </si>
  <si>
    <t>#S __728</t>
  </si>
  <si>
    <t>#S __729</t>
  </si>
  <si>
    <t>#S __730</t>
  </si>
  <si>
    <t>#S __731</t>
  </si>
  <si>
    <t>#S __732</t>
  </si>
  <si>
    <t>#S __733</t>
  </si>
  <si>
    <t>#S __734</t>
  </si>
  <si>
    <t>#S __735</t>
  </si>
  <si>
    <t>#S __736</t>
  </si>
  <si>
    <t>#S __737</t>
  </si>
  <si>
    <t>#S __738</t>
  </si>
  <si>
    <t>#S __739</t>
  </si>
  <si>
    <t>#S __740</t>
  </si>
  <si>
    <t>#S __741</t>
  </si>
  <si>
    <t>#S __742</t>
  </si>
  <si>
    <t>#S __743</t>
  </si>
  <si>
    <t>CVN-___84</t>
  </si>
  <si>
    <t>CVN-___80</t>
  </si>
  <si>
    <t>CVN-___81</t>
  </si>
  <si>
    <t>CVN-___82</t>
  </si>
  <si>
    <t>CVN-___83</t>
  </si>
  <si>
    <t>CV-___67</t>
  </si>
  <si>
    <t>CV-___68</t>
  </si>
  <si>
    <t>CVN-___69</t>
  </si>
  <si>
    <t>CVN-___70</t>
  </si>
  <si>
    <t>CVN-___71</t>
  </si>
  <si>
    <t>CVN-___72</t>
  </si>
  <si>
    <t>CVN-___73</t>
  </si>
  <si>
    <t>CVN-___74</t>
  </si>
  <si>
    <t>CVN-___75</t>
  </si>
  <si>
    <t>CVN-___76</t>
  </si>
  <si>
    <t>CVN-___77</t>
  </si>
  <si>
    <t>CVN-___78</t>
  </si>
  <si>
    <t>CVN-___79</t>
  </si>
  <si>
    <t>DDGH __106</t>
  </si>
  <si>
    <t>DDGH __104</t>
  </si>
  <si>
    <t>DDGH __101</t>
  </si>
  <si>
    <t>DDG ___76</t>
  </si>
  <si>
    <t>DDG ___65</t>
  </si>
  <si>
    <t>DDG ___59</t>
  </si>
  <si>
    <t>CLG-___47</t>
  </si>
  <si>
    <t>CLG-___48</t>
  </si>
  <si>
    <t>CLG-___49</t>
  </si>
  <si>
    <t>CLG-___50</t>
  </si>
  <si>
    <t>CLG-___51</t>
  </si>
  <si>
    <t>CLG-___52</t>
  </si>
  <si>
    <t>CLG-___53</t>
  </si>
  <si>
    <t>CLG-___54</t>
  </si>
  <si>
    <t>CLG-___55</t>
  </si>
  <si>
    <t>CLG-___56</t>
  </si>
  <si>
    <t>CLG-___57</t>
  </si>
  <si>
    <t>CLG-___58</t>
  </si>
  <si>
    <t>CLG-___59</t>
  </si>
  <si>
    <t>CLG-___60</t>
  </si>
  <si>
    <t>CLG-___61</t>
  </si>
  <si>
    <t>CLG-___62</t>
  </si>
  <si>
    <t>CLG-___63</t>
  </si>
  <si>
    <t>CLG-___64</t>
  </si>
  <si>
    <t>CLG-___65</t>
  </si>
  <si>
    <t>CLG-___66</t>
  </si>
  <si>
    <t>CLG-___67</t>
  </si>
  <si>
    <t>CLG-___68</t>
  </si>
  <si>
    <t>CLG-___69</t>
  </si>
  <si>
    <t>CLG-___70</t>
  </si>
  <si>
    <t>CLG-___71</t>
  </si>
  <si>
    <t>CLG-___72</t>
  </si>
  <si>
    <t>CLG-___73</t>
  </si>
  <si>
    <t>DDG-___53</t>
  </si>
  <si>
    <t>DDG-___54</t>
  </si>
  <si>
    <t>DDG-___56</t>
  </si>
  <si>
    <t>DDG ___60</t>
  </si>
  <si>
    <t>DDG-___62</t>
  </si>
  <si>
    <t>DDG-___63</t>
  </si>
  <si>
    <t>DDG-___69</t>
  </si>
  <si>
    <t>DDG ___70</t>
  </si>
  <si>
    <t>DDG-___73</t>
  </si>
  <si>
    <t>DDG ___77</t>
  </si>
  <si>
    <t>DDGH-___80</t>
  </si>
  <si>
    <t>DDGH-___81</t>
  </si>
  <si>
    <t>DDGH-___82</t>
  </si>
  <si>
    <t>DDGH-___83</t>
  </si>
  <si>
    <t>DDGH-___84</t>
  </si>
  <si>
    <t>DDGH-___85</t>
  </si>
  <si>
    <t>DDG ___86</t>
  </si>
  <si>
    <t>DDGH-___87</t>
  </si>
  <si>
    <t>DDGH-___88</t>
  </si>
  <si>
    <t>DDGH-___89</t>
  </si>
  <si>
    <t>DDGH ___90</t>
  </si>
  <si>
    <t>DDGH-___91</t>
  </si>
  <si>
    <t>DDGH-___92</t>
  </si>
  <si>
    <t>DDGH ___93</t>
  </si>
  <si>
    <t>DDGH-___94</t>
  </si>
  <si>
    <t>DDGH-___95</t>
  </si>
  <si>
    <t>DDGH-___96</t>
  </si>
  <si>
    <t>DDGH ___97</t>
  </si>
  <si>
    <t>DDGH-___98</t>
  </si>
  <si>
    <t>DDGH-___99</t>
  </si>
  <si>
    <t>DDGH-__100</t>
  </si>
  <si>
    <t>DDGH-__102</t>
  </si>
  <si>
    <t>DDGH-__103</t>
  </si>
  <si>
    <t>DDGH-__105</t>
  </si>
  <si>
    <t>DDGH-__107</t>
  </si>
  <si>
    <t>DDGH-__108</t>
  </si>
  <si>
    <t>DDGH-__109</t>
  </si>
  <si>
    <t>DDGH-__110</t>
  </si>
  <si>
    <t>DDGH-__111</t>
  </si>
  <si>
    <t>DDG __112</t>
  </si>
  <si>
    <t>DDGH-__113</t>
  </si>
  <si>
    <t>DDGH-__114</t>
  </si>
  <si>
    <t>DDGH-__115</t>
  </si>
  <si>
    <t>DDGH-__116</t>
  </si>
  <si>
    <t>DDGH-__117</t>
  </si>
  <si>
    <t>DDGH-__118</t>
  </si>
  <si>
    <t>DDGH-__119</t>
  </si>
  <si>
    <t>DDGH-__120</t>
  </si>
  <si>
    <t>DDGH-__121</t>
  </si>
  <si>
    <t>DDGH-__122</t>
  </si>
  <si>
    <t>DDGH-__123</t>
  </si>
  <si>
    <t>DDGH-__124</t>
  </si>
  <si>
    <t>DDGH-__125</t>
  </si>
  <si>
    <t>DDGH-__126</t>
  </si>
  <si>
    <t>DDGH-__127</t>
  </si>
  <si>
    <t>LCC-___19</t>
  </si>
  <si>
    <t>LCC-___20</t>
  </si>
  <si>
    <t>LCS-____1</t>
  </si>
  <si>
    <t>LCS-____3</t>
  </si>
  <si>
    <t>LCS-____5</t>
  </si>
  <si>
    <t>LCS-____7</t>
  </si>
  <si>
    <t>LCS-____9</t>
  </si>
  <si>
    <t>LCS-___11</t>
  </si>
  <si>
    <t>LCS-___13</t>
  </si>
  <si>
    <t>LCS-___15</t>
  </si>
  <si>
    <t>LCS-___17</t>
  </si>
  <si>
    <t>LCS-___19</t>
  </si>
  <si>
    <t>LCS-___21</t>
  </si>
  <si>
    <t>LCS-___23</t>
  </si>
  <si>
    <t>LCS-___25</t>
  </si>
  <si>
    <t>LCS-___27</t>
  </si>
  <si>
    <t>LCS-____2</t>
  </si>
  <si>
    <t>LCS-____4</t>
  </si>
  <si>
    <t>LCS-____6</t>
  </si>
  <si>
    <t>LCS-____8</t>
  </si>
  <si>
    <t>LCS-___10</t>
  </si>
  <si>
    <t>LCS-___12</t>
  </si>
  <si>
    <t>LCS-___14</t>
  </si>
  <si>
    <t>LCS-___16</t>
  </si>
  <si>
    <t>LCS-___18</t>
  </si>
  <si>
    <t>LCS-___20</t>
  </si>
  <si>
    <t>LCS-___22</t>
  </si>
  <si>
    <t>LCS-___24</t>
  </si>
  <si>
    <t>LCS-___26</t>
  </si>
  <si>
    <t>LCS-___28</t>
  </si>
  <si>
    <t>LCS-___30</t>
  </si>
  <si>
    <t>MCM-____1</t>
  </si>
  <si>
    <t>MCM-____2</t>
  </si>
  <si>
    <t>MCM-____3</t>
  </si>
  <si>
    <t>MCM-____4</t>
  </si>
  <si>
    <t>MCM-____5</t>
  </si>
  <si>
    <t>MCM-____6</t>
  </si>
  <si>
    <t>MCM-____7</t>
  </si>
  <si>
    <t>MCM-____8</t>
  </si>
  <si>
    <t>MCM-____9</t>
  </si>
  <si>
    <t>MCM-___10</t>
  </si>
  <si>
    <t>MCM-___11</t>
  </si>
  <si>
    <t>MCM-___12</t>
  </si>
  <si>
    <t>MCM-___13</t>
  </si>
  <si>
    <t>MCM-___14</t>
  </si>
  <si>
    <t>LHD-___1</t>
  </si>
  <si>
    <t>LHD-___2</t>
  </si>
  <si>
    <t>LHD-___3</t>
  </si>
  <si>
    <t>LHD-___4</t>
  </si>
  <si>
    <t>LHD-___5</t>
  </si>
  <si>
    <t>LHD-___6</t>
  </si>
  <si>
    <t>LHD-___7</t>
  </si>
  <si>
    <t>LHD-___8</t>
  </si>
  <si>
    <t>LHA-___6</t>
  </si>
  <si>
    <t>LHA-___7</t>
  </si>
  <si>
    <t>LHA-___8</t>
  </si>
  <si>
    <t>LHA-___1</t>
  </si>
  <si>
    <t>LHA-___2</t>
  </si>
  <si>
    <t>LHA-___3</t>
  </si>
  <si>
    <t>LHA-___4</t>
  </si>
  <si>
    <t>LHA-___5</t>
  </si>
  <si>
    <t>LPH-___2</t>
  </si>
  <si>
    <t>LPH-___3</t>
  </si>
  <si>
    <t>LPH-___7</t>
  </si>
  <si>
    <t>LPH-___9</t>
  </si>
  <si>
    <t>LPH-___10</t>
  </si>
  <si>
    <t>LPH-___11</t>
  </si>
  <si>
    <t>LPH-___12</t>
  </si>
  <si>
    <t>LPD-___17</t>
  </si>
  <si>
    <t>LPD-___18</t>
  </si>
  <si>
    <t>LPD-___19</t>
  </si>
  <si>
    <t>LPD-___20</t>
  </si>
  <si>
    <t>LPD-___21</t>
  </si>
  <si>
    <t>LPD-___22</t>
  </si>
  <si>
    <t>LPD-___23</t>
  </si>
  <si>
    <t>LPD-___24</t>
  </si>
  <si>
    <t>LPD-___25</t>
  </si>
  <si>
    <t>LPD-___26</t>
  </si>
  <si>
    <t>LPD-___27</t>
  </si>
  <si>
    <t>LPD-___28</t>
  </si>
  <si>
    <t>LPD-___29</t>
  </si>
  <si>
    <t>LSD-___41</t>
  </si>
  <si>
    <t>LSD-___42</t>
  </si>
  <si>
    <t>LSD-___43</t>
  </si>
  <si>
    <t>LSD-___44</t>
  </si>
  <si>
    <t>LSD-___45</t>
  </si>
  <si>
    <t>LSD-___46</t>
  </si>
  <si>
    <t>LSD-___47</t>
  </si>
  <si>
    <t>LSD-___48</t>
  </si>
  <si>
    <t>LSD-___49</t>
  </si>
  <si>
    <t>LSD-___50</t>
  </si>
  <si>
    <t>LSD-___51</t>
  </si>
  <si>
    <t>LSD-___52</t>
  </si>
  <si>
    <t>HMS Avenger</t>
  </si>
  <si>
    <t>HMS Defender</t>
  </si>
  <si>
    <t>HMS Sentry</t>
  </si>
  <si>
    <t>HMS Champion</t>
  </si>
  <si>
    <t>HMS Guardian</t>
  </si>
  <si>
    <t>HMS Devastator</t>
  </si>
  <si>
    <t>HMS Patriot</t>
  </si>
  <si>
    <t>HMS Scout</t>
  </si>
  <si>
    <t>HMS Pioneer</t>
  </si>
  <si>
    <t>HMS Warrior</t>
  </si>
  <si>
    <t>HMS Gladiator</t>
  </si>
  <si>
    <t>HMS Ardent</t>
  </si>
  <si>
    <t>HMS Dextrous</t>
  </si>
  <si>
    <t>HMS Chief</t>
  </si>
  <si>
    <t>Status</t>
  </si>
  <si>
    <t>NVR page</t>
  </si>
  <si>
    <t>Flight I</t>
  </si>
  <si>
    <t>Los Angeles</t>
  </si>
  <si>
    <t>Newport News Shipbuilding, Newport News</t>
  </si>
  <si>
    <t>36 years, 2 months and 20 days</t>
  </si>
  <si>
    <t>Disposed of by submarine recycling</t>
  </si>
  <si>
    <t>SSN688</t>
  </si>
  <si>
    <t>Baton Rouge</t>
  </si>
  <si>
    <t>17 years, 6 months and 19 days</t>
  </si>
  <si>
    <t>SSN689</t>
  </si>
  <si>
    <t>Philadelphia</t>
  </si>
  <si>
    <t>General Dynamics Electric Boat, Groton</t>
  </si>
  <si>
    <t>33 years, 0 months and 0 days</t>
  </si>
  <si>
    <t>Stricken, to be disposed of by submarine recycling</t>
  </si>
  <si>
    <t>SSN690</t>
  </si>
  <si>
    <t>Memphis</t>
  </si>
  <si>
    <t>33 years, 3 months and 15 days</t>
  </si>
  <si>
    <t>Stricken, to be disposed of by submarine recycling[1]</t>
  </si>
  <si>
    <t>SSN691</t>
  </si>
  <si>
    <t>17 years, 6 months and 24 days</t>
  </si>
  <si>
    <t>Disposed of by submarine recycling[2]</t>
  </si>
  <si>
    <t>SSN692</t>
  </si>
  <si>
    <t>18 years, 4 months and 18 days</t>
  </si>
  <si>
    <t>Disposed of by submarine recycling[3]</t>
  </si>
  <si>
    <t>SSN693</t>
  </si>
  <si>
    <t>Groton</t>
  </si>
  <si>
    <t>19 years, 3 months and 30 days</t>
  </si>
  <si>
    <t>Disposed of by submarine recycling[4]</t>
  </si>
  <si>
    <t>SSN694</t>
  </si>
  <si>
    <t>Birmingham</t>
  </si>
  <si>
    <t>19 years and 6 days</t>
  </si>
  <si>
    <t>(0 months)</t>
  </si>
  <si>
    <t>SSN695</t>
  </si>
  <si>
    <t>New York City</t>
  </si>
  <si>
    <t>18 years, 1 month and 27 days</t>
  </si>
  <si>
    <t>SSN696</t>
  </si>
  <si>
    <t>18 years, 11 months and 17 days</t>
  </si>
  <si>
    <t>SSN697</t>
  </si>
  <si>
    <t>Bremerton</t>
  </si>
  <si>
    <t>Active, scheduled to be decommissioned in 2019</t>
  </si>
  <si>
    <t>SSN698</t>
  </si>
  <si>
    <t>Jacksonville</t>
  </si>
  <si>
    <t>Inactive, scheduled to be decommissioned in 2018</t>
  </si>
  <si>
    <t>SSN699</t>
  </si>
  <si>
    <t>Dallas</t>
  </si>
  <si>
    <t>36 years, 8 months and 17 days</t>
  </si>
  <si>
    <t>SSN700</t>
  </si>
  <si>
    <t>La Jolla</t>
  </si>
  <si>
    <t>"In Commission, Special" - stand down for MTS conversion</t>
  </si>
  <si>
    <t>Conversion to Moored training ship (MTS) commenced in 2015, to be completed by the end of 2018.</t>
  </si>
  <si>
    <t>No longer counted as part of the commissioned fleet SSN701</t>
  </si>
  <si>
    <t>Phoenix</t>
  </si>
  <si>
    <t>16 years, 7 months and 10 days</t>
  </si>
  <si>
    <t>SSN702</t>
  </si>
  <si>
    <t>Boston</t>
  </si>
  <si>
    <t>17 years, 9 months and 20 days</t>
  </si>
  <si>
    <t>SSN703</t>
  </si>
  <si>
    <t>Baltimore</t>
  </si>
  <si>
    <t>15 years, 11 months and 16 days</t>
  </si>
  <si>
    <t>SSN704</t>
  </si>
  <si>
    <t>City of Corpus Christi</t>
  </si>
  <si>
    <t>34 years, 6 months and 26 days</t>
  </si>
  <si>
    <t>Stricken, undergoing nuclear deactivation</t>
  </si>
  <si>
    <t>SSN705</t>
  </si>
  <si>
    <t>Albuquerque</t>
  </si>
  <si>
    <t>33 years, 9 months and 6 days</t>
  </si>
  <si>
    <t>SSN706</t>
  </si>
  <si>
    <t>Portsmouth</t>
  </si>
  <si>
    <t>20 years, 11 months and 9 days</t>
  </si>
  <si>
    <t>SSN707</t>
  </si>
  <si>
    <t>24 years, 5 months and 18 days</t>
  </si>
  <si>
    <t>SSN708</t>
  </si>
  <si>
    <t>Hyman G. Rickover</t>
  </si>
  <si>
    <r>
      <t>(ex-</t>
    </r>
    <r>
      <rPr>
        <i/>
        <sz val="11"/>
        <color theme="1"/>
        <rFont val="Calibri"/>
        <family val="2"/>
        <scheme val="minor"/>
      </rPr>
      <t>Providence</t>
    </r>
    <r>
      <rPr>
        <sz val="11"/>
        <color theme="1"/>
        <rFont val="Calibri"/>
        <family val="2"/>
        <scheme val="minor"/>
      </rPr>
      <t>)</t>
    </r>
  </si>
  <si>
    <t>22 years, 4 months and 23 days</t>
  </si>
  <si>
    <t>SSN709</t>
  </si>
  <si>
    <t>Augusta</t>
  </si>
  <si>
    <t>24 years and 23 days</t>
  </si>
  <si>
    <t>SSN710</t>
  </si>
  <si>
    <t>San Francisco</t>
  </si>
  <si>
    <t>"In Commission Special" - stand down for MTS conversion</t>
  </si>
  <si>
    <t>Conversion to Moored Training Ship (MTS) to commence in early 2018 and take approx. 32 months to complete.</t>
  </si>
  <si>
    <t>No longer counted as part of the commissioned fleet SSN711</t>
  </si>
  <si>
    <t>Atlanta</t>
  </si>
  <si>
    <t>17 years, 9 months and 10 days</t>
  </si>
  <si>
    <t>SSN712</t>
  </si>
  <si>
    <t>Houston</t>
  </si>
  <si>
    <t>33 years, 11 months and 1 day</t>
  </si>
  <si>
    <t>Striken, final disposition pending</t>
  </si>
  <si>
    <t>SSN713</t>
  </si>
  <si>
    <t>Norfolk</t>
  </si>
  <si>
    <t>31 years, 6 months and 20 days</t>
  </si>
  <si>
    <t>SSN714</t>
  </si>
  <si>
    <t>Buffalo</t>
  </si>
  <si>
    <t>Stand Down, Undergoing nuclear inactivation</t>
  </si>
  <si>
    <t>Inactive, scheduled to be decommissioned in 2017 (delayed)</t>
  </si>
  <si>
    <t>SSN715</t>
  </si>
  <si>
    <t>Salt Lake City</t>
  </si>
  <si>
    <t>21 years, 8 months and 3 days</t>
  </si>
  <si>
    <t>SSN716</t>
  </si>
  <si>
    <t>Olympia</t>
  </si>
  <si>
    <t>Active, scheduled to be decommissioned in 2018</t>
  </si>
  <si>
    <t>SSN717</t>
  </si>
  <si>
    <t>Honolulu</t>
  </si>
  <si>
    <t>22 years, 4 months and 27 days</t>
  </si>
  <si>
    <t>SSN718</t>
  </si>
  <si>
    <t>Flight II with VLS</t>
  </si>
  <si>
    <t>Providence</t>
  </si>
  <si>
    <t>SSN719</t>
  </si>
  <si>
    <t>Pittsburgh</t>
  </si>
  <si>
    <t>SSN720</t>
  </si>
  <si>
    <t>Chicago</t>
  </si>
  <si>
    <t>Active, in commission</t>
  </si>
  <si>
    <t>SSN721</t>
  </si>
  <si>
    <t>Key West</t>
  </si>
  <si>
    <t>SSN722</t>
  </si>
  <si>
    <t>Oklahoma City</t>
  </si>
  <si>
    <t>SSN723</t>
  </si>
  <si>
    <t>Louisville</t>
  </si>
  <si>
    <t>SSN724</t>
  </si>
  <si>
    <t>Helena</t>
  </si>
  <si>
    <t>SSN725</t>
  </si>
  <si>
    <t>Newport News</t>
  </si>
  <si>
    <t>SSN750</t>
  </si>
  <si>
    <t>Flight III 688i (Improved)</t>
  </si>
  <si>
    <t>San Juan</t>
  </si>
  <si>
    <t>SSN751</t>
  </si>
  <si>
    <t>Pasadena</t>
  </si>
  <si>
    <t>SSN752</t>
  </si>
  <si>
    <t>Albany</t>
  </si>
  <si>
    <t>SSN753</t>
  </si>
  <si>
    <t>Topeka</t>
  </si>
  <si>
    <t>SSN754</t>
  </si>
  <si>
    <t>Miami</t>
  </si>
  <si>
    <t>23 years, 8 months and 28 days</t>
  </si>
  <si>
    <t>SSN755</t>
  </si>
  <si>
    <t>Scranton</t>
  </si>
  <si>
    <t>SSN756</t>
  </si>
  <si>
    <t>Alexandria</t>
  </si>
  <si>
    <t>SSN757</t>
  </si>
  <si>
    <t>Asheville</t>
  </si>
  <si>
    <t>SSN758</t>
  </si>
  <si>
    <t>Jefferson City</t>
  </si>
  <si>
    <t>SSN759</t>
  </si>
  <si>
    <t>Annapolis</t>
  </si>
  <si>
    <t>SSN760</t>
  </si>
  <si>
    <t>Springfield</t>
  </si>
  <si>
    <t>SSN761</t>
  </si>
  <si>
    <t>Columbus</t>
  </si>
  <si>
    <t>SSN762</t>
  </si>
  <si>
    <t>Santa Fe</t>
  </si>
  <si>
    <t>SSN763</t>
  </si>
  <si>
    <t>Boise</t>
  </si>
  <si>
    <t>SSN764</t>
  </si>
  <si>
    <t>Montpelier</t>
  </si>
  <si>
    <t>SSN765</t>
  </si>
  <si>
    <t>Charlotte</t>
  </si>
  <si>
    <t>SSN766</t>
  </si>
  <si>
    <t>Hampton</t>
  </si>
  <si>
    <t>SSN767</t>
  </si>
  <si>
    <t>Hartford</t>
  </si>
  <si>
    <t>SSN768</t>
  </si>
  <si>
    <t>Toledo</t>
  </si>
  <si>
    <t>SSN769</t>
  </si>
  <si>
    <t>Tucson</t>
  </si>
  <si>
    <t>SSN770</t>
  </si>
  <si>
    <t>Columbia</t>
  </si>
  <si>
    <t>SSN771</t>
  </si>
  <si>
    <t>Greeneville</t>
  </si>
  <si>
    <t>SSN772</t>
  </si>
  <si>
    <t>Cheyenne</t>
  </si>
  <si>
    <t>SSN773</t>
  </si>
  <si>
    <t>Notes</t>
  </si>
  <si>
    <t>Decom</t>
  </si>
  <si>
    <t>Comm</t>
  </si>
  <si>
    <t>insert into unit (UseOrdinal, MissionName, UniqueName, ServiceIdx, ServiceTypeIdx, RankSymbol, CanHide) Values (0, 'SSN-__694', 'ex Groton',1,1,'@', 0)</t>
  </si>
  <si>
    <t xml:space="preserve"> </t>
  </si>
  <si>
    <t>a7f79ebc-961a-449c-9f9e-5e1cb31f6754</t>
  </si>
  <si>
    <t>f71ea057-52f0-495f-802f-68ac99351666</t>
  </si>
  <si>
    <t>19e7da13-d45e-4c12-99cf-d3e7936a23c2</t>
  </si>
  <si>
    <t>d43bac52-1749-4bf2-ba9b-04f2df030594</t>
  </si>
  <si>
    <t>56ac2f62-c206-48e4-9f17-bde8f67d8bc4</t>
  </si>
  <si>
    <t>a89a4022-6804-4a12-bc70-5adf5819afac</t>
  </si>
  <si>
    <t>4b87a4e2-c502-43a8-ab11-13bac8d8f74b</t>
  </si>
  <si>
    <t>f21d628f-ee1c-4917-99af-6105bdd02551</t>
  </si>
  <si>
    <t>2d49e9e1-88e6-4fc7-a852-a27703d06300</t>
  </si>
  <si>
    <t>7a8beac4-e6bc-4971-b335-1afee6888352</t>
  </si>
  <si>
    <t>51dc3cab-31b4-4b21-a43b-f2fe3207d93c</t>
  </si>
  <si>
    <t>35462bd4-ad13-43a4-96a0-5041341872f4</t>
  </si>
  <si>
    <t>9c6b8e5e-6065-415a-87d0-255f7672cb28</t>
  </si>
  <si>
    <t>7f2de85a-423b-4a5b-ae48-4f3934f66a50</t>
  </si>
  <si>
    <t>b716839c-869c-43c3-afb2-7a80b4657b25</t>
  </si>
  <si>
    <t>90f21548-2c5f-444d-8601-1e86346dc77b</t>
  </si>
  <si>
    <t>4aa10d9e-7ab8-42aa-b72c-571aa00a4508</t>
  </si>
  <si>
    <t>515c29a9-70e6-40a6-aa98-11b9801910d8</t>
  </si>
  <si>
    <t>1289fd74-fa14-4aff-940f-1f3c3cfd573e</t>
  </si>
  <si>
    <t>02942691-a93a-455b-a10a-cc3ef0f4ad2e</t>
  </si>
  <si>
    <t>815435dd-39ce-481d-9272-f27da378af4d</t>
  </si>
  <si>
    <t>82d5d02f-85d6-4174-9351-08d3713178d3</t>
  </si>
  <si>
    <t>9e53f58d-8509-4be5-a507-f55cf54bbac8</t>
  </si>
  <si>
    <t>5e9b8d42-2fd9-4d6e-a45e-98107760db94</t>
  </si>
  <si>
    <t>cbf9dd94-9ecc-4407-9317-b6c277ab0481</t>
  </si>
  <si>
    <t>2b0da5d0-0850-4e50-a2a2-d489a5409f0a</t>
  </si>
  <si>
    <t>edbd5759-66ed-4a78-92bc-204c0c50dcbc</t>
  </si>
  <si>
    <t>cc0b581b-bd60-40c6-850a-95d438991425</t>
  </si>
  <si>
    <t>e6a6cef1-b472-4a0d-8eb9-dc7f638665d6</t>
  </si>
  <si>
    <t>d89a55cf-dd9e-4763-a09a-0c9a484011d4</t>
  </si>
  <si>
    <t>46eb7a99-3f07-42b8-b4c5-e7512012cb61</t>
  </si>
  <si>
    <t>7b103276-2664-4f37-9ec2-fc391e5b848e</t>
  </si>
  <si>
    <t>7fab1640-58fa-4996-83ea-c665530c7213</t>
  </si>
  <si>
    <t>1bd8aa40-a346-4113-b8f2-a1881b715670</t>
  </si>
  <si>
    <t>a4dabe5f-0332-4fd7-9817-516c8b2337cf</t>
  </si>
  <si>
    <t>6f546e1c-e0ca-472c-9843-32e6248f0581</t>
  </si>
  <si>
    <t>2179f2d4-2896-4501-aa48-18750b4c24b1</t>
  </si>
  <si>
    <t>95750dbd-b94b-4dd3-a56d-e9d8164f0280</t>
  </si>
  <si>
    <t>8aabfb92-cacf-45d1-8e24-51a78e435fdd</t>
  </si>
  <si>
    <t>5f1b9b49-09f9-4d6f-a792-c7854e82db22</t>
  </si>
  <si>
    <t>05688885-8a2e-4bd4-8a31-9b13a78abdd9</t>
  </si>
  <si>
    <t>a066b3e1-6819-4dee-a2cf-eb712a024974</t>
  </si>
  <si>
    <t>818010be-a7e3-4b8c-bbdc-efbd16d93fcf</t>
  </si>
  <si>
    <t>827295dc-9db4-40fb-8e45-5adde8848bc8</t>
  </si>
  <si>
    <t>d0b129dc-cd4b-4135-b56a-fb7ed7efb1ca</t>
  </si>
  <si>
    <t>aa5bef3c-de0f-4f54-a463-174c8cfc82a1</t>
  </si>
  <si>
    <t>ebeaf867-68c3-420a-8d96-20f2e6c6dc3d</t>
  </si>
  <si>
    <t>a35d9b29-d760-4929-b44a-cfae5daa445e</t>
  </si>
  <si>
    <t>f90df7b6-f787-40e1-a81f-ec9afad38b92</t>
  </si>
  <si>
    <t>922ea834-f573-44b1-8dd5-4ae04139a2db</t>
  </si>
  <si>
    <t>49a3bff7-f6c5-4a1c-b272-c2457e55581b</t>
  </si>
  <si>
    <t>075b2aec-b8fa-4335-b13d-921738894bb7</t>
  </si>
  <si>
    <t>37fef726-1f71-42ac-b41b-492913d508c9</t>
  </si>
  <si>
    <t>48ef864b-b6aa-4fe9-80b8-c1e9308ddec9</t>
  </si>
  <si>
    <t>c84864d5-7a25-454b-8e12-f74dde9ff5a8</t>
  </si>
  <si>
    <t>4ef4d54c-cc74-49b1-9619-51cfe359a15a</t>
  </si>
  <si>
    <t>f727d23a-a119-4803-8a04-9bd8f1128aab</t>
  </si>
  <si>
    <t>a034078e-ff4a-430d-b9c9-3e852aa239ac</t>
  </si>
  <si>
    <t>0b2b7745-bb9b-4553-8316-072b861fa6c2</t>
  </si>
  <si>
    <t>2165f42d-c0bc-4f6c-91c4-7a2c8d7316e4</t>
  </si>
  <si>
    <t>98e3e1fa-2349-425f-b6db-2ce650d45a3e</t>
  </si>
  <si>
    <t>4b2f32b0-c581-4caa-8e63-aefbe4a498ef</t>
  </si>
  <si>
    <t>#S-___</t>
  </si>
  <si>
    <t>SSN-___</t>
  </si>
  <si>
    <t>USN SSN-___</t>
  </si>
  <si>
    <t>~SS-___</t>
  </si>
  <si>
    <t>Virginia</t>
  </si>
  <si>
    <t>SSN-774</t>
  </si>
  <si>
    <t>Texas</t>
  </si>
  <si>
    <t>SSN-775</t>
  </si>
  <si>
    <t>Hawaii</t>
  </si>
  <si>
    <t>SSN-776</t>
  </si>
  <si>
    <t>North Carolina</t>
  </si>
  <si>
    <t>SSN-777</t>
  </si>
  <si>
    <t>New Hampshire</t>
  </si>
  <si>
    <t>SSN-778</t>
  </si>
  <si>
    <t>New Mexico</t>
  </si>
  <si>
    <t>SSN-779</t>
  </si>
  <si>
    <t>Missouri</t>
  </si>
  <si>
    <t>SSN-780</t>
  </si>
  <si>
    <t>California</t>
  </si>
  <si>
    <t>SSN-781</t>
  </si>
  <si>
    <t>Mississippi</t>
  </si>
  <si>
    <t>SSN-782</t>
  </si>
  <si>
    <t>Minnesota</t>
  </si>
  <si>
    <t>SSN-783</t>
  </si>
  <si>
    <t>North Dakota</t>
  </si>
  <si>
    <t>SSN-784</t>
  </si>
  <si>
    <t>11 May 2012[127]</t>
  </si>
  <si>
    <t>15 September 2013[127]</t>
  </si>
  <si>
    <t>John Warner</t>
  </si>
  <si>
    <t>SSN-785</t>
  </si>
  <si>
    <t>16 March 2013[128]</t>
  </si>
  <si>
    <t>10 September 2014[128]</t>
  </si>
  <si>
    <t>Illinois</t>
  </si>
  <si>
    <t>SSN-786</t>
  </si>
  <si>
    <t>2 June 2014[129]</t>
  </si>
  <si>
    <t>8 August 2015[129]</t>
  </si>
  <si>
    <t>Washington</t>
  </si>
  <si>
    <t>SSN-787</t>
  </si>
  <si>
    <t>22 November 2014[131]</t>
  </si>
  <si>
    <t>25 March 2016[131]</t>
  </si>
  <si>
    <t>Colorado</t>
  </si>
  <si>
    <t>SSN-788</t>
  </si>
  <si>
    <t>7 March 2015[133]</t>
  </si>
  <si>
    <t>Indiana</t>
  </si>
  <si>
    <t>SSN-789</t>
  </si>
  <si>
    <t>16 May 2015[135]</t>
  </si>
  <si>
    <t>South Dakota</t>
  </si>
  <si>
    <t>SSN-790</t>
  </si>
  <si>
    <t>4 April 2016[137]</t>
  </si>
  <si>
    <t>Delaware</t>
  </si>
  <si>
    <t>SSN-791</t>
  </si>
  <si>
    <t>30 April 2016[138]</t>
  </si>
  <si>
    <t>Vermont</t>
  </si>
  <si>
    <t>SSN-792</t>
  </si>
  <si>
    <t>Oregon</t>
  </si>
  <si>
    <t>SSN-793</t>
  </si>
  <si>
    <t>8 July 2017[148]</t>
  </si>
  <si>
    <t>Montana</t>
  </si>
  <si>
    <t>SSN-794</t>
  </si>
  <si>
    <t>16 May 2018[151]</t>
  </si>
  <si>
    <t>SSN-795</t>
  </si>
  <si>
    <t>New Jersey</t>
  </si>
  <si>
    <t>SSN-796</t>
  </si>
  <si>
    <t>Iowa</t>
  </si>
  <si>
    <t>SSN-797</t>
  </si>
  <si>
    <t>Massachusetts</t>
  </si>
  <si>
    <t>SSN-798</t>
  </si>
  <si>
    <t>Idaho</t>
  </si>
  <si>
    <t>SSN-799</t>
  </si>
  <si>
    <t>Arkansas</t>
  </si>
  <si>
    <t>SSN-800</t>
  </si>
  <si>
    <t>Utah</t>
  </si>
  <si>
    <t>SSN-801</t>
  </si>
  <si>
    <t>Unnamed</t>
  </si>
  <si>
    <t>SSN-802</t>
  </si>
  <si>
    <r>
      <t>16 February 2017</t>
    </r>
    <r>
      <rPr>
        <vertAlign val="superscript"/>
        <sz val="11"/>
        <color theme="1"/>
        <rFont val="Calibri"/>
        <family val="2"/>
        <scheme val="minor"/>
      </rPr>
      <t>[164][165]</t>
    </r>
  </si>
  <si>
    <t>SSN-803</t>
  </si>
  <si>
    <t>SSN-804</t>
  </si>
  <si>
    <t>4 May 2017[166]</t>
  </si>
  <si>
    <t>SSN-805</t>
  </si>
  <si>
    <t>SSN-806</t>
  </si>
  <si>
    <t>SSN-807</t>
  </si>
  <si>
    <t>SSN-808</t>
  </si>
  <si>
    <t>SSN-809</t>
  </si>
  <si>
    <t>SSN-810</t>
  </si>
  <si>
    <t>SSN-811</t>
  </si>
  <si>
    <t>PCU</t>
  </si>
  <si>
    <t>a700e404-3e12-4d80-9984-42d206009b20</t>
  </si>
  <si>
    <t>71c15fe7-d6f9-479e-a45c-6a4a9a0b0f4a</t>
  </si>
  <si>
    <t>c7f49eef-c11c-4cd5-b20a-76ff39710574</t>
  </si>
  <si>
    <t>fa345d09-71ae-4f65-8259-2f8df2d9885d</t>
  </si>
  <si>
    <t>ac050bcb-61ea-4d07-8784-81c7050424a0</t>
  </si>
  <si>
    <t>d778d31a-fbb2-4016-992a-9a6fe0142ce9</t>
  </si>
  <si>
    <t>8f04d11f-23ba-4250-9ef9-6d965de00741</t>
  </si>
  <si>
    <t>be7a9a69-412f-4004-b7f5-05060106d9a1</t>
  </si>
  <si>
    <t>890cd892-e9b2-40ee-8894-3defc1e2d3ca</t>
  </si>
  <si>
    <t>c96b5395-00f0-4109-859f-2aff2865efa8</t>
  </si>
  <si>
    <t>c956edae-2fbe-4041-8115-d5b85c2a90d1</t>
  </si>
  <si>
    <t>cccee884-45be-42a3-aa93-872b245cf905</t>
  </si>
  <si>
    <t>69abbbf9-2aa2-4eef-99b7-4c2400c92ed6</t>
  </si>
  <si>
    <t>4c94138a-e295-4b1c-b859-a863b9cb2d34</t>
  </si>
  <si>
    <t>3bafaadc-1278-4300-a22a-89f8ab49a7fd</t>
  </si>
  <si>
    <t>71600aea-8648-4f5a-8bc7-964443c17180</t>
  </si>
  <si>
    <t>d70dcb70-fb29-469f-8497-7e3e0ee3dcf2</t>
  </si>
  <si>
    <t>dada7327-5e48-4e9a-8428-dbd887ef1420</t>
  </si>
  <si>
    <t>56153f17-9c11-40fb-82fa-0ae1f9a6b521</t>
  </si>
  <si>
    <t>f203376a-4568-4f91-ba5e-07544cb7b95b</t>
  </si>
  <si>
    <t>73434ccf-eb77-4d69-9f10-9fec25c855d6</t>
  </si>
  <si>
    <t>14ee5a41-1c17-4051-a33f-5a8b2d905d61</t>
  </si>
  <si>
    <t>2490b8eb-1070-4b2b-8138-da7537ad4f2b</t>
  </si>
  <si>
    <t>13e3d623-3d7d-4003-a20c-7420b236cb2a</t>
  </si>
  <si>
    <t>ebd8669f-59ee-4492-acdb-9b58172ad1d5</t>
  </si>
  <si>
    <t>cec377bc-4d5f-492f-b95e-a142a8229834</t>
  </si>
  <si>
    <t>bef77adf-5f1e-48ca-890e-cf05b6857bc6</t>
  </si>
  <si>
    <t>0ea990e9-5900-44dd-a31b-d4f690ad10c8</t>
  </si>
  <si>
    <t>62fcb85a-3280-4b24-9646-430d9d07aa84</t>
  </si>
  <si>
    <t>4c65a7e7-9c2a-41ce-94f0-51f71e6325b8</t>
  </si>
  <si>
    <t>3be94235-6ea6-4190-b96b-2b80fc0781b6</t>
  </si>
  <si>
    <t>6a29100f-eb6e-4ebe-93c6-479cf12adcdf</t>
  </si>
  <si>
    <t>b260d5a2-f12e-45f9-9b84-7b3e218f3580</t>
  </si>
  <si>
    <t>d49ad631-6a87-402e-8700-5b1f8e447918</t>
  </si>
  <si>
    <t>f1943021-f8ee-46ab-a391-f3d355e16268</t>
  </si>
  <si>
    <t>b19e7431-1ddd-41ec-8f03-89b8661f16f2</t>
  </si>
  <si>
    <t>5f287bac-4c97-4777-839a-4aaf523622b0</t>
  </si>
  <si>
    <t>44cae58d-0237-4790-bc00-8f4a97732fcb</t>
  </si>
  <si>
    <t>Number</t>
  </si>
  <si>
    <t>VFA</t>
  </si>
  <si>
    <t>VMFA</t>
  </si>
  <si>
    <t>VAQ</t>
  </si>
  <si>
    <t>VAW</t>
  </si>
  <si>
    <t>HSC</t>
  </si>
  <si>
    <t>HSM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</si>
</sst>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9" x14ac:knownFonts="1">
    <font>
      <sz val="11"/>
      <color theme="1"/>
      <name val="Calibri"/>
      <family val="2"/>
      <scheme val="minor"/>
    </font>
    <font>
      <b/>
      <sz val="8"/>
      <color rgb="FF222222"/>
      <name val="Arial"/>
      <family val="2"/>
    </font>
    <font>
      <sz val="8"/>
      <color rgb="FF222222"/>
      <name val="Arial"/>
      <family val="2"/>
    </font>
    <font>
      <u/>
      <sz val="11"/>
      <color theme="10"/>
      <name val="Calibri"/>
      <family val="2"/>
      <scheme val="minor"/>
    </font>
    <font>
      <sz val="8"/>
      <color rgb="FF0B0080"/>
      <name val="Arial"/>
      <family val="2"/>
    </font>
    <font>
      <b/>
      <sz val="11"/>
      <color theme="1"/>
      <name val="Calibri"/>
      <family val="2"/>
      <scheme val="minor"/>
    </font>
    <font>
      <i/>
      <sz val="11"/>
      <color theme="1"/>
      <name val="Calibri"/>
      <family val="2"/>
      <scheme val="minor"/>
    </font>
    <font>
      <vertAlign val="superscript"/>
      <sz val="11"/>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rgb="FFF8F9FA"/>
        <bgColor indexed="64"/>
      </patternFill>
    </fill>
    <fill>
      <patternFill patternType="solid">
        <fgColor rgb="FFEAECF0"/>
        <bgColor indexed="64"/>
      </patternFill>
    </fill>
    <fill>
      <patternFill patternType="solid">
        <fgColor rgb="FFEFEFEF"/>
        <bgColor indexed="64"/>
      </patternFill>
    </fill>
    <fill>
      <patternFill patternType="solid">
        <fgColor rgb="FFFF6666"/>
        <bgColor indexed="64"/>
      </patternFill>
    </fill>
    <fill>
      <patternFill patternType="solid">
        <fgColor rgb="FFFDBB30"/>
        <bgColor indexed="64"/>
      </patternFill>
    </fill>
    <fill>
      <patternFill patternType="solid">
        <fgColor rgb="FF33FF33"/>
        <bgColor indexed="64"/>
      </patternFill>
    </fill>
    <fill>
      <patternFill patternType="solid">
        <fgColor rgb="FFFFFF00"/>
        <bgColor indexed="64"/>
      </patternFill>
    </fill>
  </fills>
  <borders count="2">
    <border>
      <left/>
      <right/>
      <top/>
      <bottom/>
      <diagonal/>
    </border>
    <border>
      <left style="medium">
        <color rgb="FFA2A9B1"/>
      </left>
      <right style="medium">
        <color rgb="FFA2A9B1"/>
      </right>
      <top style="medium">
        <color rgb="FFA2A9B1"/>
      </top>
      <bottom style="medium">
        <color rgb="FFA2A9B1"/>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14" fontId="0" fillId="0" borderId="0" xfId="0" applyNumberFormat="1"/>
    <xf numFmtId="0" fontId="1" fillId="3" borderId="1" xfId="0" applyFont="1" applyFill="1" applyBorder="1" applyAlignment="1">
      <alignment horizontal="center" vertical="center" wrapText="1"/>
    </xf>
    <xf numFmtId="0" fontId="3" fillId="2" borderId="1" xfId="1" applyFill="1" applyBorder="1" applyAlignment="1">
      <alignment vertical="center" wrapText="1"/>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164" fontId="1" fillId="3" borderId="1" xfId="0" applyNumberFormat="1" applyFont="1" applyFill="1" applyBorder="1" applyAlignment="1">
      <alignment horizontal="center" vertical="center" wrapText="1"/>
    </xf>
    <xf numFmtId="164" fontId="2" fillId="2" borderId="1" xfId="0" applyNumberFormat="1" applyFont="1" applyFill="1" applyBorder="1" applyAlignment="1">
      <alignment vertical="center" wrapText="1"/>
    </xf>
    <xf numFmtId="164" fontId="0" fillId="0" borderId="0" xfId="0" applyNumberFormat="1"/>
    <xf numFmtId="15" fontId="0" fillId="0" borderId="0" xfId="0" applyNumberFormat="1" applyFill="1"/>
    <xf numFmtId="0" fontId="0" fillId="0" borderId="0" xfId="0" applyAlignment="1">
      <alignment vertical="center" wrapText="1"/>
    </xf>
    <xf numFmtId="0" fontId="3" fillId="0" borderId="0" xfId="1" applyAlignment="1">
      <alignment vertical="center" wrapText="1"/>
    </xf>
    <xf numFmtId="15" fontId="0" fillId="0" borderId="0" xfId="0" applyNumberFormat="1" applyAlignment="1">
      <alignment vertical="center" wrapText="1"/>
    </xf>
    <xf numFmtId="15" fontId="3" fillId="0" borderId="0" xfId="1" applyNumberFormat="1" applyAlignment="1">
      <alignment vertical="center" wrapText="1"/>
    </xf>
    <xf numFmtId="11" fontId="0" fillId="0" borderId="0" xfId="0" applyNumberFormat="1" applyAlignment="1">
      <alignment vertical="center" wrapText="1"/>
    </xf>
    <xf numFmtId="0" fontId="5" fillId="4" borderId="0" xfId="0" applyFont="1" applyFill="1" applyAlignment="1">
      <alignment horizontal="center" vertical="center" wrapText="1"/>
    </xf>
    <xf numFmtId="0" fontId="0" fillId="5" borderId="0" xfId="0" applyFill="1" applyAlignment="1">
      <alignment vertical="center" wrapText="1"/>
    </xf>
    <xf numFmtId="0" fontId="0" fillId="6" borderId="0" xfId="0" applyFill="1" applyAlignment="1">
      <alignment vertical="center" wrapText="1"/>
    </xf>
    <xf numFmtId="0" fontId="3" fillId="6" borderId="0" xfId="1" applyFill="1" applyAlignment="1">
      <alignment vertical="center" wrapText="1"/>
    </xf>
    <xf numFmtId="0" fontId="3" fillId="5" borderId="0" xfId="1"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15" fontId="0" fillId="0" borderId="0" xfId="0" applyNumberFormat="1" applyAlignment="1">
      <alignment vertical="center" wrapText="1"/>
    </xf>
    <xf numFmtId="0" fontId="3" fillId="0" borderId="0" xfId="1" applyAlignment="1">
      <alignment vertical="center" wrapText="1"/>
    </xf>
    <xf numFmtId="0" fontId="8" fillId="0" borderId="0" xfId="0" applyFont="1" applyAlignment="1">
      <alignment vertical="center"/>
    </xf>
    <xf numFmtId="0" fontId="3" fillId="0" borderId="0" xfId="1" applyAlignment="1">
      <alignment vertical="center" wrapText="1"/>
    </xf>
    <xf numFmtId="0" fontId="0" fillId="0" borderId="0" xfId="0" applyAlignment="1">
      <alignment vertical="center" wrapText="1"/>
    </xf>
    <xf numFmtId="15" fontId="0" fillId="0" borderId="0" xfId="0" applyNumberFormat="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vertical="center" wrapText="1"/>
    </xf>
    <xf numFmtId="0" fontId="3" fillId="0" borderId="0" xfId="1" applyAlignment="1">
      <alignment horizontal="center" vertical="center" wrapText="1"/>
    </xf>
    <xf numFmtId="0" fontId="0" fillId="6" borderId="0" xfId="0" applyFill="1" applyAlignment="1">
      <alignment vertical="center" wrapText="1"/>
    </xf>
    <xf numFmtId="0" fontId="3" fillId="8" borderId="0" xfId="1" applyFill="1" applyAlignment="1">
      <alignment vertical="center" wrapText="1"/>
    </xf>
    <xf numFmtId="0" fontId="0" fillId="5" borderId="0" xfId="0"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en.wikipedia.org/wiki/USS_Champion_(MCM-4)" TargetMode="External"/><Relationship Id="rId13" Type="http://schemas.openxmlformats.org/officeDocument/2006/relationships/hyperlink" Target="http://www.nvr.navy.mil/SHIPDETAILS/SHIPSDETAIL_MCM_6_2242.HTML" TargetMode="External"/><Relationship Id="rId18" Type="http://schemas.openxmlformats.org/officeDocument/2006/relationships/hyperlink" Target="http://www.nvr.navy.mil/SHIPDETAILS/SHIPSDETAIL_MCM_8_2244.HTML" TargetMode="External"/><Relationship Id="rId26" Type="http://schemas.openxmlformats.org/officeDocument/2006/relationships/hyperlink" Target="http://www.nvr.navy.mil/SHIPDETAILS/SHIPSDETAIL_MCM_12_2248.HTML" TargetMode="External"/><Relationship Id="rId3" Type="http://schemas.openxmlformats.org/officeDocument/2006/relationships/hyperlink" Target="https://en.wikipedia.org/wiki/USS_Defender_(MCM-2)" TargetMode="External"/><Relationship Id="rId21" Type="http://schemas.openxmlformats.org/officeDocument/2006/relationships/hyperlink" Target="https://en.wikipedia.org/wiki/USS_Warrior_(MCM-10)" TargetMode="External"/><Relationship Id="rId7" Type="http://schemas.openxmlformats.org/officeDocument/2006/relationships/hyperlink" Target="http://www.nvr.navy.mil/SHIPDETAILS/SHIPSDETAIL_MCM_3_2239.HTML" TargetMode="External"/><Relationship Id="rId12" Type="http://schemas.openxmlformats.org/officeDocument/2006/relationships/hyperlink" Target="https://en.wikipedia.org/wiki/USS_Devastator_(MCM-6)" TargetMode="External"/><Relationship Id="rId17" Type="http://schemas.openxmlformats.org/officeDocument/2006/relationships/hyperlink" Target="https://en.wikipedia.org/wiki/San_Diego" TargetMode="External"/><Relationship Id="rId25" Type="http://schemas.openxmlformats.org/officeDocument/2006/relationships/hyperlink" Target="https://en.wikipedia.org/wiki/USS_Ardent_(MCM-12)" TargetMode="External"/><Relationship Id="rId2" Type="http://schemas.openxmlformats.org/officeDocument/2006/relationships/hyperlink" Target="http://www.nvr.navy.mil/SHIPDETAILS/SHIPSDETAIL_MCM_1_2340.HTML" TargetMode="External"/><Relationship Id="rId16" Type="http://schemas.openxmlformats.org/officeDocument/2006/relationships/hyperlink" Target="https://en.wikipedia.org/wiki/USS_Scout_(MCM-8)" TargetMode="External"/><Relationship Id="rId20" Type="http://schemas.openxmlformats.org/officeDocument/2006/relationships/hyperlink" Target="http://www.nvr.navy.mil/SHIPDETAILS/SHIPSDETAIL_MCM_9_2245.HTML" TargetMode="External"/><Relationship Id="rId29" Type="http://schemas.openxmlformats.org/officeDocument/2006/relationships/hyperlink" Target="https://en.wikipedia.org/wiki/USS_Chief_(MCM-14)" TargetMode="External"/><Relationship Id="rId1" Type="http://schemas.openxmlformats.org/officeDocument/2006/relationships/hyperlink" Target="https://en.wikipedia.org/wiki/USS_Avenger_(MCM-1)" TargetMode="External"/><Relationship Id="rId6" Type="http://schemas.openxmlformats.org/officeDocument/2006/relationships/hyperlink" Target="https://en.wikipedia.org/wiki/USS_Sentry_(MCM-3)" TargetMode="External"/><Relationship Id="rId11" Type="http://schemas.openxmlformats.org/officeDocument/2006/relationships/hyperlink" Target="http://www.nvr.navy.mil/SHIPDETAILS/SHIPSDETAIL_MCM_5_2241.HTML" TargetMode="External"/><Relationship Id="rId24" Type="http://schemas.openxmlformats.org/officeDocument/2006/relationships/hyperlink" Target="http://www.nvr.navy.mil/SHIPDETAILS/SHIPSDETAIL_MCM_11_2247.HTML" TargetMode="External"/><Relationship Id="rId5" Type="http://schemas.openxmlformats.org/officeDocument/2006/relationships/hyperlink" Target="http://www.nvr.navy.mil/SHIPDETAILS/SHIPSDETAIL_MCM_2_2238.HTML" TargetMode="External"/><Relationship Id="rId15" Type="http://schemas.openxmlformats.org/officeDocument/2006/relationships/hyperlink" Target="http://www.nvr.navy.mil/SHIPDETAILS/SHIPSDETAIL_MCM_7_2243.HTML" TargetMode="External"/><Relationship Id="rId23" Type="http://schemas.openxmlformats.org/officeDocument/2006/relationships/hyperlink" Target="https://en.wikipedia.org/wiki/USS_Gladiator_(MCM-11)" TargetMode="External"/><Relationship Id="rId28" Type="http://schemas.openxmlformats.org/officeDocument/2006/relationships/hyperlink" Target="http://www.nvr.navy.mil/SHIPDETAILS/SHIPSDETAIL_MCM_13_2249.HTML" TargetMode="External"/><Relationship Id="rId10" Type="http://schemas.openxmlformats.org/officeDocument/2006/relationships/hyperlink" Target="https://en.wikipedia.org/wiki/USS_Guardian_(MCM-5)" TargetMode="External"/><Relationship Id="rId19" Type="http://schemas.openxmlformats.org/officeDocument/2006/relationships/hyperlink" Target="https://en.wikipedia.org/wiki/USS_Pioneer_(MCM-9)" TargetMode="External"/><Relationship Id="rId31" Type="http://schemas.openxmlformats.org/officeDocument/2006/relationships/printerSettings" Target="../printerSettings/printerSettings1.bin"/><Relationship Id="rId4" Type="http://schemas.openxmlformats.org/officeDocument/2006/relationships/hyperlink" Target="https://en.wikipedia.org/wiki/Marinette_Marine" TargetMode="External"/><Relationship Id="rId9" Type="http://schemas.openxmlformats.org/officeDocument/2006/relationships/hyperlink" Target="http://www.nvr.navy.mil/SHIPDETAILS/SHIPSDETAIL_MCM_4_2240.HTML" TargetMode="External"/><Relationship Id="rId14" Type="http://schemas.openxmlformats.org/officeDocument/2006/relationships/hyperlink" Target="https://en.wikipedia.org/wiki/USS_Patriot_(MCM-7)" TargetMode="External"/><Relationship Id="rId22" Type="http://schemas.openxmlformats.org/officeDocument/2006/relationships/hyperlink" Target="http://www.nvr.navy.mil/SHIPDETAILS/SHIPSDETAIL_MCM_10_2246.HTML" TargetMode="External"/><Relationship Id="rId27" Type="http://schemas.openxmlformats.org/officeDocument/2006/relationships/hyperlink" Target="https://en.wikipedia.org/wiki/USS_Dextrous_(MCM-13)" TargetMode="External"/><Relationship Id="rId30" Type="http://schemas.openxmlformats.org/officeDocument/2006/relationships/hyperlink" Target="http://www.nvr.navy.mil/SHIPDETAILS/SHIPSDETAIL_MCM_14_2250.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en.wikipedia.org/wiki/USS_Tripoli_(LHA-7)" TargetMode="External"/><Relationship Id="rId18" Type="http://schemas.openxmlformats.org/officeDocument/2006/relationships/hyperlink" Target="https://en.wikipedia.org/wiki/USS_Saipan_(LHA-2)" TargetMode="External"/><Relationship Id="rId26" Type="http://schemas.openxmlformats.org/officeDocument/2006/relationships/hyperlink" Target="https://en.wikipedia.org/wiki/USS_Guadalcanal_(LPH-7)" TargetMode="External"/><Relationship Id="rId39" Type="http://schemas.openxmlformats.org/officeDocument/2006/relationships/hyperlink" Target="https://en.wikipedia.org/wiki/USS_Somerset_(LPD-25)" TargetMode="External"/><Relationship Id="rId21" Type="http://schemas.openxmlformats.org/officeDocument/2006/relationships/hyperlink" Target="https://en.wikipedia.org/wiki/USS_Nassau_(LHA-4)" TargetMode="External"/><Relationship Id="rId34" Type="http://schemas.openxmlformats.org/officeDocument/2006/relationships/hyperlink" Target="https://en.wikipedia.org/wiki/USS_Green_Bay_(LPD-20)" TargetMode="External"/><Relationship Id="rId42" Type="http://schemas.openxmlformats.org/officeDocument/2006/relationships/hyperlink" Target="https://en.wikipedia.org/wiki/San_Antonio-class_amphibious_transport_dock" TargetMode="External"/><Relationship Id="rId47" Type="http://schemas.openxmlformats.org/officeDocument/2006/relationships/hyperlink" Target="https://en.wikipedia.org/wiki/San_Antonio-class_amphibious_transport_dock" TargetMode="External"/><Relationship Id="rId50" Type="http://schemas.openxmlformats.org/officeDocument/2006/relationships/hyperlink" Target="http://www.nvr.navy.mil/SHIPDETAILS/SHIPSDETAIL_LSD_41_2194.HTML" TargetMode="External"/><Relationship Id="rId55" Type="http://schemas.openxmlformats.org/officeDocument/2006/relationships/hyperlink" Target="https://en.wikipedia.org/wiki/USS_Gunston_Hall_(LSD-44)" TargetMode="External"/><Relationship Id="rId63" Type="http://schemas.openxmlformats.org/officeDocument/2006/relationships/hyperlink" Target="https://en.wikipedia.org/wiki/USS_Ashland_(LSD-48)" TargetMode="External"/><Relationship Id="rId7" Type="http://schemas.openxmlformats.org/officeDocument/2006/relationships/hyperlink" Target="https://en.wikipedia.org/wiki/USS_Iwo_Jima_(LHD-7)" TargetMode="External"/><Relationship Id="rId2" Type="http://schemas.openxmlformats.org/officeDocument/2006/relationships/hyperlink" Target="https://en.wikipedia.org/wiki/USS_Essex_(LHD-2)" TargetMode="External"/><Relationship Id="rId16" Type="http://schemas.openxmlformats.org/officeDocument/2006/relationships/hyperlink" Target="https://en.wikipedia.org/wiki/USS_Tarawa_(LHA-1)" TargetMode="External"/><Relationship Id="rId29" Type="http://schemas.openxmlformats.org/officeDocument/2006/relationships/hyperlink" Target="https://en.wikipedia.org/wiki/USS_New_Orleans_(LPH-11)" TargetMode="External"/><Relationship Id="rId1" Type="http://schemas.openxmlformats.org/officeDocument/2006/relationships/hyperlink" Target="https://en.wikipedia.org/wiki/USS_Wasp_(LHD-1)" TargetMode="External"/><Relationship Id="rId6" Type="http://schemas.openxmlformats.org/officeDocument/2006/relationships/hyperlink" Target="https://en.wikipedia.org/wiki/USS_Bonhomme_Richard_(LHD-6)" TargetMode="External"/><Relationship Id="rId11" Type="http://schemas.openxmlformats.org/officeDocument/2006/relationships/hyperlink" Target="https://en.wikipedia.org/wiki/USS_Bougainville_(LHA-8)" TargetMode="External"/><Relationship Id="rId24" Type="http://schemas.openxmlformats.org/officeDocument/2006/relationships/hyperlink" Target="https://en.wikipedia.org/wiki/Brownsville,_Texas" TargetMode="External"/><Relationship Id="rId32" Type="http://schemas.openxmlformats.org/officeDocument/2006/relationships/hyperlink" Target="https://en.wikipedia.org/wiki/USS_New_Orleans_(LPD-18)" TargetMode="External"/><Relationship Id="rId37" Type="http://schemas.openxmlformats.org/officeDocument/2006/relationships/hyperlink" Target="https://en.wikipedia.org/wiki/USS_Anchorage_(LPD-23)" TargetMode="External"/><Relationship Id="rId40" Type="http://schemas.openxmlformats.org/officeDocument/2006/relationships/hyperlink" Target="https://en.wikipedia.org/wiki/San_Antonio-class_amphibious_transport_dock" TargetMode="External"/><Relationship Id="rId45" Type="http://schemas.openxmlformats.org/officeDocument/2006/relationships/hyperlink" Target="https://en.wikipedia.org/wiki/USS_Fort_Lauderdale_(LPD-28)" TargetMode="External"/><Relationship Id="rId53" Type="http://schemas.openxmlformats.org/officeDocument/2006/relationships/hyperlink" Target="https://en.wikipedia.org/wiki/USS_Fort_McHenry_(LSD-43)" TargetMode="External"/><Relationship Id="rId58" Type="http://schemas.openxmlformats.org/officeDocument/2006/relationships/hyperlink" Target="http://www.nvr.navy.mil/SHIPDETAILS/SHIPSDETAIL_LSD_45_2438.HTML" TargetMode="External"/><Relationship Id="rId66" Type="http://schemas.openxmlformats.org/officeDocument/2006/relationships/hyperlink" Target="https://en.wikipedia.org/wiki/USS_Oak_Hill_(LSD-51)" TargetMode="External"/><Relationship Id="rId5" Type="http://schemas.openxmlformats.org/officeDocument/2006/relationships/hyperlink" Target="https://en.wikipedia.org/wiki/USS_Bataan_(LHD-5)" TargetMode="External"/><Relationship Id="rId15" Type="http://schemas.openxmlformats.org/officeDocument/2006/relationships/hyperlink" Target="https://en.wikipedia.org/wiki/USS_Tripoli_(LHA-7)" TargetMode="External"/><Relationship Id="rId23" Type="http://schemas.openxmlformats.org/officeDocument/2006/relationships/hyperlink" Target="https://en.wikipedia.org/wiki/USS_Iwo_Jima_(LPH-2)" TargetMode="External"/><Relationship Id="rId28" Type="http://schemas.openxmlformats.org/officeDocument/2006/relationships/hyperlink" Target="https://en.wikipedia.org/wiki/USS_Tripoli_(LPH-10)" TargetMode="External"/><Relationship Id="rId36" Type="http://schemas.openxmlformats.org/officeDocument/2006/relationships/hyperlink" Target="https://en.wikipedia.org/wiki/USS_San_Diego_(LPD-22)" TargetMode="External"/><Relationship Id="rId49" Type="http://schemas.openxmlformats.org/officeDocument/2006/relationships/hyperlink" Target="https://en.wikipedia.org/wiki/USS_Whidbey_Island_(LSD-41)" TargetMode="External"/><Relationship Id="rId57" Type="http://schemas.openxmlformats.org/officeDocument/2006/relationships/hyperlink" Target="https://en.wikipedia.org/wiki/USS_Comstock_(LSD-45)" TargetMode="External"/><Relationship Id="rId61" Type="http://schemas.openxmlformats.org/officeDocument/2006/relationships/hyperlink" Target="https://en.wikipedia.org/wiki/USS_Rushmore_(LSD-47)" TargetMode="External"/><Relationship Id="rId10" Type="http://schemas.openxmlformats.org/officeDocument/2006/relationships/hyperlink" Target="https://en.wikipedia.org/wiki/USS_Tripoli_(LHA-7)" TargetMode="External"/><Relationship Id="rId19" Type="http://schemas.openxmlformats.org/officeDocument/2006/relationships/hyperlink" Target="https://en.wikipedia.org/wiki/USS_Belleau_Wood_(LHA-3)" TargetMode="External"/><Relationship Id="rId31" Type="http://schemas.openxmlformats.org/officeDocument/2006/relationships/hyperlink" Target="https://en.wikipedia.org/wiki/USS_San_Antonio_(LPD-17)" TargetMode="External"/><Relationship Id="rId44" Type="http://schemas.openxmlformats.org/officeDocument/2006/relationships/hyperlink" Target="https://en.wikipedia.org/wiki/San_Antonio-class_amphibious_transport_dock" TargetMode="External"/><Relationship Id="rId52" Type="http://schemas.openxmlformats.org/officeDocument/2006/relationships/hyperlink" Target="http://www.nvr.navy.mil/SHIPDETAILS/SHIPSDETAIL_LSD_42_2435.HTML" TargetMode="External"/><Relationship Id="rId60" Type="http://schemas.openxmlformats.org/officeDocument/2006/relationships/hyperlink" Target="http://www.nvr.navy.mil/SHIPDETAILS/SHIPSDETAIL_LSD_46_2439.HTML" TargetMode="External"/><Relationship Id="rId65" Type="http://schemas.openxmlformats.org/officeDocument/2006/relationships/hyperlink" Target="https://en.wikipedia.org/wiki/USS_Carter_Hall_(LSD-50)" TargetMode="External"/><Relationship Id="rId4" Type="http://schemas.openxmlformats.org/officeDocument/2006/relationships/hyperlink" Target="https://en.wikipedia.org/wiki/USS_Boxer_(LHD-4)" TargetMode="External"/><Relationship Id="rId9" Type="http://schemas.openxmlformats.org/officeDocument/2006/relationships/hyperlink" Target="https://en.wikipedia.org/wiki/USS_America_(LHA-6)" TargetMode="External"/><Relationship Id="rId14" Type="http://schemas.openxmlformats.org/officeDocument/2006/relationships/hyperlink" Target="https://en.wikipedia.org/wiki/USS_Bougainville_(LHA-8)" TargetMode="External"/><Relationship Id="rId22" Type="http://schemas.openxmlformats.org/officeDocument/2006/relationships/hyperlink" Target="https://en.wikipedia.org/wiki/USS_Peleliu_(LHA-5)" TargetMode="External"/><Relationship Id="rId27" Type="http://schemas.openxmlformats.org/officeDocument/2006/relationships/hyperlink" Target="https://en.wikipedia.org/wiki/USS_Guam_(LPH-9)" TargetMode="External"/><Relationship Id="rId30" Type="http://schemas.openxmlformats.org/officeDocument/2006/relationships/hyperlink" Target="https://en.wikipedia.org/wiki/USS_Inchon_(LPH-12)" TargetMode="External"/><Relationship Id="rId35" Type="http://schemas.openxmlformats.org/officeDocument/2006/relationships/hyperlink" Target="https://en.wikipedia.org/wiki/USS_New_York_(LPD-21)" TargetMode="External"/><Relationship Id="rId43" Type="http://schemas.openxmlformats.org/officeDocument/2006/relationships/hyperlink" Target="https://en.wikipedia.org/wiki/USS_Portland_(LPD-27)" TargetMode="External"/><Relationship Id="rId48" Type="http://schemas.openxmlformats.org/officeDocument/2006/relationships/hyperlink" Target="https://en.wikipedia.org/wiki/San_Antonio-class_amphibious_transport_dock" TargetMode="External"/><Relationship Id="rId56" Type="http://schemas.openxmlformats.org/officeDocument/2006/relationships/hyperlink" Target="http://www.nvr.navy.mil/SHIPDETAILS/SHIPSDETAIL_LSD_44_2437.HTML" TargetMode="External"/><Relationship Id="rId64" Type="http://schemas.openxmlformats.org/officeDocument/2006/relationships/hyperlink" Target="https://en.wikipedia.org/wiki/USS_Harpers_Ferry_(LSD-49)" TargetMode="External"/><Relationship Id="rId8" Type="http://schemas.openxmlformats.org/officeDocument/2006/relationships/hyperlink" Target="https://en.wikipedia.org/wiki/USS_Makin_Island_(LHD-8)" TargetMode="External"/><Relationship Id="rId51" Type="http://schemas.openxmlformats.org/officeDocument/2006/relationships/hyperlink" Target="https://en.wikipedia.org/wiki/USS_Germantown_(LSD-42)" TargetMode="External"/><Relationship Id="rId3" Type="http://schemas.openxmlformats.org/officeDocument/2006/relationships/hyperlink" Target="https://en.wikipedia.org/wiki/USS_Kearsarge_(LHD-3)" TargetMode="External"/><Relationship Id="rId12" Type="http://schemas.openxmlformats.org/officeDocument/2006/relationships/hyperlink" Target="https://en.wikipedia.org/wiki/USS_America_(LHA-6)" TargetMode="External"/><Relationship Id="rId17" Type="http://schemas.openxmlformats.org/officeDocument/2006/relationships/hyperlink" Target="https://en.wikipedia.org/wiki/Museum_ship" TargetMode="External"/><Relationship Id="rId25" Type="http://schemas.openxmlformats.org/officeDocument/2006/relationships/hyperlink" Target="https://en.wikipedia.org/wiki/USS_Okinawa_(LPH-3)" TargetMode="External"/><Relationship Id="rId33" Type="http://schemas.openxmlformats.org/officeDocument/2006/relationships/hyperlink" Target="https://en.wikipedia.org/wiki/USS_Mesa_Verde_(LPD-19)" TargetMode="External"/><Relationship Id="rId38" Type="http://schemas.openxmlformats.org/officeDocument/2006/relationships/hyperlink" Target="https://en.wikipedia.org/wiki/USS_Arlington_(LPD-24)" TargetMode="External"/><Relationship Id="rId46" Type="http://schemas.openxmlformats.org/officeDocument/2006/relationships/hyperlink" Target="https://en.wikipedia.org/wiki/USS_Richard_M._McCool_Jr._(LPD-29)" TargetMode="External"/><Relationship Id="rId59" Type="http://schemas.openxmlformats.org/officeDocument/2006/relationships/hyperlink" Target="https://en.wikipedia.org/wiki/USS_Tortuga_(LSD-46)" TargetMode="External"/><Relationship Id="rId67" Type="http://schemas.openxmlformats.org/officeDocument/2006/relationships/hyperlink" Target="https://en.wikipedia.org/wiki/USS_Pearl_Harbor_(LSD-52)" TargetMode="External"/><Relationship Id="rId20" Type="http://schemas.openxmlformats.org/officeDocument/2006/relationships/hyperlink" Target="https://en.wikipedia.org/wiki/Target_ship" TargetMode="External"/><Relationship Id="rId41" Type="http://schemas.openxmlformats.org/officeDocument/2006/relationships/hyperlink" Target="https://en.wikipedia.org/wiki/USS_John_P._Murtha_(LPD-26)" TargetMode="External"/><Relationship Id="rId54" Type="http://schemas.openxmlformats.org/officeDocument/2006/relationships/hyperlink" Target="http://www.nvr.navy.mil/SHIPDETAILS/SHIPSDETAIL_LSD_43_2436.HTML" TargetMode="External"/><Relationship Id="rId62" Type="http://schemas.openxmlformats.org/officeDocument/2006/relationships/hyperlink" Target="http://www.nvr.navy.mil/SHIPDETAILS/SHIPSDETAIL_LSD_47_2440.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nvr.navy.mil/SHIPDETAILS/SHIPSDETAIL_SSN_698_2080.HTML" TargetMode="External"/><Relationship Id="rId117" Type="http://schemas.openxmlformats.org/officeDocument/2006/relationships/hyperlink" Target="http://www.nvr.navy.mil/SHIPDETAILS/SHIPSDETAIL_SSN_766_2012.HTML" TargetMode="External"/><Relationship Id="rId21" Type="http://schemas.openxmlformats.org/officeDocument/2006/relationships/hyperlink" Target="https://en.wikipedia.org/wiki/USS_New_York_City_(SSN-696)" TargetMode="External"/><Relationship Id="rId42" Type="http://schemas.openxmlformats.org/officeDocument/2006/relationships/hyperlink" Target="https://en.wikipedia.org/wiki/USS_Albuquerque_(SSN-706)" TargetMode="External"/><Relationship Id="rId47" Type="http://schemas.openxmlformats.org/officeDocument/2006/relationships/hyperlink" Target="http://www.nvr.navy.mil/SHIPDETAILS/SHIPSDETAIL_SSN_708_2202.HTML" TargetMode="External"/><Relationship Id="rId63" Type="http://schemas.openxmlformats.org/officeDocument/2006/relationships/hyperlink" Target="https://en.wikipedia.org/wiki/USS_Salt_Lake_City_(SSN-716)" TargetMode="External"/><Relationship Id="rId68" Type="http://schemas.openxmlformats.org/officeDocument/2006/relationships/hyperlink" Target="http://www.nvr.navy.mil/SHIPDETAILS/SHIPSDETAIL_SSN_718_2212.HTML" TargetMode="External"/><Relationship Id="rId84" Type="http://schemas.openxmlformats.org/officeDocument/2006/relationships/hyperlink" Target="https://en.wikipedia.org/wiki/USS_Newport_News_(SSN-750)" TargetMode="External"/><Relationship Id="rId89" Type="http://schemas.openxmlformats.org/officeDocument/2006/relationships/hyperlink" Target="http://www.nvr.navy.mil/SHIPDETAILS/SHIPSDETAIL_SSN_752_1998.HTML" TargetMode="External"/><Relationship Id="rId112" Type="http://schemas.openxmlformats.org/officeDocument/2006/relationships/hyperlink" Target="https://en.wikipedia.org/wiki/USS_Boise_(SSN-764)" TargetMode="External"/><Relationship Id="rId133" Type="http://schemas.openxmlformats.org/officeDocument/2006/relationships/hyperlink" Target="https://en.wikipedia.org/wiki/USS_Texas_(SSN-775)" TargetMode="External"/><Relationship Id="rId138" Type="http://schemas.openxmlformats.org/officeDocument/2006/relationships/hyperlink" Target="https://en.wikipedia.org/wiki/USS_New_Mexico_(SSN-779)" TargetMode="External"/><Relationship Id="rId154" Type="http://schemas.openxmlformats.org/officeDocument/2006/relationships/hyperlink" Target="https://en.wikipedia.org/wiki/Virginia-class_submarine" TargetMode="External"/><Relationship Id="rId159" Type="http://schemas.openxmlformats.org/officeDocument/2006/relationships/hyperlink" Target="https://en.wikipedia.org/wiki/Virginia-class_submarine" TargetMode="External"/><Relationship Id="rId175" Type="http://schemas.openxmlformats.org/officeDocument/2006/relationships/hyperlink" Target="https://en.wikipedia.org/wiki/Virginia-class_submarine" TargetMode="External"/><Relationship Id="rId170" Type="http://schemas.openxmlformats.org/officeDocument/2006/relationships/hyperlink" Target="https://en.wikipedia.org/wiki/USS_Arkansas_(SSN-800)" TargetMode="External"/><Relationship Id="rId16" Type="http://schemas.openxmlformats.org/officeDocument/2006/relationships/hyperlink" Target="https://en.wikipedia.org/wiki/USS_Groton_(SSN-694)" TargetMode="External"/><Relationship Id="rId107" Type="http://schemas.openxmlformats.org/officeDocument/2006/relationships/hyperlink" Target="http://www.nvr.navy.mil/SHIPDETAILS/SHIPSDETAIL_SSN_761_2007.HTML" TargetMode="External"/><Relationship Id="rId11" Type="http://schemas.openxmlformats.org/officeDocument/2006/relationships/hyperlink" Target="https://en.wikipedia.org/wiki/List_of_Los_Angeles-class_submarines" TargetMode="External"/><Relationship Id="rId32" Type="http://schemas.openxmlformats.org/officeDocument/2006/relationships/hyperlink" Target="https://en.wikipedia.org/wiki/Moored_training_ship" TargetMode="External"/><Relationship Id="rId37" Type="http://schemas.openxmlformats.org/officeDocument/2006/relationships/hyperlink" Target="http://www.nvr.navy.mil/SHIPDETAILS/SHIPSDETAIL_SSN_703_2197.HTML" TargetMode="External"/><Relationship Id="rId53" Type="http://schemas.openxmlformats.org/officeDocument/2006/relationships/hyperlink" Target="https://en.wikipedia.org/wiki/Moored_Training_Ship" TargetMode="External"/><Relationship Id="rId58" Type="http://schemas.openxmlformats.org/officeDocument/2006/relationships/hyperlink" Target="http://www.nvr.navy.mil/SHIPDETAILS/SHIPSDETAIL_SSN_713_2207.HTML" TargetMode="External"/><Relationship Id="rId74" Type="http://schemas.openxmlformats.org/officeDocument/2006/relationships/hyperlink" Target="https://en.wikipedia.org/wiki/USS_Chicago_(SSN-721)" TargetMode="External"/><Relationship Id="rId79" Type="http://schemas.openxmlformats.org/officeDocument/2006/relationships/hyperlink" Target="http://www.nvr.navy.mil/SHIPDETAILS/SHIPSDETAIL_SSN_723_2217.HTML" TargetMode="External"/><Relationship Id="rId102" Type="http://schemas.openxmlformats.org/officeDocument/2006/relationships/hyperlink" Target="https://en.wikipedia.org/wiki/USS_Jefferson_City_(SSN-759)" TargetMode="External"/><Relationship Id="rId123" Type="http://schemas.openxmlformats.org/officeDocument/2006/relationships/hyperlink" Target="http://www.nvr.navy.mil/SHIPDETAILS/SHIPSDETAIL_SSN_769_2016.HTML" TargetMode="External"/><Relationship Id="rId128" Type="http://schemas.openxmlformats.org/officeDocument/2006/relationships/hyperlink" Target="https://en.wikipedia.org/wiki/USS_Greeneville_(SSN-772)" TargetMode="External"/><Relationship Id="rId144" Type="http://schemas.openxmlformats.org/officeDocument/2006/relationships/hyperlink" Target="https://en.wikipedia.org/wiki/Virginia-class_submarine" TargetMode="External"/><Relationship Id="rId149" Type="http://schemas.openxmlformats.org/officeDocument/2006/relationships/hyperlink" Target="https://en.wikipedia.org/wiki/Virginia-class_submarine" TargetMode="External"/><Relationship Id="rId5" Type="http://schemas.openxmlformats.org/officeDocument/2006/relationships/hyperlink" Target="https://en.wikipedia.org/wiki/USS_Philadelphia_(SSN-690)" TargetMode="External"/><Relationship Id="rId90" Type="http://schemas.openxmlformats.org/officeDocument/2006/relationships/hyperlink" Target="https://en.wikipedia.org/wiki/USS_Albany_(SSN-753)" TargetMode="External"/><Relationship Id="rId95" Type="http://schemas.openxmlformats.org/officeDocument/2006/relationships/hyperlink" Target="http://www.nvr.navy.mil/SHIPDETAILS/SHIPSDETAIL_SSN_755_2001.HTML" TargetMode="External"/><Relationship Id="rId160" Type="http://schemas.openxmlformats.org/officeDocument/2006/relationships/hyperlink" Target="https://en.wikipedia.org/wiki/USS_Vermont_(SSN-792)" TargetMode="External"/><Relationship Id="rId165" Type="http://schemas.openxmlformats.org/officeDocument/2006/relationships/hyperlink" Target="https://en.wikipedia.org/wiki/USS_Hyman_G._Rickover_(SSN-795)" TargetMode="External"/><Relationship Id="rId181" Type="http://schemas.openxmlformats.org/officeDocument/2006/relationships/hyperlink" Target="https://en.wikipedia.org/w/index.php?title=USS_Unnamed_(SSN-810)&amp;action=edit&amp;redlink=1" TargetMode="External"/><Relationship Id="rId22" Type="http://schemas.openxmlformats.org/officeDocument/2006/relationships/hyperlink" Target="http://www.nvr.navy.mil/SHIPDETAILS/SHIPSDETAIL_SSN_696_2078.HTML" TargetMode="External"/><Relationship Id="rId27" Type="http://schemas.openxmlformats.org/officeDocument/2006/relationships/hyperlink" Target="https://en.wikipedia.org/wiki/USS_Jacksonville_(SSN-699)" TargetMode="External"/><Relationship Id="rId43" Type="http://schemas.openxmlformats.org/officeDocument/2006/relationships/hyperlink" Target="http://www.nvr.navy.mil/SHIPDETAILS/SHIPSDETAIL_SSN_706_2200.HTML" TargetMode="External"/><Relationship Id="rId48" Type="http://schemas.openxmlformats.org/officeDocument/2006/relationships/hyperlink" Target="https://en.wikipedia.org/wiki/USS_Hyman_G._Rickover_(SSN-709)" TargetMode="External"/><Relationship Id="rId64" Type="http://schemas.openxmlformats.org/officeDocument/2006/relationships/hyperlink" Target="http://www.nvr.navy.mil/SHIPDETAILS/SHIPSDETAIL_SSN_716_2210.HTML" TargetMode="External"/><Relationship Id="rId69" Type="http://schemas.openxmlformats.org/officeDocument/2006/relationships/hyperlink" Target="https://en.wikipedia.org/wiki/Vertical_launching_system" TargetMode="External"/><Relationship Id="rId113" Type="http://schemas.openxmlformats.org/officeDocument/2006/relationships/hyperlink" Target="http://www.nvr.navy.mil/SHIPDETAILS/SHIPSDETAIL_SSN_764_2010.HTML" TargetMode="External"/><Relationship Id="rId118" Type="http://schemas.openxmlformats.org/officeDocument/2006/relationships/hyperlink" Target="https://en.wikipedia.org/wiki/USS_Hampton_(SSN-767)" TargetMode="External"/><Relationship Id="rId134" Type="http://schemas.openxmlformats.org/officeDocument/2006/relationships/hyperlink" Target="https://en.wikipedia.org/wiki/USS_Hawaii_(SSN-776)" TargetMode="External"/><Relationship Id="rId139" Type="http://schemas.openxmlformats.org/officeDocument/2006/relationships/hyperlink" Target="https://en.wikipedia.org/wiki/Virginia-class_submarine" TargetMode="External"/><Relationship Id="rId80" Type="http://schemas.openxmlformats.org/officeDocument/2006/relationships/hyperlink" Target="https://en.wikipedia.org/wiki/USS_Louisville_(SSN-724)" TargetMode="External"/><Relationship Id="rId85" Type="http://schemas.openxmlformats.org/officeDocument/2006/relationships/hyperlink" Target="http://www.nvr.navy.mil/SHIPDETAILS/SHIPSDETAIL_SSN_750_1996.HTML" TargetMode="External"/><Relationship Id="rId150" Type="http://schemas.openxmlformats.org/officeDocument/2006/relationships/hyperlink" Target="https://en.wikipedia.org/wiki/USS_Colorado_(SSN-788)" TargetMode="External"/><Relationship Id="rId155" Type="http://schemas.openxmlformats.org/officeDocument/2006/relationships/hyperlink" Target="https://en.wikipedia.org/wiki/Virginia-class_submarine" TargetMode="External"/><Relationship Id="rId171" Type="http://schemas.openxmlformats.org/officeDocument/2006/relationships/hyperlink" Target="https://en.wikipedia.org/wiki/USS_Utah_(SSN-801)" TargetMode="External"/><Relationship Id="rId176" Type="http://schemas.openxmlformats.org/officeDocument/2006/relationships/hyperlink" Target="https://en.wikipedia.org/w/index.php?title=USS_Unnamed_(SSN-805)&amp;action=edit&amp;redlink=1" TargetMode="External"/><Relationship Id="rId12" Type="http://schemas.openxmlformats.org/officeDocument/2006/relationships/hyperlink" Target="http://www.nvr.navy.mil/SHIPDETAILS/SHIPSDETAIL_SSN_692_2075.HTML" TargetMode="External"/><Relationship Id="rId17" Type="http://schemas.openxmlformats.org/officeDocument/2006/relationships/hyperlink" Target="https://en.wikipedia.org/wiki/List_of_Los_Angeles-class_submarines" TargetMode="External"/><Relationship Id="rId33" Type="http://schemas.openxmlformats.org/officeDocument/2006/relationships/hyperlink" Target="http://www.nvr.navy.mil/SHIPDETAILS/SHIPSDETAIL_SSN_701_2195.HTML" TargetMode="External"/><Relationship Id="rId38" Type="http://schemas.openxmlformats.org/officeDocument/2006/relationships/hyperlink" Target="https://en.wikipedia.org/wiki/USS_Baltimore_(SSN-704)" TargetMode="External"/><Relationship Id="rId59" Type="http://schemas.openxmlformats.org/officeDocument/2006/relationships/hyperlink" Target="https://en.wikipedia.org/wiki/USS_Norfolk_(SSN-714)" TargetMode="External"/><Relationship Id="rId103" Type="http://schemas.openxmlformats.org/officeDocument/2006/relationships/hyperlink" Target="http://www.nvr.navy.mil/SHIPDETAILS/SHIPSDETAIL_SSN_759_2005.HTML" TargetMode="External"/><Relationship Id="rId108" Type="http://schemas.openxmlformats.org/officeDocument/2006/relationships/hyperlink" Target="https://en.wikipedia.org/wiki/USS_Columbus_(SSN-762)" TargetMode="External"/><Relationship Id="rId124" Type="http://schemas.openxmlformats.org/officeDocument/2006/relationships/hyperlink" Target="https://en.wikipedia.org/wiki/USS_Tucson_(SSN-770)" TargetMode="External"/><Relationship Id="rId129" Type="http://schemas.openxmlformats.org/officeDocument/2006/relationships/hyperlink" Target="http://www.nvr.navy.mil/SHIPDETAILS/SHIPSDETAIL_SSN_772_2015.HTML" TargetMode="External"/><Relationship Id="rId54" Type="http://schemas.openxmlformats.org/officeDocument/2006/relationships/hyperlink" Target="http://www.nvr.navy.mil/SHIPDETAILS/SHIPSDETAIL_SSN_711_2205.HTML" TargetMode="External"/><Relationship Id="rId70" Type="http://schemas.openxmlformats.org/officeDocument/2006/relationships/hyperlink" Target="https://en.wikipedia.org/wiki/USS_Providence_(SSN-719)" TargetMode="External"/><Relationship Id="rId75" Type="http://schemas.openxmlformats.org/officeDocument/2006/relationships/hyperlink" Target="http://www.nvr.navy.mil/SHIPDETAILS/SHIPSDETAIL_SSN_721_2215.HTML" TargetMode="External"/><Relationship Id="rId91" Type="http://schemas.openxmlformats.org/officeDocument/2006/relationships/hyperlink" Target="http://www.nvr.navy.mil/SHIPDETAILS/SHIPSDETAIL_SSN_753_1999.HTML" TargetMode="External"/><Relationship Id="rId96" Type="http://schemas.openxmlformats.org/officeDocument/2006/relationships/hyperlink" Target="https://en.wikipedia.org/wiki/USS_Scranton_(SSN-756)" TargetMode="External"/><Relationship Id="rId140" Type="http://schemas.openxmlformats.org/officeDocument/2006/relationships/hyperlink" Target="https://en.wikipedia.org/wiki/USS_Missouri_(SSN-780)" TargetMode="External"/><Relationship Id="rId145" Type="http://schemas.openxmlformats.org/officeDocument/2006/relationships/hyperlink" Target="https://en.wikipedia.org/wiki/USS_Minnesota_(SSN-783)" TargetMode="External"/><Relationship Id="rId161" Type="http://schemas.openxmlformats.org/officeDocument/2006/relationships/hyperlink" Target="https://en.wikipedia.org/wiki/USS_Oregon_(SSN-793)" TargetMode="External"/><Relationship Id="rId166" Type="http://schemas.openxmlformats.org/officeDocument/2006/relationships/hyperlink" Target="https://en.wikipedia.org/wiki/USS_New_Jersey_(SSN-796)" TargetMode="External"/><Relationship Id="rId182" Type="http://schemas.openxmlformats.org/officeDocument/2006/relationships/hyperlink" Target="https://en.wikipedia.org/w/index.php?title=USS_Unnamed_(SSN-811)&amp;action=edit&amp;redlink=1" TargetMode="External"/><Relationship Id="rId1" Type="http://schemas.openxmlformats.org/officeDocument/2006/relationships/hyperlink" Target="https://en.wikipedia.org/wiki/USS_Los_Angeles_(SSN-688)" TargetMode="External"/><Relationship Id="rId6" Type="http://schemas.openxmlformats.org/officeDocument/2006/relationships/hyperlink" Target="http://www.nvr.navy.mil/SHIPDETAILS/SHIPSDETAIL_SSN_690_2072.HTML" TargetMode="External"/><Relationship Id="rId23" Type="http://schemas.openxmlformats.org/officeDocument/2006/relationships/hyperlink" Target="https://en.wikipedia.org/wiki/USS_Indianapolis_(SSN-697)" TargetMode="External"/><Relationship Id="rId28" Type="http://schemas.openxmlformats.org/officeDocument/2006/relationships/hyperlink" Target="http://www.nvr.navy.mil/SHIPDETAILS/SHIPSDETAIL_SSN_699_2081.HTML" TargetMode="External"/><Relationship Id="rId49" Type="http://schemas.openxmlformats.org/officeDocument/2006/relationships/hyperlink" Target="http://www.nvr.navy.mil/SHIPDETAILS/SHIPSDETAIL_SSN_709_2203.HTML" TargetMode="External"/><Relationship Id="rId114" Type="http://schemas.openxmlformats.org/officeDocument/2006/relationships/hyperlink" Target="https://en.wikipedia.org/wiki/USS_Montpelier_(SSN-765)" TargetMode="External"/><Relationship Id="rId119" Type="http://schemas.openxmlformats.org/officeDocument/2006/relationships/hyperlink" Target="http://www.nvr.navy.mil/SHIPDETAILS/SHIPSDETAIL_SSN_767_2013.HTML" TargetMode="External"/><Relationship Id="rId44" Type="http://schemas.openxmlformats.org/officeDocument/2006/relationships/hyperlink" Target="https://en.wikipedia.org/wiki/USS_Portsmouth_(SSN-707)" TargetMode="External"/><Relationship Id="rId60" Type="http://schemas.openxmlformats.org/officeDocument/2006/relationships/hyperlink" Target="http://www.nvr.navy.mil/SHIPDETAILS/SHIPSDETAIL_SSN_714_2208.HTML" TargetMode="External"/><Relationship Id="rId65" Type="http://schemas.openxmlformats.org/officeDocument/2006/relationships/hyperlink" Target="https://en.wikipedia.org/wiki/USS_Olympia_(SSN-717)" TargetMode="External"/><Relationship Id="rId81" Type="http://schemas.openxmlformats.org/officeDocument/2006/relationships/hyperlink" Target="http://www.nvr.navy.mil/SHIPDETAILS/SHIPSDETAIL_SSN_724_2218.HTML" TargetMode="External"/><Relationship Id="rId86" Type="http://schemas.openxmlformats.org/officeDocument/2006/relationships/hyperlink" Target="https://en.wikipedia.org/wiki/USS_San_Juan_(SSN-751)" TargetMode="External"/><Relationship Id="rId130" Type="http://schemas.openxmlformats.org/officeDocument/2006/relationships/hyperlink" Target="https://en.wikipedia.org/wiki/USS_Cheyenne_(SSN-773)" TargetMode="External"/><Relationship Id="rId135" Type="http://schemas.openxmlformats.org/officeDocument/2006/relationships/hyperlink" Target="https://en.wikipedia.org/wiki/USS_North_Carolina_(SSN-777)" TargetMode="External"/><Relationship Id="rId151" Type="http://schemas.openxmlformats.org/officeDocument/2006/relationships/hyperlink" Target="https://en.wikipedia.org/wiki/Virginia-class_submarine" TargetMode="External"/><Relationship Id="rId156" Type="http://schemas.openxmlformats.org/officeDocument/2006/relationships/hyperlink" Target="https://en.wikipedia.org/wiki/USS_South_Dakota_(SSN-790)" TargetMode="External"/><Relationship Id="rId177" Type="http://schemas.openxmlformats.org/officeDocument/2006/relationships/hyperlink" Target="https://en.wikipedia.org/w/index.php?title=USS_Unnamed_(SSN-806)&amp;action=edit&amp;redlink=1" TargetMode="External"/><Relationship Id="rId4" Type="http://schemas.openxmlformats.org/officeDocument/2006/relationships/hyperlink" Target="http://www.nvr.navy.mil/SHIPDETAILS/SHIPSDETAIL_SSN_689_1547.HTML" TargetMode="External"/><Relationship Id="rId9" Type="http://schemas.openxmlformats.org/officeDocument/2006/relationships/hyperlink" Target="http://www.nvr.navy.mil/SHIPDETAILS/SHIPSDETAIL_SSN_691_2074.HTML" TargetMode="External"/><Relationship Id="rId172" Type="http://schemas.openxmlformats.org/officeDocument/2006/relationships/hyperlink" Target="https://en.wikipedia.org/w/index.php?title=USS_Unnamed_(SSN-802)&amp;action=edit&amp;redlink=1" TargetMode="External"/><Relationship Id="rId180" Type="http://schemas.openxmlformats.org/officeDocument/2006/relationships/hyperlink" Target="https://en.wikipedia.org/w/index.php?title=USS_Unnamed_(SSN-809)&amp;action=edit&amp;redlink=1" TargetMode="External"/><Relationship Id="rId13" Type="http://schemas.openxmlformats.org/officeDocument/2006/relationships/hyperlink" Target="https://en.wikipedia.org/wiki/USS_Cincinnati_(SSN-693)" TargetMode="External"/><Relationship Id="rId18" Type="http://schemas.openxmlformats.org/officeDocument/2006/relationships/hyperlink" Target="http://www.nvr.navy.mil/SHIPDETAILS/SHIPSDETAIL_SSN_694_2073.HTML" TargetMode="External"/><Relationship Id="rId39" Type="http://schemas.openxmlformats.org/officeDocument/2006/relationships/hyperlink" Target="http://www.nvr.navy.mil/SHIPDETAILS/SHIPSDETAIL_SSN_704_2198.HTML" TargetMode="External"/><Relationship Id="rId109" Type="http://schemas.openxmlformats.org/officeDocument/2006/relationships/hyperlink" Target="http://www.nvr.navy.mil/SHIPDETAILS/SHIPSDETAIL_SSN_762_2008.HTML" TargetMode="External"/><Relationship Id="rId34" Type="http://schemas.openxmlformats.org/officeDocument/2006/relationships/hyperlink" Target="https://en.wikipedia.org/wiki/USS_Phoenix_(SSN-702)" TargetMode="External"/><Relationship Id="rId50" Type="http://schemas.openxmlformats.org/officeDocument/2006/relationships/hyperlink" Target="https://en.wikipedia.org/wiki/USS_Augusta_(SSN-710)" TargetMode="External"/><Relationship Id="rId55" Type="http://schemas.openxmlformats.org/officeDocument/2006/relationships/hyperlink" Target="https://en.wikipedia.org/wiki/USS_Atlanta_(SSN-712)" TargetMode="External"/><Relationship Id="rId76" Type="http://schemas.openxmlformats.org/officeDocument/2006/relationships/hyperlink" Target="https://en.wikipedia.org/wiki/USS_Key_West_(SSN-722)" TargetMode="External"/><Relationship Id="rId97" Type="http://schemas.openxmlformats.org/officeDocument/2006/relationships/hyperlink" Target="http://www.nvr.navy.mil/SHIPDETAILS/SHIPSDETAIL_SSN_756_2002.HTML" TargetMode="External"/><Relationship Id="rId104" Type="http://schemas.openxmlformats.org/officeDocument/2006/relationships/hyperlink" Target="https://en.wikipedia.org/wiki/USS_Annapolis_(SSN-760)" TargetMode="External"/><Relationship Id="rId120" Type="http://schemas.openxmlformats.org/officeDocument/2006/relationships/hyperlink" Target="https://en.wikipedia.org/wiki/USS_Hartford_(SSN-768)" TargetMode="External"/><Relationship Id="rId125" Type="http://schemas.openxmlformats.org/officeDocument/2006/relationships/hyperlink" Target="http://www.nvr.navy.mil/SHIPDETAILS/SHIPSDETAIL_SSN_770_2017.HTML" TargetMode="External"/><Relationship Id="rId141" Type="http://schemas.openxmlformats.org/officeDocument/2006/relationships/hyperlink" Target="https://en.wikipedia.org/wiki/USS_California_(SSN-781)" TargetMode="External"/><Relationship Id="rId146" Type="http://schemas.openxmlformats.org/officeDocument/2006/relationships/hyperlink" Target="https://en.wikipedia.org/wiki/USS_Washington_(SSN-787)" TargetMode="External"/><Relationship Id="rId167" Type="http://schemas.openxmlformats.org/officeDocument/2006/relationships/hyperlink" Target="https://en.wikipedia.org/wiki/USS_Iowa_(SSN-797)" TargetMode="External"/><Relationship Id="rId7" Type="http://schemas.openxmlformats.org/officeDocument/2006/relationships/hyperlink" Target="https://en.wikipedia.org/wiki/USS_Memphis_(SSN-691)" TargetMode="External"/><Relationship Id="rId71" Type="http://schemas.openxmlformats.org/officeDocument/2006/relationships/hyperlink" Target="http://www.nvr.navy.mil/SHIPDETAILS/SHIPSDETAIL_SSN_719_2213.HTML" TargetMode="External"/><Relationship Id="rId92" Type="http://schemas.openxmlformats.org/officeDocument/2006/relationships/hyperlink" Target="https://en.wikipedia.org/wiki/USS_Topeka_(SSN-754)" TargetMode="External"/><Relationship Id="rId162" Type="http://schemas.openxmlformats.org/officeDocument/2006/relationships/hyperlink" Target="https://en.wikipedia.org/wiki/Virginia-class_submarine" TargetMode="External"/><Relationship Id="rId2" Type="http://schemas.openxmlformats.org/officeDocument/2006/relationships/hyperlink" Target="http://www.nvr.navy.mil/SHIPDETAILS/SHIPSDETAIL_SSN_688_2071.HTML" TargetMode="External"/><Relationship Id="rId29" Type="http://schemas.openxmlformats.org/officeDocument/2006/relationships/hyperlink" Target="https://en.wikipedia.org/wiki/USS_Dallas_(SSN-700)" TargetMode="External"/><Relationship Id="rId24" Type="http://schemas.openxmlformats.org/officeDocument/2006/relationships/hyperlink" Target="http://www.nvr.navy.mil/SHIPDETAILS/SHIPSDETAIL_SSN_697_2079.HTML" TargetMode="External"/><Relationship Id="rId40" Type="http://schemas.openxmlformats.org/officeDocument/2006/relationships/hyperlink" Target="https://en.wikipedia.org/wiki/USS_City_of_Corpus_Christi_(SSN-705)" TargetMode="External"/><Relationship Id="rId45" Type="http://schemas.openxmlformats.org/officeDocument/2006/relationships/hyperlink" Target="http://www.nvr.navy.mil/SHIPDETAILS/SHIPSDETAIL_SSN_707_2201.HTML" TargetMode="External"/><Relationship Id="rId66" Type="http://schemas.openxmlformats.org/officeDocument/2006/relationships/hyperlink" Target="http://www.nvr.navy.mil/SHIPDETAILS/SHIPSDETAIL_SSN_717_2211.HTML" TargetMode="External"/><Relationship Id="rId87" Type="http://schemas.openxmlformats.org/officeDocument/2006/relationships/hyperlink" Target="http://www.nvr.navy.mil/SHIPDETAILS/SHIPSDETAIL_SSN_751_1997.HTML" TargetMode="External"/><Relationship Id="rId110" Type="http://schemas.openxmlformats.org/officeDocument/2006/relationships/hyperlink" Target="https://en.wikipedia.org/wiki/USS_Santa_Fe_(SSN-763)" TargetMode="External"/><Relationship Id="rId115" Type="http://schemas.openxmlformats.org/officeDocument/2006/relationships/hyperlink" Target="http://www.nvr.navy.mil/SHIPDETAILS/SHIPSDETAIL_SSN_765_2011.HTML" TargetMode="External"/><Relationship Id="rId131" Type="http://schemas.openxmlformats.org/officeDocument/2006/relationships/hyperlink" Target="http://www.nvr.navy.mil/SHIPDETAILS/SHIPSDETAIL_SSN_773_2019.HTML" TargetMode="External"/><Relationship Id="rId136" Type="http://schemas.openxmlformats.org/officeDocument/2006/relationships/hyperlink" Target="https://en.wikipedia.org/wiki/USS_New_Hampshire_(SSN-778)" TargetMode="External"/><Relationship Id="rId157" Type="http://schemas.openxmlformats.org/officeDocument/2006/relationships/hyperlink" Target="https://en.wikipedia.org/wiki/Virginia-class_submarine" TargetMode="External"/><Relationship Id="rId178" Type="http://schemas.openxmlformats.org/officeDocument/2006/relationships/hyperlink" Target="https://en.wikipedia.org/w/index.php?title=USS_Unnamed_(SSN-807)&amp;action=edit&amp;redlink=1" TargetMode="External"/><Relationship Id="rId61" Type="http://schemas.openxmlformats.org/officeDocument/2006/relationships/hyperlink" Target="https://en.wikipedia.org/wiki/USS_Buffalo_(SSN-715)" TargetMode="External"/><Relationship Id="rId82" Type="http://schemas.openxmlformats.org/officeDocument/2006/relationships/hyperlink" Target="https://en.wikipedia.org/wiki/USS_Helena_(SSN-725)" TargetMode="External"/><Relationship Id="rId152" Type="http://schemas.openxmlformats.org/officeDocument/2006/relationships/hyperlink" Target="https://en.wikipedia.org/wiki/Virginia-class_submarine" TargetMode="External"/><Relationship Id="rId173" Type="http://schemas.openxmlformats.org/officeDocument/2006/relationships/hyperlink" Target="https://en.wikipedia.org/w/index.php?title=USS_Unnamed_(SSN-803)&amp;action=edit&amp;redlink=1" TargetMode="External"/><Relationship Id="rId19" Type="http://schemas.openxmlformats.org/officeDocument/2006/relationships/hyperlink" Target="https://en.wikipedia.org/wiki/USS_Birmingham_(SSN-695)" TargetMode="External"/><Relationship Id="rId14" Type="http://schemas.openxmlformats.org/officeDocument/2006/relationships/hyperlink" Target="https://en.wikipedia.org/wiki/List_of_Los_Angeles-class_submarines" TargetMode="External"/><Relationship Id="rId30" Type="http://schemas.openxmlformats.org/officeDocument/2006/relationships/hyperlink" Target="http://www.nvr.navy.mil/SHIPDETAILS/SHIPSDETAIL_SSN_700_2082.HTML" TargetMode="External"/><Relationship Id="rId35" Type="http://schemas.openxmlformats.org/officeDocument/2006/relationships/hyperlink" Target="http://www.nvr.navy.mil/SHIPDETAILS/SHIPSDETAIL_SSN_702_2196.HTML" TargetMode="External"/><Relationship Id="rId56" Type="http://schemas.openxmlformats.org/officeDocument/2006/relationships/hyperlink" Target="http://www.nvr.navy.mil/SHIPDETAILS/SHIPSDETAIL_SSN_712_2206.HTML" TargetMode="External"/><Relationship Id="rId77" Type="http://schemas.openxmlformats.org/officeDocument/2006/relationships/hyperlink" Target="http://www.nvr.navy.mil/SHIPDETAILS/SHIPSDETAIL_SSN_722_2216.HTML" TargetMode="External"/><Relationship Id="rId100" Type="http://schemas.openxmlformats.org/officeDocument/2006/relationships/hyperlink" Target="https://en.wikipedia.org/wiki/USS_Asheville_(SSN-758)" TargetMode="External"/><Relationship Id="rId105" Type="http://schemas.openxmlformats.org/officeDocument/2006/relationships/hyperlink" Target="http://www.nvr.navy.mil/SHIPDETAILS/SHIPSDETAIL_SSN_760_2006.HTML" TargetMode="External"/><Relationship Id="rId126" Type="http://schemas.openxmlformats.org/officeDocument/2006/relationships/hyperlink" Target="https://en.wikipedia.org/wiki/USS_Columbia_(SSN-771)" TargetMode="External"/><Relationship Id="rId147" Type="http://schemas.openxmlformats.org/officeDocument/2006/relationships/hyperlink" Target="https://en.wikipedia.org/wiki/Virginia-class_submarine" TargetMode="External"/><Relationship Id="rId168" Type="http://schemas.openxmlformats.org/officeDocument/2006/relationships/hyperlink" Target="https://en.wikipedia.org/wiki/USS_Massachusetts_(SSN-798)" TargetMode="External"/><Relationship Id="rId8" Type="http://schemas.openxmlformats.org/officeDocument/2006/relationships/hyperlink" Target="https://en.wikipedia.org/wiki/List_of_Los_Angeles-class_submarines" TargetMode="External"/><Relationship Id="rId51" Type="http://schemas.openxmlformats.org/officeDocument/2006/relationships/hyperlink" Target="http://www.nvr.navy.mil/SHIPDETAILS/SHIPSDETAIL_SSN_710_2204.HTML" TargetMode="External"/><Relationship Id="rId72" Type="http://schemas.openxmlformats.org/officeDocument/2006/relationships/hyperlink" Target="https://en.wikipedia.org/wiki/USS_Pittsburgh_(SSN-720)" TargetMode="External"/><Relationship Id="rId93" Type="http://schemas.openxmlformats.org/officeDocument/2006/relationships/hyperlink" Target="http://www.nvr.navy.mil/SHIPDETAILS/SHIPSDETAIL_SSN_754_2000.HTML" TargetMode="External"/><Relationship Id="rId98" Type="http://schemas.openxmlformats.org/officeDocument/2006/relationships/hyperlink" Target="https://en.wikipedia.org/wiki/USS_Alexandria_(SSN-757)" TargetMode="External"/><Relationship Id="rId121" Type="http://schemas.openxmlformats.org/officeDocument/2006/relationships/hyperlink" Target="http://www.nvr.navy.mil/SHIPDETAILS/SHIPSDETAIL_SSN_768_2014.HTML" TargetMode="External"/><Relationship Id="rId142" Type="http://schemas.openxmlformats.org/officeDocument/2006/relationships/hyperlink" Target="https://en.wikipedia.org/wiki/Virginia-class_submarine" TargetMode="External"/><Relationship Id="rId163" Type="http://schemas.openxmlformats.org/officeDocument/2006/relationships/hyperlink" Target="https://en.wikipedia.org/wiki/USS_Montana_(SSN-794)" TargetMode="External"/><Relationship Id="rId3" Type="http://schemas.openxmlformats.org/officeDocument/2006/relationships/hyperlink" Target="https://en.wikipedia.org/wiki/USS_Baton_Rouge_(SSN-689)" TargetMode="External"/><Relationship Id="rId25" Type="http://schemas.openxmlformats.org/officeDocument/2006/relationships/hyperlink" Target="https://en.wikipedia.org/wiki/USS_Bremerton_(SSN-698)" TargetMode="External"/><Relationship Id="rId46" Type="http://schemas.openxmlformats.org/officeDocument/2006/relationships/hyperlink" Target="https://en.wikipedia.org/wiki/USS_Minneapolis-Saint_Paul_(SSN-708)" TargetMode="External"/><Relationship Id="rId67" Type="http://schemas.openxmlformats.org/officeDocument/2006/relationships/hyperlink" Target="https://en.wikipedia.org/wiki/USS_Honolulu_(SSN-718)" TargetMode="External"/><Relationship Id="rId116" Type="http://schemas.openxmlformats.org/officeDocument/2006/relationships/hyperlink" Target="https://en.wikipedia.org/wiki/USS_Charlotte_(SSN-766)" TargetMode="External"/><Relationship Id="rId137" Type="http://schemas.openxmlformats.org/officeDocument/2006/relationships/hyperlink" Target="https://en.wikipedia.org/wiki/Virginia-class_submarine" TargetMode="External"/><Relationship Id="rId158" Type="http://schemas.openxmlformats.org/officeDocument/2006/relationships/hyperlink" Target="https://en.wikipedia.org/wiki/USS_Delaware_(SSN-791)" TargetMode="External"/><Relationship Id="rId20" Type="http://schemas.openxmlformats.org/officeDocument/2006/relationships/hyperlink" Target="http://www.nvr.navy.mil/SHIPDETAILS/SHIPSDETAIL_SSN_695_2077.HTML" TargetMode="External"/><Relationship Id="rId41" Type="http://schemas.openxmlformats.org/officeDocument/2006/relationships/hyperlink" Target="http://www.nvr.navy.mil/SHIPDETAILS/SHIPSDETAIL_SSN_705_2199.HTML" TargetMode="External"/><Relationship Id="rId62" Type="http://schemas.openxmlformats.org/officeDocument/2006/relationships/hyperlink" Target="http://www.nvr.navy.mil/SHIPDETAILS/SHIPSDETAIL_SSN_715_2209.HTML" TargetMode="External"/><Relationship Id="rId83" Type="http://schemas.openxmlformats.org/officeDocument/2006/relationships/hyperlink" Target="http://www.nvr.navy.mil/SHIPDETAILS/SHIPSDETAIL_SSN_725_2219.HTML" TargetMode="External"/><Relationship Id="rId88" Type="http://schemas.openxmlformats.org/officeDocument/2006/relationships/hyperlink" Target="https://en.wikipedia.org/wiki/USS_Pasadena_(SSN-752)" TargetMode="External"/><Relationship Id="rId111" Type="http://schemas.openxmlformats.org/officeDocument/2006/relationships/hyperlink" Target="http://www.nvr.navy.mil/SHIPDETAILS/SHIPSDETAIL_SSN_763_2009.HTML" TargetMode="External"/><Relationship Id="rId132" Type="http://schemas.openxmlformats.org/officeDocument/2006/relationships/hyperlink" Target="https://en.wikipedia.org/wiki/USS_Virginia_(SSN-774)" TargetMode="External"/><Relationship Id="rId153" Type="http://schemas.openxmlformats.org/officeDocument/2006/relationships/hyperlink" Target="https://en.wikipedia.org/wiki/USS_Indiana_(SSN-789)" TargetMode="External"/><Relationship Id="rId174" Type="http://schemas.openxmlformats.org/officeDocument/2006/relationships/hyperlink" Target="https://en.wikipedia.org/w/index.php?title=USS_Unnamed_(SSN-804)&amp;action=edit&amp;redlink=1" TargetMode="External"/><Relationship Id="rId179" Type="http://schemas.openxmlformats.org/officeDocument/2006/relationships/hyperlink" Target="https://en.wikipedia.org/w/index.php?title=USS_Unnamed_(SSN-808)&amp;action=edit&amp;redlink=1" TargetMode="External"/><Relationship Id="rId15" Type="http://schemas.openxmlformats.org/officeDocument/2006/relationships/hyperlink" Target="http://www.nvr.navy.mil/SHIPDETAILS/SHIPSDETAIL_SSN_693_2076.HTML" TargetMode="External"/><Relationship Id="rId36" Type="http://schemas.openxmlformats.org/officeDocument/2006/relationships/hyperlink" Target="https://en.wikipedia.org/wiki/USS_Boston_(SSN-703)" TargetMode="External"/><Relationship Id="rId57" Type="http://schemas.openxmlformats.org/officeDocument/2006/relationships/hyperlink" Target="https://en.wikipedia.org/wiki/USS_Houston_(SSN-713)" TargetMode="External"/><Relationship Id="rId106" Type="http://schemas.openxmlformats.org/officeDocument/2006/relationships/hyperlink" Target="https://en.wikipedia.org/wiki/USS_Springfield_(SSN-761)" TargetMode="External"/><Relationship Id="rId127" Type="http://schemas.openxmlformats.org/officeDocument/2006/relationships/hyperlink" Target="http://www.nvr.navy.mil/SHIPDETAILS/SHIPSDETAIL_SSN_771_2018.HTML" TargetMode="External"/><Relationship Id="rId10" Type="http://schemas.openxmlformats.org/officeDocument/2006/relationships/hyperlink" Target="https://en.wikipedia.org/wiki/USS_Omaha_(SSN-692)" TargetMode="External"/><Relationship Id="rId31" Type="http://schemas.openxmlformats.org/officeDocument/2006/relationships/hyperlink" Target="https://en.wikipedia.org/wiki/USS_La_Jolla_(SSN-701)" TargetMode="External"/><Relationship Id="rId52" Type="http://schemas.openxmlformats.org/officeDocument/2006/relationships/hyperlink" Target="https://en.wikipedia.org/wiki/USS_San_Francisco_(SSN-711)" TargetMode="External"/><Relationship Id="rId73" Type="http://schemas.openxmlformats.org/officeDocument/2006/relationships/hyperlink" Target="http://www.nvr.navy.mil/SHIPDETAILS/SHIPSDETAIL_SSN_720_2214.HTML" TargetMode="External"/><Relationship Id="rId78" Type="http://schemas.openxmlformats.org/officeDocument/2006/relationships/hyperlink" Target="https://en.wikipedia.org/wiki/USS_Oklahoma_City_(SSN-723)" TargetMode="External"/><Relationship Id="rId94" Type="http://schemas.openxmlformats.org/officeDocument/2006/relationships/hyperlink" Target="https://en.wikipedia.org/wiki/USS_Miami_(SSN-755)" TargetMode="External"/><Relationship Id="rId99" Type="http://schemas.openxmlformats.org/officeDocument/2006/relationships/hyperlink" Target="http://www.nvr.navy.mil/SHIPDETAILS/SHIPSDETAIL_SSN_757_2003.HTML" TargetMode="External"/><Relationship Id="rId101" Type="http://schemas.openxmlformats.org/officeDocument/2006/relationships/hyperlink" Target="http://www.nvr.navy.mil/SHIPDETAILS/SHIPSDETAIL_SSN_758_2004.HTML" TargetMode="External"/><Relationship Id="rId122" Type="http://schemas.openxmlformats.org/officeDocument/2006/relationships/hyperlink" Target="https://en.wikipedia.org/wiki/USS_Toledo_(SSN-769)" TargetMode="External"/><Relationship Id="rId143" Type="http://schemas.openxmlformats.org/officeDocument/2006/relationships/hyperlink" Target="https://en.wikipedia.org/wiki/USS_Mississippi_(SSN-782)" TargetMode="External"/><Relationship Id="rId148" Type="http://schemas.openxmlformats.org/officeDocument/2006/relationships/hyperlink" Target="https://en.wikipedia.org/wiki/Virginia-class_submarine" TargetMode="External"/><Relationship Id="rId164" Type="http://schemas.openxmlformats.org/officeDocument/2006/relationships/hyperlink" Target="https://en.wikipedia.org/wiki/Virginia-class_submarine" TargetMode="External"/><Relationship Id="rId169" Type="http://schemas.openxmlformats.org/officeDocument/2006/relationships/hyperlink" Target="https://en.wikipedia.org/wiki/USS_Idaho_(SSN-7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7843-ABAB-4CB7-B5D7-E5A66F05AD60}">
  <dimension ref="A1:AC4"/>
  <sheetViews>
    <sheetView workbookViewId="0">
      <selection activeCell="AC5" sqref="AC5"/>
    </sheetView>
  </sheetViews>
  <sheetFormatPr defaultRowHeight="14.4" x14ac:dyDescent="0.3"/>
  <cols>
    <col min="1" max="9" width="2" bestFit="1" customWidth="1"/>
    <col min="10" max="26" width="3" bestFit="1" customWidth="1"/>
  </cols>
  <sheetData>
    <row r="1" spans="1:29" x14ac:dyDescent="0.3">
      <c r="A1">
        <v>1</v>
      </c>
      <c r="B1">
        <f>A1+1</f>
        <v>2</v>
      </c>
      <c r="C1">
        <f t="shared" ref="C1:Z1" si="0">B1+1</f>
        <v>3</v>
      </c>
      <c r="D1">
        <f t="shared" si="0"/>
        <v>4</v>
      </c>
      <c r="E1">
        <f t="shared" si="0"/>
        <v>5</v>
      </c>
      <c r="F1">
        <f t="shared" si="0"/>
        <v>6</v>
      </c>
      <c r="G1">
        <f t="shared" si="0"/>
        <v>7</v>
      </c>
      <c r="H1">
        <f t="shared" si="0"/>
        <v>8</v>
      </c>
      <c r="I1">
        <f t="shared" si="0"/>
        <v>9</v>
      </c>
      <c r="J1">
        <f t="shared" si="0"/>
        <v>10</v>
      </c>
      <c r="K1">
        <f t="shared" si="0"/>
        <v>11</v>
      </c>
      <c r="L1">
        <f t="shared" si="0"/>
        <v>12</v>
      </c>
      <c r="M1">
        <f t="shared" si="0"/>
        <v>13</v>
      </c>
      <c r="N1">
        <f t="shared" si="0"/>
        <v>14</v>
      </c>
      <c r="O1">
        <f t="shared" si="0"/>
        <v>15</v>
      </c>
      <c r="P1">
        <f t="shared" si="0"/>
        <v>16</v>
      </c>
      <c r="Q1">
        <f t="shared" si="0"/>
        <v>17</v>
      </c>
      <c r="R1">
        <f t="shared" si="0"/>
        <v>18</v>
      </c>
      <c r="S1">
        <f t="shared" si="0"/>
        <v>19</v>
      </c>
      <c r="T1">
        <f t="shared" si="0"/>
        <v>20</v>
      </c>
      <c r="U1">
        <f t="shared" si="0"/>
        <v>21</v>
      </c>
      <c r="V1">
        <f t="shared" si="0"/>
        <v>22</v>
      </c>
      <c r="W1">
        <f t="shared" si="0"/>
        <v>23</v>
      </c>
      <c r="X1">
        <f t="shared" si="0"/>
        <v>24</v>
      </c>
      <c r="Y1">
        <f t="shared" si="0"/>
        <v>25</v>
      </c>
      <c r="Z1">
        <f t="shared" si="0"/>
        <v>26</v>
      </c>
      <c r="AC1">
        <f>12+8+4</f>
        <v>24</v>
      </c>
    </row>
    <row r="2" spans="1:29" x14ac:dyDescent="0.3">
      <c r="AC2">
        <f>L1+H1+A1</f>
        <v>21</v>
      </c>
    </row>
    <row r="3" spans="1:29" x14ac:dyDescent="0.3">
      <c r="AC3">
        <f>12+16+8</f>
        <v>36</v>
      </c>
    </row>
    <row r="4" spans="1:29" x14ac:dyDescent="0.3">
      <c r="AC4">
        <f>L1+S1+D1</f>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8236-1AE8-4D5A-AF0E-795C7E86FF69}">
  <dimension ref="A1:V47"/>
  <sheetViews>
    <sheetView topLeftCell="K28" workbookViewId="0">
      <selection activeCell="V2" sqref="V2"/>
    </sheetView>
  </sheetViews>
  <sheetFormatPr defaultRowHeight="14.4" x14ac:dyDescent="0.3"/>
  <cols>
    <col min="1" max="1" width="38" bestFit="1" customWidth="1"/>
    <col min="5" max="5" width="13.44140625" customWidth="1"/>
    <col min="6" max="6" width="17.33203125" customWidth="1"/>
    <col min="15" max="15" width="12.88671875" bestFit="1" customWidth="1"/>
    <col min="21" max="21" width="99.777343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22" x14ac:dyDescent="0.3">
      <c r="A2" t="s">
        <v>17</v>
      </c>
      <c r="B2">
        <v>706</v>
      </c>
      <c r="C2">
        <v>1</v>
      </c>
      <c r="D2" t="s">
        <v>18</v>
      </c>
      <c r="E2" t="s">
        <v>19</v>
      </c>
      <c r="F2">
        <v>1</v>
      </c>
      <c r="G2" t="s">
        <v>20</v>
      </c>
      <c r="H2">
        <v>1</v>
      </c>
      <c r="I2">
        <v>0</v>
      </c>
      <c r="J2" t="s">
        <v>18</v>
      </c>
      <c r="K2" t="s">
        <v>19</v>
      </c>
      <c r="L2">
        <v>1</v>
      </c>
      <c r="M2">
        <v>0</v>
      </c>
      <c r="N2" t="s">
        <v>21</v>
      </c>
      <c r="O2" s="1">
        <v>39760</v>
      </c>
      <c r="P2" t="s">
        <v>21</v>
      </c>
      <c r="Q2" t="s">
        <v>21</v>
      </c>
      <c r="R2" t="str">
        <f>IF(VALUE(H2)&gt;9,"___","____")</f>
        <v>____</v>
      </c>
      <c r="S2">
        <v>24</v>
      </c>
      <c r="T2" t="str">
        <f>CONCATENATE("insert into missionunit (MissionId, UnitId) values (",109,",",B2,")")</f>
        <v>insert into missionunit (MissionId, UnitId) values (109,706)</v>
      </c>
      <c r="U2" t="str">
        <f>CONCATENATE("insert into shipclassmember (shipid, shipclassid, IsLeadBoat) values ('",A2,"',",S2,",",0,")")</f>
        <v>insert into shipclassmember (shipid, shipclassid, IsLeadBoat) values ('84D6B1D2-5BD6-46E4-9149-4520CAF3D522',24,0)</v>
      </c>
      <c r="V2" t="str">
        <f>CONCATENATE("insert into unitindex (IndexCode, UnitId, IsSortIndex, IsDisplayIndex, IsAlt, IsPlaceholder, DisplayOrder) values ('#G-",R2,F2,"',",B2,",1,1,0,0,1) insert into unitindex  (IndexCode, UnitId, IsSortIndex, IsDisplayIndex, IsAlt, IsPlaceholder, DisplayOrder) values  ('",E2,"-",R2,F2,"',",B2,",1,1,0,0,2) insert into unitindex  (IndexCode, UnitId, IsSortIndex, IsDisplayIndex, IsAlt, IsPlaceholder, DisplayOrder) values  ('",E2,"-",R2,F2," (US)',",B2,",","0,0,1,0,3",")")</f>
        <v>insert into unitindex (IndexCode, UnitId, IsSortIndex, IsDisplayIndex, IsAlt, IsPlaceholder, DisplayOrder) values ('#G-____1',706,1,1,0,0,1) insert into unitindex  (IndexCode, UnitId, IsSortIndex, IsDisplayIndex, IsAlt, IsPlaceholder, DisplayOrder) values  ('LCS-____1',706,1,1,0,0,2) insert into unitindex  (IndexCode, UnitId, IsSortIndex, IsDisplayIndex, IsAlt, IsPlaceholder, DisplayOrder) values  ('LCS-____1 (US)',706,0,0,1,0,3)</v>
      </c>
    </row>
    <row r="3" spans="1:22" x14ac:dyDescent="0.3">
      <c r="A3" t="s">
        <v>22</v>
      </c>
      <c r="B3">
        <v>708</v>
      </c>
      <c r="C3">
        <v>1</v>
      </c>
      <c r="D3" t="s">
        <v>23</v>
      </c>
      <c r="E3" t="s">
        <v>19</v>
      </c>
      <c r="F3">
        <v>3</v>
      </c>
      <c r="G3" t="s">
        <v>20</v>
      </c>
      <c r="H3">
        <v>3</v>
      </c>
      <c r="I3">
        <v>0</v>
      </c>
      <c r="J3" t="s">
        <v>23</v>
      </c>
      <c r="K3" t="s">
        <v>19</v>
      </c>
      <c r="L3">
        <v>3</v>
      </c>
      <c r="M3">
        <v>0</v>
      </c>
      <c r="N3" t="s">
        <v>21</v>
      </c>
      <c r="O3" s="1">
        <v>1</v>
      </c>
      <c r="P3" t="s">
        <v>21</v>
      </c>
      <c r="Q3" t="s">
        <v>21</v>
      </c>
      <c r="R3" t="str">
        <f t="shared" ref="R3:R30" si="0">IF(VALUE(H3)&gt;9,"___","____")</f>
        <v>____</v>
      </c>
      <c r="S3">
        <v>24</v>
      </c>
      <c r="T3" t="str">
        <f t="shared" ref="T3:T30" si="1">CONCATENATE("insert into missionunit (MissionId, UnitId) values (",109,",",B3,")")</f>
        <v>insert into missionunit (MissionId, UnitId) values (109,708)</v>
      </c>
      <c r="U3" t="str">
        <f t="shared" ref="U3:U30" si="2">CONCATENATE("insert into shipclassmember (shipid, shipclassid, IsLeadBoat) values ('",A3,"',",S3,",",0,")")</f>
        <v>insert into shipclassmember (shipid, shipclassid, IsLeadBoat) values ('EF7E554D-17F9-424D-928F-F77B6E49A11F',24,0)</v>
      </c>
      <c r="V3" t="str">
        <f t="shared" ref="V3:V30" si="3">CONCATENATE("insert into unitindex (IndexCode, UnitId, IsSortIndex, IsDisplayIndex, IsAlt, IsPlaceholder, DisplayOrder) values ('#G-",R3,F3,"',",B3,",1,1,0,0,1) insert into unitindex  (IndexCode, UnitId, IsSortIndex, IsDisplayIndex, IsAlt, IsPlaceholder, DisplayOrder) values  ('",E3,"-",R3,F3,"',",B3,",1,1,0,0,2) insert into unitindex  (IndexCode, UnitId, IsSortIndex, IsDisplayIndex, IsAlt, IsPlaceholder, DisplayOrder) values  ('",E3,"-",R3,F3," (US)',",B3,",","0,0,1,0,3",")")</f>
        <v>insert into unitindex (IndexCode, UnitId, IsSortIndex, IsDisplayIndex, IsAlt, IsPlaceholder, DisplayOrder) values ('#G-____3',708,1,1,0,0,1) insert into unitindex  (IndexCode, UnitId, IsSortIndex, IsDisplayIndex, IsAlt, IsPlaceholder, DisplayOrder) values  ('LCS-____3',708,1,1,0,0,2) insert into unitindex  (IndexCode, UnitId, IsSortIndex, IsDisplayIndex, IsAlt, IsPlaceholder, DisplayOrder) values  ('LCS-____3 (US)',708,0,0,1,0,3)</v>
      </c>
    </row>
    <row r="4" spans="1:22" x14ac:dyDescent="0.3">
      <c r="A4" t="s">
        <v>24</v>
      </c>
      <c r="B4">
        <v>709</v>
      </c>
      <c r="C4">
        <v>1</v>
      </c>
      <c r="D4" t="s">
        <v>25</v>
      </c>
      <c r="E4" t="s">
        <v>19</v>
      </c>
      <c r="F4">
        <v>5</v>
      </c>
      <c r="G4" t="s">
        <v>20</v>
      </c>
      <c r="H4">
        <v>5</v>
      </c>
      <c r="I4">
        <v>0</v>
      </c>
      <c r="J4" t="s">
        <v>25</v>
      </c>
      <c r="K4" t="s">
        <v>19</v>
      </c>
      <c r="L4">
        <v>5</v>
      </c>
      <c r="M4">
        <v>0</v>
      </c>
      <c r="N4" t="s">
        <v>21</v>
      </c>
      <c r="O4" s="1">
        <v>1</v>
      </c>
      <c r="P4" t="s">
        <v>21</v>
      </c>
      <c r="Q4" t="s">
        <v>21</v>
      </c>
      <c r="R4" t="str">
        <f t="shared" si="0"/>
        <v>____</v>
      </c>
      <c r="S4">
        <v>24</v>
      </c>
      <c r="T4" t="str">
        <f t="shared" si="1"/>
        <v>insert into missionunit (MissionId, UnitId) values (109,709)</v>
      </c>
      <c r="U4" t="str">
        <f t="shared" si="2"/>
        <v>insert into shipclassmember (shipid, shipclassid, IsLeadBoat) values ('2E07EB6F-8603-46BA-AC82-8ECAFFE79BEC',24,0)</v>
      </c>
      <c r="V4" t="str">
        <f t="shared" si="3"/>
        <v>insert into unitindex (IndexCode, UnitId, IsSortIndex, IsDisplayIndex, IsAlt, IsPlaceholder, DisplayOrder) values ('#G-____5',709,1,1,0,0,1) insert into unitindex  (IndexCode, UnitId, IsSortIndex, IsDisplayIndex, IsAlt, IsPlaceholder, DisplayOrder) values  ('LCS-____5',709,1,1,0,0,2) insert into unitindex  (IndexCode, UnitId, IsSortIndex, IsDisplayIndex, IsAlt, IsPlaceholder, DisplayOrder) values  ('LCS-____5 (US)',709,0,0,1,0,3)</v>
      </c>
    </row>
    <row r="5" spans="1:22" x14ac:dyDescent="0.3">
      <c r="A5" t="s">
        <v>26</v>
      </c>
      <c r="B5">
        <v>710</v>
      </c>
      <c r="C5">
        <v>1</v>
      </c>
      <c r="D5" t="s">
        <v>27</v>
      </c>
      <c r="E5" t="s">
        <v>19</v>
      </c>
      <c r="F5">
        <v>7</v>
      </c>
      <c r="G5" t="s">
        <v>20</v>
      </c>
      <c r="H5">
        <v>7</v>
      </c>
      <c r="I5">
        <v>0</v>
      </c>
      <c r="J5" t="s">
        <v>27</v>
      </c>
      <c r="K5" t="s">
        <v>19</v>
      </c>
      <c r="L5">
        <v>7</v>
      </c>
      <c r="M5">
        <v>0</v>
      </c>
      <c r="N5" t="s">
        <v>21</v>
      </c>
      <c r="O5" s="1">
        <v>1</v>
      </c>
      <c r="P5" t="s">
        <v>21</v>
      </c>
      <c r="Q5" t="s">
        <v>21</v>
      </c>
      <c r="R5" t="str">
        <f t="shared" si="0"/>
        <v>____</v>
      </c>
      <c r="S5">
        <v>24</v>
      </c>
      <c r="T5" t="str">
        <f t="shared" si="1"/>
        <v>insert into missionunit (MissionId, UnitId) values (109,710)</v>
      </c>
      <c r="U5" t="str">
        <f t="shared" si="2"/>
        <v>insert into shipclassmember (shipid, shipclassid, IsLeadBoat) values ('5EB46231-3F15-4AB6-8305-E5F8A11616CD',24,0)</v>
      </c>
      <c r="V5" t="str">
        <f t="shared" si="3"/>
        <v>insert into unitindex (IndexCode, UnitId, IsSortIndex, IsDisplayIndex, IsAlt, IsPlaceholder, DisplayOrder) values ('#G-____7',710,1,1,0,0,1) insert into unitindex  (IndexCode, UnitId, IsSortIndex, IsDisplayIndex, IsAlt, IsPlaceholder, DisplayOrder) values  ('LCS-____7',710,1,1,0,0,2) insert into unitindex  (IndexCode, UnitId, IsSortIndex, IsDisplayIndex, IsAlt, IsPlaceholder, DisplayOrder) values  ('LCS-____7 (US)',710,0,0,1,0,3)</v>
      </c>
    </row>
    <row r="6" spans="1:22" x14ac:dyDescent="0.3">
      <c r="A6" t="s">
        <v>28</v>
      </c>
      <c r="B6">
        <v>711</v>
      </c>
      <c r="C6">
        <v>1</v>
      </c>
      <c r="D6" t="s">
        <v>29</v>
      </c>
      <c r="E6" t="s">
        <v>19</v>
      </c>
      <c r="F6">
        <v>9</v>
      </c>
      <c r="G6" t="s">
        <v>20</v>
      </c>
      <c r="H6">
        <v>9</v>
      </c>
      <c r="I6">
        <v>0</v>
      </c>
      <c r="J6" t="s">
        <v>29</v>
      </c>
      <c r="K6" t="s">
        <v>19</v>
      </c>
      <c r="L6">
        <v>9</v>
      </c>
      <c r="M6">
        <v>0</v>
      </c>
      <c r="N6" t="s">
        <v>21</v>
      </c>
      <c r="O6" s="1">
        <v>1</v>
      </c>
      <c r="P6" t="s">
        <v>21</v>
      </c>
      <c r="Q6" t="s">
        <v>21</v>
      </c>
      <c r="R6" t="str">
        <f t="shared" si="0"/>
        <v>____</v>
      </c>
      <c r="S6">
        <v>24</v>
      </c>
      <c r="T6" t="str">
        <f t="shared" si="1"/>
        <v>insert into missionunit (MissionId, UnitId) values (109,711)</v>
      </c>
      <c r="U6" t="str">
        <f t="shared" si="2"/>
        <v>insert into shipclassmember (shipid, shipclassid, IsLeadBoat) values ('02F3AE45-CE41-46A0-B857-554C1AA64F32',24,0)</v>
      </c>
      <c r="V6" t="str">
        <f t="shared" si="3"/>
        <v>insert into unitindex (IndexCode, UnitId, IsSortIndex, IsDisplayIndex, IsAlt, IsPlaceholder, DisplayOrder) values ('#G-____9',711,1,1,0,0,1) insert into unitindex  (IndexCode, UnitId, IsSortIndex, IsDisplayIndex, IsAlt, IsPlaceholder, DisplayOrder) values  ('LCS-____9',711,1,1,0,0,2) insert into unitindex  (IndexCode, UnitId, IsSortIndex, IsDisplayIndex, IsAlt, IsPlaceholder, DisplayOrder) values  ('LCS-____9 (US)',711,0,0,1,0,3)</v>
      </c>
    </row>
    <row r="7" spans="1:22" x14ac:dyDescent="0.3">
      <c r="A7" t="s">
        <v>30</v>
      </c>
      <c r="B7">
        <v>712</v>
      </c>
      <c r="C7">
        <v>2</v>
      </c>
      <c r="D7" t="s">
        <v>31</v>
      </c>
      <c r="E7" t="s">
        <v>19</v>
      </c>
      <c r="F7">
        <v>11</v>
      </c>
      <c r="G7" t="s">
        <v>20</v>
      </c>
      <c r="H7">
        <v>11</v>
      </c>
      <c r="I7">
        <v>0</v>
      </c>
      <c r="J7" t="s">
        <v>31</v>
      </c>
      <c r="K7" t="s">
        <v>19</v>
      </c>
      <c r="L7">
        <v>11</v>
      </c>
      <c r="M7">
        <v>0</v>
      </c>
      <c r="N7" t="s">
        <v>21</v>
      </c>
      <c r="O7" s="1">
        <v>1</v>
      </c>
      <c r="P7" t="s">
        <v>21</v>
      </c>
      <c r="Q7" t="s">
        <v>21</v>
      </c>
      <c r="R7" t="str">
        <f t="shared" si="0"/>
        <v>___</v>
      </c>
      <c r="S7">
        <v>24</v>
      </c>
      <c r="T7" t="str">
        <f t="shared" si="1"/>
        <v>insert into missionunit (MissionId, UnitId) values (109,712)</v>
      </c>
      <c r="U7" t="str">
        <f t="shared" si="2"/>
        <v>insert into shipclassmember (shipid, shipclassid, IsLeadBoat) values ('1D1A9E20-90D8-4DB7-BE44-1977306BE870',24,0)</v>
      </c>
      <c r="V7" t="str">
        <f t="shared" si="3"/>
        <v>insert into unitindex (IndexCode, UnitId, IsSortIndex, IsDisplayIndex, IsAlt, IsPlaceholder, DisplayOrder) values ('#G-___11',712,1,1,0,0,1) insert into unitindex  (IndexCode, UnitId, IsSortIndex, IsDisplayIndex, IsAlt, IsPlaceholder, DisplayOrder) values  ('LCS-___11',712,1,1,0,0,2) insert into unitindex  (IndexCode, UnitId, IsSortIndex, IsDisplayIndex, IsAlt, IsPlaceholder, DisplayOrder) values  ('LCS-___11 (US)',712,0,0,1,0,3)</v>
      </c>
    </row>
    <row r="8" spans="1:22" x14ac:dyDescent="0.3">
      <c r="A8" t="s">
        <v>32</v>
      </c>
      <c r="B8">
        <v>713</v>
      </c>
      <c r="C8">
        <v>2</v>
      </c>
      <c r="D8" t="s">
        <v>33</v>
      </c>
      <c r="E8" t="s">
        <v>19</v>
      </c>
      <c r="F8">
        <v>13</v>
      </c>
      <c r="G8" t="s">
        <v>20</v>
      </c>
      <c r="H8">
        <v>13</v>
      </c>
      <c r="I8">
        <v>0</v>
      </c>
      <c r="J8" t="s">
        <v>33</v>
      </c>
      <c r="K8" t="s">
        <v>19</v>
      </c>
      <c r="L8">
        <v>13</v>
      </c>
      <c r="M8">
        <v>0</v>
      </c>
      <c r="N8" t="s">
        <v>21</v>
      </c>
      <c r="O8" s="1">
        <v>1</v>
      </c>
      <c r="P8" t="s">
        <v>21</v>
      </c>
      <c r="Q8" t="s">
        <v>21</v>
      </c>
      <c r="R8" t="str">
        <f t="shared" si="0"/>
        <v>___</v>
      </c>
      <c r="S8">
        <v>24</v>
      </c>
      <c r="T8" t="str">
        <f t="shared" si="1"/>
        <v>insert into missionunit (MissionId, UnitId) values (109,713)</v>
      </c>
      <c r="U8" t="str">
        <f t="shared" si="2"/>
        <v>insert into shipclassmember (shipid, shipclassid, IsLeadBoat) values ('FF0714C4-4FD7-4A84-8193-DDED56DAC26F',24,0)</v>
      </c>
      <c r="V8" t="str">
        <f t="shared" si="3"/>
        <v>insert into unitindex (IndexCode, UnitId, IsSortIndex, IsDisplayIndex, IsAlt, IsPlaceholder, DisplayOrder) values ('#G-___13',713,1,1,0,0,1) insert into unitindex  (IndexCode, UnitId, IsSortIndex, IsDisplayIndex, IsAlt, IsPlaceholder, DisplayOrder) values  ('LCS-___13',713,1,1,0,0,2) insert into unitindex  (IndexCode, UnitId, IsSortIndex, IsDisplayIndex, IsAlt, IsPlaceholder, DisplayOrder) values  ('LCS-___13 (US)',713,0,0,1,0,3)</v>
      </c>
    </row>
    <row r="9" spans="1:22" x14ac:dyDescent="0.3">
      <c r="A9" t="s">
        <v>34</v>
      </c>
      <c r="B9">
        <v>714</v>
      </c>
      <c r="C9">
        <v>2</v>
      </c>
      <c r="D9" t="s">
        <v>35</v>
      </c>
      <c r="E9" t="s">
        <v>19</v>
      </c>
      <c r="F9">
        <v>15</v>
      </c>
      <c r="G9" t="s">
        <v>20</v>
      </c>
      <c r="H9">
        <v>15</v>
      </c>
      <c r="I9">
        <v>0</v>
      </c>
      <c r="J9" t="s">
        <v>35</v>
      </c>
      <c r="K9" t="s">
        <v>19</v>
      </c>
      <c r="L9">
        <v>15</v>
      </c>
      <c r="M9">
        <v>0</v>
      </c>
      <c r="N9" t="s">
        <v>21</v>
      </c>
      <c r="O9" s="1">
        <v>1</v>
      </c>
      <c r="P9" t="s">
        <v>21</v>
      </c>
      <c r="Q9" t="s">
        <v>21</v>
      </c>
      <c r="R9" t="str">
        <f t="shared" si="0"/>
        <v>___</v>
      </c>
      <c r="S9">
        <v>24</v>
      </c>
      <c r="T9" t="str">
        <f t="shared" si="1"/>
        <v>insert into missionunit (MissionId, UnitId) values (109,714)</v>
      </c>
      <c r="U9" t="str">
        <f t="shared" si="2"/>
        <v>insert into shipclassmember (shipid, shipclassid, IsLeadBoat) values ('FA37E3CE-B24A-4777-83C1-0F244854C911',24,0)</v>
      </c>
      <c r="V9" t="str">
        <f t="shared" si="3"/>
        <v>insert into unitindex (IndexCode, UnitId, IsSortIndex, IsDisplayIndex, IsAlt, IsPlaceholder, DisplayOrder) values ('#G-___15',714,1,1,0,0,1) insert into unitindex  (IndexCode, UnitId, IsSortIndex, IsDisplayIndex, IsAlt, IsPlaceholder, DisplayOrder) values  ('LCS-___15',714,1,1,0,0,2) insert into unitindex  (IndexCode, UnitId, IsSortIndex, IsDisplayIndex, IsAlt, IsPlaceholder, DisplayOrder) values  ('LCS-___15 (US)',714,0,0,1,0,3)</v>
      </c>
    </row>
    <row r="10" spans="1:22" x14ac:dyDescent="0.3">
      <c r="A10" t="s">
        <v>36</v>
      </c>
      <c r="B10">
        <v>715</v>
      </c>
      <c r="C10">
        <v>2</v>
      </c>
      <c r="D10" t="s">
        <v>37</v>
      </c>
      <c r="E10" t="s">
        <v>19</v>
      </c>
      <c r="F10">
        <v>17</v>
      </c>
      <c r="G10" t="s">
        <v>20</v>
      </c>
      <c r="H10">
        <v>17</v>
      </c>
      <c r="I10">
        <v>0</v>
      </c>
      <c r="J10" t="s">
        <v>37</v>
      </c>
      <c r="K10" t="s">
        <v>19</v>
      </c>
      <c r="L10">
        <v>17</v>
      </c>
      <c r="M10">
        <v>0</v>
      </c>
      <c r="N10" t="s">
        <v>21</v>
      </c>
      <c r="O10" s="1">
        <v>1</v>
      </c>
      <c r="P10" t="s">
        <v>21</v>
      </c>
      <c r="Q10" t="s">
        <v>21</v>
      </c>
      <c r="R10" t="str">
        <f t="shared" si="0"/>
        <v>___</v>
      </c>
      <c r="S10">
        <v>24</v>
      </c>
      <c r="T10" t="str">
        <f t="shared" si="1"/>
        <v>insert into missionunit (MissionId, UnitId) values (109,715)</v>
      </c>
      <c r="U10" t="str">
        <f t="shared" si="2"/>
        <v>insert into shipclassmember (shipid, shipclassid, IsLeadBoat) values ('73326816-92E4-464A-817B-C45E68D7CDFB',24,0)</v>
      </c>
      <c r="V10" t="str">
        <f t="shared" si="3"/>
        <v>insert into unitindex (IndexCode, UnitId, IsSortIndex, IsDisplayIndex, IsAlt, IsPlaceholder, DisplayOrder) values ('#G-___17',715,1,1,0,0,1) insert into unitindex  (IndexCode, UnitId, IsSortIndex, IsDisplayIndex, IsAlt, IsPlaceholder, DisplayOrder) values  ('LCS-___17',715,1,1,0,0,2) insert into unitindex  (IndexCode, UnitId, IsSortIndex, IsDisplayIndex, IsAlt, IsPlaceholder, DisplayOrder) values  ('LCS-___17 (US)',715,0,0,1,0,3)</v>
      </c>
    </row>
    <row r="11" spans="1:22" x14ac:dyDescent="0.3">
      <c r="A11" t="s">
        <v>38</v>
      </c>
      <c r="B11">
        <v>716</v>
      </c>
      <c r="C11">
        <v>2</v>
      </c>
      <c r="D11" t="s">
        <v>39</v>
      </c>
      <c r="E11" t="s">
        <v>19</v>
      </c>
      <c r="F11">
        <v>19</v>
      </c>
      <c r="G11" t="s">
        <v>20</v>
      </c>
      <c r="H11">
        <v>19</v>
      </c>
      <c r="I11">
        <v>0</v>
      </c>
      <c r="J11" t="s">
        <v>39</v>
      </c>
      <c r="K11" t="s">
        <v>19</v>
      </c>
      <c r="L11">
        <v>19</v>
      </c>
      <c r="M11">
        <v>0</v>
      </c>
      <c r="N11" t="s">
        <v>21</v>
      </c>
      <c r="O11" s="1">
        <v>1</v>
      </c>
      <c r="P11" t="s">
        <v>21</v>
      </c>
      <c r="Q11" t="s">
        <v>21</v>
      </c>
      <c r="R11" t="str">
        <f t="shared" si="0"/>
        <v>___</v>
      </c>
      <c r="S11">
        <v>24</v>
      </c>
      <c r="T11" t="str">
        <f t="shared" si="1"/>
        <v>insert into missionunit (MissionId, UnitId) values (109,716)</v>
      </c>
      <c r="U11" t="str">
        <f t="shared" si="2"/>
        <v>insert into shipclassmember (shipid, shipclassid, IsLeadBoat) values ('71854CBB-5182-4B85-A29F-4C0239C0050A',24,0)</v>
      </c>
      <c r="V11" t="str">
        <f t="shared" si="3"/>
        <v>insert into unitindex (IndexCode, UnitId, IsSortIndex, IsDisplayIndex, IsAlt, IsPlaceholder, DisplayOrder) values ('#G-___19',716,1,1,0,0,1) insert into unitindex  (IndexCode, UnitId, IsSortIndex, IsDisplayIndex, IsAlt, IsPlaceholder, DisplayOrder) values  ('LCS-___19',716,1,1,0,0,2) insert into unitindex  (IndexCode, UnitId, IsSortIndex, IsDisplayIndex, IsAlt, IsPlaceholder, DisplayOrder) values  ('LCS-___19 (US)',716,0,0,1,0,3)</v>
      </c>
    </row>
    <row r="12" spans="1:22" x14ac:dyDescent="0.3">
      <c r="A12" t="s">
        <v>40</v>
      </c>
      <c r="B12">
        <v>717</v>
      </c>
      <c r="C12">
        <v>2</v>
      </c>
      <c r="D12" t="s">
        <v>41</v>
      </c>
      <c r="E12" t="s">
        <v>19</v>
      </c>
      <c r="F12">
        <v>21</v>
      </c>
      <c r="G12" t="s">
        <v>20</v>
      </c>
      <c r="H12">
        <v>21</v>
      </c>
      <c r="I12">
        <v>0</v>
      </c>
      <c r="J12" t="s">
        <v>41</v>
      </c>
      <c r="K12" t="s">
        <v>19</v>
      </c>
      <c r="L12">
        <v>21</v>
      </c>
      <c r="M12">
        <v>0</v>
      </c>
      <c r="N12" t="s">
        <v>21</v>
      </c>
      <c r="O12" s="1">
        <v>1</v>
      </c>
      <c r="P12" t="s">
        <v>21</v>
      </c>
      <c r="Q12" t="s">
        <v>21</v>
      </c>
      <c r="R12" t="str">
        <f t="shared" si="0"/>
        <v>___</v>
      </c>
      <c r="S12">
        <v>24</v>
      </c>
      <c r="T12" t="str">
        <f t="shared" si="1"/>
        <v>insert into missionunit (MissionId, UnitId) values (109,717)</v>
      </c>
      <c r="U12" t="str">
        <f t="shared" si="2"/>
        <v>insert into shipclassmember (shipid, shipclassid, IsLeadBoat) values ('78CEA0B0-B8C6-466B-BE28-9006A88F6E90',24,0)</v>
      </c>
      <c r="V12" t="str">
        <f t="shared" si="3"/>
        <v>insert into unitindex (IndexCode, UnitId, IsSortIndex, IsDisplayIndex, IsAlt, IsPlaceholder, DisplayOrder) values ('#G-___21',717,1,1,0,0,1) insert into unitindex  (IndexCode, UnitId, IsSortIndex, IsDisplayIndex, IsAlt, IsPlaceholder, DisplayOrder) values  ('LCS-___21',717,1,1,0,0,2) insert into unitindex  (IndexCode, UnitId, IsSortIndex, IsDisplayIndex, IsAlt, IsPlaceholder, DisplayOrder) values  ('LCS-___21 (US)',717,0,0,1,0,3)</v>
      </c>
    </row>
    <row r="13" spans="1:22" x14ac:dyDescent="0.3">
      <c r="A13" t="s">
        <v>42</v>
      </c>
      <c r="B13">
        <v>718</v>
      </c>
      <c r="C13">
        <v>2</v>
      </c>
      <c r="D13" t="s">
        <v>43</v>
      </c>
      <c r="E13" t="s">
        <v>19</v>
      </c>
      <c r="F13">
        <v>23</v>
      </c>
      <c r="G13" t="s">
        <v>20</v>
      </c>
      <c r="H13">
        <v>23</v>
      </c>
      <c r="I13">
        <v>0</v>
      </c>
      <c r="J13" t="s">
        <v>43</v>
      </c>
      <c r="K13" t="s">
        <v>19</v>
      </c>
      <c r="L13">
        <v>23</v>
      </c>
      <c r="M13">
        <v>0</v>
      </c>
      <c r="N13" t="s">
        <v>21</v>
      </c>
      <c r="O13" s="1">
        <v>1</v>
      </c>
      <c r="P13" t="s">
        <v>21</v>
      </c>
      <c r="Q13" t="s">
        <v>21</v>
      </c>
      <c r="R13" t="str">
        <f t="shared" si="0"/>
        <v>___</v>
      </c>
      <c r="S13">
        <v>24</v>
      </c>
      <c r="T13" t="str">
        <f t="shared" si="1"/>
        <v>insert into missionunit (MissionId, UnitId) values (109,718)</v>
      </c>
      <c r="U13" t="str">
        <f t="shared" si="2"/>
        <v>insert into shipclassmember (shipid, shipclassid, IsLeadBoat) values ('B7A3B6BC-7167-4362-8723-9D7F6C4766DD',24,0)</v>
      </c>
      <c r="V13" t="str">
        <f t="shared" si="3"/>
        <v>insert into unitindex (IndexCode, UnitId, IsSortIndex, IsDisplayIndex, IsAlt, IsPlaceholder, DisplayOrder) values ('#G-___23',718,1,1,0,0,1) insert into unitindex  (IndexCode, UnitId, IsSortIndex, IsDisplayIndex, IsAlt, IsPlaceholder, DisplayOrder) values  ('LCS-___23',718,1,1,0,0,2) insert into unitindex  (IndexCode, UnitId, IsSortIndex, IsDisplayIndex, IsAlt, IsPlaceholder, DisplayOrder) values  ('LCS-___23 (US)',718,0,0,1,0,3)</v>
      </c>
    </row>
    <row r="14" spans="1:22" x14ac:dyDescent="0.3">
      <c r="A14" t="s">
        <v>44</v>
      </c>
      <c r="B14">
        <v>719</v>
      </c>
      <c r="C14">
        <v>2</v>
      </c>
      <c r="D14" t="s">
        <v>45</v>
      </c>
      <c r="E14" t="s">
        <v>19</v>
      </c>
      <c r="F14">
        <v>25</v>
      </c>
      <c r="G14" t="s">
        <v>20</v>
      </c>
      <c r="H14">
        <v>25</v>
      </c>
      <c r="I14">
        <v>0</v>
      </c>
      <c r="J14" t="s">
        <v>45</v>
      </c>
      <c r="K14" t="s">
        <v>19</v>
      </c>
      <c r="L14">
        <v>25</v>
      </c>
      <c r="M14">
        <v>0</v>
      </c>
      <c r="N14" t="s">
        <v>21</v>
      </c>
      <c r="O14" s="1">
        <v>1</v>
      </c>
      <c r="P14" t="s">
        <v>21</v>
      </c>
      <c r="Q14" t="s">
        <v>21</v>
      </c>
      <c r="R14" t="str">
        <f t="shared" si="0"/>
        <v>___</v>
      </c>
      <c r="S14">
        <v>24</v>
      </c>
      <c r="T14" t="str">
        <f t="shared" si="1"/>
        <v>insert into missionunit (MissionId, UnitId) values (109,719)</v>
      </c>
      <c r="U14" t="str">
        <f t="shared" si="2"/>
        <v>insert into shipclassmember (shipid, shipclassid, IsLeadBoat) values ('EF625007-7B67-49DC-8BB0-7B46AD1B1401',24,0)</v>
      </c>
      <c r="V14" t="str">
        <f t="shared" si="3"/>
        <v>insert into unitindex (IndexCode, UnitId, IsSortIndex, IsDisplayIndex, IsAlt, IsPlaceholder, DisplayOrder) values ('#G-___25',719,1,1,0,0,1) insert into unitindex  (IndexCode, UnitId, IsSortIndex, IsDisplayIndex, IsAlt, IsPlaceholder, DisplayOrder) values  ('LCS-___25',719,1,1,0,0,2) insert into unitindex  (IndexCode, UnitId, IsSortIndex, IsDisplayIndex, IsAlt, IsPlaceholder, DisplayOrder) values  ('LCS-___25 (US)',719,0,0,1,0,3)</v>
      </c>
    </row>
    <row r="15" spans="1:22" x14ac:dyDescent="0.3">
      <c r="A15" t="s">
        <v>46</v>
      </c>
      <c r="B15">
        <v>720</v>
      </c>
      <c r="C15">
        <v>4</v>
      </c>
      <c r="D15" t="s">
        <v>47</v>
      </c>
      <c r="E15" t="s">
        <v>19</v>
      </c>
      <c r="F15">
        <v>27</v>
      </c>
      <c r="G15" t="s">
        <v>20</v>
      </c>
      <c r="H15">
        <v>27</v>
      </c>
      <c r="I15">
        <v>0</v>
      </c>
      <c r="J15" t="s">
        <v>47</v>
      </c>
      <c r="K15" t="s">
        <v>19</v>
      </c>
      <c r="L15">
        <v>27</v>
      </c>
      <c r="M15">
        <v>0</v>
      </c>
      <c r="N15" t="s">
        <v>21</v>
      </c>
      <c r="O15" s="1">
        <v>1</v>
      </c>
      <c r="P15" t="s">
        <v>21</v>
      </c>
      <c r="Q15" t="s">
        <v>21</v>
      </c>
      <c r="R15" t="str">
        <f t="shared" si="0"/>
        <v>___</v>
      </c>
      <c r="S15">
        <v>24</v>
      </c>
      <c r="T15" t="str">
        <f t="shared" si="1"/>
        <v>insert into missionunit (MissionId, UnitId) values (109,720)</v>
      </c>
      <c r="U15" t="str">
        <f t="shared" si="2"/>
        <v>insert into shipclassmember (shipid, shipclassid, IsLeadBoat) values ('2EDA4849-13B4-4DAC-9F5D-A7AE2490E189',24,0)</v>
      </c>
      <c r="V15" t="str">
        <f t="shared" si="3"/>
        <v>insert into unitindex (IndexCode, UnitId, IsSortIndex, IsDisplayIndex, IsAlt, IsPlaceholder, DisplayOrder) values ('#G-___27',720,1,1,0,0,1) insert into unitindex  (IndexCode, UnitId, IsSortIndex, IsDisplayIndex, IsAlt, IsPlaceholder, DisplayOrder) values  ('LCS-___27',720,1,1,0,0,2) insert into unitindex  (IndexCode, UnitId, IsSortIndex, IsDisplayIndex, IsAlt, IsPlaceholder, DisplayOrder) values  ('LCS-___27 (US)',720,0,0,1,0,3)</v>
      </c>
    </row>
    <row r="16" spans="1:22" x14ac:dyDescent="0.3">
      <c r="A16" t="s">
        <v>48</v>
      </c>
      <c r="B16">
        <v>721</v>
      </c>
      <c r="C16">
        <v>1</v>
      </c>
      <c r="D16" t="s">
        <v>49</v>
      </c>
      <c r="E16" t="s">
        <v>19</v>
      </c>
      <c r="F16">
        <v>2</v>
      </c>
      <c r="G16" t="s">
        <v>20</v>
      </c>
      <c r="H16">
        <v>2</v>
      </c>
      <c r="I16">
        <v>0</v>
      </c>
      <c r="J16" t="s">
        <v>49</v>
      </c>
      <c r="K16" t="s">
        <v>19</v>
      </c>
      <c r="L16">
        <v>2</v>
      </c>
      <c r="M16">
        <v>0</v>
      </c>
      <c r="N16" t="s">
        <v>21</v>
      </c>
      <c r="O16" s="1">
        <v>1</v>
      </c>
      <c r="P16" t="s">
        <v>21</v>
      </c>
      <c r="Q16" t="s">
        <v>21</v>
      </c>
      <c r="R16" t="str">
        <f t="shared" si="0"/>
        <v>____</v>
      </c>
      <c r="S16">
        <v>25</v>
      </c>
      <c r="T16" t="str">
        <f t="shared" si="1"/>
        <v>insert into missionunit (MissionId, UnitId) values (109,721)</v>
      </c>
      <c r="U16" t="str">
        <f t="shared" si="2"/>
        <v>insert into shipclassmember (shipid, shipclassid, IsLeadBoat) values ('840C64C0-EFFD-48E5-B5F4-BD0C04D95506',25,0)</v>
      </c>
      <c r="V16" t="str">
        <f t="shared" si="3"/>
        <v>insert into unitindex (IndexCode, UnitId, IsSortIndex, IsDisplayIndex, IsAlt, IsPlaceholder, DisplayOrder) values ('#G-____2',721,1,1,0,0,1) insert into unitindex  (IndexCode, UnitId, IsSortIndex, IsDisplayIndex, IsAlt, IsPlaceholder, DisplayOrder) values  ('LCS-____2',721,1,1,0,0,2) insert into unitindex  (IndexCode, UnitId, IsSortIndex, IsDisplayIndex, IsAlt, IsPlaceholder, DisplayOrder) values  ('LCS-____2 (US)',721,0,0,1,0,3)</v>
      </c>
    </row>
    <row r="17" spans="1:22" x14ac:dyDescent="0.3">
      <c r="A17" t="s">
        <v>50</v>
      </c>
      <c r="B17">
        <v>722</v>
      </c>
      <c r="C17">
        <v>1</v>
      </c>
      <c r="D17" t="s">
        <v>51</v>
      </c>
      <c r="E17" t="s">
        <v>19</v>
      </c>
      <c r="F17">
        <v>4</v>
      </c>
      <c r="G17" t="s">
        <v>20</v>
      </c>
      <c r="H17">
        <v>4</v>
      </c>
      <c r="I17">
        <v>0</v>
      </c>
      <c r="J17" t="s">
        <v>51</v>
      </c>
      <c r="K17" t="s">
        <v>19</v>
      </c>
      <c r="L17">
        <v>4</v>
      </c>
      <c r="M17">
        <v>0</v>
      </c>
      <c r="N17" t="s">
        <v>21</v>
      </c>
      <c r="O17" s="1">
        <v>1</v>
      </c>
      <c r="P17" t="s">
        <v>21</v>
      </c>
      <c r="Q17" t="s">
        <v>21</v>
      </c>
      <c r="R17" t="str">
        <f t="shared" si="0"/>
        <v>____</v>
      </c>
      <c r="S17">
        <v>25</v>
      </c>
      <c r="T17" t="str">
        <f t="shared" si="1"/>
        <v>insert into missionunit (MissionId, UnitId) values (109,722)</v>
      </c>
      <c r="U17" t="str">
        <f t="shared" si="2"/>
        <v>insert into shipclassmember (shipid, shipclassid, IsLeadBoat) values ('F4013EA6-4224-4C8F-BB8A-332BE9C8A9F9',25,0)</v>
      </c>
      <c r="V17" t="str">
        <f t="shared" si="3"/>
        <v>insert into unitindex (IndexCode, UnitId, IsSortIndex, IsDisplayIndex, IsAlt, IsPlaceholder, DisplayOrder) values ('#G-____4',722,1,1,0,0,1) insert into unitindex  (IndexCode, UnitId, IsSortIndex, IsDisplayIndex, IsAlt, IsPlaceholder, DisplayOrder) values  ('LCS-____4',722,1,1,0,0,2) insert into unitindex  (IndexCode, UnitId, IsSortIndex, IsDisplayIndex, IsAlt, IsPlaceholder, DisplayOrder) values  ('LCS-____4 (US)',722,0,0,1,0,3)</v>
      </c>
    </row>
    <row r="18" spans="1:22" x14ac:dyDescent="0.3">
      <c r="A18" t="s">
        <v>52</v>
      </c>
      <c r="B18">
        <v>723</v>
      </c>
      <c r="C18">
        <v>1</v>
      </c>
      <c r="D18" t="s">
        <v>53</v>
      </c>
      <c r="E18" t="s">
        <v>19</v>
      </c>
      <c r="F18">
        <v>6</v>
      </c>
      <c r="G18" t="s">
        <v>20</v>
      </c>
      <c r="H18">
        <v>6</v>
      </c>
      <c r="I18">
        <v>0</v>
      </c>
      <c r="J18" t="s">
        <v>53</v>
      </c>
      <c r="K18" t="s">
        <v>19</v>
      </c>
      <c r="L18">
        <v>6</v>
      </c>
      <c r="M18">
        <v>0</v>
      </c>
      <c r="N18" t="s">
        <v>21</v>
      </c>
      <c r="O18" s="1">
        <v>1</v>
      </c>
      <c r="P18" t="s">
        <v>21</v>
      </c>
      <c r="Q18" t="s">
        <v>21</v>
      </c>
      <c r="R18" t="str">
        <f t="shared" si="0"/>
        <v>____</v>
      </c>
      <c r="S18">
        <v>25</v>
      </c>
      <c r="T18" t="str">
        <f t="shared" si="1"/>
        <v>insert into missionunit (MissionId, UnitId) values (109,723)</v>
      </c>
      <c r="U18" t="str">
        <f t="shared" si="2"/>
        <v>insert into shipclassmember (shipid, shipclassid, IsLeadBoat) values ('0D70DF62-B25F-432D-90F0-F93CF65645B1',25,0)</v>
      </c>
      <c r="V18" t="str">
        <f t="shared" si="3"/>
        <v>insert into unitindex (IndexCode, UnitId, IsSortIndex, IsDisplayIndex, IsAlt, IsPlaceholder, DisplayOrder) values ('#G-____6',723,1,1,0,0,1) insert into unitindex  (IndexCode, UnitId, IsSortIndex, IsDisplayIndex, IsAlt, IsPlaceholder, DisplayOrder) values  ('LCS-____6',723,1,1,0,0,2) insert into unitindex  (IndexCode, UnitId, IsSortIndex, IsDisplayIndex, IsAlt, IsPlaceholder, DisplayOrder) values  ('LCS-____6 (US)',723,0,0,1,0,3)</v>
      </c>
    </row>
    <row r="19" spans="1:22" x14ac:dyDescent="0.3">
      <c r="A19" t="s">
        <v>54</v>
      </c>
      <c r="B19">
        <v>724</v>
      </c>
      <c r="C19">
        <v>1</v>
      </c>
      <c r="D19" t="s">
        <v>55</v>
      </c>
      <c r="E19" t="s">
        <v>19</v>
      </c>
      <c r="F19">
        <v>8</v>
      </c>
      <c r="G19" t="s">
        <v>20</v>
      </c>
      <c r="H19">
        <v>8</v>
      </c>
      <c r="I19">
        <v>0</v>
      </c>
      <c r="J19" t="s">
        <v>55</v>
      </c>
      <c r="K19" t="s">
        <v>19</v>
      </c>
      <c r="L19">
        <v>8</v>
      </c>
      <c r="M19">
        <v>0</v>
      </c>
      <c r="N19" t="s">
        <v>21</v>
      </c>
      <c r="O19" s="1">
        <v>1</v>
      </c>
      <c r="P19" t="s">
        <v>21</v>
      </c>
      <c r="Q19" t="s">
        <v>21</v>
      </c>
      <c r="R19" t="str">
        <f t="shared" si="0"/>
        <v>____</v>
      </c>
      <c r="S19">
        <v>25</v>
      </c>
      <c r="T19" t="str">
        <f t="shared" si="1"/>
        <v>insert into missionunit (MissionId, UnitId) values (109,724)</v>
      </c>
      <c r="U19" t="str">
        <f t="shared" si="2"/>
        <v>insert into shipclassmember (shipid, shipclassid, IsLeadBoat) values ('460A4A06-5967-4BE4-94C7-288C0C418710',25,0)</v>
      </c>
      <c r="V19" t="str">
        <f t="shared" si="3"/>
        <v>insert into unitindex (IndexCode, UnitId, IsSortIndex, IsDisplayIndex, IsAlt, IsPlaceholder, DisplayOrder) values ('#G-____8',724,1,1,0,0,1) insert into unitindex  (IndexCode, UnitId, IsSortIndex, IsDisplayIndex, IsAlt, IsPlaceholder, DisplayOrder) values  ('LCS-____8',724,1,1,0,0,2) insert into unitindex  (IndexCode, UnitId, IsSortIndex, IsDisplayIndex, IsAlt, IsPlaceholder, DisplayOrder) values  ('LCS-____8 (US)',724,0,0,1,0,3)</v>
      </c>
    </row>
    <row r="20" spans="1:22" x14ac:dyDescent="0.3">
      <c r="A20" t="s">
        <v>56</v>
      </c>
      <c r="B20">
        <v>725</v>
      </c>
      <c r="C20">
        <v>1</v>
      </c>
      <c r="D20" t="s">
        <v>57</v>
      </c>
      <c r="E20" t="s">
        <v>19</v>
      </c>
      <c r="F20">
        <v>10</v>
      </c>
      <c r="G20" t="s">
        <v>20</v>
      </c>
      <c r="H20">
        <v>10</v>
      </c>
      <c r="I20">
        <v>0</v>
      </c>
      <c r="J20" t="s">
        <v>57</v>
      </c>
      <c r="K20" t="s">
        <v>19</v>
      </c>
      <c r="L20">
        <v>10</v>
      </c>
      <c r="M20">
        <v>0</v>
      </c>
      <c r="N20" t="s">
        <v>21</v>
      </c>
      <c r="O20" s="1">
        <v>1</v>
      </c>
      <c r="P20" t="s">
        <v>21</v>
      </c>
      <c r="Q20" t="s">
        <v>21</v>
      </c>
      <c r="R20" t="str">
        <f t="shared" si="0"/>
        <v>___</v>
      </c>
      <c r="S20">
        <v>25</v>
      </c>
      <c r="T20" t="str">
        <f t="shared" si="1"/>
        <v>insert into missionunit (MissionId, UnitId) values (109,725)</v>
      </c>
      <c r="U20" t="str">
        <f t="shared" si="2"/>
        <v>insert into shipclassmember (shipid, shipclassid, IsLeadBoat) values ('8D9A586C-7F49-46D5-A8F7-B8E830EB8875',25,0)</v>
      </c>
      <c r="V20" t="str">
        <f t="shared" si="3"/>
        <v>insert into unitindex (IndexCode, UnitId, IsSortIndex, IsDisplayIndex, IsAlt, IsPlaceholder, DisplayOrder) values ('#G-___10',725,1,1,0,0,1) insert into unitindex  (IndexCode, UnitId, IsSortIndex, IsDisplayIndex, IsAlt, IsPlaceholder, DisplayOrder) values  ('LCS-___10',725,1,1,0,0,2) insert into unitindex  (IndexCode, UnitId, IsSortIndex, IsDisplayIndex, IsAlt, IsPlaceholder, DisplayOrder) values  ('LCS-___10 (US)',725,0,0,1,0,3)</v>
      </c>
    </row>
    <row r="21" spans="1:22" x14ac:dyDescent="0.3">
      <c r="A21" t="s">
        <v>58</v>
      </c>
      <c r="B21">
        <v>726</v>
      </c>
      <c r="C21">
        <v>1</v>
      </c>
      <c r="D21" t="s">
        <v>59</v>
      </c>
      <c r="E21" t="s">
        <v>19</v>
      </c>
      <c r="F21">
        <v>12</v>
      </c>
      <c r="G21" t="s">
        <v>20</v>
      </c>
      <c r="H21">
        <v>12</v>
      </c>
      <c r="I21">
        <v>0</v>
      </c>
      <c r="J21" t="s">
        <v>59</v>
      </c>
      <c r="K21" t="s">
        <v>19</v>
      </c>
      <c r="L21">
        <v>12</v>
      </c>
      <c r="M21">
        <v>0</v>
      </c>
      <c r="N21" t="s">
        <v>21</v>
      </c>
      <c r="O21" s="1">
        <v>1</v>
      </c>
      <c r="P21" t="s">
        <v>21</v>
      </c>
      <c r="Q21" t="s">
        <v>21</v>
      </c>
      <c r="R21" t="str">
        <f t="shared" si="0"/>
        <v>___</v>
      </c>
      <c r="S21">
        <v>25</v>
      </c>
      <c r="T21" t="str">
        <f t="shared" si="1"/>
        <v>insert into missionunit (MissionId, UnitId) values (109,726)</v>
      </c>
      <c r="U21" t="str">
        <f t="shared" si="2"/>
        <v>insert into shipclassmember (shipid, shipclassid, IsLeadBoat) values ('B788A5E2-9953-426C-B489-1D3A595BCDA2',25,0)</v>
      </c>
      <c r="V21" t="str">
        <f t="shared" si="3"/>
        <v>insert into unitindex (IndexCode, UnitId, IsSortIndex, IsDisplayIndex, IsAlt, IsPlaceholder, DisplayOrder) values ('#G-___12',726,1,1,0,0,1) insert into unitindex  (IndexCode, UnitId, IsSortIndex, IsDisplayIndex, IsAlt, IsPlaceholder, DisplayOrder) values  ('LCS-___12',726,1,1,0,0,2) insert into unitindex  (IndexCode, UnitId, IsSortIndex, IsDisplayIndex, IsAlt, IsPlaceholder, DisplayOrder) values  ('LCS-___12 (US)',726,0,0,1,0,3)</v>
      </c>
    </row>
    <row r="22" spans="1:22" x14ac:dyDescent="0.3">
      <c r="A22" t="s">
        <v>60</v>
      </c>
      <c r="B22">
        <v>727</v>
      </c>
      <c r="C22">
        <v>1</v>
      </c>
      <c r="D22" t="s">
        <v>61</v>
      </c>
      <c r="E22" t="s">
        <v>19</v>
      </c>
      <c r="F22">
        <v>14</v>
      </c>
      <c r="G22" t="s">
        <v>20</v>
      </c>
      <c r="H22">
        <v>14</v>
      </c>
      <c r="I22">
        <v>0</v>
      </c>
      <c r="J22" t="s">
        <v>61</v>
      </c>
      <c r="K22" t="s">
        <v>19</v>
      </c>
      <c r="L22">
        <v>14</v>
      </c>
      <c r="M22">
        <v>0</v>
      </c>
      <c r="N22" t="s">
        <v>21</v>
      </c>
      <c r="O22" s="1">
        <v>1</v>
      </c>
      <c r="P22" t="s">
        <v>21</v>
      </c>
      <c r="Q22" t="s">
        <v>21</v>
      </c>
      <c r="R22" t="str">
        <f t="shared" si="0"/>
        <v>___</v>
      </c>
      <c r="S22">
        <v>25</v>
      </c>
      <c r="T22" t="str">
        <f t="shared" si="1"/>
        <v>insert into missionunit (MissionId, UnitId) values (109,727)</v>
      </c>
      <c r="U22" t="str">
        <f t="shared" si="2"/>
        <v>insert into shipclassmember (shipid, shipclassid, IsLeadBoat) values ('922E2E15-A048-4003-88FD-6F6313006866',25,0)</v>
      </c>
      <c r="V22" t="str">
        <f t="shared" si="3"/>
        <v>insert into unitindex (IndexCode, UnitId, IsSortIndex, IsDisplayIndex, IsAlt, IsPlaceholder, DisplayOrder) values ('#G-___14',727,1,1,0,0,1) insert into unitindex  (IndexCode, UnitId, IsSortIndex, IsDisplayIndex, IsAlt, IsPlaceholder, DisplayOrder) values  ('LCS-___14',727,1,1,0,0,2) insert into unitindex  (IndexCode, UnitId, IsSortIndex, IsDisplayIndex, IsAlt, IsPlaceholder, DisplayOrder) values  ('LCS-___14 (US)',727,0,0,1,0,3)</v>
      </c>
    </row>
    <row r="23" spans="1:22" x14ac:dyDescent="0.3">
      <c r="A23" t="s">
        <v>62</v>
      </c>
      <c r="B23">
        <v>728</v>
      </c>
      <c r="C23">
        <v>2</v>
      </c>
      <c r="D23" t="s">
        <v>63</v>
      </c>
      <c r="E23" t="s">
        <v>19</v>
      </c>
      <c r="F23">
        <v>16</v>
      </c>
      <c r="G23" t="s">
        <v>20</v>
      </c>
      <c r="H23">
        <v>16</v>
      </c>
      <c r="I23">
        <v>0</v>
      </c>
      <c r="J23" t="s">
        <v>63</v>
      </c>
      <c r="K23" t="s">
        <v>19</v>
      </c>
      <c r="L23">
        <v>16</v>
      </c>
      <c r="M23">
        <v>0</v>
      </c>
      <c r="N23" t="s">
        <v>21</v>
      </c>
      <c r="O23" s="1">
        <v>1</v>
      </c>
      <c r="P23" t="s">
        <v>21</v>
      </c>
      <c r="Q23" t="s">
        <v>21</v>
      </c>
      <c r="R23" t="str">
        <f t="shared" si="0"/>
        <v>___</v>
      </c>
      <c r="S23">
        <v>25</v>
      </c>
      <c r="T23" t="str">
        <f t="shared" si="1"/>
        <v>insert into missionunit (MissionId, UnitId) values (109,728)</v>
      </c>
      <c r="U23" t="str">
        <f t="shared" si="2"/>
        <v>insert into shipclassmember (shipid, shipclassid, IsLeadBoat) values ('89696CC7-AA4C-41B9-A218-DCA1A1230081',25,0)</v>
      </c>
      <c r="V23" t="str">
        <f t="shared" si="3"/>
        <v>insert into unitindex (IndexCode, UnitId, IsSortIndex, IsDisplayIndex, IsAlt, IsPlaceholder, DisplayOrder) values ('#G-___16',728,1,1,0,0,1) insert into unitindex  (IndexCode, UnitId, IsSortIndex, IsDisplayIndex, IsAlt, IsPlaceholder, DisplayOrder) values  ('LCS-___16',728,1,1,0,0,2) insert into unitindex  (IndexCode, UnitId, IsSortIndex, IsDisplayIndex, IsAlt, IsPlaceholder, DisplayOrder) values  ('LCS-___16 (US)',728,0,0,1,0,3)</v>
      </c>
    </row>
    <row r="24" spans="1:22" x14ac:dyDescent="0.3">
      <c r="A24" t="s">
        <v>64</v>
      </c>
      <c r="B24">
        <v>729</v>
      </c>
      <c r="C24">
        <v>2</v>
      </c>
      <c r="D24" t="s">
        <v>65</v>
      </c>
      <c r="E24" t="s">
        <v>19</v>
      </c>
      <c r="F24">
        <v>18</v>
      </c>
      <c r="G24" t="s">
        <v>20</v>
      </c>
      <c r="H24">
        <v>18</v>
      </c>
      <c r="I24">
        <v>0</v>
      </c>
      <c r="J24" t="s">
        <v>65</v>
      </c>
      <c r="K24" t="s">
        <v>19</v>
      </c>
      <c r="L24">
        <v>18</v>
      </c>
      <c r="M24">
        <v>0</v>
      </c>
      <c r="N24" t="s">
        <v>21</v>
      </c>
      <c r="O24" s="1">
        <v>1</v>
      </c>
      <c r="P24" t="s">
        <v>21</v>
      </c>
      <c r="Q24" t="s">
        <v>21</v>
      </c>
      <c r="R24" t="str">
        <f t="shared" si="0"/>
        <v>___</v>
      </c>
      <c r="S24">
        <v>25</v>
      </c>
      <c r="T24" t="str">
        <f t="shared" si="1"/>
        <v>insert into missionunit (MissionId, UnitId) values (109,729)</v>
      </c>
      <c r="U24" t="str">
        <f t="shared" si="2"/>
        <v>insert into shipclassmember (shipid, shipclassid, IsLeadBoat) values ('F5156BE0-0D64-4CE5-A709-D97424FE0F01',25,0)</v>
      </c>
      <c r="V24" t="str">
        <f t="shared" si="3"/>
        <v>insert into unitindex (IndexCode, UnitId, IsSortIndex, IsDisplayIndex, IsAlt, IsPlaceholder, DisplayOrder) values ('#G-___18',729,1,1,0,0,1) insert into unitindex  (IndexCode, UnitId, IsSortIndex, IsDisplayIndex, IsAlt, IsPlaceholder, DisplayOrder) values  ('LCS-___18',729,1,1,0,0,2) insert into unitindex  (IndexCode, UnitId, IsSortIndex, IsDisplayIndex, IsAlt, IsPlaceholder, DisplayOrder) values  ('LCS-___18 (US)',729,0,0,1,0,3)</v>
      </c>
    </row>
    <row r="25" spans="1:22" x14ac:dyDescent="0.3">
      <c r="A25" t="s">
        <v>66</v>
      </c>
      <c r="B25">
        <v>730</v>
      </c>
      <c r="C25">
        <v>2</v>
      </c>
      <c r="D25" t="s">
        <v>67</v>
      </c>
      <c r="E25" t="s">
        <v>19</v>
      </c>
      <c r="F25">
        <v>20</v>
      </c>
      <c r="G25" t="s">
        <v>20</v>
      </c>
      <c r="H25">
        <v>20</v>
      </c>
      <c r="I25">
        <v>0</v>
      </c>
      <c r="J25" t="s">
        <v>67</v>
      </c>
      <c r="K25" t="s">
        <v>19</v>
      </c>
      <c r="L25">
        <v>20</v>
      </c>
      <c r="M25">
        <v>0</v>
      </c>
      <c r="N25" t="s">
        <v>21</v>
      </c>
      <c r="O25" s="1">
        <v>1</v>
      </c>
      <c r="P25" t="s">
        <v>21</v>
      </c>
      <c r="Q25" t="s">
        <v>21</v>
      </c>
      <c r="R25" t="str">
        <f t="shared" si="0"/>
        <v>___</v>
      </c>
      <c r="S25">
        <v>25</v>
      </c>
      <c r="T25" t="str">
        <f t="shared" si="1"/>
        <v>insert into missionunit (MissionId, UnitId) values (109,730)</v>
      </c>
      <c r="U25" t="str">
        <f t="shared" si="2"/>
        <v>insert into shipclassmember (shipid, shipclassid, IsLeadBoat) values ('EA3DC128-78C4-4D6C-AA73-19F6BB3DEB27',25,0)</v>
      </c>
      <c r="V25" t="str">
        <f t="shared" si="3"/>
        <v>insert into unitindex (IndexCode, UnitId, IsSortIndex, IsDisplayIndex, IsAlt, IsPlaceholder, DisplayOrder) values ('#G-___20',730,1,1,0,0,1) insert into unitindex  (IndexCode, UnitId, IsSortIndex, IsDisplayIndex, IsAlt, IsPlaceholder, DisplayOrder) values  ('LCS-___20',730,1,1,0,0,2) insert into unitindex  (IndexCode, UnitId, IsSortIndex, IsDisplayIndex, IsAlt, IsPlaceholder, DisplayOrder) values  ('LCS-___20 (US)',730,0,0,1,0,3)</v>
      </c>
    </row>
    <row r="26" spans="1:22" x14ac:dyDescent="0.3">
      <c r="A26" t="s">
        <v>68</v>
      </c>
      <c r="B26">
        <v>731</v>
      </c>
      <c r="C26">
        <v>2</v>
      </c>
      <c r="D26" t="s">
        <v>69</v>
      </c>
      <c r="E26" t="s">
        <v>19</v>
      </c>
      <c r="F26">
        <v>22</v>
      </c>
      <c r="G26" t="s">
        <v>20</v>
      </c>
      <c r="H26">
        <v>22</v>
      </c>
      <c r="I26">
        <v>0</v>
      </c>
      <c r="J26" t="s">
        <v>69</v>
      </c>
      <c r="K26" t="s">
        <v>19</v>
      </c>
      <c r="L26">
        <v>22</v>
      </c>
      <c r="M26">
        <v>0</v>
      </c>
      <c r="N26" t="s">
        <v>21</v>
      </c>
      <c r="O26" s="1">
        <v>1</v>
      </c>
      <c r="P26" t="s">
        <v>21</v>
      </c>
      <c r="Q26" t="s">
        <v>21</v>
      </c>
      <c r="R26" t="str">
        <f t="shared" si="0"/>
        <v>___</v>
      </c>
      <c r="S26">
        <v>25</v>
      </c>
      <c r="T26" t="str">
        <f t="shared" si="1"/>
        <v>insert into missionunit (MissionId, UnitId) values (109,731)</v>
      </c>
      <c r="U26" t="str">
        <f t="shared" si="2"/>
        <v>insert into shipclassmember (shipid, shipclassid, IsLeadBoat) values ('468436EC-253E-4ACE-B000-C3A51BA37447',25,0)</v>
      </c>
      <c r="V26" t="str">
        <f t="shared" si="3"/>
        <v>insert into unitindex (IndexCode, UnitId, IsSortIndex, IsDisplayIndex, IsAlt, IsPlaceholder, DisplayOrder) values ('#G-___22',731,1,1,0,0,1) insert into unitindex  (IndexCode, UnitId, IsSortIndex, IsDisplayIndex, IsAlt, IsPlaceholder, DisplayOrder) values  ('LCS-___22',731,1,1,0,0,2) insert into unitindex  (IndexCode, UnitId, IsSortIndex, IsDisplayIndex, IsAlt, IsPlaceholder, DisplayOrder) values  ('LCS-___22 (US)',731,0,0,1,0,3)</v>
      </c>
    </row>
    <row r="27" spans="1:22" x14ac:dyDescent="0.3">
      <c r="A27" t="s">
        <v>70</v>
      </c>
      <c r="B27">
        <v>732</v>
      </c>
      <c r="C27">
        <v>2</v>
      </c>
      <c r="D27" t="s">
        <v>71</v>
      </c>
      <c r="E27" t="s">
        <v>19</v>
      </c>
      <c r="F27">
        <v>24</v>
      </c>
      <c r="G27" t="s">
        <v>20</v>
      </c>
      <c r="H27">
        <v>24</v>
      </c>
      <c r="I27">
        <v>0</v>
      </c>
      <c r="J27" t="s">
        <v>71</v>
      </c>
      <c r="K27" t="s">
        <v>19</v>
      </c>
      <c r="L27">
        <v>24</v>
      </c>
      <c r="M27">
        <v>0</v>
      </c>
      <c r="N27" t="s">
        <v>21</v>
      </c>
      <c r="O27" s="1">
        <v>1</v>
      </c>
      <c r="P27" t="s">
        <v>21</v>
      </c>
      <c r="Q27" t="s">
        <v>21</v>
      </c>
      <c r="R27" t="str">
        <f t="shared" si="0"/>
        <v>___</v>
      </c>
      <c r="S27">
        <v>25</v>
      </c>
      <c r="T27" t="str">
        <f t="shared" si="1"/>
        <v>insert into missionunit (MissionId, UnitId) values (109,732)</v>
      </c>
      <c r="U27" t="str">
        <f t="shared" si="2"/>
        <v>insert into shipclassmember (shipid, shipclassid, IsLeadBoat) values ('31DAA4B4-2809-4EE0-9152-E82EF026B7D0',25,0)</v>
      </c>
      <c r="V27" t="str">
        <f t="shared" si="3"/>
        <v>insert into unitindex (IndexCode, UnitId, IsSortIndex, IsDisplayIndex, IsAlt, IsPlaceholder, DisplayOrder) values ('#G-___24',732,1,1,0,0,1) insert into unitindex  (IndexCode, UnitId, IsSortIndex, IsDisplayIndex, IsAlt, IsPlaceholder, DisplayOrder) values  ('LCS-___24',732,1,1,0,0,2) insert into unitindex  (IndexCode, UnitId, IsSortIndex, IsDisplayIndex, IsAlt, IsPlaceholder, DisplayOrder) values  ('LCS-___24 (US)',732,0,0,1,0,3)</v>
      </c>
    </row>
    <row r="28" spans="1:22" x14ac:dyDescent="0.3">
      <c r="A28" t="s">
        <v>72</v>
      </c>
      <c r="B28">
        <v>733</v>
      </c>
      <c r="C28">
        <v>2</v>
      </c>
      <c r="D28" t="s">
        <v>73</v>
      </c>
      <c r="E28" t="s">
        <v>19</v>
      </c>
      <c r="F28">
        <v>26</v>
      </c>
      <c r="G28" t="s">
        <v>20</v>
      </c>
      <c r="H28">
        <v>26</v>
      </c>
      <c r="I28">
        <v>0</v>
      </c>
      <c r="J28" t="s">
        <v>73</v>
      </c>
      <c r="K28" t="s">
        <v>19</v>
      </c>
      <c r="L28">
        <v>26</v>
      </c>
      <c r="M28">
        <v>0</v>
      </c>
      <c r="N28" t="s">
        <v>21</v>
      </c>
      <c r="O28" s="1">
        <v>1</v>
      </c>
      <c r="P28" t="s">
        <v>21</v>
      </c>
      <c r="Q28" t="s">
        <v>21</v>
      </c>
      <c r="R28" t="str">
        <f t="shared" si="0"/>
        <v>___</v>
      </c>
      <c r="S28">
        <v>25</v>
      </c>
      <c r="T28" t="str">
        <f t="shared" si="1"/>
        <v>insert into missionunit (MissionId, UnitId) values (109,733)</v>
      </c>
      <c r="U28" t="str">
        <f t="shared" si="2"/>
        <v>insert into shipclassmember (shipid, shipclassid, IsLeadBoat) values ('F48EDA40-7FE6-4112-BA4A-F2E12DD8DB91',25,0)</v>
      </c>
      <c r="V28" t="str">
        <f t="shared" si="3"/>
        <v>insert into unitindex (IndexCode, UnitId, IsSortIndex, IsDisplayIndex, IsAlt, IsPlaceholder, DisplayOrder) values ('#G-___26',733,1,1,0,0,1) insert into unitindex  (IndexCode, UnitId, IsSortIndex, IsDisplayIndex, IsAlt, IsPlaceholder, DisplayOrder) values  ('LCS-___26',733,1,1,0,0,2) insert into unitindex  (IndexCode, UnitId, IsSortIndex, IsDisplayIndex, IsAlt, IsPlaceholder, DisplayOrder) values  ('LCS-___26 (US)',733,0,0,1,0,3)</v>
      </c>
    </row>
    <row r="29" spans="1:22" x14ac:dyDescent="0.3">
      <c r="A29" t="s">
        <v>74</v>
      </c>
      <c r="B29">
        <v>734</v>
      </c>
      <c r="C29">
        <v>4</v>
      </c>
      <c r="D29" t="s">
        <v>75</v>
      </c>
      <c r="E29" t="s">
        <v>19</v>
      </c>
      <c r="F29">
        <v>28</v>
      </c>
      <c r="G29" t="s">
        <v>20</v>
      </c>
      <c r="H29">
        <v>28</v>
      </c>
      <c r="I29">
        <v>0</v>
      </c>
      <c r="J29" t="s">
        <v>75</v>
      </c>
      <c r="K29" t="s">
        <v>19</v>
      </c>
      <c r="L29">
        <v>28</v>
      </c>
      <c r="M29">
        <v>0</v>
      </c>
      <c r="N29" t="s">
        <v>21</v>
      </c>
      <c r="O29" s="1">
        <v>1</v>
      </c>
      <c r="P29" t="s">
        <v>21</v>
      </c>
      <c r="Q29" t="s">
        <v>21</v>
      </c>
      <c r="R29" t="str">
        <f t="shared" si="0"/>
        <v>___</v>
      </c>
      <c r="S29">
        <v>25</v>
      </c>
      <c r="T29" t="str">
        <f t="shared" si="1"/>
        <v>insert into missionunit (MissionId, UnitId) values (109,734)</v>
      </c>
      <c r="U29" t="str">
        <f t="shared" si="2"/>
        <v>insert into shipclassmember (shipid, shipclassid, IsLeadBoat) values ('6569ED9A-13FF-41E1-A460-A3D599482139',25,0)</v>
      </c>
      <c r="V29" t="str">
        <f t="shared" si="3"/>
        <v>insert into unitindex (IndexCode, UnitId, IsSortIndex, IsDisplayIndex, IsAlt, IsPlaceholder, DisplayOrder) values ('#G-___28',734,1,1,0,0,1) insert into unitindex  (IndexCode, UnitId, IsSortIndex, IsDisplayIndex, IsAlt, IsPlaceholder, DisplayOrder) values  ('LCS-___28',734,1,1,0,0,2) insert into unitindex  (IndexCode, UnitId, IsSortIndex, IsDisplayIndex, IsAlt, IsPlaceholder, DisplayOrder) values  ('LCS-___28 (US)',734,0,0,1,0,3)</v>
      </c>
    </row>
    <row r="30" spans="1:22" x14ac:dyDescent="0.3">
      <c r="A30" t="s">
        <v>76</v>
      </c>
      <c r="B30">
        <v>735</v>
      </c>
      <c r="C30">
        <v>4</v>
      </c>
      <c r="D30" t="s">
        <v>77</v>
      </c>
      <c r="E30" t="s">
        <v>19</v>
      </c>
      <c r="F30">
        <v>30</v>
      </c>
      <c r="G30" t="s">
        <v>20</v>
      </c>
      <c r="H30">
        <v>30</v>
      </c>
      <c r="I30">
        <v>0</v>
      </c>
      <c r="J30" t="s">
        <v>77</v>
      </c>
      <c r="K30" t="s">
        <v>19</v>
      </c>
      <c r="L30">
        <v>30</v>
      </c>
      <c r="M30">
        <v>0</v>
      </c>
      <c r="N30" t="s">
        <v>21</v>
      </c>
      <c r="O30" s="1">
        <v>1</v>
      </c>
      <c r="P30" t="s">
        <v>21</v>
      </c>
      <c r="Q30" t="s">
        <v>21</v>
      </c>
      <c r="R30" t="str">
        <f t="shared" si="0"/>
        <v>___</v>
      </c>
      <c r="S30">
        <v>25</v>
      </c>
      <c r="T30" t="str">
        <f t="shared" si="1"/>
        <v>insert into missionunit (MissionId, UnitId) values (109,735)</v>
      </c>
      <c r="U30" t="str">
        <f t="shared" si="2"/>
        <v>insert into shipclassmember (shipid, shipclassid, IsLeadBoat) values ('69A8358F-E8A0-4AB0-8120-2B678BA73BDF',25,0)</v>
      </c>
      <c r="V30" t="str">
        <f t="shared" si="3"/>
        <v>insert into unitindex (IndexCode, UnitId, IsSortIndex, IsDisplayIndex, IsAlt, IsPlaceholder, DisplayOrder) values ('#G-___30',735,1,1,0,0,1) insert into unitindex  (IndexCode, UnitId, IsSortIndex, IsDisplayIndex, IsAlt, IsPlaceholder, DisplayOrder) values  ('LCS-___30',735,1,1,0,0,2) insert into unitindex  (IndexCode, UnitId, IsSortIndex, IsDisplayIndex, IsAlt, IsPlaceholder, DisplayOrder) values  ('LCS-___30 (US)',735,0,0,1,0,3)</v>
      </c>
    </row>
    <row r="34" spans="4:15" x14ac:dyDescent="0.3">
      <c r="D34" s="10">
        <v>840</v>
      </c>
      <c r="E34" s="10" t="s">
        <v>1009</v>
      </c>
      <c r="F34" s="10" t="s">
        <v>1071</v>
      </c>
      <c r="G34" s="10"/>
      <c r="H34" s="10"/>
      <c r="I34" s="10"/>
      <c r="J34" s="10"/>
      <c r="K34" s="10"/>
      <c r="L34" s="10"/>
      <c r="M34" s="10"/>
      <c r="N34" s="10"/>
      <c r="O34" s="10"/>
    </row>
    <row r="35" spans="4:15" x14ac:dyDescent="0.3">
      <c r="D35" s="10">
        <v>842</v>
      </c>
      <c r="E35" s="10" t="s">
        <v>1010</v>
      </c>
      <c r="F35" s="10" t="s">
        <v>1072</v>
      </c>
      <c r="G35" s="10"/>
      <c r="H35" s="10"/>
      <c r="I35" s="10"/>
      <c r="J35" s="10"/>
      <c r="K35" s="10"/>
      <c r="L35" s="10"/>
      <c r="M35" s="10"/>
      <c r="N35" s="10"/>
      <c r="O35" s="10"/>
    </row>
    <row r="36" spans="4:15" x14ac:dyDescent="0.3">
      <c r="D36" s="10">
        <v>843</v>
      </c>
      <c r="E36" s="10" t="s">
        <v>1011</v>
      </c>
      <c r="F36" s="10" t="s">
        <v>1073</v>
      </c>
      <c r="G36" s="10"/>
      <c r="H36" s="10"/>
      <c r="I36" s="10"/>
      <c r="J36" s="10"/>
      <c r="K36" s="10"/>
      <c r="L36" s="10"/>
      <c r="M36" s="10"/>
      <c r="N36" s="10"/>
      <c r="O36" s="10"/>
    </row>
    <row r="37" spans="4:15" x14ac:dyDescent="0.3">
      <c r="D37" s="10">
        <v>844</v>
      </c>
      <c r="E37" s="10" t="s">
        <v>1012</v>
      </c>
      <c r="F37" s="10" t="s">
        <v>1074</v>
      </c>
      <c r="G37" s="10"/>
      <c r="H37" s="10"/>
      <c r="I37" s="10"/>
      <c r="J37" s="10"/>
      <c r="K37" s="10"/>
      <c r="L37" s="10"/>
      <c r="M37" s="10"/>
      <c r="N37" s="10"/>
      <c r="O37" s="10"/>
    </row>
    <row r="38" spans="4:15" x14ac:dyDescent="0.3">
      <c r="D38" s="10">
        <v>845</v>
      </c>
      <c r="E38" s="10" t="s">
        <v>1013</v>
      </c>
      <c r="F38" s="10" t="s">
        <v>1075</v>
      </c>
      <c r="G38" s="10"/>
      <c r="H38" s="10"/>
      <c r="I38" s="10"/>
      <c r="J38" s="10"/>
      <c r="K38" s="10"/>
      <c r="L38" s="10"/>
      <c r="M38" s="10"/>
      <c r="N38" s="10"/>
      <c r="O38" s="10"/>
    </row>
    <row r="39" spans="4:15" x14ac:dyDescent="0.3">
      <c r="D39" s="10">
        <v>846</v>
      </c>
      <c r="E39" s="10" t="s">
        <v>1014</v>
      </c>
      <c r="F39" s="10" t="s">
        <v>1076</v>
      </c>
      <c r="G39" s="10"/>
      <c r="H39" s="10"/>
      <c r="I39" s="10"/>
      <c r="J39" s="10"/>
      <c r="K39" s="10"/>
      <c r="L39" s="10"/>
      <c r="M39" s="10"/>
      <c r="N39" s="10"/>
      <c r="O39" s="10"/>
    </row>
    <row r="40" spans="4:15" x14ac:dyDescent="0.3">
      <c r="D40" s="10">
        <v>847</v>
      </c>
      <c r="E40" s="10" t="s">
        <v>1015</v>
      </c>
      <c r="F40" s="10" t="s">
        <v>1077</v>
      </c>
      <c r="G40" s="10"/>
      <c r="H40" s="10"/>
      <c r="I40" s="10"/>
      <c r="J40" s="10"/>
      <c r="K40" s="10"/>
      <c r="L40" s="10"/>
      <c r="M40" s="10"/>
      <c r="N40" s="10"/>
      <c r="O40" s="10"/>
    </row>
    <row r="41" spans="4:15" x14ac:dyDescent="0.3">
      <c r="D41" s="10">
        <v>848</v>
      </c>
      <c r="E41" s="10" t="s">
        <v>1016</v>
      </c>
      <c r="F41" s="10" t="s">
        <v>1078</v>
      </c>
      <c r="G41" s="10"/>
      <c r="H41" s="10"/>
      <c r="I41" s="10"/>
      <c r="J41" s="10"/>
      <c r="K41" s="10"/>
      <c r="L41" s="10"/>
      <c r="M41" s="10"/>
      <c r="N41" s="10"/>
      <c r="O41" s="10"/>
    </row>
    <row r="42" spans="4:15" x14ac:dyDescent="0.3">
      <c r="D42" s="10">
        <v>849</v>
      </c>
      <c r="E42" s="10" t="s">
        <v>1017</v>
      </c>
      <c r="F42" s="10" t="s">
        <v>1079</v>
      </c>
      <c r="G42" s="10"/>
      <c r="H42" s="10"/>
      <c r="I42" s="10"/>
      <c r="J42" s="10"/>
      <c r="K42" s="10"/>
      <c r="L42" s="14"/>
      <c r="M42" s="10"/>
      <c r="N42" s="10"/>
      <c r="O42" s="10"/>
    </row>
    <row r="43" spans="4:15" x14ac:dyDescent="0.3">
      <c r="D43" s="10">
        <v>850</v>
      </c>
      <c r="E43" s="10" t="s">
        <v>1018</v>
      </c>
      <c r="F43" s="10" t="s">
        <v>1080</v>
      </c>
      <c r="G43" s="10"/>
      <c r="H43" s="10"/>
      <c r="I43" s="10"/>
      <c r="J43" s="10"/>
      <c r="K43" s="10"/>
      <c r="L43" s="10"/>
      <c r="M43" s="10"/>
      <c r="N43" s="10"/>
      <c r="O43" s="10"/>
    </row>
    <row r="44" spans="4:15" x14ac:dyDescent="0.3">
      <c r="D44" s="10">
        <v>851</v>
      </c>
      <c r="E44" s="10" t="s">
        <v>1019</v>
      </c>
      <c r="F44" s="10" t="s">
        <v>1081</v>
      </c>
      <c r="G44" s="10"/>
      <c r="H44" s="10"/>
      <c r="I44" s="10"/>
      <c r="J44" s="10"/>
      <c r="K44" s="10"/>
      <c r="L44" s="10"/>
      <c r="M44" s="10"/>
      <c r="N44" s="10"/>
      <c r="O44" s="10"/>
    </row>
    <row r="45" spans="4:15" x14ac:dyDescent="0.3">
      <c r="D45" s="10">
        <v>852</v>
      </c>
      <c r="E45" s="10" t="s">
        <v>1020</v>
      </c>
      <c r="F45" s="10" t="s">
        <v>1082</v>
      </c>
      <c r="G45" s="10"/>
      <c r="H45" s="10"/>
      <c r="I45" s="10"/>
      <c r="J45" s="10"/>
      <c r="K45" s="10"/>
      <c r="L45" s="10"/>
      <c r="M45" s="10"/>
      <c r="N45" s="10"/>
      <c r="O45" s="10"/>
    </row>
    <row r="46" spans="4:15" x14ac:dyDescent="0.3">
      <c r="D46" s="10">
        <v>853</v>
      </c>
      <c r="E46" s="10" t="s">
        <v>1021</v>
      </c>
      <c r="F46" s="10" t="s">
        <v>1083</v>
      </c>
      <c r="G46" s="10"/>
      <c r="H46" s="10"/>
      <c r="I46" s="10"/>
      <c r="J46" s="10"/>
      <c r="K46" s="10"/>
      <c r="L46" s="10"/>
      <c r="M46" s="10"/>
      <c r="N46" s="10"/>
      <c r="O46" s="10"/>
    </row>
    <row r="47" spans="4:15" x14ac:dyDescent="0.3">
      <c r="D47" s="10">
        <v>854</v>
      </c>
      <c r="E47" s="10" t="s">
        <v>1022</v>
      </c>
      <c r="F47" s="10" t="s">
        <v>1084</v>
      </c>
      <c r="G47" s="10"/>
      <c r="H47" s="10"/>
      <c r="I47" s="10"/>
      <c r="J47" s="10"/>
      <c r="K47" s="10"/>
      <c r="L47" s="10"/>
      <c r="M47" s="10"/>
      <c r="N47" s="10"/>
      <c r="O4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85410-654B-4D7F-9890-814150F9E1EF}">
  <dimension ref="A1:AD18"/>
  <sheetViews>
    <sheetView topLeftCell="X1" workbookViewId="0">
      <selection activeCell="Z2" sqref="Z2"/>
    </sheetView>
  </sheetViews>
  <sheetFormatPr defaultRowHeight="14.4" x14ac:dyDescent="0.3"/>
  <cols>
    <col min="1" max="1" width="19.109375" customWidth="1"/>
    <col min="5" max="5" width="1.21875" customWidth="1"/>
    <col min="6" max="6" width="13.44140625" style="8" bestFit="1" customWidth="1"/>
    <col min="7" max="7" width="17.5546875" style="8" bestFit="1" customWidth="1"/>
    <col min="11" max="11" width="11.77734375" bestFit="1" customWidth="1"/>
    <col min="12" max="12" width="11.77734375" customWidth="1"/>
    <col min="13" max="13" width="15.44140625" bestFit="1" customWidth="1"/>
    <col min="14" max="16" width="15.44140625" customWidth="1"/>
    <col min="17" max="18" width="11.77734375" customWidth="1"/>
    <col min="20" max="22" width="8.109375" bestFit="1" customWidth="1"/>
    <col min="23" max="27" width="8.109375" customWidth="1"/>
    <col min="28" max="28" width="238.77734375" bestFit="1" customWidth="1"/>
    <col min="29" max="29" width="68.33203125" bestFit="1" customWidth="1"/>
    <col min="30" max="30" width="129.33203125" bestFit="1" customWidth="1"/>
  </cols>
  <sheetData>
    <row r="1" spans="1:30" ht="51.6" thickBot="1" x14ac:dyDescent="0.35">
      <c r="C1" s="2" t="s">
        <v>78</v>
      </c>
      <c r="D1" s="2" t="s">
        <v>79</v>
      </c>
      <c r="E1" s="2" t="s">
        <v>112</v>
      </c>
      <c r="F1" s="6" t="s">
        <v>14</v>
      </c>
      <c r="G1" s="6" t="s">
        <v>15</v>
      </c>
      <c r="H1" s="2" t="s">
        <v>113</v>
      </c>
      <c r="I1" s="2" t="s">
        <v>80</v>
      </c>
      <c r="J1" s="2" t="s">
        <v>114</v>
      </c>
    </row>
    <row r="2" spans="1:30" ht="29.4" thickBot="1" x14ac:dyDescent="0.35">
      <c r="A2" s="10" t="s">
        <v>132</v>
      </c>
      <c r="B2" s="10">
        <v>739</v>
      </c>
      <c r="C2" s="3" t="s">
        <v>81</v>
      </c>
      <c r="D2" s="4" t="s">
        <v>82</v>
      </c>
      <c r="E2" s="5"/>
      <c r="F2" s="7">
        <v>32032</v>
      </c>
      <c r="G2" s="7">
        <v>41912</v>
      </c>
      <c r="H2" s="4" t="s">
        <v>115</v>
      </c>
      <c r="I2" s="4"/>
      <c r="J2" s="3" t="s">
        <v>116</v>
      </c>
      <c r="K2" t="str">
        <f>CONCATENATE("HMS ", D2)</f>
        <v>HMS MCM-1</v>
      </c>
      <c r="L2" t="str">
        <f>IF(TEXT(F2,"YYYY-MM-DD HH:MM")="1900-01-00 00:00","",TEXT(F2,"YYYY-MM-DD HH:MM"))</f>
        <v>1987-09-12 00:00</v>
      </c>
      <c r="M2" t="str">
        <f t="shared" ref="M2:M15" si="0">IF(TEXT(G2,"YYYY-MM-DD HH:MM")="1900-01-00 00:00","",TEXT(G2,"YYYY-MM-DD HH:MM"))</f>
        <v>2014-09-30 00:00</v>
      </c>
      <c r="N2" t="str">
        <f>CONCATENATE("#M ", "__",T2+160)</f>
        <v>#M __161</v>
      </c>
      <c r="O2" t="str">
        <f>CONCATENATE(S2,"-",U2,T2)</f>
        <v>MCM-____1</v>
      </c>
      <c r="P2" t="str">
        <f>CONCATENATE(O2, " (US)")</f>
        <v>MCM-____1 (US)</v>
      </c>
      <c r="Q2">
        <f>IF(M2="",0,1)</f>
        <v>1</v>
      </c>
      <c r="R2" t="str">
        <f>LEFT(E2, 3)</f>
        <v/>
      </c>
      <c r="S2" t="str">
        <f>LEFT(D2,3)</f>
        <v>MCM</v>
      </c>
      <c r="T2">
        <f>VALUE(SUBSTITUTE(D2,"MCM-",""))</f>
        <v>1</v>
      </c>
      <c r="U2" t="str">
        <f>IF(T2&gt;9,"___", "____")</f>
        <v>____</v>
      </c>
      <c r="V2" t="str">
        <f t="shared" ref="V2" si="1">CONCATENATE(S2,U2,T2)</f>
        <v>MCM____1</v>
      </c>
      <c r="X2" t="str">
        <f>CONCATENATE("insert into shipclassmember (ShipId, ShipClassId, IsLeadBoat) values ('",A2,"'",", 26, 0)")</f>
        <v>insert into shipclassmember (ShipId, ShipClassId, IsLeadBoat) values ('a5f5a796-2357-4c7d-8932-893adc855b27', 26, 0)</v>
      </c>
      <c r="Y2" t="str">
        <f>CONCATENATE("insert into MissionUnit (MissionId, Unitid) values (111, '",B2,"'",")")</f>
        <v>insert into MissionUnit (MissionId, Unitid) values (111, '739')</v>
      </c>
      <c r="Z2" t="str">
        <f>CONCATENATE("insert into unitindex (indexcode, unitid, issortindex, isdisplayindex, isalt, isplaceholder, displayorder) values ('",N2,"',",B2,",1,1,0,0,1) insert into unitindex (indexcode, unitid, issortindex, isdisplayindex, isalt, isplaceholder, displayorder) values ('",O2,"',",B2,",0,1,0,0,2) insert into unitindex (indexcode, unitid, issortindex, isdisplayindex, isalt, isplaceholder, displayorder) values ('",P2,"',",B2,,",0,0,1,0,3)")</f>
        <v>insert into unitindex (indexcode, unitid, issortindex, isdisplayindex, isalt, isplaceholder, displayorder) values ('#M __161',739,1,1,0,0,1) insert into unitindex (indexcode, unitid, issortindex, isdisplayindex, isalt, isplaceholder, displayorder) values ('MCM-____1',739,0,1,0,0,2) insert into unitindex (indexcode, unitid, issortindex, isdisplayindex, isalt, isplaceholder, displayorder) values ('MCM-____1 (US)',739,0,0,1,0,3)</v>
      </c>
      <c r="AB2" t="str">
        <f>CONCATENATE("INSERT INTO ship (unitId, ShipPrefixId, Name, HCS, HCSNumber, PennantCode, PennantNumber, IsBase, AltName, AltHCS, AltHCSNumber, IsInactive, Commissioned, Decommissioned) Values ('",B2,"', 1, '",C2,"', '",S2,"', '",T2,"', '","M', '",T2,"', 0, '",C2,"', '",S2,"', '",T2,"', '",Q2,"', '",L2,"','",M2,"')")</f>
        <v>INSERT INTO ship (unitId, ShipPrefixId, Name, HCS, HCSNumber, PennantCode, PennantNumber, IsBase, AltName, AltHCS, AltHCSNumber, IsInactive, Commissioned, Decommissioned) Values ('739', 1, 'Avenger', 'MCM', '1', 'M', '1', 0, 'Avenger', 'MCM', '1', '1', '1987-09-12 00:00','2014-09-30 00:00')</v>
      </c>
      <c r="AC2" t="str">
        <f>CONCATENATE("insert into Relationship (Reltypeidx, RelfromUnitid, reltounitid) values (1, 698,",B2,")")</f>
        <v>insert into Relationship (Reltypeidx, RelfromUnitid, reltounitid) values (1, 698,739)</v>
      </c>
      <c r="AD2" t="str">
        <f>CONCATENATE("insert into unit (UseOrdinal, MissionName, UniqueName, ServiceIdx, ServiceTypeIdx, RankSymbol, CanHide) Values (0, '",V2,"', '",K2,"'",",1,1,'|', 0)")</f>
        <v>insert into unit (UseOrdinal, MissionName, UniqueName, ServiceIdx, ServiceTypeIdx, RankSymbol, CanHide) Values (0, 'MCM____1', 'HMS MCM-1',1,1,'|', 0)</v>
      </c>
    </row>
    <row r="3" spans="1:30" ht="29.4" thickBot="1" x14ac:dyDescent="0.35">
      <c r="A3" s="10" t="s">
        <v>133</v>
      </c>
      <c r="B3" s="10">
        <v>740</v>
      </c>
      <c r="C3" s="3" t="s">
        <v>83</v>
      </c>
      <c r="D3" s="4" t="s">
        <v>84</v>
      </c>
      <c r="E3" s="5"/>
      <c r="F3" s="7">
        <v>32781</v>
      </c>
      <c r="G3" s="7">
        <v>41913</v>
      </c>
      <c r="H3" s="3" t="s">
        <v>117</v>
      </c>
      <c r="I3" s="4"/>
      <c r="J3" s="3" t="s">
        <v>118</v>
      </c>
      <c r="K3" t="str">
        <f t="shared" ref="K3:K15" si="2">CONCATENATE("HMS ", D3)</f>
        <v>HMS MCM-2</v>
      </c>
      <c r="L3" t="str">
        <f t="shared" ref="L3:L15" si="3">IF(TEXT(F3,"YYYY-MM-DD HH:MM")="1900-01-00 00:00","",TEXT(F3,"YYYY-MM-DD HH:MM"))</f>
        <v>1989-09-30 00:00</v>
      </c>
      <c r="M3" t="str">
        <f t="shared" si="0"/>
        <v>2014-10-01 00:00</v>
      </c>
      <c r="N3" t="str">
        <f>CONCATENATE("#M ", "__",T3+160)</f>
        <v>#M __162</v>
      </c>
      <c r="O3" t="str">
        <f t="shared" ref="O3:O15" si="4">CONCATENATE(S3,"-",U3,T3)</f>
        <v>MCM-____2</v>
      </c>
      <c r="P3" t="str">
        <f t="shared" ref="P3:P15" si="5">CONCATENATE(O3, " (US)")</f>
        <v>MCM-____2 (US)</v>
      </c>
      <c r="Q3">
        <f t="shared" ref="Q3:Q15" si="6">IF(M3="",0,1)</f>
        <v>1</v>
      </c>
      <c r="R3" t="str">
        <f t="shared" ref="R3:R15" si="7">LEFT(E3, 3)</f>
        <v/>
      </c>
      <c r="S3" t="str">
        <f t="shared" ref="S3:S15" si="8">LEFT(D3,3)</f>
        <v>MCM</v>
      </c>
      <c r="T3">
        <f t="shared" ref="T3:T15" si="9">VALUE(SUBSTITUTE(D3,"MCM-",""))</f>
        <v>2</v>
      </c>
      <c r="U3" t="str">
        <f t="shared" ref="U3:U15" si="10">IF(T3&gt;9,"___", "____")</f>
        <v>____</v>
      </c>
      <c r="V3" t="str">
        <f t="shared" ref="V3:V15" si="11">CONCATENATE(S3,U3,T3)</f>
        <v>MCM____2</v>
      </c>
      <c r="X3" t="str">
        <f t="shared" ref="X3:X15" si="12">CONCATENATE("insert into shipclassmember (ShipId, ShipClassId, IsLeadBoat) values ('",A3,"'",", 26, 0)")</f>
        <v>insert into shipclassmember (ShipId, ShipClassId, IsLeadBoat) values ('fb904181-9baa-4f8c-9420-bb1ab392ed7b', 26, 0)</v>
      </c>
      <c r="Y3" t="str">
        <f t="shared" ref="Y3:Y15" si="13">CONCATENATE("insert into MissionUnit (MissionId, Unitid) values (111, '",B3,"'",")")</f>
        <v>insert into MissionUnit (MissionId, Unitid) values (111, '740')</v>
      </c>
      <c r="Z3" t="str">
        <f t="shared" ref="Z3:Z15" si="14">CONCATENATE("insert into unitindex (indexcode, unitid, issortindex, isdisplayindex, isalt, isplaceholder, displayorder) values ('",N3,"',",B3,",1,1,0,0,1) insert into unitindex (indexcode, unitid, issortindex, isdisplayindex, isalt, isplaceholder, displayorder) values ('",O3,"',",B3,",0,1,0,0,2) insert into unitindex (indexcode, unitid, issortindex, isdisplayindex, isalt, isplaceholder, displayorder) values ('",P3,"',",B3,,",0,0,1,0,3)")</f>
        <v>insert into unitindex (indexcode, unitid, issortindex, isdisplayindex, isalt, isplaceholder, displayorder) values ('#M __162',740,1,1,0,0,1) insert into unitindex (indexcode, unitid, issortindex, isdisplayindex, isalt, isplaceholder, displayorder) values ('MCM-____2',740,0,1,0,0,2) insert into unitindex (indexcode, unitid, issortindex, isdisplayindex, isalt, isplaceholder, displayorder) values ('MCM-____2 (US)',740,0,0,1,0,3)</v>
      </c>
      <c r="AB3" t="str">
        <f t="shared" ref="AB3:AB15" si="15">CONCATENATE("INSERT INTO ship (unitId, ShipPrefixId, Name, HCS, HCSNumber, PennantCode, PennantNumber, IsBase, AltName, AltHCS, AltHCSNumber, IsInactive, Commissioned, Decommissioned) Values ('",B3,"', 1, '",C3,"', '",S3,"', '",T3,"', '","M', '",T3,"', 0, '",C3,"', '",S3,"', '",T3,"', '",Q3,"', '",L3,"','",M3,"')")</f>
        <v>INSERT INTO ship (unitId, ShipPrefixId, Name, HCS, HCSNumber, PennantCode, PennantNumber, IsBase, AltName, AltHCS, AltHCSNumber, IsInactive, Commissioned, Decommissioned) Values ('740', 1, 'Defender', 'MCM', '2', 'M', '2', 0, 'Defender', 'MCM', '2', '1', '1989-09-30 00:00','2014-10-01 00:00')</v>
      </c>
      <c r="AC3" t="str">
        <f t="shared" ref="AC3:AC15" si="16">CONCATENATE("insert into Relationship (Reltypeidx, RelfromUnitid, reltounitid) values (1, 698,",B3,")")</f>
        <v>insert into Relationship (Reltypeidx, RelfromUnitid, reltounitid) values (1, 698,740)</v>
      </c>
      <c r="AD3" t="str">
        <f t="shared" ref="AD3:AD15" si="17">CONCATENATE("insert into unit (UseOrdinal, MissionName, UniqueName, ServiceIdx, ServiceTypeIdx, RankSymbol, CanHide) Values (0, '",V3,"', '",K3,"'",",1,1,'|', 0)")</f>
        <v>insert into unit (UseOrdinal, MissionName, UniqueName, ServiceIdx, ServiceTypeIdx, RankSymbol, CanHide) Values (0, 'MCM____2', 'HMS MCM-2',1,1,'|', 0)</v>
      </c>
    </row>
    <row r="4" spans="1:30" ht="29.4" thickBot="1" x14ac:dyDescent="0.35">
      <c r="A4" s="10" t="s">
        <v>134</v>
      </c>
      <c r="B4" s="10">
        <v>741</v>
      </c>
      <c r="C4" s="3" t="s">
        <v>85</v>
      </c>
      <c r="D4" s="4" t="s">
        <v>86</v>
      </c>
      <c r="E4" s="5"/>
      <c r="F4" s="7">
        <v>32753</v>
      </c>
      <c r="G4" s="7"/>
      <c r="H4" s="4" t="s">
        <v>115</v>
      </c>
      <c r="I4" s="4" t="s">
        <v>87</v>
      </c>
      <c r="J4" s="3" t="s">
        <v>119</v>
      </c>
      <c r="K4" t="str">
        <f t="shared" si="2"/>
        <v>HMS MCM-3</v>
      </c>
      <c r="L4" t="str">
        <f t="shared" si="3"/>
        <v>1989-09-02 00:00</v>
      </c>
      <c r="M4" t="str">
        <f t="shared" si="0"/>
        <v/>
      </c>
      <c r="N4" t="str">
        <f t="shared" ref="N4:N15" si="18">CONCATENATE("#M ", "__",T4+160)</f>
        <v>#M __163</v>
      </c>
      <c r="O4" t="str">
        <f t="shared" si="4"/>
        <v>MCM-____3</v>
      </c>
      <c r="P4" t="str">
        <f t="shared" si="5"/>
        <v>MCM-____3 (US)</v>
      </c>
      <c r="Q4">
        <f t="shared" si="6"/>
        <v>0</v>
      </c>
      <c r="R4" t="str">
        <f t="shared" si="7"/>
        <v/>
      </c>
      <c r="S4" t="str">
        <f t="shared" si="8"/>
        <v>MCM</v>
      </c>
      <c r="T4">
        <f t="shared" si="9"/>
        <v>3</v>
      </c>
      <c r="U4" t="str">
        <f t="shared" si="10"/>
        <v>____</v>
      </c>
      <c r="V4" t="str">
        <f t="shared" si="11"/>
        <v>MCM____3</v>
      </c>
      <c r="X4" t="str">
        <f t="shared" si="12"/>
        <v>insert into shipclassmember (ShipId, ShipClassId, IsLeadBoat) values ('77bff006-5f09-4701-9ddb-4309cb01c48c', 26, 0)</v>
      </c>
      <c r="Y4" t="str">
        <f t="shared" si="13"/>
        <v>insert into MissionUnit (MissionId, Unitid) values (111, '741')</v>
      </c>
      <c r="Z4" t="str">
        <f t="shared" si="14"/>
        <v>insert into unitindex (indexcode, unitid, issortindex, isdisplayindex, isalt, isplaceholder, displayorder) values ('#M __163',741,1,1,0,0,1) insert into unitindex (indexcode, unitid, issortindex, isdisplayindex, isalt, isplaceholder, displayorder) values ('MCM-____3',741,0,1,0,0,2) insert into unitindex (indexcode, unitid, issortindex, isdisplayindex, isalt, isplaceholder, displayorder) values ('MCM-____3 (US)',741,0,0,1,0,3)</v>
      </c>
      <c r="AB4" t="str">
        <f t="shared" si="15"/>
        <v>INSERT INTO ship (unitId, ShipPrefixId, Name, HCS, HCSNumber, PennantCode, PennantNumber, IsBase, AltName, AltHCS, AltHCSNumber, IsInactive, Commissioned, Decommissioned) Values ('741', 1, 'Sentry', 'MCM', '3', 'M', '3', 0, 'Sentry', 'MCM', '3', '0', '1989-09-02 00:00','')</v>
      </c>
      <c r="AC4" t="str">
        <f t="shared" si="16"/>
        <v>insert into Relationship (Reltypeidx, RelfromUnitid, reltounitid) values (1, 698,741)</v>
      </c>
      <c r="AD4" t="str">
        <f t="shared" si="17"/>
        <v>insert into unit (UseOrdinal, MissionName, UniqueName, ServiceIdx, ServiceTypeIdx, RankSymbol, CanHide) Values (0, 'MCM____3', 'HMS MCM-3',1,1,'|', 0)</v>
      </c>
    </row>
    <row r="5" spans="1:30" ht="29.4" thickBot="1" x14ac:dyDescent="0.35">
      <c r="A5" s="10" t="s">
        <v>135</v>
      </c>
      <c r="B5" s="10">
        <v>742</v>
      </c>
      <c r="C5" s="3" t="s">
        <v>88</v>
      </c>
      <c r="D5" s="4" t="s">
        <v>89</v>
      </c>
      <c r="E5" s="5"/>
      <c r="F5" s="7">
        <v>33277</v>
      </c>
      <c r="G5" s="7"/>
      <c r="H5" s="4" t="s">
        <v>117</v>
      </c>
      <c r="I5" s="4" t="s">
        <v>90</v>
      </c>
      <c r="J5" s="3" t="s">
        <v>120</v>
      </c>
      <c r="K5" t="str">
        <f t="shared" si="2"/>
        <v>HMS MCM-4</v>
      </c>
      <c r="L5" t="str">
        <f t="shared" si="3"/>
        <v>1991-02-08 00:00</v>
      </c>
      <c r="M5" t="str">
        <f t="shared" si="0"/>
        <v/>
      </c>
      <c r="N5" t="str">
        <f t="shared" si="18"/>
        <v>#M __164</v>
      </c>
      <c r="O5" t="str">
        <f t="shared" si="4"/>
        <v>MCM-____4</v>
      </c>
      <c r="P5" t="str">
        <f t="shared" si="5"/>
        <v>MCM-____4 (US)</v>
      </c>
      <c r="Q5">
        <f t="shared" si="6"/>
        <v>0</v>
      </c>
      <c r="R5" t="str">
        <f t="shared" si="7"/>
        <v/>
      </c>
      <c r="S5" t="str">
        <f t="shared" si="8"/>
        <v>MCM</v>
      </c>
      <c r="T5">
        <f t="shared" si="9"/>
        <v>4</v>
      </c>
      <c r="U5" t="str">
        <f t="shared" si="10"/>
        <v>____</v>
      </c>
      <c r="V5" t="str">
        <f t="shared" si="11"/>
        <v>MCM____4</v>
      </c>
      <c r="X5" t="str">
        <f t="shared" si="12"/>
        <v>insert into shipclassmember (ShipId, ShipClassId, IsLeadBoat) values ('2d6710e5-44ed-4f28-9057-96fc40a51132', 26, 0)</v>
      </c>
      <c r="Y5" t="str">
        <f t="shared" si="13"/>
        <v>insert into MissionUnit (MissionId, Unitid) values (111, '742')</v>
      </c>
      <c r="Z5" t="str">
        <f t="shared" si="14"/>
        <v>insert into unitindex (indexcode, unitid, issortindex, isdisplayindex, isalt, isplaceholder, displayorder) values ('#M __164',742,1,1,0,0,1) insert into unitindex (indexcode, unitid, issortindex, isdisplayindex, isalt, isplaceholder, displayorder) values ('MCM-____4',742,0,1,0,0,2) insert into unitindex (indexcode, unitid, issortindex, isdisplayindex, isalt, isplaceholder, displayorder) values ('MCM-____4 (US)',742,0,0,1,0,3)</v>
      </c>
      <c r="AB5" t="str">
        <f t="shared" si="15"/>
        <v>INSERT INTO ship (unitId, ShipPrefixId, Name, HCS, HCSNumber, PennantCode, PennantNumber, IsBase, AltName, AltHCS, AltHCSNumber, IsInactive, Commissioned, Decommissioned) Values ('742', 1, 'Champion', 'MCM', '4', 'M', '4', 0, 'Champion', 'MCM', '4', '0', '1991-02-08 00:00','')</v>
      </c>
      <c r="AC5" t="str">
        <f t="shared" si="16"/>
        <v>insert into Relationship (Reltypeidx, RelfromUnitid, reltounitid) values (1, 698,742)</v>
      </c>
      <c r="AD5" t="str">
        <f t="shared" si="17"/>
        <v>insert into unit (UseOrdinal, MissionName, UniqueName, ServiceIdx, ServiceTypeIdx, RankSymbol, CanHide) Values (0, 'MCM____4', 'HMS MCM-4',1,1,'|', 0)</v>
      </c>
    </row>
    <row r="6" spans="1:30" ht="29.4" thickBot="1" x14ac:dyDescent="0.35">
      <c r="A6" s="10" t="s">
        <v>136</v>
      </c>
      <c r="B6" s="10">
        <v>743</v>
      </c>
      <c r="C6" s="3" t="s">
        <v>91</v>
      </c>
      <c r="D6" s="4" t="s">
        <v>92</v>
      </c>
      <c r="E6" s="5"/>
      <c r="F6" s="7">
        <v>32858</v>
      </c>
      <c r="G6" s="9">
        <v>41320</v>
      </c>
      <c r="H6" s="4" t="s">
        <v>115</v>
      </c>
      <c r="I6" s="4"/>
      <c r="J6" s="3" t="s">
        <v>121</v>
      </c>
      <c r="K6" t="str">
        <f t="shared" si="2"/>
        <v>HMS MCM-5</v>
      </c>
      <c r="L6" t="str">
        <f t="shared" si="3"/>
        <v>1989-12-16 00:00</v>
      </c>
      <c r="M6" t="str">
        <f t="shared" si="0"/>
        <v>2013-02-15 00:00</v>
      </c>
      <c r="N6" t="str">
        <f t="shared" si="18"/>
        <v>#M __165</v>
      </c>
      <c r="O6" t="str">
        <f t="shared" si="4"/>
        <v>MCM-____5</v>
      </c>
      <c r="P6" t="str">
        <f t="shared" si="5"/>
        <v>MCM-____5 (US)</v>
      </c>
      <c r="Q6">
        <f t="shared" si="6"/>
        <v>1</v>
      </c>
      <c r="R6" t="str">
        <f t="shared" si="7"/>
        <v/>
      </c>
      <c r="S6" t="str">
        <f t="shared" si="8"/>
        <v>MCM</v>
      </c>
      <c r="T6">
        <f t="shared" si="9"/>
        <v>5</v>
      </c>
      <c r="U6" t="str">
        <f t="shared" si="10"/>
        <v>____</v>
      </c>
      <c r="V6" t="str">
        <f t="shared" si="11"/>
        <v>MCM____5</v>
      </c>
      <c r="X6" t="str">
        <f t="shared" si="12"/>
        <v>insert into shipclassmember (ShipId, ShipClassId, IsLeadBoat) values ('30e247ea-46c8-4da2-a337-f753c741d968', 26, 0)</v>
      </c>
      <c r="Y6" t="str">
        <f t="shared" si="13"/>
        <v>insert into MissionUnit (MissionId, Unitid) values (111, '743')</v>
      </c>
      <c r="Z6" t="str">
        <f t="shared" si="14"/>
        <v>insert into unitindex (indexcode, unitid, issortindex, isdisplayindex, isalt, isplaceholder, displayorder) values ('#M __165',743,1,1,0,0,1) insert into unitindex (indexcode, unitid, issortindex, isdisplayindex, isalt, isplaceholder, displayorder) values ('MCM-____5',743,0,1,0,0,2) insert into unitindex (indexcode, unitid, issortindex, isdisplayindex, isalt, isplaceholder, displayorder) values ('MCM-____5 (US)',743,0,0,1,0,3)</v>
      </c>
      <c r="AB6" t="str">
        <f t="shared" si="15"/>
        <v>INSERT INTO ship (unitId, ShipPrefixId, Name, HCS, HCSNumber, PennantCode, PennantNumber, IsBase, AltName, AltHCS, AltHCSNumber, IsInactive, Commissioned, Decommissioned) Values ('743', 1, 'Guardian', 'MCM', '5', 'M', '5', 0, 'Guardian', 'MCM', '5', '1', '1989-12-16 00:00','2013-02-15 00:00')</v>
      </c>
      <c r="AC6" t="str">
        <f t="shared" si="16"/>
        <v>insert into Relationship (Reltypeidx, RelfromUnitid, reltounitid) values (1, 698,743)</v>
      </c>
      <c r="AD6" t="str">
        <f t="shared" si="17"/>
        <v>insert into unit (UseOrdinal, MissionName, UniqueName, ServiceIdx, ServiceTypeIdx, RankSymbol, CanHide) Values (0, 'MCM____5', 'HMS MCM-5',1,1,'|', 0)</v>
      </c>
    </row>
    <row r="7" spans="1:30" ht="29.4" thickBot="1" x14ac:dyDescent="0.35">
      <c r="A7" s="10" t="s">
        <v>137</v>
      </c>
      <c r="B7" s="10">
        <v>744</v>
      </c>
      <c r="C7" s="3" t="s">
        <v>93</v>
      </c>
      <c r="D7" s="4" t="s">
        <v>94</v>
      </c>
      <c r="E7" s="5"/>
      <c r="F7" s="7">
        <v>33152</v>
      </c>
      <c r="G7" s="7" t="s">
        <v>131</v>
      </c>
      <c r="H7" s="4" t="s">
        <v>115</v>
      </c>
      <c r="I7" s="4" t="s">
        <v>87</v>
      </c>
      <c r="J7" s="3" t="s">
        <v>122</v>
      </c>
      <c r="K7" t="str">
        <f t="shared" si="2"/>
        <v>HMS MCM-6</v>
      </c>
      <c r="L7" t="str">
        <f t="shared" si="3"/>
        <v>1990-10-06 00:00</v>
      </c>
      <c r="M7" t="str">
        <f t="shared" si="0"/>
        <v>`</v>
      </c>
      <c r="N7" t="str">
        <f t="shared" si="18"/>
        <v>#M __166</v>
      </c>
      <c r="O7" t="str">
        <f t="shared" si="4"/>
        <v>MCM-____6</v>
      </c>
      <c r="P7" t="str">
        <f t="shared" si="5"/>
        <v>MCM-____6 (US)</v>
      </c>
      <c r="Q7">
        <f t="shared" si="6"/>
        <v>1</v>
      </c>
      <c r="R7" t="str">
        <f t="shared" si="7"/>
        <v/>
      </c>
      <c r="S7" t="str">
        <f t="shared" si="8"/>
        <v>MCM</v>
      </c>
      <c r="T7">
        <f t="shared" si="9"/>
        <v>6</v>
      </c>
      <c r="U7" t="str">
        <f t="shared" si="10"/>
        <v>____</v>
      </c>
      <c r="V7" t="str">
        <f t="shared" si="11"/>
        <v>MCM____6</v>
      </c>
      <c r="X7" t="str">
        <f t="shared" si="12"/>
        <v>insert into shipclassmember (ShipId, ShipClassId, IsLeadBoat) values ('b802fe4c-54eb-43f0-b8f1-03a88e4f132e', 26, 0)</v>
      </c>
      <c r="Y7" t="str">
        <f t="shared" si="13"/>
        <v>insert into MissionUnit (MissionId, Unitid) values (111, '744')</v>
      </c>
      <c r="Z7" t="str">
        <f t="shared" si="14"/>
        <v>insert into unitindex (indexcode, unitid, issortindex, isdisplayindex, isalt, isplaceholder, displayorder) values ('#M __166',744,1,1,0,0,1) insert into unitindex (indexcode, unitid, issortindex, isdisplayindex, isalt, isplaceholder, displayorder) values ('MCM-____6',744,0,1,0,0,2) insert into unitindex (indexcode, unitid, issortindex, isdisplayindex, isalt, isplaceholder, displayorder) values ('MCM-____6 (US)',744,0,0,1,0,3)</v>
      </c>
      <c r="AB7" t="str">
        <f t="shared" si="15"/>
        <v>INSERT INTO ship (unitId, ShipPrefixId, Name, HCS, HCSNumber, PennantCode, PennantNumber, IsBase, AltName, AltHCS, AltHCSNumber, IsInactive, Commissioned, Decommissioned) Values ('744', 1, 'Devastator', 'MCM', '6', 'M', '6', 0, 'Devastator', 'MCM', '6', '1', '1990-10-06 00:00','`')</v>
      </c>
      <c r="AC7" t="str">
        <f t="shared" si="16"/>
        <v>insert into Relationship (Reltypeidx, RelfromUnitid, reltounitid) values (1, 698,744)</v>
      </c>
      <c r="AD7" t="str">
        <f t="shared" si="17"/>
        <v>insert into unit (UseOrdinal, MissionName, UniqueName, ServiceIdx, ServiceTypeIdx, RankSymbol, CanHide) Values (0, 'MCM____6', 'HMS MCM-6',1,1,'|', 0)</v>
      </c>
    </row>
    <row r="8" spans="1:30" ht="29.4" thickBot="1" x14ac:dyDescent="0.35">
      <c r="A8" s="10" t="s">
        <v>138</v>
      </c>
      <c r="B8" s="10">
        <v>745</v>
      </c>
      <c r="C8" s="3" t="s">
        <v>95</v>
      </c>
      <c r="D8" s="4" t="s">
        <v>96</v>
      </c>
      <c r="E8" s="5"/>
      <c r="F8" s="7">
        <v>33529</v>
      </c>
      <c r="G8" s="7"/>
      <c r="H8" s="4" t="s">
        <v>117</v>
      </c>
      <c r="I8" s="4" t="s">
        <v>97</v>
      </c>
      <c r="J8" s="3" t="s">
        <v>123</v>
      </c>
      <c r="K8" t="str">
        <f t="shared" si="2"/>
        <v>HMS MCM-7</v>
      </c>
      <c r="L8" t="str">
        <f t="shared" si="3"/>
        <v>1991-10-18 00:00</v>
      </c>
      <c r="M8" t="str">
        <f t="shared" si="0"/>
        <v/>
      </c>
      <c r="N8" t="str">
        <f t="shared" si="18"/>
        <v>#M __167</v>
      </c>
      <c r="O8" t="str">
        <f t="shared" si="4"/>
        <v>MCM-____7</v>
      </c>
      <c r="P8" t="str">
        <f t="shared" si="5"/>
        <v>MCM-____7 (US)</v>
      </c>
      <c r="Q8">
        <f t="shared" si="6"/>
        <v>0</v>
      </c>
      <c r="R8" t="str">
        <f t="shared" si="7"/>
        <v/>
      </c>
      <c r="S8" t="str">
        <f t="shared" si="8"/>
        <v>MCM</v>
      </c>
      <c r="T8">
        <f t="shared" si="9"/>
        <v>7</v>
      </c>
      <c r="U8" t="str">
        <f t="shared" si="10"/>
        <v>____</v>
      </c>
      <c r="V8" t="str">
        <f t="shared" si="11"/>
        <v>MCM____7</v>
      </c>
      <c r="X8" t="str">
        <f t="shared" si="12"/>
        <v>insert into shipclassmember (ShipId, ShipClassId, IsLeadBoat) values ('248eff5d-65e4-48a9-95e8-1bf6f9b95191', 26, 0)</v>
      </c>
      <c r="Y8" t="str">
        <f t="shared" si="13"/>
        <v>insert into MissionUnit (MissionId, Unitid) values (111, '745')</v>
      </c>
      <c r="Z8" t="str">
        <f t="shared" si="14"/>
        <v>insert into unitindex (indexcode, unitid, issortindex, isdisplayindex, isalt, isplaceholder, displayorder) values ('#M __167',745,1,1,0,0,1) insert into unitindex (indexcode, unitid, issortindex, isdisplayindex, isalt, isplaceholder, displayorder) values ('MCM-____7',745,0,1,0,0,2) insert into unitindex (indexcode, unitid, issortindex, isdisplayindex, isalt, isplaceholder, displayorder) values ('MCM-____7 (US)',745,0,0,1,0,3)</v>
      </c>
      <c r="AB8" t="str">
        <f t="shared" si="15"/>
        <v>INSERT INTO ship (unitId, ShipPrefixId, Name, HCS, HCSNumber, PennantCode, PennantNumber, IsBase, AltName, AltHCS, AltHCSNumber, IsInactive, Commissioned, Decommissioned) Values ('745', 1, 'Patriot', 'MCM', '7', 'M', '7', 0, 'Patriot', 'MCM', '7', '0', '1991-10-18 00:00','')</v>
      </c>
      <c r="AC8" t="str">
        <f t="shared" si="16"/>
        <v>insert into Relationship (Reltypeidx, RelfromUnitid, reltounitid) values (1, 698,745)</v>
      </c>
      <c r="AD8" t="str">
        <f t="shared" si="17"/>
        <v>insert into unit (UseOrdinal, MissionName, UniqueName, ServiceIdx, ServiceTypeIdx, RankSymbol, CanHide) Values (0, 'MCM____7', 'HMS MCM-7',1,1,'|', 0)</v>
      </c>
    </row>
    <row r="9" spans="1:30" ht="43.8" thickBot="1" x14ac:dyDescent="0.35">
      <c r="A9" s="10" t="s">
        <v>139</v>
      </c>
      <c r="B9" s="10">
        <v>746</v>
      </c>
      <c r="C9" s="3" t="s">
        <v>98</v>
      </c>
      <c r="D9" s="4" t="s">
        <v>99</v>
      </c>
      <c r="E9" s="5"/>
      <c r="F9" s="7">
        <v>33222</v>
      </c>
      <c r="G9" s="7"/>
      <c r="H9" s="4" t="s">
        <v>115</v>
      </c>
      <c r="I9" s="3" t="s">
        <v>90</v>
      </c>
      <c r="J9" s="3" t="s">
        <v>124</v>
      </c>
      <c r="K9" t="str">
        <f t="shared" si="2"/>
        <v>HMS MCM-8</v>
      </c>
      <c r="L9" t="str">
        <f t="shared" si="3"/>
        <v>1990-12-15 00:00</v>
      </c>
      <c r="M9" t="str">
        <f t="shared" si="0"/>
        <v/>
      </c>
      <c r="N9" t="str">
        <f t="shared" si="18"/>
        <v>#M __168</v>
      </c>
      <c r="O9" t="str">
        <f t="shared" si="4"/>
        <v>MCM-____8</v>
      </c>
      <c r="P9" t="str">
        <f t="shared" si="5"/>
        <v>MCM-____8 (US)</v>
      </c>
      <c r="Q9">
        <f t="shared" si="6"/>
        <v>0</v>
      </c>
      <c r="R9" t="str">
        <f t="shared" si="7"/>
        <v/>
      </c>
      <c r="S9" t="str">
        <f t="shared" si="8"/>
        <v>MCM</v>
      </c>
      <c r="T9">
        <f t="shared" si="9"/>
        <v>8</v>
      </c>
      <c r="U9" t="str">
        <f t="shared" si="10"/>
        <v>____</v>
      </c>
      <c r="V9" t="str">
        <f t="shared" si="11"/>
        <v>MCM____8</v>
      </c>
      <c r="X9" t="str">
        <f t="shared" si="12"/>
        <v>insert into shipclassmember (ShipId, ShipClassId, IsLeadBoat) values ('5df74248-3a3b-41ed-8f25-0b3bc46747af', 26, 0)</v>
      </c>
      <c r="Y9" t="str">
        <f t="shared" si="13"/>
        <v>insert into MissionUnit (MissionId, Unitid) values (111, '746')</v>
      </c>
      <c r="Z9" t="str">
        <f t="shared" si="14"/>
        <v>insert into unitindex (indexcode, unitid, issortindex, isdisplayindex, isalt, isplaceholder, displayorder) values ('#M __168',746,1,1,0,0,1) insert into unitindex (indexcode, unitid, issortindex, isdisplayindex, isalt, isplaceholder, displayorder) values ('MCM-____8',746,0,1,0,0,2) insert into unitindex (indexcode, unitid, issortindex, isdisplayindex, isalt, isplaceholder, displayorder) values ('MCM-____8 (US)',746,0,0,1,0,3)</v>
      </c>
      <c r="AB9" t="str">
        <f t="shared" si="15"/>
        <v>INSERT INTO ship (unitId, ShipPrefixId, Name, HCS, HCSNumber, PennantCode, PennantNumber, IsBase, AltName, AltHCS, AltHCSNumber, IsInactive, Commissioned, Decommissioned) Values ('746', 1, 'Scout', 'MCM', '8', 'M', '8', 0, 'Scout', 'MCM', '8', '0', '1990-12-15 00:00','')</v>
      </c>
      <c r="AC9" t="str">
        <f t="shared" si="16"/>
        <v>insert into Relationship (Reltypeidx, RelfromUnitid, reltounitid) values (1, 698,746)</v>
      </c>
      <c r="AD9" t="str">
        <f t="shared" si="17"/>
        <v>insert into unit (UseOrdinal, MissionName, UniqueName, ServiceIdx, ServiceTypeIdx, RankSymbol, CanHide) Values (0, 'MCM____8', 'HMS MCM-8',1,1,'|', 0)</v>
      </c>
    </row>
    <row r="10" spans="1:30" ht="29.4" thickBot="1" x14ac:dyDescent="0.35">
      <c r="A10" s="10" t="s">
        <v>140</v>
      </c>
      <c r="B10" s="10">
        <v>747</v>
      </c>
      <c r="C10" s="3" t="s">
        <v>100</v>
      </c>
      <c r="D10" s="4" t="s">
        <v>101</v>
      </c>
      <c r="E10" s="5"/>
      <c r="F10" s="7">
        <v>33945</v>
      </c>
      <c r="G10" s="7"/>
      <c r="H10" s="4" t="s">
        <v>115</v>
      </c>
      <c r="I10" s="4" t="s">
        <v>97</v>
      </c>
      <c r="J10" s="3" t="s">
        <v>125</v>
      </c>
      <c r="K10" t="str">
        <f t="shared" si="2"/>
        <v>HMS MCM-9</v>
      </c>
      <c r="L10" t="str">
        <f t="shared" si="3"/>
        <v>1992-12-07 00:00</v>
      </c>
      <c r="M10" t="str">
        <f t="shared" si="0"/>
        <v/>
      </c>
      <c r="N10" t="str">
        <f t="shared" si="18"/>
        <v>#M __169</v>
      </c>
      <c r="O10" t="str">
        <f t="shared" si="4"/>
        <v>MCM-____9</v>
      </c>
      <c r="P10" t="str">
        <f t="shared" si="5"/>
        <v>MCM-____9 (US)</v>
      </c>
      <c r="Q10">
        <f t="shared" si="6"/>
        <v>0</v>
      </c>
      <c r="R10" t="str">
        <f t="shared" si="7"/>
        <v/>
      </c>
      <c r="S10" t="str">
        <f t="shared" si="8"/>
        <v>MCM</v>
      </c>
      <c r="T10">
        <f t="shared" si="9"/>
        <v>9</v>
      </c>
      <c r="U10" t="str">
        <f t="shared" si="10"/>
        <v>____</v>
      </c>
      <c r="V10" t="str">
        <f t="shared" si="11"/>
        <v>MCM____9</v>
      </c>
      <c r="X10" t="str">
        <f t="shared" si="12"/>
        <v>insert into shipclassmember (ShipId, ShipClassId, IsLeadBoat) values ('22b2cd74-751e-40d1-930c-c6f4b916d480', 26, 0)</v>
      </c>
      <c r="Y10" t="str">
        <f t="shared" si="13"/>
        <v>insert into MissionUnit (MissionId, Unitid) values (111, '747')</v>
      </c>
      <c r="Z10" t="str">
        <f t="shared" si="14"/>
        <v>insert into unitindex (indexcode, unitid, issortindex, isdisplayindex, isalt, isplaceholder, displayorder) values ('#M __169',747,1,1,0,0,1) insert into unitindex (indexcode, unitid, issortindex, isdisplayindex, isalt, isplaceholder, displayorder) values ('MCM-____9',747,0,1,0,0,2) insert into unitindex (indexcode, unitid, issortindex, isdisplayindex, isalt, isplaceholder, displayorder) values ('MCM-____9 (US)',747,0,0,1,0,3)</v>
      </c>
      <c r="AB10" t="str">
        <f t="shared" si="15"/>
        <v>INSERT INTO ship (unitId, ShipPrefixId, Name, HCS, HCSNumber, PennantCode, PennantNumber, IsBase, AltName, AltHCS, AltHCSNumber, IsInactive, Commissioned, Decommissioned) Values ('747', 1, 'Pioneer', 'MCM', '9', 'M', '9', 0, 'Pioneer', 'MCM', '9', '0', '1992-12-07 00:00','')</v>
      </c>
      <c r="AC10" t="str">
        <f t="shared" si="16"/>
        <v>insert into Relationship (Reltypeidx, RelfromUnitid, reltounitid) values (1, 698,747)</v>
      </c>
      <c r="AD10" t="str">
        <f t="shared" si="17"/>
        <v>insert into unit (UseOrdinal, MissionName, UniqueName, ServiceIdx, ServiceTypeIdx, RankSymbol, CanHide) Values (0, 'MCM____9', 'HMS MCM-9',1,1,'|', 0)</v>
      </c>
    </row>
    <row r="11" spans="1:30" ht="29.4" thickBot="1" x14ac:dyDescent="0.35">
      <c r="A11" s="10" t="s">
        <v>141</v>
      </c>
      <c r="B11" s="10">
        <v>748</v>
      </c>
      <c r="C11" s="3" t="s">
        <v>102</v>
      </c>
      <c r="D11" s="4" t="s">
        <v>103</v>
      </c>
      <c r="E11" s="5"/>
      <c r="F11" s="7">
        <v>34066</v>
      </c>
      <c r="G11" s="7"/>
      <c r="H11" s="4" t="s">
        <v>115</v>
      </c>
      <c r="I11" s="4" t="s">
        <v>97</v>
      </c>
      <c r="J11" s="3" t="s">
        <v>126</v>
      </c>
      <c r="K11" t="str">
        <f t="shared" si="2"/>
        <v>HMS MCM-10</v>
      </c>
      <c r="L11" t="str">
        <f t="shared" si="3"/>
        <v>1993-04-07 00:00</v>
      </c>
      <c r="M11" t="str">
        <f t="shared" si="0"/>
        <v/>
      </c>
      <c r="N11" t="str">
        <f t="shared" si="18"/>
        <v>#M __170</v>
      </c>
      <c r="O11" t="str">
        <f t="shared" si="4"/>
        <v>MCM-___10</v>
      </c>
      <c r="P11" t="str">
        <f t="shared" si="5"/>
        <v>MCM-___10 (US)</v>
      </c>
      <c r="Q11">
        <f t="shared" si="6"/>
        <v>0</v>
      </c>
      <c r="R11" t="str">
        <f t="shared" si="7"/>
        <v/>
      </c>
      <c r="S11" t="str">
        <f t="shared" si="8"/>
        <v>MCM</v>
      </c>
      <c r="T11">
        <f t="shared" si="9"/>
        <v>10</v>
      </c>
      <c r="U11" t="str">
        <f t="shared" si="10"/>
        <v>___</v>
      </c>
      <c r="V11" t="str">
        <f t="shared" si="11"/>
        <v>MCM___10</v>
      </c>
      <c r="X11" t="str">
        <f t="shared" si="12"/>
        <v>insert into shipclassmember (ShipId, ShipClassId, IsLeadBoat) values ('1768110f-e236-434b-afb9-e8c262a01f0b', 26, 0)</v>
      </c>
      <c r="Y11" t="str">
        <f t="shared" si="13"/>
        <v>insert into MissionUnit (MissionId, Unitid) values (111, '748')</v>
      </c>
      <c r="Z11" t="str">
        <f t="shared" si="14"/>
        <v>insert into unitindex (indexcode, unitid, issortindex, isdisplayindex, isalt, isplaceholder, displayorder) values ('#M __170',748,1,1,0,0,1) insert into unitindex (indexcode, unitid, issortindex, isdisplayindex, isalt, isplaceholder, displayorder) values ('MCM-___10',748,0,1,0,0,2) insert into unitindex (indexcode, unitid, issortindex, isdisplayindex, isalt, isplaceholder, displayorder) values ('MCM-___10 (US)',748,0,0,1,0,3)</v>
      </c>
      <c r="AB11" t="str">
        <f t="shared" si="15"/>
        <v>INSERT INTO ship (unitId, ShipPrefixId, Name, HCS, HCSNumber, PennantCode, PennantNumber, IsBase, AltName, AltHCS, AltHCSNumber, IsInactive, Commissioned, Decommissioned) Values ('748', 1, 'Warrior', 'MCM', '10', 'M', '10', 0, 'Warrior', 'MCM', '10', '0', '1993-04-07 00:00','')</v>
      </c>
      <c r="AC11" t="str">
        <f t="shared" si="16"/>
        <v>insert into Relationship (Reltypeidx, RelfromUnitid, reltounitid) values (1, 698,748)</v>
      </c>
      <c r="AD11" t="str">
        <f t="shared" si="17"/>
        <v>insert into unit (UseOrdinal, MissionName, UniqueName, ServiceIdx, ServiceTypeIdx, RankSymbol, CanHide) Values (0, 'MCM___10', 'HMS MCM-10',1,1,'|', 0)</v>
      </c>
    </row>
    <row r="12" spans="1:30" ht="29.4" thickBot="1" x14ac:dyDescent="0.35">
      <c r="A12" s="10" t="s">
        <v>142</v>
      </c>
      <c r="B12" s="10">
        <v>749</v>
      </c>
      <c r="C12" s="3" t="s">
        <v>104</v>
      </c>
      <c r="D12" s="4" t="s">
        <v>105</v>
      </c>
      <c r="E12" s="5"/>
      <c r="F12" s="7">
        <v>34230</v>
      </c>
      <c r="G12" s="7"/>
      <c r="H12" s="4" t="s">
        <v>115</v>
      </c>
      <c r="I12" s="4" t="s">
        <v>87</v>
      </c>
      <c r="J12" s="3" t="s">
        <v>127</v>
      </c>
      <c r="K12" t="str">
        <f t="shared" si="2"/>
        <v>HMS MCM-11</v>
      </c>
      <c r="L12" t="str">
        <f t="shared" si="3"/>
        <v>1993-09-18 00:00</v>
      </c>
      <c r="M12" t="str">
        <f t="shared" si="0"/>
        <v/>
      </c>
      <c r="N12" t="str">
        <f t="shared" si="18"/>
        <v>#M __171</v>
      </c>
      <c r="O12" t="str">
        <f t="shared" si="4"/>
        <v>MCM-___11</v>
      </c>
      <c r="P12" t="str">
        <f t="shared" si="5"/>
        <v>MCM-___11 (US)</v>
      </c>
      <c r="Q12">
        <f t="shared" si="6"/>
        <v>0</v>
      </c>
      <c r="R12" t="str">
        <f t="shared" si="7"/>
        <v/>
      </c>
      <c r="S12" t="str">
        <f t="shared" si="8"/>
        <v>MCM</v>
      </c>
      <c r="T12">
        <f t="shared" si="9"/>
        <v>11</v>
      </c>
      <c r="U12" t="str">
        <f t="shared" si="10"/>
        <v>___</v>
      </c>
      <c r="V12" t="str">
        <f t="shared" si="11"/>
        <v>MCM___11</v>
      </c>
      <c r="X12" t="str">
        <f t="shared" si="12"/>
        <v>insert into shipclassmember (ShipId, ShipClassId, IsLeadBoat) values ('769f20ba-f7ab-4f58-acf3-c57090a3f72f', 26, 0)</v>
      </c>
      <c r="Y12" t="str">
        <f t="shared" si="13"/>
        <v>insert into MissionUnit (MissionId, Unitid) values (111, '749')</v>
      </c>
      <c r="Z12" t="str">
        <f t="shared" si="14"/>
        <v>insert into unitindex (indexcode, unitid, issortindex, isdisplayindex, isalt, isplaceholder, displayorder) values ('#M __171',749,1,1,0,0,1) insert into unitindex (indexcode, unitid, issortindex, isdisplayindex, isalt, isplaceholder, displayorder) values ('MCM-___11',749,0,1,0,0,2) insert into unitindex (indexcode, unitid, issortindex, isdisplayindex, isalt, isplaceholder, displayorder) values ('MCM-___11 (US)',749,0,0,1,0,3)</v>
      </c>
      <c r="AB12" t="str">
        <f t="shared" si="15"/>
        <v>INSERT INTO ship (unitId, ShipPrefixId, Name, HCS, HCSNumber, PennantCode, PennantNumber, IsBase, AltName, AltHCS, AltHCSNumber, IsInactive, Commissioned, Decommissioned) Values ('749', 1, 'Gladiator', 'MCM', '11', 'M', '11', 0, 'Gladiator', 'MCM', '11', '0', '1993-09-18 00:00','')</v>
      </c>
      <c r="AC12" t="str">
        <f t="shared" si="16"/>
        <v>insert into Relationship (Reltypeidx, RelfromUnitid, reltounitid) values (1, 698,749)</v>
      </c>
      <c r="AD12" t="str">
        <f t="shared" si="17"/>
        <v>insert into unit (UseOrdinal, MissionName, UniqueName, ServiceIdx, ServiceTypeIdx, RankSymbol, CanHide) Values (0, 'MCM___11', 'HMS MCM-11',1,1,'|', 0)</v>
      </c>
    </row>
    <row r="13" spans="1:30" ht="29.4" thickBot="1" x14ac:dyDescent="0.35">
      <c r="A13" s="10" t="s">
        <v>143</v>
      </c>
      <c r="B13" s="10">
        <v>750</v>
      </c>
      <c r="C13" s="3" t="s">
        <v>106</v>
      </c>
      <c r="D13" s="4" t="s">
        <v>107</v>
      </c>
      <c r="E13" s="5"/>
      <c r="F13" s="7">
        <v>34383</v>
      </c>
      <c r="G13" s="7"/>
      <c r="H13" s="4" t="s">
        <v>115</v>
      </c>
      <c r="I13" s="4" t="s">
        <v>90</v>
      </c>
      <c r="J13" s="3" t="s">
        <v>128</v>
      </c>
      <c r="K13" t="str">
        <f t="shared" si="2"/>
        <v>HMS MCM-12</v>
      </c>
      <c r="L13" t="str">
        <f t="shared" si="3"/>
        <v>1994-02-18 00:00</v>
      </c>
      <c r="M13" t="str">
        <f t="shared" si="0"/>
        <v/>
      </c>
      <c r="N13" t="str">
        <f t="shared" si="18"/>
        <v>#M __172</v>
      </c>
      <c r="O13" t="str">
        <f t="shared" si="4"/>
        <v>MCM-___12</v>
      </c>
      <c r="P13" t="str">
        <f t="shared" si="5"/>
        <v>MCM-___12 (US)</v>
      </c>
      <c r="Q13">
        <f t="shared" si="6"/>
        <v>0</v>
      </c>
      <c r="R13" t="str">
        <f t="shared" si="7"/>
        <v/>
      </c>
      <c r="S13" t="str">
        <f t="shared" si="8"/>
        <v>MCM</v>
      </c>
      <c r="T13">
        <f t="shared" si="9"/>
        <v>12</v>
      </c>
      <c r="U13" t="str">
        <f t="shared" si="10"/>
        <v>___</v>
      </c>
      <c r="V13" t="str">
        <f t="shared" si="11"/>
        <v>MCM___12</v>
      </c>
      <c r="X13" t="str">
        <f t="shared" si="12"/>
        <v>insert into shipclassmember (ShipId, ShipClassId, IsLeadBoat) values ('f474ebbd-2d0c-4405-b899-217d6cb3e687', 26, 0)</v>
      </c>
      <c r="Y13" t="str">
        <f t="shared" si="13"/>
        <v>insert into MissionUnit (MissionId, Unitid) values (111, '750')</v>
      </c>
      <c r="Z13" t="str">
        <f t="shared" si="14"/>
        <v>insert into unitindex (indexcode, unitid, issortindex, isdisplayindex, isalt, isplaceholder, displayorder) values ('#M __172',750,1,1,0,0,1) insert into unitindex (indexcode, unitid, issortindex, isdisplayindex, isalt, isplaceholder, displayorder) values ('MCM-___12',750,0,1,0,0,2) insert into unitindex (indexcode, unitid, issortindex, isdisplayindex, isalt, isplaceholder, displayorder) values ('MCM-___12 (US)',750,0,0,1,0,3)</v>
      </c>
      <c r="AB13" t="str">
        <f t="shared" si="15"/>
        <v>INSERT INTO ship (unitId, ShipPrefixId, Name, HCS, HCSNumber, PennantCode, PennantNumber, IsBase, AltName, AltHCS, AltHCSNumber, IsInactive, Commissioned, Decommissioned) Values ('750', 1, 'Ardent', 'MCM', '12', 'M', '12', 0, 'Ardent', 'MCM', '12', '0', '1994-02-18 00:00','')</v>
      </c>
      <c r="AC13" t="str">
        <f t="shared" si="16"/>
        <v>insert into Relationship (Reltypeidx, RelfromUnitid, reltounitid) values (1, 698,750)</v>
      </c>
      <c r="AD13" t="str">
        <f t="shared" si="17"/>
        <v>insert into unit (UseOrdinal, MissionName, UniqueName, ServiceIdx, ServiceTypeIdx, RankSymbol, CanHide) Values (0, 'MCM___12', 'HMS MCM-12',1,1,'|', 0)</v>
      </c>
    </row>
    <row r="14" spans="1:30" ht="29.4" thickBot="1" x14ac:dyDescent="0.35">
      <c r="A14" s="10" t="s">
        <v>144</v>
      </c>
      <c r="B14" s="10">
        <v>751</v>
      </c>
      <c r="C14" s="3" t="s">
        <v>108</v>
      </c>
      <c r="D14" s="4" t="s">
        <v>109</v>
      </c>
      <c r="E14" s="5"/>
      <c r="F14" s="7">
        <v>34524</v>
      </c>
      <c r="G14" s="7"/>
      <c r="H14" s="4" t="s">
        <v>115</v>
      </c>
      <c r="I14" s="4" t="s">
        <v>87</v>
      </c>
      <c r="J14" s="3" t="s">
        <v>129</v>
      </c>
      <c r="K14" t="str">
        <f t="shared" si="2"/>
        <v>HMS MCM-13</v>
      </c>
      <c r="L14" t="str">
        <f t="shared" si="3"/>
        <v>1994-07-09 00:00</v>
      </c>
      <c r="M14" t="str">
        <f t="shared" si="0"/>
        <v/>
      </c>
      <c r="N14" t="str">
        <f t="shared" si="18"/>
        <v>#M __173</v>
      </c>
      <c r="O14" t="str">
        <f t="shared" si="4"/>
        <v>MCM-___13</v>
      </c>
      <c r="P14" t="str">
        <f t="shared" si="5"/>
        <v>MCM-___13 (US)</v>
      </c>
      <c r="Q14">
        <f t="shared" si="6"/>
        <v>0</v>
      </c>
      <c r="R14" t="str">
        <f t="shared" si="7"/>
        <v/>
      </c>
      <c r="S14" t="str">
        <f t="shared" si="8"/>
        <v>MCM</v>
      </c>
      <c r="T14">
        <f t="shared" si="9"/>
        <v>13</v>
      </c>
      <c r="U14" t="str">
        <f t="shared" si="10"/>
        <v>___</v>
      </c>
      <c r="V14" t="str">
        <f t="shared" si="11"/>
        <v>MCM___13</v>
      </c>
      <c r="X14" t="str">
        <f t="shared" si="12"/>
        <v>insert into shipclassmember (ShipId, ShipClassId, IsLeadBoat) values ('c304bb22-2ca3-41e9-bba1-f0c06dbaed08', 26, 0)</v>
      </c>
      <c r="Y14" t="str">
        <f t="shared" si="13"/>
        <v>insert into MissionUnit (MissionId, Unitid) values (111, '751')</v>
      </c>
      <c r="Z14" t="str">
        <f t="shared" si="14"/>
        <v>insert into unitindex (indexcode, unitid, issortindex, isdisplayindex, isalt, isplaceholder, displayorder) values ('#M __173',751,1,1,0,0,1) insert into unitindex (indexcode, unitid, issortindex, isdisplayindex, isalt, isplaceholder, displayorder) values ('MCM-___13',751,0,1,0,0,2) insert into unitindex (indexcode, unitid, issortindex, isdisplayindex, isalt, isplaceholder, displayorder) values ('MCM-___13 (US)',751,0,0,1,0,3)</v>
      </c>
      <c r="AB14" t="str">
        <f t="shared" si="15"/>
        <v>INSERT INTO ship (unitId, ShipPrefixId, Name, HCS, HCSNumber, PennantCode, PennantNumber, IsBase, AltName, AltHCS, AltHCSNumber, IsInactive, Commissioned, Decommissioned) Values ('751', 1, 'Dextrous', 'MCM', '13', 'M', '13', 0, 'Dextrous', 'MCM', '13', '0', '1994-07-09 00:00','')</v>
      </c>
      <c r="AC14" t="str">
        <f t="shared" si="16"/>
        <v>insert into Relationship (Reltypeidx, RelfromUnitid, reltounitid) values (1, 698,751)</v>
      </c>
      <c r="AD14" t="str">
        <f t="shared" si="17"/>
        <v>insert into unit (UseOrdinal, MissionName, UniqueName, ServiceIdx, ServiceTypeIdx, RankSymbol, CanHide) Values (0, 'MCM___13', 'HMS MCM-13',1,1,'|', 0)</v>
      </c>
    </row>
    <row r="15" spans="1:30" ht="29.4" thickBot="1" x14ac:dyDescent="0.35">
      <c r="A15" s="10" t="s">
        <v>145</v>
      </c>
      <c r="B15" s="10">
        <v>752</v>
      </c>
      <c r="C15" s="3" t="s">
        <v>110</v>
      </c>
      <c r="D15" s="4" t="s">
        <v>111</v>
      </c>
      <c r="E15" s="5"/>
      <c r="F15" s="7">
        <v>34643</v>
      </c>
      <c r="G15" s="7"/>
      <c r="H15" s="4" t="s">
        <v>115</v>
      </c>
      <c r="I15" s="4" t="s">
        <v>97</v>
      </c>
      <c r="J15" s="3" t="s">
        <v>130</v>
      </c>
      <c r="K15" t="str">
        <f t="shared" si="2"/>
        <v>HMS MCM-14</v>
      </c>
      <c r="L15" t="str">
        <f t="shared" si="3"/>
        <v>1994-11-05 00:00</v>
      </c>
      <c r="M15" t="str">
        <f t="shared" si="0"/>
        <v/>
      </c>
      <c r="N15" t="str">
        <f t="shared" si="18"/>
        <v>#M __174</v>
      </c>
      <c r="O15" t="str">
        <f t="shared" si="4"/>
        <v>MCM-___14</v>
      </c>
      <c r="P15" t="str">
        <f t="shared" si="5"/>
        <v>MCM-___14 (US)</v>
      </c>
      <c r="Q15">
        <f t="shared" si="6"/>
        <v>0</v>
      </c>
      <c r="R15" t="str">
        <f t="shared" si="7"/>
        <v/>
      </c>
      <c r="S15" t="str">
        <f t="shared" si="8"/>
        <v>MCM</v>
      </c>
      <c r="T15">
        <f t="shared" si="9"/>
        <v>14</v>
      </c>
      <c r="U15" t="str">
        <f t="shared" si="10"/>
        <v>___</v>
      </c>
      <c r="V15" t="str">
        <f t="shared" si="11"/>
        <v>MCM___14</v>
      </c>
      <c r="X15" t="str">
        <f t="shared" si="12"/>
        <v>insert into shipclassmember (ShipId, ShipClassId, IsLeadBoat) values ('f855f2da-7765-4f1f-8605-9c283e635b32', 26, 0)</v>
      </c>
      <c r="Y15" t="str">
        <f t="shared" si="13"/>
        <v>insert into MissionUnit (MissionId, Unitid) values (111, '752')</v>
      </c>
      <c r="Z15" t="str">
        <f t="shared" si="14"/>
        <v>insert into unitindex (indexcode, unitid, issortindex, isdisplayindex, isalt, isplaceholder, displayorder) values ('#M __174',752,1,1,0,0,1) insert into unitindex (indexcode, unitid, issortindex, isdisplayindex, isalt, isplaceholder, displayorder) values ('MCM-___14',752,0,1,0,0,2) insert into unitindex (indexcode, unitid, issortindex, isdisplayindex, isalt, isplaceholder, displayorder) values ('MCM-___14 (US)',752,0,0,1,0,3)</v>
      </c>
      <c r="AB15" t="str">
        <f t="shared" si="15"/>
        <v>INSERT INTO ship (unitId, ShipPrefixId, Name, HCS, HCSNumber, PennantCode, PennantNumber, IsBase, AltName, AltHCS, AltHCSNumber, IsInactive, Commissioned, Decommissioned) Values ('752', 1, 'Chief', 'MCM', '14', 'M', '14', 0, 'Chief', 'MCM', '14', '0', '1994-11-05 00:00','')</v>
      </c>
      <c r="AC15" t="str">
        <f t="shared" si="16"/>
        <v>insert into Relationship (Reltypeidx, RelfromUnitid, reltounitid) values (1, 698,752)</v>
      </c>
      <c r="AD15" t="str">
        <f t="shared" si="17"/>
        <v>insert into unit (UseOrdinal, MissionName, UniqueName, ServiceIdx, ServiceTypeIdx, RankSymbol, CanHide) Values (0, 'MCM___14', 'HMS MCM-14',1,1,'|', 0)</v>
      </c>
    </row>
    <row r="16" spans="1:30" x14ac:dyDescent="0.3">
      <c r="A16" s="10"/>
    </row>
    <row r="17" spans="1:1" x14ac:dyDescent="0.3">
      <c r="A17" s="10"/>
    </row>
    <row r="18" spans="1:1" x14ac:dyDescent="0.3">
      <c r="A18" s="10"/>
    </row>
  </sheetData>
  <hyperlinks>
    <hyperlink ref="C2" r:id="rId1" tooltip="USS Avenger (MCM-1)" display="https://en.wikipedia.org/wiki/USS_Avenger_(MCM-1)" xr:uid="{1E1CB61A-94B7-4564-89B4-09E51F0394EF}"/>
    <hyperlink ref="J2" r:id="rId2" display="http://www.nvr.navy.mil/SHIPDETAILS/SHIPSDETAIL_MCM_1_2340.HTML" xr:uid="{17A6D0CC-C1C9-495F-9227-6556FD2226B4}"/>
    <hyperlink ref="C3" r:id="rId3" tooltip="USS Defender (MCM-2)" display="https://en.wikipedia.org/wiki/USS_Defender_(MCM-2)" xr:uid="{DBEF9E31-DDA2-47C8-A700-FE2F605E004E}"/>
    <hyperlink ref="H3" r:id="rId4" tooltip="Marinette Marine" display="https://en.wikipedia.org/wiki/Marinette_Marine" xr:uid="{A65437F8-462C-4F80-A3B1-3AA18597AACB}"/>
    <hyperlink ref="J3" r:id="rId5" display="http://www.nvr.navy.mil/SHIPDETAILS/SHIPSDETAIL_MCM_2_2238.HTML" xr:uid="{69180EF0-8BE8-4FA4-9EA5-631BD0ADCFE4}"/>
    <hyperlink ref="C4" r:id="rId6" tooltip="USS Sentry (MCM-3)" display="https://en.wikipedia.org/wiki/USS_Sentry_(MCM-3)" xr:uid="{664F2225-C291-44B5-B32B-B5C98EF5DED9}"/>
    <hyperlink ref="J4" r:id="rId7" display="http://www.nvr.navy.mil/SHIPDETAILS/SHIPSDETAIL_MCM_3_2239.HTML" xr:uid="{FB761A37-6F33-47B2-A389-227ABF996256}"/>
    <hyperlink ref="C5" r:id="rId8" tooltip="USS Champion (MCM-4)" display="https://en.wikipedia.org/wiki/USS_Champion_(MCM-4)" xr:uid="{FF3B8559-67CB-44A4-8216-FDA41882E800}"/>
    <hyperlink ref="J5" r:id="rId9" display="http://www.nvr.navy.mil/SHIPDETAILS/SHIPSDETAIL_MCM_4_2240.HTML" xr:uid="{F712F0D0-977E-4827-88A1-772D844EBB83}"/>
    <hyperlink ref="C6" r:id="rId10" tooltip="USS Guardian (MCM-5)" display="https://en.wikipedia.org/wiki/USS_Guardian_(MCM-5)" xr:uid="{3AC4FFD4-6F88-4BAC-9FDA-301799DFE079}"/>
    <hyperlink ref="J6" r:id="rId11" display="http://www.nvr.navy.mil/SHIPDETAILS/SHIPSDETAIL_MCM_5_2241.HTML" xr:uid="{F7BF9A01-E975-4C92-B185-D3AD8738D0B9}"/>
    <hyperlink ref="C7" r:id="rId12" tooltip="USS Devastator (MCM-6)" display="https://en.wikipedia.org/wiki/USS_Devastator_(MCM-6)" xr:uid="{44A23F0E-16BC-4588-9077-9EF6043A306D}"/>
    <hyperlink ref="J7" r:id="rId13" display="http://www.nvr.navy.mil/SHIPDETAILS/SHIPSDETAIL_MCM_6_2242.HTML" xr:uid="{E0CEDAA5-B5DA-41C1-9635-330F0DFB9BF5}"/>
    <hyperlink ref="C8" r:id="rId14" tooltip="USS Patriot (MCM-7)" display="https://en.wikipedia.org/wiki/USS_Patriot_(MCM-7)" xr:uid="{91DC27A6-6F3E-44A4-B3EE-3D36580D3571}"/>
    <hyperlink ref="J8" r:id="rId15" display="http://www.nvr.navy.mil/SHIPDETAILS/SHIPSDETAIL_MCM_7_2243.HTML" xr:uid="{5119EB7F-67A5-42D7-8051-ABFFA6D5F3DA}"/>
    <hyperlink ref="C9" r:id="rId16" tooltip="USS Scout (MCM-8)" display="https://en.wikipedia.org/wiki/USS_Scout_(MCM-8)" xr:uid="{8E2653CB-D975-434B-8430-65C0F439A84F}"/>
    <hyperlink ref="I9" r:id="rId17" tooltip="San Diego" display="https://en.wikipedia.org/wiki/San_Diego" xr:uid="{67E2649B-F5DE-462B-B084-F6915844367E}"/>
    <hyperlink ref="J9" r:id="rId18" display="http://www.nvr.navy.mil/SHIPDETAILS/SHIPSDETAIL_MCM_8_2244.HTML" xr:uid="{440CCC93-76A0-481A-9632-C76102D9DE87}"/>
    <hyperlink ref="C10" r:id="rId19" tooltip="USS Pioneer (MCM-9)" display="https://en.wikipedia.org/wiki/USS_Pioneer_(MCM-9)" xr:uid="{DD81DC0D-C045-4C1B-A1CB-F1967692FCB2}"/>
    <hyperlink ref="J10" r:id="rId20" display="http://www.nvr.navy.mil/SHIPDETAILS/SHIPSDETAIL_MCM_9_2245.HTML" xr:uid="{469EC2D0-4E65-403F-ABDE-E92889C22BC4}"/>
    <hyperlink ref="C11" r:id="rId21" tooltip="USS Warrior (MCM-10)" display="https://en.wikipedia.org/wiki/USS_Warrior_(MCM-10)" xr:uid="{BDAB1C97-2B76-485E-8FB9-F278FE8DAC58}"/>
    <hyperlink ref="J11" r:id="rId22" display="http://www.nvr.navy.mil/SHIPDETAILS/SHIPSDETAIL_MCM_10_2246.HTML" xr:uid="{56230960-5292-4EF6-90C9-F8DFDB390C15}"/>
    <hyperlink ref="C12" r:id="rId23" tooltip="USS Gladiator (MCM-11)" display="https://en.wikipedia.org/wiki/USS_Gladiator_(MCM-11)" xr:uid="{33122EB9-C271-40DD-948E-823E25BC62D5}"/>
    <hyperlink ref="J12" r:id="rId24" display="http://www.nvr.navy.mil/SHIPDETAILS/SHIPSDETAIL_MCM_11_2247.HTML" xr:uid="{C94F7F76-FFC5-4182-A266-36D5ABFD82B5}"/>
    <hyperlink ref="C13" r:id="rId25" tooltip="USS Ardent (MCM-12)" display="https://en.wikipedia.org/wiki/USS_Ardent_(MCM-12)" xr:uid="{2875789F-741E-42D9-A469-53B8B99157C8}"/>
    <hyperlink ref="J13" r:id="rId26" display="http://www.nvr.navy.mil/SHIPDETAILS/SHIPSDETAIL_MCM_12_2248.HTML" xr:uid="{40209AD1-D815-46E1-88AD-970FA2F7DA39}"/>
    <hyperlink ref="C14" r:id="rId27" tooltip="USS Dextrous (MCM-13)" display="https://en.wikipedia.org/wiki/USS_Dextrous_(MCM-13)" xr:uid="{41B38A68-59CA-4056-83A6-448AC928A878}"/>
    <hyperlink ref="J14" r:id="rId28" display="http://www.nvr.navy.mil/SHIPDETAILS/SHIPSDETAIL_MCM_13_2249.HTML" xr:uid="{7B7B33B9-2119-4044-AF3A-1833D2FCF00A}"/>
    <hyperlink ref="C15" r:id="rId29" tooltip="USS Chief (MCM-14)" display="https://en.wikipedia.org/wiki/USS_Chief_(MCM-14)" xr:uid="{FE01BC78-84B1-4D0F-A8A3-BF2AFFF1BD98}"/>
    <hyperlink ref="J15" r:id="rId30" display="http://www.nvr.navy.mil/SHIPDETAILS/SHIPSDETAIL_MCM_14_2250.HTML" xr:uid="{BEA5731C-6B23-4ECE-95EF-26267CF7C855}"/>
  </hyperlinks>
  <pageMargins left="0.7" right="0.7" top="0.75" bottom="0.75" header="0.3" footer="0.3"/>
  <pageSetup paperSize="9"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D2E9-57FF-44A6-9940-C8DA53CAAD21}">
  <dimension ref="A1:E165"/>
  <sheetViews>
    <sheetView workbookViewId="0"/>
  </sheetViews>
  <sheetFormatPr defaultRowHeight="14.4" x14ac:dyDescent="0.3"/>
  <cols>
    <col min="1" max="1" width="15" bestFit="1" customWidth="1"/>
    <col min="2" max="2" width="13.6640625" bestFit="1" customWidth="1"/>
    <col min="3" max="3" width="17.77734375" bestFit="1" customWidth="1"/>
    <col min="4" max="4" width="17.77734375" customWidth="1"/>
  </cols>
  <sheetData>
    <row r="1" spans="1:5" x14ac:dyDescent="0.3">
      <c r="A1" s="10" t="s">
        <v>146</v>
      </c>
      <c r="B1" t="str">
        <f>SUBSTITUTE(A1," (US)","")</f>
        <v>CG-___47</v>
      </c>
      <c r="C1" t="str">
        <f>CONCATENATE("USN ",B1)</f>
        <v>USN CG-___47</v>
      </c>
      <c r="D1" t="str">
        <f>SUBSTITUTE(C1,"USN CG ","USN CG-")</f>
        <v>USN CG-___47</v>
      </c>
      <c r="E1" t="str">
        <f>CONCATENATE("update unitindex set indexcode = '",D1,"'"," where indexcode = '",A1,"'")</f>
        <v>update unitindex set indexcode = 'USN CG-___47' where indexcode = 'CG-___47 (US)'</v>
      </c>
    </row>
    <row r="2" spans="1:5" x14ac:dyDescent="0.3">
      <c r="A2" s="10" t="s">
        <v>147</v>
      </c>
      <c r="B2" t="str">
        <f t="shared" ref="B2:B65" si="0">SUBSTITUTE(A2," (US)","")</f>
        <v>CG-___48</v>
      </c>
      <c r="C2" t="str">
        <f t="shared" ref="C2:C65" si="1">CONCATENATE("USN ",B2)</f>
        <v>USN CG-___48</v>
      </c>
      <c r="D2" t="str">
        <f t="shared" ref="D2:D27" si="2">SUBSTITUTE(C2,"USN CG ","USN CG-")</f>
        <v>USN CG-___48</v>
      </c>
      <c r="E2" t="str">
        <f t="shared" ref="E2:E65" si="3">CONCATENATE("update unitindex set indexcode = '",D2,"'"," where indexcode = '",A2,"'")</f>
        <v>update unitindex set indexcode = 'USN CG-___48' where indexcode = 'CG-___48 (US)'</v>
      </c>
    </row>
    <row r="3" spans="1:5" x14ac:dyDescent="0.3">
      <c r="A3" s="10" t="s">
        <v>148</v>
      </c>
      <c r="B3" t="str">
        <f t="shared" si="0"/>
        <v>CG-___49</v>
      </c>
      <c r="C3" t="str">
        <f t="shared" si="1"/>
        <v>USN CG-___49</v>
      </c>
      <c r="D3" t="str">
        <f t="shared" si="2"/>
        <v>USN CG-___49</v>
      </c>
      <c r="E3" t="str">
        <f t="shared" si="3"/>
        <v>update unitindex set indexcode = 'USN CG-___49' where indexcode = 'CG-___49 (US)'</v>
      </c>
    </row>
    <row r="4" spans="1:5" x14ac:dyDescent="0.3">
      <c r="A4" s="10" t="s">
        <v>149</v>
      </c>
      <c r="B4" t="str">
        <f t="shared" si="0"/>
        <v>CG-___50</v>
      </c>
      <c r="C4" t="str">
        <f t="shared" si="1"/>
        <v>USN CG-___50</v>
      </c>
      <c r="D4" t="str">
        <f t="shared" si="2"/>
        <v>USN CG-___50</v>
      </c>
      <c r="E4" t="str">
        <f t="shared" si="3"/>
        <v>update unitindex set indexcode = 'USN CG-___50' where indexcode = 'CG-___50 (US)'</v>
      </c>
    </row>
    <row r="5" spans="1:5" x14ac:dyDescent="0.3">
      <c r="A5" s="10" t="s">
        <v>150</v>
      </c>
      <c r="B5" t="str">
        <f t="shared" si="0"/>
        <v>CG-___51</v>
      </c>
      <c r="C5" t="str">
        <f t="shared" si="1"/>
        <v>USN CG-___51</v>
      </c>
      <c r="D5" t="str">
        <f t="shared" si="2"/>
        <v>USN CG-___51</v>
      </c>
      <c r="E5" t="str">
        <f t="shared" si="3"/>
        <v>update unitindex set indexcode = 'USN CG-___51' where indexcode = 'CG-___51 (US)'</v>
      </c>
    </row>
    <row r="6" spans="1:5" x14ac:dyDescent="0.3">
      <c r="A6" s="10" t="s">
        <v>151</v>
      </c>
      <c r="B6" t="str">
        <f t="shared" si="0"/>
        <v>CG-___52</v>
      </c>
      <c r="C6" t="str">
        <f t="shared" si="1"/>
        <v>USN CG-___52</v>
      </c>
      <c r="D6" t="str">
        <f t="shared" si="2"/>
        <v>USN CG-___52</v>
      </c>
      <c r="E6" t="str">
        <f t="shared" si="3"/>
        <v>update unitindex set indexcode = 'USN CG-___52' where indexcode = 'CG-___52 (US)'</v>
      </c>
    </row>
    <row r="7" spans="1:5" x14ac:dyDescent="0.3">
      <c r="A7" s="10" t="s">
        <v>152</v>
      </c>
      <c r="B7" t="str">
        <f t="shared" si="0"/>
        <v>CG-___53</v>
      </c>
      <c r="C7" t="str">
        <f t="shared" si="1"/>
        <v>USN CG-___53</v>
      </c>
      <c r="D7" t="str">
        <f t="shared" si="2"/>
        <v>USN CG-___53</v>
      </c>
      <c r="E7" t="str">
        <f t="shared" si="3"/>
        <v>update unitindex set indexcode = 'USN CG-___53' where indexcode = 'CG-___53 (US)'</v>
      </c>
    </row>
    <row r="8" spans="1:5" x14ac:dyDescent="0.3">
      <c r="A8" s="10" t="s">
        <v>153</v>
      </c>
      <c r="B8" t="str">
        <f t="shared" si="0"/>
        <v>CG-___54</v>
      </c>
      <c r="C8" t="str">
        <f t="shared" si="1"/>
        <v>USN CG-___54</v>
      </c>
      <c r="D8" t="str">
        <f t="shared" si="2"/>
        <v>USN CG-___54</v>
      </c>
      <c r="E8" t="str">
        <f t="shared" si="3"/>
        <v>update unitindex set indexcode = 'USN CG-___54' where indexcode = 'CG-___54 (US)'</v>
      </c>
    </row>
    <row r="9" spans="1:5" x14ac:dyDescent="0.3">
      <c r="A9" s="10" t="s">
        <v>154</v>
      </c>
      <c r="B9" t="str">
        <f t="shared" si="0"/>
        <v>CG-___55</v>
      </c>
      <c r="C9" t="str">
        <f t="shared" si="1"/>
        <v>USN CG-___55</v>
      </c>
      <c r="D9" t="str">
        <f t="shared" si="2"/>
        <v>USN CG-___55</v>
      </c>
      <c r="E9" t="str">
        <f t="shared" si="3"/>
        <v>update unitindex set indexcode = 'USN CG-___55' where indexcode = 'CG-___55 (US)'</v>
      </c>
    </row>
    <row r="10" spans="1:5" x14ac:dyDescent="0.3">
      <c r="A10" s="10" t="s">
        <v>155</v>
      </c>
      <c r="B10" t="str">
        <f t="shared" si="0"/>
        <v>CG-___56</v>
      </c>
      <c r="C10" t="str">
        <f t="shared" si="1"/>
        <v>USN CG-___56</v>
      </c>
      <c r="D10" t="str">
        <f t="shared" si="2"/>
        <v>USN CG-___56</v>
      </c>
      <c r="E10" t="str">
        <f t="shared" si="3"/>
        <v>update unitindex set indexcode = 'USN CG-___56' where indexcode = 'CG-___56 (US)'</v>
      </c>
    </row>
    <row r="11" spans="1:5" x14ac:dyDescent="0.3">
      <c r="A11" s="10" t="s">
        <v>156</v>
      </c>
      <c r="B11" t="str">
        <f t="shared" si="0"/>
        <v>CG-___57</v>
      </c>
      <c r="C11" t="str">
        <f t="shared" si="1"/>
        <v>USN CG-___57</v>
      </c>
      <c r="D11" t="str">
        <f t="shared" si="2"/>
        <v>USN CG-___57</v>
      </c>
      <c r="E11" t="str">
        <f t="shared" si="3"/>
        <v>update unitindex set indexcode = 'USN CG-___57' where indexcode = 'CG-___57 (US)'</v>
      </c>
    </row>
    <row r="12" spans="1:5" x14ac:dyDescent="0.3">
      <c r="A12" s="10" t="s">
        <v>157</v>
      </c>
      <c r="B12" t="str">
        <f t="shared" si="0"/>
        <v>CG-___58</v>
      </c>
      <c r="C12" t="str">
        <f t="shared" si="1"/>
        <v>USN CG-___58</v>
      </c>
      <c r="D12" t="str">
        <f t="shared" si="2"/>
        <v>USN CG-___58</v>
      </c>
      <c r="E12" t="str">
        <f t="shared" si="3"/>
        <v>update unitindex set indexcode = 'USN CG-___58' where indexcode = 'CG-___58 (US)'</v>
      </c>
    </row>
    <row r="13" spans="1:5" x14ac:dyDescent="0.3">
      <c r="A13" s="10" t="s">
        <v>158</v>
      </c>
      <c r="B13" t="str">
        <f t="shared" si="0"/>
        <v>CG-___59</v>
      </c>
      <c r="C13" t="str">
        <f t="shared" si="1"/>
        <v>USN CG-___59</v>
      </c>
      <c r="D13" t="str">
        <f t="shared" si="2"/>
        <v>USN CG-___59</v>
      </c>
      <c r="E13" t="str">
        <f t="shared" si="3"/>
        <v>update unitindex set indexcode = 'USN CG-___59' where indexcode = 'CG-___59 (US)'</v>
      </c>
    </row>
    <row r="14" spans="1:5" x14ac:dyDescent="0.3">
      <c r="A14" s="10" t="s">
        <v>159</v>
      </c>
      <c r="B14" t="str">
        <f t="shared" si="0"/>
        <v>CG-___60</v>
      </c>
      <c r="C14" t="str">
        <f t="shared" si="1"/>
        <v>USN CG-___60</v>
      </c>
      <c r="D14" t="str">
        <f t="shared" si="2"/>
        <v>USN CG-___60</v>
      </c>
      <c r="E14" t="str">
        <f t="shared" si="3"/>
        <v>update unitindex set indexcode = 'USN CG-___60' where indexcode = 'CG-___60 (US)'</v>
      </c>
    </row>
    <row r="15" spans="1:5" x14ac:dyDescent="0.3">
      <c r="A15" s="10" t="s">
        <v>160</v>
      </c>
      <c r="B15" t="str">
        <f t="shared" si="0"/>
        <v>CG-___61</v>
      </c>
      <c r="C15" t="str">
        <f t="shared" si="1"/>
        <v>USN CG-___61</v>
      </c>
      <c r="D15" t="str">
        <f t="shared" si="2"/>
        <v>USN CG-___61</v>
      </c>
      <c r="E15" t="str">
        <f t="shared" si="3"/>
        <v>update unitindex set indexcode = 'USN CG-___61' where indexcode = 'CG-___61 (US)'</v>
      </c>
    </row>
    <row r="16" spans="1:5" x14ac:dyDescent="0.3">
      <c r="A16" s="10" t="s">
        <v>161</v>
      </c>
      <c r="B16" t="str">
        <f t="shared" si="0"/>
        <v>CG-___62</v>
      </c>
      <c r="C16" t="str">
        <f t="shared" si="1"/>
        <v>USN CG-___62</v>
      </c>
      <c r="D16" t="str">
        <f t="shared" si="2"/>
        <v>USN CG-___62</v>
      </c>
      <c r="E16" t="str">
        <f t="shared" si="3"/>
        <v>update unitindex set indexcode = 'USN CG-___62' where indexcode = 'CG-___62 (US)'</v>
      </c>
    </row>
    <row r="17" spans="1:5" x14ac:dyDescent="0.3">
      <c r="A17" s="10" t="s">
        <v>162</v>
      </c>
      <c r="B17" t="str">
        <f t="shared" si="0"/>
        <v>CG-___63</v>
      </c>
      <c r="C17" t="str">
        <f t="shared" si="1"/>
        <v>USN CG-___63</v>
      </c>
      <c r="D17" t="str">
        <f t="shared" si="2"/>
        <v>USN CG-___63</v>
      </c>
      <c r="E17" t="str">
        <f t="shared" si="3"/>
        <v>update unitindex set indexcode = 'USN CG-___63' where indexcode = 'CG-___63 (US)'</v>
      </c>
    </row>
    <row r="18" spans="1:5" x14ac:dyDescent="0.3">
      <c r="A18" s="10" t="s">
        <v>163</v>
      </c>
      <c r="B18" t="str">
        <f t="shared" si="0"/>
        <v>CG-___64</v>
      </c>
      <c r="C18" t="str">
        <f t="shared" si="1"/>
        <v>USN CG-___64</v>
      </c>
      <c r="D18" t="str">
        <f t="shared" si="2"/>
        <v>USN CG-___64</v>
      </c>
      <c r="E18" t="str">
        <f t="shared" si="3"/>
        <v>update unitindex set indexcode = 'USN CG-___64' where indexcode = 'CG-___64 (US)'</v>
      </c>
    </row>
    <row r="19" spans="1:5" x14ac:dyDescent="0.3">
      <c r="A19" s="10" t="s">
        <v>164</v>
      </c>
      <c r="B19" t="str">
        <f t="shared" si="0"/>
        <v>CG-___65</v>
      </c>
      <c r="C19" t="str">
        <f t="shared" si="1"/>
        <v>USN CG-___65</v>
      </c>
      <c r="D19" t="str">
        <f t="shared" si="2"/>
        <v>USN CG-___65</v>
      </c>
      <c r="E19" t="str">
        <f t="shared" si="3"/>
        <v>update unitindex set indexcode = 'USN CG-___65' where indexcode = 'CG-___65 (US)'</v>
      </c>
    </row>
    <row r="20" spans="1:5" x14ac:dyDescent="0.3">
      <c r="A20" s="10" t="s">
        <v>165</v>
      </c>
      <c r="B20" t="str">
        <f t="shared" si="0"/>
        <v>CG-___66</v>
      </c>
      <c r="C20" t="str">
        <f t="shared" si="1"/>
        <v>USN CG-___66</v>
      </c>
      <c r="D20" t="str">
        <f t="shared" si="2"/>
        <v>USN CG-___66</v>
      </c>
      <c r="E20" t="str">
        <f t="shared" si="3"/>
        <v>update unitindex set indexcode = 'USN CG-___66' where indexcode = 'CG-___66 (US)'</v>
      </c>
    </row>
    <row r="21" spans="1:5" x14ac:dyDescent="0.3">
      <c r="A21" s="10" t="s">
        <v>166</v>
      </c>
      <c r="B21" t="str">
        <f t="shared" si="0"/>
        <v>CG-___67</v>
      </c>
      <c r="C21" t="str">
        <f t="shared" si="1"/>
        <v>USN CG-___67</v>
      </c>
      <c r="D21" t="str">
        <f t="shared" si="2"/>
        <v>USN CG-___67</v>
      </c>
      <c r="E21" t="str">
        <f t="shared" si="3"/>
        <v>update unitindex set indexcode = 'USN CG-___67' where indexcode = 'CG-___67 (US)'</v>
      </c>
    </row>
    <row r="22" spans="1:5" x14ac:dyDescent="0.3">
      <c r="A22" s="10" t="s">
        <v>167</v>
      </c>
      <c r="B22" t="str">
        <f t="shared" si="0"/>
        <v>CG-___68</v>
      </c>
      <c r="C22" t="str">
        <f t="shared" si="1"/>
        <v>USN CG-___68</v>
      </c>
      <c r="D22" t="str">
        <f t="shared" si="2"/>
        <v>USN CG-___68</v>
      </c>
      <c r="E22" t="str">
        <f t="shared" si="3"/>
        <v>update unitindex set indexcode = 'USN CG-___68' where indexcode = 'CG-___68 (US)'</v>
      </c>
    </row>
    <row r="23" spans="1:5" x14ac:dyDescent="0.3">
      <c r="A23" s="10" t="s">
        <v>168</v>
      </c>
      <c r="B23" t="str">
        <f t="shared" si="0"/>
        <v>CG-___69</v>
      </c>
      <c r="C23" t="str">
        <f t="shared" si="1"/>
        <v>USN CG-___69</v>
      </c>
      <c r="D23" t="str">
        <f t="shared" si="2"/>
        <v>USN CG-___69</v>
      </c>
      <c r="E23" t="str">
        <f t="shared" si="3"/>
        <v>update unitindex set indexcode = 'USN CG-___69' where indexcode = 'CG-___69 (US)'</v>
      </c>
    </row>
    <row r="24" spans="1:5" x14ac:dyDescent="0.3">
      <c r="A24" s="10" t="s">
        <v>169</v>
      </c>
      <c r="B24" t="str">
        <f t="shared" si="0"/>
        <v>CG-___70</v>
      </c>
      <c r="C24" t="str">
        <f t="shared" si="1"/>
        <v>USN CG-___70</v>
      </c>
      <c r="D24" t="str">
        <f t="shared" si="2"/>
        <v>USN CG-___70</v>
      </c>
      <c r="E24" t="str">
        <f t="shared" si="3"/>
        <v>update unitindex set indexcode = 'USN CG-___70' where indexcode = 'CG-___70 (US)'</v>
      </c>
    </row>
    <row r="25" spans="1:5" x14ac:dyDescent="0.3">
      <c r="A25" s="10" t="s">
        <v>170</v>
      </c>
      <c r="B25" t="str">
        <f t="shared" si="0"/>
        <v>CG-___71</v>
      </c>
      <c r="C25" t="str">
        <f t="shared" si="1"/>
        <v>USN CG-___71</v>
      </c>
      <c r="D25" t="str">
        <f t="shared" si="2"/>
        <v>USN CG-___71</v>
      </c>
      <c r="E25" t="str">
        <f t="shared" si="3"/>
        <v>update unitindex set indexcode = 'USN CG-___71' where indexcode = 'CG-___71 (US)'</v>
      </c>
    </row>
    <row r="26" spans="1:5" x14ac:dyDescent="0.3">
      <c r="A26" s="10" t="s">
        <v>171</v>
      </c>
      <c r="B26" t="str">
        <f t="shared" si="0"/>
        <v>CG-___72</v>
      </c>
      <c r="C26" t="str">
        <f t="shared" si="1"/>
        <v>USN CG-___72</v>
      </c>
      <c r="D26" t="str">
        <f t="shared" si="2"/>
        <v>USN CG-___72</v>
      </c>
      <c r="E26" t="str">
        <f t="shared" si="3"/>
        <v>update unitindex set indexcode = 'USN CG-___72' where indexcode = 'CG-___72 (US)'</v>
      </c>
    </row>
    <row r="27" spans="1:5" x14ac:dyDescent="0.3">
      <c r="A27" s="10" t="s">
        <v>172</v>
      </c>
      <c r="B27" t="str">
        <f t="shared" si="0"/>
        <v>CG-___73</v>
      </c>
      <c r="C27" t="str">
        <f t="shared" si="1"/>
        <v>USN CG-___73</v>
      </c>
      <c r="D27" t="str">
        <f t="shared" si="2"/>
        <v>USN CG-___73</v>
      </c>
      <c r="E27" t="str">
        <f t="shared" si="3"/>
        <v>update unitindex set indexcode = 'USN CG-___73' where indexcode = 'CG-___73 (US)'</v>
      </c>
    </row>
    <row r="28" spans="1:5" x14ac:dyDescent="0.3">
      <c r="A28" s="10" t="s">
        <v>173</v>
      </c>
      <c r="B28" t="str">
        <f>SUBSTITUTE(A28,"(US)","")</f>
        <v>CV-___67</v>
      </c>
      <c r="C28" t="str">
        <f t="shared" si="1"/>
        <v>USN CV-___67</v>
      </c>
      <c r="D28" t="str">
        <f>SUBSTITUTE(C28,"USN CV ","USN CV-")</f>
        <v>USN CV-___67</v>
      </c>
      <c r="E28" t="str">
        <f t="shared" si="3"/>
        <v>update unitindex set indexcode = 'USN CV-___67' where indexcode = 'CV-___67(US)'</v>
      </c>
    </row>
    <row r="29" spans="1:5" x14ac:dyDescent="0.3">
      <c r="A29" s="10" t="s">
        <v>174</v>
      </c>
      <c r="B29" t="str">
        <f t="shared" ref="B29:B50" si="4">SUBSTITUTE(A29,"(US)","")</f>
        <v>CVN-___68</v>
      </c>
      <c r="C29" t="str">
        <f t="shared" si="1"/>
        <v>USN CVN-___68</v>
      </c>
      <c r="D29" t="str">
        <f>SUBSTITUTE(C29,"USN CVN ","USN CVN-")</f>
        <v>USN CVN-___68</v>
      </c>
      <c r="E29" t="str">
        <f t="shared" si="3"/>
        <v>update unitindex set indexcode = 'USN CVN-___68' where indexcode = 'CVN-___68(US)'</v>
      </c>
    </row>
    <row r="30" spans="1:5" x14ac:dyDescent="0.3">
      <c r="A30" s="10" t="s">
        <v>175</v>
      </c>
      <c r="B30" t="str">
        <f t="shared" si="4"/>
        <v>CVN-___69</v>
      </c>
      <c r="C30" t="str">
        <f t="shared" si="1"/>
        <v>USN CVN-___69</v>
      </c>
      <c r="D30" t="str">
        <f t="shared" ref="D30:D44" si="5">SUBSTITUTE(C30,"USN CVN ","USN CVN-")</f>
        <v>USN CVN-___69</v>
      </c>
      <c r="E30" t="str">
        <f t="shared" si="3"/>
        <v>update unitindex set indexcode = 'USN CVN-___69' where indexcode = 'CVN-___69(US)'</v>
      </c>
    </row>
    <row r="31" spans="1:5" x14ac:dyDescent="0.3">
      <c r="A31" s="10" t="s">
        <v>176</v>
      </c>
      <c r="B31" t="str">
        <f t="shared" si="4"/>
        <v>CVN-___70</v>
      </c>
      <c r="C31" t="str">
        <f t="shared" si="1"/>
        <v>USN CVN-___70</v>
      </c>
      <c r="D31" t="str">
        <f t="shared" si="5"/>
        <v>USN CVN-___70</v>
      </c>
      <c r="E31" t="str">
        <f t="shared" si="3"/>
        <v>update unitindex set indexcode = 'USN CVN-___70' where indexcode = 'CVN-___70(US)'</v>
      </c>
    </row>
    <row r="32" spans="1:5" x14ac:dyDescent="0.3">
      <c r="A32" s="10" t="s">
        <v>177</v>
      </c>
      <c r="B32" t="str">
        <f t="shared" si="4"/>
        <v>CVN-___71</v>
      </c>
      <c r="C32" t="str">
        <f t="shared" si="1"/>
        <v>USN CVN-___71</v>
      </c>
      <c r="D32" t="str">
        <f t="shared" si="5"/>
        <v>USN CVN-___71</v>
      </c>
      <c r="E32" t="str">
        <f t="shared" si="3"/>
        <v>update unitindex set indexcode = 'USN CVN-___71' where indexcode = 'CVN-___71(US)'</v>
      </c>
    </row>
    <row r="33" spans="1:5" x14ac:dyDescent="0.3">
      <c r="A33" s="10" t="s">
        <v>178</v>
      </c>
      <c r="B33" t="str">
        <f t="shared" si="4"/>
        <v>CVN-___72</v>
      </c>
      <c r="C33" t="str">
        <f t="shared" si="1"/>
        <v>USN CVN-___72</v>
      </c>
      <c r="D33" t="str">
        <f t="shared" si="5"/>
        <v>USN CVN-___72</v>
      </c>
      <c r="E33" t="str">
        <f t="shared" si="3"/>
        <v>update unitindex set indexcode = 'USN CVN-___72' where indexcode = 'CVN-___72(US)'</v>
      </c>
    </row>
    <row r="34" spans="1:5" x14ac:dyDescent="0.3">
      <c r="A34" s="10" t="s">
        <v>179</v>
      </c>
      <c r="B34" t="str">
        <f t="shared" si="4"/>
        <v>CVN-___73</v>
      </c>
      <c r="C34" t="str">
        <f t="shared" si="1"/>
        <v>USN CVN-___73</v>
      </c>
      <c r="D34" t="str">
        <f t="shared" si="5"/>
        <v>USN CVN-___73</v>
      </c>
      <c r="E34" t="str">
        <f t="shared" si="3"/>
        <v>update unitindex set indexcode = 'USN CVN-___73' where indexcode = 'CVN-___73(US)'</v>
      </c>
    </row>
    <row r="35" spans="1:5" x14ac:dyDescent="0.3">
      <c r="A35" s="10" t="s">
        <v>180</v>
      </c>
      <c r="B35" t="str">
        <f t="shared" si="4"/>
        <v>CVN-___74</v>
      </c>
      <c r="C35" t="str">
        <f t="shared" si="1"/>
        <v>USN CVN-___74</v>
      </c>
      <c r="D35" t="str">
        <f t="shared" si="5"/>
        <v>USN CVN-___74</v>
      </c>
      <c r="E35" t="str">
        <f t="shared" si="3"/>
        <v>update unitindex set indexcode = 'USN CVN-___74' where indexcode = 'CVN-___74(US)'</v>
      </c>
    </row>
    <row r="36" spans="1:5" x14ac:dyDescent="0.3">
      <c r="A36" s="10" t="s">
        <v>181</v>
      </c>
      <c r="B36" t="str">
        <f t="shared" si="4"/>
        <v>CVN-___75</v>
      </c>
      <c r="C36" t="str">
        <f t="shared" si="1"/>
        <v>USN CVN-___75</v>
      </c>
      <c r="D36" t="str">
        <f t="shared" si="5"/>
        <v>USN CVN-___75</v>
      </c>
      <c r="E36" t="str">
        <f t="shared" si="3"/>
        <v>update unitindex set indexcode = 'USN CVN-___75' where indexcode = 'CVN-___75(US)'</v>
      </c>
    </row>
    <row r="37" spans="1:5" x14ac:dyDescent="0.3">
      <c r="A37" s="10" t="s">
        <v>182</v>
      </c>
      <c r="B37" t="str">
        <f t="shared" si="4"/>
        <v>CVN-___76</v>
      </c>
      <c r="C37" t="str">
        <f t="shared" si="1"/>
        <v>USN CVN-___76</v>
      </c>
      <c r="D37" t="str">
        <f t="shared" si="5"/>
        <v>USN CVN-___76</v>
      </c>
      <c r="E37" t="str">
        <f t="shared" si="3"/>
        <v>update unitindex set indexcode = 'USN CVN-___76' where indexcode = 'CVN-___76(US)'</v>
      </c>
    </row>
    <row r="38" spans="1:5" x14ac:dyDescent="0.3">
      <c r="A38" s="10" t="s">
        <v>183</v>
      </c>
      <c r="B38" t="str">
        <f t="shared" si="4"/>
        <v>CVN-___77</v>
      </c>
      <c r="C38" t="str">
        <f t="shared" si="1"/>
        <v>USN CVN-___77</v>
      </c>
      <c r="D38" t="str">
        <f t="shared" si="5"/>
        <v>USN CVN-___77</v>
      </c>
      <c r="E38" t="str">
        <f t="shared" si="3"/>
        <v>update unitindex set indexcode = 'USN CVN-___77' where indexcode = 'CVN-___77(US)'</v>
      </c>
    </row>
    <row r="39" spans="1:5" x14ac:dyDescent="0.3">
      <c r="A39" s="10" t="s">
        <v>184</v>
      </c>
      <c r="B39" t="str">
        <f t="shared" si="4"/>
        <v>CVN-___78</v>
      </c>
      <c r="C39" t="str">
        <f t="shared" si="1"/>
        <v>USN CVN-___78</v>
      </c>
      <c r="D39" t="str">
        <f t="shared" si="5"/>
        <v>USN CVN-___78</v>
      </c>
      <c r="E39" t="str">
        <f t="shared" si="3"/>
        <v>update unitindex set indexcode = 'USN CVN-___78' where indexcode = 'CVN-___78(US)'</v>
      </c>
    </row>
    <row r="40" spans="1:5" x14ac:dyDescent="0.3">
      <c r="A40" s="10" t="s">
        <v>185</v>
      </c>
      <c r="B40" t="str">
        <f t="shared" si="4"/>
        <v>CVN-___79</v>
      </c>
      <c r="C40" t="str">
        <f t="shared" si="1"/>
        <v>USN CVN-___79</v>
      </c>
      <c r="D40" t="str">
        <f t="shared" si="5"/>
        <v>USN CVN-___79</v>
      </c>
      <c r="E40" t="str">
        <f t="shared" si="3"/>
        <v>update unitindex set indexcode = 'USN CVN-___79' where indexcode = 'CVN-___79(US)'</v>
      </c>
    </row>
    <row r="41" spans="1:5" x14ac:dyDescent="0.3">
      <c r="A41" s="10" t="s">
        <v>186</v>
      </c>
      <c r="B41" t="str">
        <f t="shared" si="4"/>
        <v>CVN-___80</v>
      </c>
      <c r="C41" t="str">
        <f t="shared" si="1"/>
        <v>USN CVN-___80</v>
      </c>
      <c r="D41" t="str">
        <f t="shared" si="5"/>
        <v>USN CVN-___80</v>
      </c>
      <c r="E41" t="str">
        <f t="shared" si="3"/>
        <v>update unitindex set indexcode = 'USN CVN-___80' where indexcode = 'CVN-___80(US)'</v>
      </c>
    </row>
    <row r="42" spans="1:5" x14ac:dyDescent="0.3">
      <c r="A42" s="10" t="s">
        <v>187</v>
      </c>
      <c r="B42" t="str">
        <f t="shared" si="4"/>
        <v>CVN-___81</v>
      </c>
      <c r="C42" t="str">
        <f t="shared" si="1"/>
        <v>USN CVN-___81</v>
      </c>
      <c r="D42" t="str">
        <f t="shared" si="5"/>
        <v>USN CVN-___81</v>
      </c>
      <c r="E42" t="str">
        <f t="shared" si="3"/>
        <v>update unitindex set indexcode = 'USN CVN-___81' where indexcode = 'CVN-___81(US)'</v>
      </c>
    </row>
    <row r="43" spans="1:5" x14ac:dyDescent="0.3">
      <c r="A43" s="10" t="s">
        <v>188</v>
      </c>
      <c r="B43" t="str">
        <f t="shared" si="4"/>
        <v>CVN-___82</v>
      </c>
      <c r="C43" t="str">
        <f t="shared" si="1"/>
        <v>USN CVN-___82</v>
      </c>
      <c r="D43" t="str">
        <f t="shared" si="5"/>
        <v>USN CVN-___82</v>
      </c>
      <c r="E43" t="str">
        <f t="shared" si="3"/>
        <v>update unitindex set indexcode = 'USN CVN-___82' where indexcode = 'CVN-___82(US)'</v>
      </c>
    </row>
    <row r="44" spans="1:5" x14ac:dyDescent="0.3">
      <c r="A44" s="10" t="s">
        <v>189</v>
      </c>
      <c r="B44" t="str">
        <f t="shared" si="4"/>
        <v>CVN-___83</v>
      </c>
      <c r="C44" t="str">
        <f t="shared" si="1"/>
        <v>USN CVN-___83</v>
      </c>
      <c r="D44" t="str">
        <f t="shared" si="5"/>
        <v>USN CVN-___83</v>
      </c>
      <c r="E44" t="str">
        <f t="shared" si="3"/>
        <v>update unitindex set indexcode = 'USN CVN-___83' where indexcode = 'CVN-___83(US)'</v>
      </c>
    </row>
    <row r="45" spans="1:5" x14ac:dyDescent="0.3">
      <c r="A45" s="10" t="s">
        <v>190</v>
      </c>
      <c r="B45" t="str">
        <f t="shared" si="4"/>
        <v>DDG ___59</v>
      </c>
      <c r="C45" t="str">
        <f t="shared" si="1"/>
        <v>USN DDG ___59</v>
      </c>
      <c r="D45" t="str">
        <f>SUBSTITUTE(C45,"USN DDG ","USN DDG-")</f>
        <v>USN DDG-___59</v>
      </c>
      <c r="E45" t="str">
        <f t="shared" si="3"/>
        <v>update unitindex set indexcode = 'USN DDG-___59' where indexcode = 'DDG ___59(US)'</v>
      </c>
    </row>
    <row r="46" spans="1:5" x14ac:dyDescent="0.3">
      <c r="A46" s="10" t="s">
        <v>191</v>
      </c>
      <c r="B46" t="str">
        <f t="shared" si="4"/>
        <v>DDG ___60</v>
      </c>
      <c r="C46" t="str">
        <f t="shared" si="1"/>
        <v>USN DDG ___60</v>
      </c>
      <c r="D46" t="str">
        <f t="shared" ref="D46:D109" si="6">SUBSTITUTE(C46,"USN DDG ","USN DDG-")</f>
        <v>USN DDG-___60</v>
      </c>
      <c r="E46" t="str">
        <f t="shared" si="3"/>
        <v>update unitindex set indexcode = 'USN DDG-___60' where indexcode = 'DDG ___60(US)'</v>
      </c>
    </row>
    <row r="47" spans="1:5" x14ac:dyDescent="0.3">
      <c r="A47" s="10" t="s">
        <v>192</v>
      </c>
      <c r="B47" t="str">
        <f t="shared" si="4"/>
        <v>DDG ___65</v>
      </c>
      <c r="C47" t="str">
        <f t="shared" si="1"/>
        <v>USN DDG ___65</v>
      </c>
      <c r="D47" t="str">
        <f t="shared" si="6"/>
        <v>USN DDG-___65</v>
      </c>
      <c r="E47" t="str">
        <f t="shared" si="3"/>
        <v>update unitindex set indexcode = 'USN DDG-___65' where indexcode = 'DDG ___65(US)'</v>
      </c>
    </row>
    <row r="48" spans="1:5" x14ac:dyDescent="0.3">
      <c r="A48" s="10" t="s">
        <v>193</v>
      </c>
      <c r="B48" t="str">
        <f t="shared" si="4"/>
        <v>DDG ___70</v>
      </c>
      <c r="C48" t="str">
        <f t="shared" si="1"/>
        <v>USN DDG ___70</v>
      </c>
      <c r="D48" t="str">
        <f t="shared" si="6"/>
        <v>USN DDG-___70</v>
      </c>
      <c r="E48" t="str">
        <f t="shared" si="3"/>
        <v>update unitindex set indexcode = 'USN DDG-___70' where indexcode = 'DDG ___70(US)'</v>
      </c>
    </row>
    <row r="49" spans="1:5" x14ac:dyDescent="0.3">
      <c r="A49" s="10" t="s">
        <v>194</v>
      </c>
      <c r="B49" t="str">
        <f t="shared" si="4"/>
        <v>DDG ___76</v>
      </c>
      <c r="C49" t="str">
        <f t="shared" si="1"/>
        <v>USN DDG ___76</v>
      </c>
      <c r="D49" t="str">
        <f t="shared" si="6"/>
        <v>USN DDG-___76</v>
      </c>
      <c r="E49" t="str">
        <f t="shared" si="3"/>
        <v>update unitindex set indexcode = 'USN DDG-___76' where indexcode = 'DDG ___76(US)'</v>
      </c>
    </row>
    <row r="50" spans="1:5" x14ac:dyDescent="0.3">
      <c r="A50" s="10" t="s">
        <v>195</v>
      </c>
      <c r="B50" t="str">
        <f t="shared" si="4"/>
        <v>DDG ___77</v>
      </c>
      <c r="C50" t="str">
        <f t="shared" si="1"/>
        <v>USN DDG ___77</v>
      </c>
      <c r="D50" t="str">
        <f t="shared" si="6"/>
        <v>USN DDG-___77</v>
      </c>
      <c r="E50" t="str">
        <f t="shared" si="3"/>
        <v>update unitindex set indexcode = 'USN DDG-___77' where indexcode = 'DDG ___77(US)'</v>
      </c>
    </row>
    <row r="51" spans="1:5" x14ac:dyDescent="0.3">
      <c r="A51" s="10" t="s">
        <v>196</v>
      </c>
      <c r="B51" t="str">
        <f t="shared" si="0"/>
        <v>DDG ___86</v>
      </c>
      <c r="C51" t="str">
        <f t="shared" si="1"/>
        <v>USN DDG ___86</v>
      </c>
      <c r="D51" t="str">
        <f t="shared" si="6"/>
        <v>USN DDG-___86</v>
      </c>
      <c r="E51" t="str">
        <f t="shared" si="3"/>
        <v>update unitindex set indexcode = 'USN DDG-___86' where indexcode = 'DDG ___86 (US)'</v>
      </c>
    </row>
    <row r="52" spans="1:5" x14ac:dyDescent="0.3">
      <c r="A52" s="10" t="s">
        <v>197</v>
      </c>
      <c r="B52" t="str">
        <f t="shared" ref="B52:B58" si="7">SUBSTITUTE(A52,"(US)","")</f>
        <v>DDG ___90</v>
      </c>
      <c r="C52" t="str">
        <f t="shared" si="1"/>
        <v>USN DDG ___90</v>
      </c>
      <c r="D52" t="str">
        <f t="shared" si="6"/>
        <v>USN DDG-___90</v>
      </c>
      <c r="E52" t="str">
        <f t="shared" si="3"/>
        <v>update unitindex set indexcode = 'USN DDG-___90' where indexcode = 'DDG ___90(US)'</v>
      </c>
    </row>
    <row r="53" spans="1:5" x14ac:dyDescent="0.3">
      <c r="A53" s="10" t="s">
        <v>198</v>
      </c>
      <c r="B53" t="str">
        <f t="shared" si="7"/>
        <v>DDG ___93</v>
      </c>
      <c r="C53" t="str">
        <f t="shared" si="1"/>
        <v>USN DDG ___93</v>
      </c>
      <c r="D53" t="str">
        <f t="shared" si="6"/>
        <v>USN DDG-___93</v>
      </c>
      <c r="E53" t="str">
        <f t="shared" si="3"/>
        <v>update unitindex set indexcode = 'USN DDG-___93' where indexcode = 'DDG ___93(US)'</v>
      </c>
    </row>
    <row r="54" spans="1:5" x14ac:dyDescent="0.3">
      <c r="A54" s="10" t="s">
        <v>199</v>
      </c>
      <c r="B54" t="str">
        <f t="shared" si="7"/>
        <v>DDG ___97</v>
      </c>
      <c r="C54" t="str">
        <f t="shared" si="1"/>
        <v>USN DDG ___97</v>
      </c>
      <c r="D54" t="str">
        <f t="shared" si="6"/>
        <v>USN DDG-___97</v>
      </c>
      <c r="E54" t="str">
        <f t="shared" si="3"/>
        <v>update unitindex set indexcode = 'USN DDG-___97' where indexcode = 'DDG ___97(US)'</v>
      </c>
    </row>
    <row r="55" spans="1:5" x14ac:dyDescent="0.3">
      <c r="A55" s="10" t="s">
        <v>200</v>
      </c>
      <c r="B55" t="str">
        <f t="shared" si="7"/>
        <v>DDG __101</v>
      </c>
      <c r="C55" t="str">
        <f t="shared" si="1"/>
        <v>USN DDG __101</v>
      </c>
      <c r="D55" t="str">
        <f t="shared" si="6"/>
        <v>USN DDG-__101</v>
      </c>
      <c r="E55" t="str">
        <f t="shared" si="3"/>
        <v>update unitindex set indexcode = 'USN DDG-__101' where indexcode = 'DDG __101(US)'</v>
      </c>
    </row>
    <row r="56" spans="1:5" x14ac:dyDescent="0.3">
      <c r="A56" s="10" t="s">
        <v>201</v>
      </c>
      <c r="B56" t="str">
        <f t="shared" si="7"/>
        <v>DDG __104</v>
      </c>
      <c r="C56" t="str">
        <f t="shared" si="1"/>
        <v>USN DDG __104</v>
      </c>
      <c r="D56" t="str">
        <f t="shared" si="6"/>
        <v>USN DDG-__104</v>
      </c>
      <c r="E56" t="str">
        <f t="shared" si="3"/>
        <v>update unitindex set indexcode = 'USN DDG-__104' where indexcode = 'DDG __104(US)'</v>
      </c>
    </row>
    <row r="57" spans="1:5" x14ac:dyDescent="0.3">
      <c r="A57" s="10" t="s">
        <v>202</v>
      </c>
      <c r="B57" t="str">
        <f t="shared" si="7"/>
        <v>DDG __106</v>
      </c>
      <c r="C57" t="str">
        <f t="shared" si="1"/>
        <v>USN DDG __106</v>
      </c>
      <c r="D57" t="str">
        <f t="shared" si="6"/>
        <v>USN DDG-__106</v>
      </c>
      <c r="E57" t="str">
        <f t="shared" si="3"/>
        <v>update unitindex set indexcode = 'USN DDG-__106' where indexcode = 'DDG __106(US)'</v>
      </c>
    </row>
    <row r="58" spans="1:5" x14ac:dyDescent="0.3">
      <c r="A58" s="10" t="s">
        <v>203</v>
      </c>
      <c r="B58" t="str">
        <f t="shared" si="7"/>
        <v>DDG __112</v>
      </c>
      <c r="C58" t="str">
        <f t="shared" si="1"/>
        <v>USN DDG __112</v>
      </c>
      <c r="D58" t="str">
        <f t="shared" si="6"/>
        <v>USN DDG-__112</v>
      </c>
      <c r="E58" t="str">
        <f t="shared" si="3"/>
        <v>update unitindex set indexcode = 'USN DDG-__112' where indexcode = 'DDG __112(US)'</v>
      </c>
    </row>
    <row r="59" spans="1:5" x14ac:dyDescent="0.3">
      <c r="A59" s="10" t="s">
        <v>204</v>
      </c>
      <c r="B59" t="str">
        <f t="shared" si="0"/>
        <v>DDG-___51</v>
      </c>
      <c r="C59" t="str">
        <f t="shared" si="1"/>
        <v>USN DDG-___51</v>
      </c>
      <c r="D59" t="str">
        <f t="shared" si="6"/>
        <v>USN DDG-___51</v>
      </c>
      <c r="E59" t="str">
        <f t="shared" si="3"/>
        <v>update unitindex set indexcode = 'USN DDG-___51' where indexcode = 'DDG-___51 (US)'</v>
      </c>
    </row>
    <row r="60" spans="1:5" x14ac:dyDescent="0.3">
      <c r="A60" s="10" t="s">
        <v>205</v>
      </c>
      <c r="B60" t="str">
        <f t="shared" si="0"/>
        <v>DDG-___52</v>
      </c>
      <c r="C60" t="str">
        <f t="shared" si="1"/>
        <v>USN DDG-___52</v>
      </c>
      <c r="D60" t="str">
        <f t="shared" si="6"/>
        <v>USN DDG-___52</v>
      </c>
      <c r="E60" t="str">
        <f t="shared" si="3"/>
        <v>update unitindex set indexcode = 'USN DDG-___52' where indexcode = 'DDG-___52 (US)'</v>
      </c>
    </row>
    <row r="61" spans="1:5" x14ac:dyDescent="0.3">
      <c r="A61" s="10" t="s">
        <v>206</v>
      </c>
      <c r="B61" t="str">
        <f t="shared" si="0"/>
        <v>DDG-___53</v>
      </c>
      <c r="C61" t="str">
        <f t="shared" si="1"/>
        <v>USN DDG-___53</v>
      </c>
      <c r="D61" t="str">
        <f t="shared" si="6"/>
        <v>USN DDG-___53</v>
      </c>
      <c r="E61" t="str">
        <f t="shared" si="3"/>
        <v>update unitindex set indexcode = 'USN DDG-___53' where indexcode = 'DDG-___53 (US)'</v>
      </c>
    </row>
    <row r="62" spans="1:5" x14ac:dyDescent="0.3">
      <c r="A62" s="10" t="s">
        <v>207</v>
      </c>
      <c r="B62" t="str">
        <f t="shared" si="0"/>
        <v>DDG-___54</v>
      </c>
      <c r="C62" t="str">
        <f t="shared" si="1"/>
        <v>USN DDG-___54</v>
      </c>
      <c r="D62" t="str">
        <f t="shared" si="6"/>
        <v>USN DDG-___54</v>
      </c>
      <c r="E62" t="str">
        <f t="shared" si="3"/>
        <v>update unitindex set indexcode = 'USN DDG-___54' where indexcode = 'DDG-___54 (US)'</v>
      </c>
    </row>
    <row r="63" spans="1:5" x14ac:dyDescent="0.3">
      <c r="A63" s="10" t="s">
        <v>208</v>
      </c>
      <c r="B63" t="str">
        <f t="shared" si="0"/>
        <v>DDG-___55</v>
      </c>
      <c r="C63" t="str">
        <f t="shared" si="1"/>
        <v>USN DDG-___55</v>
      </c>
      <c r="D63" t="str">
        <f t="shared" si="6"/>
        <v>USN DDG-___55</v>
      </c>
      <c r="E63" t="str">
        <f t="shared" si="3"/>
        <v>update unitindex set indexcode = 'USN DDG-___55' where indexcode = 'DDG-___55 (US)'</v>
      </c>
    </row>
    <row r="64" spans="1:5" x14ac:dyDescent="0.3">
      <c r="A64" s="10" t="s">
        <v>209</v>
      </c>
      <c r="B64" t="str">
        <f t="shared" si="0"/>
        <v>DDG-___56</v>
      </c>
      <c r="C64" t="str">
        <f t="shared" si="1"/>
        <v>USN DDG-___56</v>
      </c>
      <c r="D64" t="str">
        <f t="shared" si="6"/>
        <v>USN DDG-___56</v>
      </c>
      <c r="E64" t="str">
        <f t="shared" si="3"/>
        <v>update unitindex set indexcode = 'USN DDG-___56' where indexcode = 'DDG-___56 (US)'</v>
      </c>
    </row>
    <row r="65" spans="1:5" x14ac:dyDescent="0.3">
      <c r="A65" s="10" t="s">
        <v>210</v>
      </c>
      <c r="B65" t="str">
        <f t="shared" si="0"/>
        <v>DDG-___57</v>
      </c>
      <c r="C65" t="str">
        <f t="shared" si="1"/>
        <v>USN DDG-___57</v>
      </c>
      <c r="D65" t="str">
        <f t="shared" si="6"/>
        <v>USN DDG-___57</v>
      </c>
      <c r="E65" t="str">
        <f t="shared" si="3"/>
        <v>update unitindex set indexcode = 'USN DDG-___57' where indexcode = 'DDG-___57 (US)'</v>
      </c>
    </row>
    <row r="66" spans="1:5" x14ac:dyDescent="0.3">
      <c r="A66" s="10" t="s">
        <v>211</v>
      </c>
      <c r="B66" t="str">
        <f t="shared" ref="B66:B129" si="8">SUBSTITUTE(A66," (US)","")</f>
        <v>DDG-___58</v>
      </c>
      <c r="C66" t="str">
        <f t="shared" ref="C66:C129" si="9">CONCATENATE("USN ",B66)</f>
        <v>USN DDG-___58</v>
      </c>
      <c r="D66" t="str">
        <f t="shared" si="6"/>
        <v>USN DDG-___58</v>
      </c>
      <c r="E66" t="str">
        <f t="shared" ref="E66:E129" si="10">CONCATENATE("update unitindex set indexcode = '",D66,"'"," where indexcode = '",A66,"'")</f>
        <v>update unitindex set indexcode = 'USN DDG-___58' where indexcode = 'DDG-___58 (US)'</v>
      </c>
    </row>
    <row r="67" spans="1:5" x14ac:dyDescent="0.3">
      <c r="A67" s="10" t="s">
        <v>212</v>
      </c>
      <c r="B67" t="str">
        <f t="shared" si="8"/>
        <v>DDG-___61</v>
      </c>
      <c r="C67" t="str">
        <f t="shared" si="9"/>
        <v>USN DDG-___61</v>
      </c>
      <c r="D67" t="str">
        <f t="shared" si="6"/>
        <v>USN DDG-___61</v>
      </c>
      <c r="E67" t="str">
        <f t="shared" si="10"/>
        <v>update unitindex set indexcode = 'USN DDG-___61' where indexcode = 'DDG-___61 (US)'</v>
      </c>
    </row>
    <row r="68" spans="1:5" x14ac:dyDescent="0.3">
      <c r="A68" s="10" t="s">
        <v>213</v>
      </c>
      <c r="B68" t="str">
        <f t="shared" si="8"/>
        <v>DDG-___62</v>
      </c>
      <c r="C68" t="str">
        <f t="shared" si="9"/>
        <v>USN DDG-___62</v>
      </c>
      <c r="D68" t="str">
        <f t="shared" si="6"/>
        <v>USN DDG-___62</v>
      </c>
      <c r="E68" t="str">
        <f t="shared" si="10"/>
        <v>update unitindex set indexcode = 'USN DDG-___62' where indexcode = 'DDG-___62 (US)'</v>
      </c>
    </row>
    <row r="69" spans="1:5" x14ac:dyDescent="0.3">
      <c r="A69" s="10" t="s">
        <v>214</v>
      </c>
      <c r="B69" t="str">
        <f t="shared" si="8"/>
        <v>DDG-___63</v>
      </c>
      <c r="C69" t="str">
        <f t="shared" si="9"/>
        <v>USN DDG-___63</v>
      </c>
      <c r="D69" t="str">
        <f t="shared" si="6"/>
        <v>USN DDG-___63</v>
      </c>
      <c r="E69" t="str">
        <f t="shared" si="10"/>
        <v>update unitindex set indexcode = 'USN DDG-___63' where indexcode = 'DDG-___63 (US)'</v>
      </c>
    </row>
    <row r="70" spans="1:5" x14ac:dyDescent="0.3">
      <c r="A70" s="10" t="s">
        <v>215</v>
      </c>
      <c r="B70" t="str">
        <f t="shared" si="8"/>
        <v>DDG-___64</v>
      </c>
      <c r="C70" t="str">
        <f t="shared" si="9"/>
        <v>USN DDG-___64</v>
      </c>
      <c r="D70" t="str">
        <f t="shared" si="6"/>
        <v>USN DDG-___64</v>
      </c>
      <c r="E70" t="str">
        <f t="shared" si="10"/>
        <v>update unitindex set indexcode = 'USN DDG-___64' where indexcode = 'DDG-___64 (US)'</v>
      </c>
    </row>
    <row r="71" spans="1:5" x14ac:dyDescent="0.3">
      <c r="A71" s="10" t="s">
        <v>216</v>
      </c>
      <c r="B71" t="str">
        <f t="shared" si="8"/>
        <v>DDG-___66</v>
      </c>
      <c r="C71" t="str">
        <f t="shared" si="9"/>
        <v>USN DDG-___66</v>
      </c>
      <c r="D71" t="str">
        <f t="shared" si="6"/>
        <v>USN DDG-___66</v>
      </c>
      <c r="E71" t="str">
        <f t="shared" si="10"/>
        <v>update unitindex set indexcode = 'USN DDG-___66' where indexcode = 'DDG-___66 (US)'</v>
      </c>
    </row>
    <row r="72" spans="1:5" x14ac:dyDescent="0.3">
      <c r="A72" s="10" t="s">
        <v>217</v>
      </c>
      <c r="B72" t="str">
        <f t="shared" si="8"/>
        <v>DDG-___67</v>
      </c>
      <c r="C72" t="str">
        <f t="shared" si="9"/>
        <v>USN DDG-___67</v>
      </c>
      <c r="D72" t="str">
        <f t="shared" si="6"/>
        <v>USN DDG-___67</v>
      </c>
      <c r="E72" t="str">
        <f t="shared" si="10"/>
        <v>update unitindex set indexcode = 'USN DDG-___67' where indexcode = 'DDG-___67 (US)'</v>
      </c>
    </row>
    <row r="73" spans="1:5" x14ac:dyDescent="0.3">
      <c r="A73" s="10" t="s">
        <v>218</v>
      </c>
      <c r="B73" t="str">
        <f t="shared" si="8"/>
        <v>DDG-___68</v>
      </c>
      <c r="C73" t="str">
        <f t="shared" si="9"/>
        <v>USN DDG-___68</v>
      </c>
      <c r="D73" t="str">
        <f t="shared" si="6"/>
        <v>USN DDG-___68</v>
      </c>
      <c r="E73" t="str">
        <f t="shared" si="10"/>
        <v>update unitindex set indexcode = 'USN DDG-___68' where indexcode = 'DDG-___68 (US)'</v>
      </c>
    </row>
    <row r="74" spans="1:5" x14ac:dyDescent="0.3">
      <c r="A74" s="10" t="s">
        <v>219</v>
      </c>
      <c r="B74" t="str">
        <f t="shared" si="8"/>
        <v>DDG-___69</v>
      </c>
      <c r="C74" t="str">
        <f t="shared" si="9"/>
        <v>USN DDG-___69</v>
      </c>
      <c r="D74" t="str">
        <f t="shared" si="6"/>
        <v>USN DDG-___69</v>
      </c>
      <c r="E74" t="str">
        <f t="shared" si="10"/>
        <v>update unitindex set indexcode = 'USN DDG-___69' where indexcode = 'DDG-___69 (US)'</v>
      </c>
    </row>
    <row r="75" spans="1:5" x14ac:dyDescent="0.3">
      <c r="A75" s="10" t="s">
        <v>220</v>
      </c>
      <c r="B75" t="str">
        <f t="shared" si="8"/>
        <v>DDG-___71</v>
      </c>
      <c r="C75" t="str">
        <f t="shared" si="9"/>
        <v>USN DDG-___71</v>
      </c>
      <c r="D75" t="str">
        <f t="shared" si="6"/>
        <v>USN DDG-___71</v>
      </c>
      <c r="E75" t="str">
        <f t="shared" si="10"/>
        <v>update unitindex set indexcode = 'USN DDG-___71' where indexcode = 'DDG-___71 (US)'</v>
      </c>
    </row>
    <row r="76" spans="1:5" x14ac:dyDescent="0.3">
      <c r="A76" s="10" t="s">
        <v>221</v>
      </c>
      <c r="B76" t="str">
        <f t="shared" si="8"/>
        <v>DDG-___72</v>
      </c>
      <c r="C76" t="str">
        <f t="shared" si="9"/>
        <v>USN DDG-___72</v>
      </c>
      <c r="D76" t="str">
        <f t="shared" si="6"/>
        <v>USN DDG-___72</v>
      </c>
      <c r="E76" t="str">
        <f t="shared" si="10"/>
        <v>update unitindex set indexcode = 'USN DDG-___72' where indexcode = 'DDG-___72 (US)'</v>
      </c>
    </row>
    <row r="77" spans="1:5" x14ac:dyDescent="0.3">
      <c r="A77" s="10" t="s">
        <v>222</v>
      </c>
      <c r="B77" t="str">
        <f t="shared" si="8"/>
        <v>DDG-___73</v>
      </c>
      <c r="C77" t="str">
        <f t="shared" si="9"/>
        <v>USN DDG-___73</v>
      </c>
      <c r="D77" t="str">
        <f t="shared" si="6"/>
        <v>USN DDG-___73</v>
      </c>
      <c r="E77" t="str">
        <f t="shared" si="10"/>
        <v>update unitindex set indexcode = 'USN DDG-___73' where indexcode = 'DDG-___73 (US)'</v>
      </c>
    </row>
    <row r="78" spans="1:5" x14ac:dyDescent="0.3">
      <c r="A78" s="10" t="s">
        <v>223</v>
      </c>
      <c r="B78" t="str">
        <f t="shared" si="8"/>
        <v>DDG-___74</v>
      </c>
      <c r="C78" t="str">
        <f t="shared" si="9"/>
        <v>USN DDG-___74</v>
      </c>
      <c r="D78" t="str">
        <f t="shared" si="6"/>
        <v>USN DDG-___74</v>
      </c>
      <c r="E78" t="str">
        <f t="shared" si="10"/>
        <v>update unitindex set indexcode = 'USN DDG-___74' where indexcode = 'DDG-___74 (US)'</v>
      </c>
    </row>
    <row r="79" spans="1:5" x14ac:dyDescent="0.3">
      <c r="A79" s="10" t="s">
        <v>224</v>
      </c>
      <c r="B79" t="str">
        <f t="shared" si="8"/>
        <v>DDG-___75</v>
      </c>
      <c r="C79" t="str">
        <f t="shared" si="9"/>
        <v>USN DDG-___75</v>
      </c>
      <c r="D79" t="str">
        <f t="shared" si="6"/>
        <v>USN DDG-___75</v>
      </c>
      <c r="E79" t="str">
        <f t="shared" si="10"/>
        <v>update unitindex set indexcode = 'USN DDG-___75' where indexcode = 'DDG-___75 (US)'</v>
      </c>
    </row>
    <row r="80" spans="1:5" x14ac:dyDescent="0.3">
      <c r="A80" s="10" t="s">
        <v>225</v>
      </c>
      <c r="B80" t="str">
        <f t="shared" si="8"/>
        <v>DDG-___78</v>
      </c>
      <c r="C80" t="str">
        <f t="shared" si="9"/>
        <v>USN DDG-___78</v>
      </c>
      <c r="D80" t="str">
        <f t="shared" si="6"/>
        <v>USN DDG-___78</v>
      </c>
      <c r="E80" t="str">
        <f t="shared" si="10"/>
        <v>update unitindex set indexcode = 'USN DDG-___78' where indexcode = 'DDG-___78 (US)'</v>
      </c>
    </row>
    <row r="81" spans="1:5" x14ac:dyDescent="0.3">
      <c r="A81" s="10" t="s">
        <v>226</v>
      </c>
      <c r="B81" t="str">
        <f t="shared" si="8"/>
        <v>DDG-___79</v>
      </c>
      <c r="C81" t="str">
        <f t="shared" si="9"/>
        <v>USN DDG-___79</v>
      </c>
      <c r="D81" t="str">
        <f t="shared" si="6"/>
        <v>USN DDG-___79</v>
      </c>
      <c r="E81" t="str">
        <f t="shared" si="10"/>
        <v>update unitindex set indexcode = 'USN DDG-___79' where indexcode = 'DDG-___79 (US)'</v>
      </c>
    </row>
    <row r="82" spans="1:5" x14ac:dyDescent="0.3">
      <c r="A82" s="10" t="s">
        <v>227</v>
      </c>
      <c r="B82" t="str">
        <f t="shared" si="8"/>
        <v>DDG-___80</v>
      </c>
      <c r="C82" t="str">
        <f t="shared" si="9"/>
        <v>USN DDG-___80</v>
      </c>
      <c r="D82" t="str">
        <f t="shared" si="6"/>
        <v>USN DDG-___80</v>
      </c>
      <c r="E82" t="str">
        <f t="shared" si="10"/>
        <v>update unitindex set indexcode = 'USN DDG-___80' where indexcode = 'DDG-___80 (US)'</v>
      </c>
    </row>
    <row r="83" spans="1:5" x14ac:dyDescent="0.3">
      <c r="A83" s="10" t="s">
        <v>228</v>
      </c>
      <c r="B83" t="str">
        <f t="shared" si="8"/>
        <v>DDG-___81</v>
      </c>
      <c r="C83" t="str">
        <f t="shared" si="9"/>
        <v>USN DDG-___81</v>
      </c>
      <c r="D83" t="str">
        <f t="shared" si="6"/>
        <v>USN DDG-___81</v>
      </c>
      <c r="E83" t="str">
        <f t="shared" si="10"/>
        <v>update unitindex set indexcode = 'USN DDG-___81' where indexcode = 'DDG-___81 (US)'</v>
      </c>
    </row>
    <row r="84" spans="1:5" x14ac:dyDescent="0.3">
      <c r="A84" s="10" t="s">
        <v>229</v>
      </c>
      <c r="B84" t="str">
        <f t="shared" si="8"/>
        <v>DDG-___82</v>
      </c>
      <c r="C84" t="str">
        <f t="shared" si="9"/>
        <v>USN DDG-___82</v>
      </c>
      <c r="D84" t="str">
        <f t="shared" si="6"/>
        <v>USN DDG-___82</v>
      </c>
      <c r="E84" t="str">
        <f t="shared" si="10"/>
        <v>update unitindex set indexcode = 'USN DDG-___82' where indexcode = 'DDG-___82 (US)'</v>
      </c>
    </row>
    <row r="85" spans="1:5" x14ac:dyDescent="0.3">
      <c r="A85" s="10" t="s">
        <v>230</v>
      </c>
      <c r="B85" t="str">
        <f t="shared" si="8"/>
        <v>DDG-___83</v>
      </c>
      <c r="C85" t="str">
        <f t="shared" si="9"/>
        <v>USN DDG-___83</v>
      </c>
      <c r="D85" t="str">
        <f t="shared" si="6"/>
        <v>USN DDG-___83</v>
      </c>
      <c r="E85" t="str">
        <f t="shared" si="10"/>
        <v>update unitindex set indexcode = 'USN DDG-___83' where indexcode = 'DDG-___83 (US)'</v>
      </c>
    </row>
    <row r="86" spans="1:5" x14ac:dyDescent="0.3">
      <c r="A86" s="10" t="s">
        <v>231</v>
      </c>
      <c r="B86" t="str">
        <f t="shared" si="8"/>
        <v>DDG-___84</v>
      </c>
      <c r="C86" t="str">
        <f t="shared" si="9"/>
        <v>USN DDG-___84</v>
      </c>
      <c r="D86" t="str">
        <f t="shared" si="6"/>
        <v>USN DDG-___84</v>
      </c>
      <c r="E86" t="str">
        <f t="shared" si="10"/>
        <v>update unitindex set indexcode = 'USN DDG-___84' where indexcode = 'DDG-___84 (US)'</v>
      </c>
    </row>
    <row r="87" spans="1:5" x14ac:dyDescent="0.3">
      <c r="A87" s="10" t="s">
        <v>232</v>
      </c>
      <c r="B87" t="str">
        <f t="shared" si="8"/>
        <v>DDG-___85</v>
      </c>
      <c r="C87" t="str">
        <f t="shared" si="9"/>
        <v>USN DDG-___85</v>
      </c>
      <c r="D87" t="str">
        <f t="shared" si="6"/>
        <v>USN DDG-___85</v>
      </c>
      <c r="E87" t="str">
        <f t="shared" si="10"/>
        <v>update unitindex set indexcode = 'USN DDG-___85' where indexcode = 'DDG-___85 (US)'</v>
      </c>
    </row>
    <row r="88" spans="1:5" x14ac:dyDescent="0.3">
      <c r="A88" s="10" t="s">
        <v>233</v>
      </c>
      <c r="B88" t="str">
        <f t="shared" si="8"/>
        <v>DDG-___87</v>
      </c>
      <c r="C88" t="str">
        <f t="shared" si="9"/>
        <v>USN DDG-___87</v>
      </c>
      <c r="D88" t="str">
        <f t="shared" si="6"/>
        <v>USN DDG-___87</v>
      </c>
      <c r="E88" t="str">
        <f t="shared" si="10"/>
        <v>update unitindex set indexcode = 'USN DDG-___87' where indexcode = 'DDG-___87 (US)'</v>
      </c>
    </row>
    <row r="89" spans="1:5" x14ac:dyDescent="0.3">
      <c r="A89" s="10" t="s">
        <v>234</v>
      </c>
      <c r="B89" t="str">
        <f t="shared" si="8"/>
        <v>DDG-___88</v>
      </c>
      <c r="C89" t="str">
        <f t="shared" si="9"/>
        <v>USN DDG-___88</v>
      </c>
      <c r="D89" t="str">
        <f t="shared" si="6"/>
        <v>USN DDG-___88</v>
      </c>
      <c r="E89" t="str">
        <f t="shared" si="10"/>
        <v>update unitindex set indexcode = 'USN DDG-___88' where indexcode = 'DDG-___88 (US)'</v>
      </c>
    </row>
    <row r="90" spans="1:5" x14ac:dyDescent="0.3">
      <c r="A90" s="10" t="s">
        <v>235</v>
      </c>
      <c r="B90" t="str">
        <f t="shared" si="8"/>
        <v>DDG-___89</v>
      </c>
      <c r="C90" t="str">
        <f t="shared" si="9"/>
        <v>USN DDG-___89</v>
      </c>
      <c r="D90" t="str">
        <f t="shared" si="6"/>
        <v>USN DDG-___89</v>
      </c>
      <c r="E90" t="str">
        <f t="shared" si="10"/>
        <v>update unitindex set indexcode = 'USN DDG-___89' where indexcode = 'DDG-___89 (US)'</v>
      </c>
    </row>
    <row r="91" spans="1:5" x14ac:dyDescent="0.3">
      <c r="A91" s="10" t="s">
        <v>236</v>
      </c>
      <c r="B91" t="str">
        <f t="shared" si="8"/>
        <v>DDG-___91</v>
      </c>
      <c r="C91" t="str">
        <f t="shared" si="9"/>
        <v>USN DDG-___91</v>
      </c>
      <c r="D91" t="str">
        <f t="shared" si="6"/>
        <v>USN DDG-___91</v>
      </c>
      <c r="E91" t="str">
        <f t="shared" si="10"/>
        <v>update unitindex set indexcode = 'USN DDG-___91' where indexcode = 'DDG-___91 (US)'</v>
      </c>
    </row>
    <row r="92" spans="1:5" x14ac:dyDescent="0.3">
      <c r="A92" s="10" t="s">
        <v>237</v>
      </c>
      <c r="B92" t="str">
        <f t="shared" si="8"/>
        <v>DDG-___92</v>
      </c>
      <c r="C92" t="str">
        <f t="shared" si="9"/>
        <v>USN DDG-___92</v>
      </c>
      <c r="D92" t="str">
        <f t="shared" si="6"/>
        <v>USN DDG-___92</v>
      </c>
      <c r="E92" t="str">
        <f t="shared" si="10"/>
        <v>update unitindex set indexcode = 'USN DDG-___92' where indexcode = 'DDG-___92 (US)'</v>
      </c>
    </row>
    <row r="93" spans="1:5" x14ac:dyDescent="0.3">
      <c r="A93" s="10" t="s">
        <v>238</v>
      </c>
      <c r="B93" t="str">
        <f t="shared" si="8"/>
        <v>DDG-___94</v>
      </c>
      <c r="C93" t="str">
        <f t="shared" si="9"/>
        <v>USN DDG-___94</v>
      </c>
      <c r="D93" t="str">
        <f t="shared" si="6"/>
        <v>USN DDG-___94</v>
      </c>
      <c r="E93" t="str">
        <f t="shared" si="10"/>
        <v>update unitindex set indexcode = 'USN DDG-___94' where indexcode = 'DDG-___94 (US)'</v>
      </c>
    </row>
    <row r="94" spans="1:5" x14ac:dyDescent="0.3">
      <c r="A94" s="10" t="s">
        <v>239</v>
      </c>
      <c r="B94" t="str">
        <f t="shared" si="8"/>
        <v>DDG-___95</v>
      </c>
      <c r="C94" t="str">
        <f t="shared" si="9"/>
        <v>USN DDG-___95</v>
      </c>
      <c r="D94" t="str">
        <f t="shared" si="6"/>
        <v>USN DDG-___95</v>
      </c>
      <c r="E94" t="str">
        <f t="shared" si="10"/>
        <v>update unitindex set indexcode = 'USN DDG-___95' where indexcode = 'DDG-___95 (US)'</v>
      </c>
    </row>
    <row r="95" spans="1:5" x14ac:dyDescent="0.3">
      <c r="A95" s="10" t="s">
        <v>240</v>
      </c>
      <c r="B95" t="str">
        <f t="shared" si="8"/>
        <v>DDG-___96</v>
      </c>
      <c r="C95" t="str">
        <f t="shared" si="9"/>
        <v>USN DDG-___96</v>
      </c>
      <c r="D95" t="str">
        <f t="shared" si="6"/>
        <v>USN DDG-___96</v>
      </c>
      <c r="E95" t="str">
        <f t="shared" si="10"/>
        <v>update unitindex set indexcode = 'USN DDG-___96' where indexcode = 'DDG-___96 (US)'</v>
      </c>
    </row>
    <row r="96" spans="1:5" x14ac:dyDescent="0.3">
      <c r="A96" s="10" t="s">
        <v>241</v>
      </c>
      <c r="B96" t="str">
        <f t="shared" si="8"/>
        <v>DDG-___98</v>
      </c>
      <c r="C96" t="str">
        <f t="shared" si="9"/>
        <v>USN DDG-___98</v>
      </c>
      <c r="D96" t="str">
        <f t="shared" si="6"/>
        <v>USN DDG-___98</v>
      </c>
      <c r="E96" t="str">
        <f t="shared" si="10"/>
        <v>update unitindex set indexcode = 'USN DDG-___98' where indexcode = 'DDG-___98 (US)'</v>
      </c>
    </row>
    <row r="97" spans="1:5" x14ac:dyDescent="0.3">
      <c r="A97" s="10" t="s">
        <v>242</v>
      </c>
      <c r="B97" t="str">
        <f t="shared" si="8"/>
        <v>DDG-___99</v>
      </c>
      <c r="C97" t="str">
        <f t="shared" si="9"/>
        <v>USN DDG-___99</v>
      </c>
      <c r="D97" t="str">
        <f t="shared" si="6"/>
        <v>USN DDG-___99</v>
      </c>
      <c r="E97" t="str">
        <f t="shared" si="10"/>
        <v>update unitindex set indexcode = 'USN DDG-___99' where indexcode = 'DDG-___99 (US)'</v>
      </c>
    </row>
    <row r="98" spans="1:5" x14ac:dyDescent="0.3">
      <c r="A98" s="10" t="s">
        <v>243</v>
      </c>
      <c r="B98" t="str">
        <f t="shared" si="8"/>
        <v>DDG-__100</v>
      </c>
      <c r="C98" t="str">
        <f t="shared" si="9"/>
        <v>USN DDG-__100</v>
      </c>
      <c r="D98" t="str">
        <f t="shared" si="6"/>
        <v>USN DDG-__100</v>
      </c>
      <c r="E98" t="str">
        <f t="shared" si="10"/>
        <v>update unitindex set indexcode = 'USN DDG-__100' where indexcode = 'DDG-__100 (US)'</v>
      </c>
    </row>
    <row r="99" spans="1:5" x14ac:dyDescent="0.3">
      <c r="A99" s="10" t="s">
        <v>244</v>
      </c>
      <c r="B99" t="str">
        <f t="shared" si="8"/>
        <v>DDG-__102</v>
      </c>
      <c r="C99" t="str">
        <f t="shared" si="9"/>
        <v>USN DDG-__102</v>
      </c>
      <c r="D99" t="str">
        <f t="shared" si="6"/>
        <v>USN DDG-__102</v>
      </c>
      <c r="E99" t="str">
        <f t="shared" si="10"/>
        <v>update unitindex set indexcode = 'USN DDG-__102' where indexcode = 'DDG-__102 (US)'</v>
      </c>
    </row>
    <row r="100" spans="1:5" x14ac:dyDescent="0.3">
      <c r="A100" s="10" t="s">
        <v>245</v>
      </c>
      <c r="B100" t="str">
        <f t="shared" si="8"/>
        <v>DDG-__103</v>
      </c>
      <c r="C100" t="str">
        <f t="shared" si="9"/>
        <v>USN DDG-__103</v>
      </c>
      <c r="D100" t="str">
        <f t="shared" si="6"/>
        <v>USN DDG-__103</v>
      </c>
      <c r="E100" t="str">
        <f t="shared" si="10"/>
        <v>update unitindex set indexcode = 'USN DDG-__103' where indexcode = 'DDG-__103 (US)'</v>
      </c>
    </row>
    <row r="101" spans="1:5" x14ac:dyDescent="0.3">
      <c r="A101" s="10" t="s">
        <v>246</v>
      </c>
      <c r="B101" t="str">
        <f t="shared" si="8"/>
        <v>DDG-__105</v>
      </c>
      <c r="C101" t="str">
        <f t="shared" si="9"/>
        <v>USN DDG-__105</v>
      </c>
      <c r="D101" t="str">
        <f t="shared" si="6"/>
        <v>USN DDG-__105</v>
      </c>
      <c r="E101" t="str">
        <f t="shared" si="10"/>
        <v>update unitindex set indexcode = 'USN DDG-__105' where indexcode = 'DDG-__105 (US)'</v>
      </c>
    </row>
    <row r="102" spans="1:5" x14ac:dyDescent="0.3">
      <c r="A102" s="10" t="s">
        <v>247</v>
      </c>
      <c r="B102" t="str">
        <f t="shared" si="8"/>
        <v>DDG-__107</v>
      </c>
      <c r="C102" t="str">
        <f t="shared" si="9"/>
        <v>USN DDG-__107</v>
      </c>
      <c r="D102" t="str">
        <f t="shared" si="6"/>
        <v>USN DDG-__107</v>
      </c>
      <c r="E102" t="str">
        <f t="shared" si="10"/>
        <v>update unitindex set indexcode = 'USN DDG-__107' where indexcode = 'DDG-__107 (US)'</v>
      </c>
    </row>
    <row r="103" spans="1:5" x14ac:dyDescent="0.3">
      <c r="A103" s="10" t="s">
        <v>248</v>
      </c>
      <c r="B103" t="str">
        <f t="shared" si="8"/>
        <v>DDG-__108</v>
      </c>
      <c r="C103" t="str">
        <f t="shared" si="9"/>
        <v>USN DDG-__108</v>
      </c>
      <c r="D103" t="str">
        <f t="shared" si="6"/>
        <v>USN DDG-__108</v>
      </c>
      <c r="E103" t="str">
        <f t="shared" si="10"/>
        <v>update unitindex set indexcode = 'USN DDG-__108' where indexcode = 'DDG-__108 (US)'</v>
      </c>
    </row>
    <row r="104" spans="1:5" x14ac:dyDescent="0.3">
      <c r="A104" s="10" t="s">
        <v>249</v>
      </c>
      <c r="B104" t="str">
        <f t="shared" si="8"/>
        <v>DDG-__109</v>
      </c>
      <c r="C104" t="str">
        <f t="shared" si="9"/>
        <v>USN DDG-__109</v>
      </c>
      <c r="D104" t="str">
        <f t="shared" si="6"/>
        <v>USN DDG-__109</v>
      </c>
      <c r="E104" t="str">
        <f t="shared" si="10"/>
        <v>update unitindex set indexcode = 'USN DDG-__109' where indexcode = 'DDG-__109 (US)'</v>
      </c>
    </row>
    <row r="105" spans="1:5" x14ac:dyDescent="0.3">
      <c r="A105" s="10" t="s">
        <v>250</v>
      </c>
      <c r="B105" t="str">
        <f t="shared" si="8"/>
        <v>DDG-__110</v>
      </c>
      <c r="C105" t="str">
        <f t="shared" si="9"/>
        <v>USN DDG-__110</v>
      </c>
      <c r="D105" t="str">
        <f t="shared" si="6"/>
        <v>USN DDG-__110</v>
      </c>
      <c r="E105" t="str">
        <f t="shared" si="10"/>
        <v>update unitindex set indexcode = 'USN DDG-__110' where indexcode = 'DDG-__110 (US)'</v>
      </c>
    </row>
    <row r="106" spans="1:5" x14ac:dyDescent="0.3">
      <c r="A106" s="10" t="s">
        <v>251</v>
      </c>
      <c r="B106" t="str">
        <f t="shared" si="8"/>
        <v>DDG-__111</v>
      </c>
      <c r="C106" t="str">
        <f t="shared" si="9"/>
        <v>USN DDG-__111</v>
      </c>
      <c r="D106" t="str">
        <f t="shared" si="6"/>
        <v>USN DDG-__111</v>
      </c>
      <c r="E106" t="str">
        <f t="shared" si="10"/>
        <v>update unitindex set indexcode = 'USN DDG-__111' where indexcode = 'DDG-__111 (US)'</v>
      </c>
    </row>
    <row r="107" spans="1:5" x14ac:dyDescent="0.3">
      <c r="A107" s="10" t="s">
        <v>252</v>
      </c>
      <c r="B107" t="str">
        <f t="shared" si="8"/>
        <v>DDG-__113</v>
      </c>
      <c r="C107" t="str">
        <f t="shared" si="9"/>
        <v>USN DDG-__113</v>
      </c>
      <c r="D107" t="str">
        <f t="shared" si="6"/>
        <v>USN DDG-__113</v>
      </c>
      <c r="E107" t="str">
        <f t="shared" si="10"/>
        <v>update unitindex set indexcode = 'USN DDG-__113' where indexcode = 'DDG-__113 (US)'</v>
      </c>
    </row>
    <row r="108" spans="1:5" x14ac:dyDescent="0.3">
      <c r="A108" s="10" t="s">
        <v>253</v>
      </c>
      <c r="B108" t="str">
        <f t="shared" si="8"/>
        <v>DDG-__114</v>
      </c>
      <c r="C108" t="str">
        <f t="shared" si="9"/>
        <v>USN DDG-__114</v>
      </c>
      <c r="D108" t="str">
        <f t="shared" si="6"/>
        <v>USN DDG-__114</v>
      </c>
      <c r="E108" t="str">
        <f t="shared" si="10"/>
        <v>update unitindex set indexcode = 'USN DDG-__114' where indexcode = 'DDG-__114 (US)'</v>
      </c>
    </row>
    <row r="109" spans="1:5" x14ac:dyDescent="0.3">
      <c r="A109" s="10" t="s">
        <v>254</v>
      </c>
      <c r="B109" t="str">
        <f t="shared" si="8"/>
        <v>DDG-__115</v>
      </c>
      <c r="C109" t="str">
        <f t="shared" si="9"/>
        <v>USN DDG-__115</v>
      </c>
      <c r="D109" t="str">
        <f t="shared" si="6"/>
        <v>USN DDG-__115</v>
      </c>
      <c r="E109" t="str">
        <f t="shared" si="10"/>
        <v>update unitindex set indexcode = 'USN DDG-__115' where indexcode = 'DDG-__115 (US)'</v>
      </c>
    </row>
    <row r="110" spans="1:5" x14ac:dyDescent="0.3">
      <c r="A110" s="10" t="s">
        <v>255</v>
      </c>
      <c r="B110" t="str">
        <f t="shared" si="8"/>
        <v>DDG-__116</v>
      </c>
      <c r="C110" t="str">
        <f t="shared" si="9"/>
        <v>USN DDG-__116</v>
      </c>
      <c r="D110" t="str">
        <f t="shared" ref="D110:D121" si="11">SUBSTITUTE(C110,"USN DDG ","USN DDG-")</f>
        <v>USN DDG-__116</v>
      </c>
      <c r="E110" t="str">
        <f t="shared" si="10"/>
        <v>update unitindex set indexcode = 'USN DDG-__116' where indexcode = 'DDG-__116 (US)'</v>
      </c>
    </row>
    <row r="111" spans="1:5" x14ac:dyDescent="0.3">
      <c r="A111" s="10" t="s">
        <v>256</v>
      </c>
      <c r="B111" t="str">
        <f t="shared" si="8"/>
        <v>DDG-__117</v>
      </c>
      <c r="C111" t="str">
        <f t="shared" si="9"/>
        <v>USN DDG-__117</v>
      </c>
      <c r="D111" t="str">
        <f t="shared" si="11"/>
        <v>USN DDG-__117</v>
      </c>
      <c r="E111" t="str">
        <f t="shared" si="10"/>
        <v>update unitindex set indexcode = 'USN DDG-__117' where indexcode = 'DDG-__117 (US)'</v>
      </c>
    </row>
    <row r="112" spans="1:5" x14ac:dyDescent="0.3">
      <c r="A112" s="10" t="s">
        <v>257</v>
      </c>
      <c r="B112" t="str">
        <f t="shared" si="8"/>
        <v>DDG-__118</v>
      </c>
      <c r="C112" t="str">
        <f t="shared" si="9"/>
        <v>USN DDG-__118</v>
      </c>
      <c r="D112" t="str">
        <f t="shared" si="11"/>
        <v>USN DDG-__118</v>
      </c>
      <c r="E112" t="str">
        <f t="shared" si="10"/>
        <v>update unitindex set indexcode = 'USN DDG-__118' where indexcode = 'DDG-__118 (US)'</v>
      </c>
    </row>
    <row r="113" spans="1:5" x14ac:dyDescent="0.3">
      <c r="A113" s="10" t="s">
        <v>258</v>
      </c>
      <c r="B113" t="str">
        <f t="shared" si="8"/>
        <v>DDG-__119</v>
      </c>
      <c r="C113" t="str">
        <f t="shared" si="9"/>
        <v>USN DDG-__119</v>
      </c>
      <c r="D113" t="str">
        <f t="shared" si="11"/>
        <v>USN DDG-__119</v>
      </c>
      <c r="E113" t="str">
        <f t="shared" si="10"/>
        <v>update unitindex set indexcode = 'USN DDG-__119' where indexcode = 'DDG-__119 (US)'</v>
      </c>
    </row>
    <row r="114" spans="1:5" x14ac:dyDescent="0.3">
      <c r="A114" s="10" t="s">
        <v>259</v>
      </c>
      <c r="B114" t="str">
        <f t="shared" si="8"/>
        <v>DDG-__120</v>
      </c>
      <c r="C114" t="str">
        <f t="shared" si="9"/>
        <v>USN DDG-__120</v>
      </c>
      <c r="D114" t="str">
        <f t="shared" si="11"/>
        <v>USN DDG-__120</v>
      </c>
      <c r="E114" t="str">
        <f t="shared" si="10"/>
        <v>update unitindex set indexcode = 'USN DDG-__120' where indexcode = 'DDG-__120 (US)'</v>
      </c>
    </row>
    <row r="115" spans="1:5" x14ac:dyDescent="0.3">
      <c r="A115" s="10" t="s">
        <v>260</v>
      </c>
      <c r="B115" t="str">
        <f t="shared" si="8"/>
        <v>DDG-__121</v>
      </c>
      <c r="C115" t="str">
        <f t="shared" si="9"/>
        <v>USN DDG-__121</v>
      </c>
      <c r="D115" t="str">
        <f t="shared" si="11"/>
        <v>USN DDG-__121</v>
      </c>
      <c r="E115" t="str">
        <f t="shared" si="10"/>
        <v>update unitindex set indexcode = 'USN DDG-__121' where indexcode = 'DDG-__121 (US)'</v>
      </c>
    </row>
    <row r="116" spans="1:5" x14ac:dyDescent="0.3">
      <c r="A116" s="10" t="s">
        <v>261</v>
      </c>
      <c r="B116" t="str">
        <f t="shared" si="8"/>
        <v>DDG-__122</v>
      </c>
      <c r="C116" t="str">
        <f t="shared" si="9"/>
        <v>USN DDG-__122</v>
      </c>
      <c r="D116" t="str">
        <f t="shared" si="11"/>
        <v>USN DDG-__122</v>
      </c>
      <c r="E116" t="str">
        <f t="shared" si="10"/>
        <v>update unitindex set indexcode = 'USN DDG-__122' where indexcode = 'DDG-__122 (US)'</v>
      </c>
    </row>
    <row r="117" spans="1:5" x14ac:dyDescent="0.3">
      <c r="A117" s="10" t="s">
        <v>262</v>
      </c>
      <c r="B117" t="str">
        <f t="shared" si="8"/>
        <v>DDG-__123</v>
      </c>
      <c r="C117" t="str">
        <f t="shared" si="9"/>
        <v>USN DDG-__123</v>
      </c>
      <c r="D117" t="str">
        <f t="shared" si="11"/>
        <v>USN DDG-__123</v>
      </c>
      <c r="E117" t="str">
        <f t="shared" si="10"/>
        <v>update unitindex set indexcode = 'USN DDG-__123' where indexcode = 'DDG-__123 (US)'</v>
      </c>
    </row>
    <row r="118" spans="1:5" x14ac:dyDescent="0.3">
      <c r="A118" s="10" t="s">
        <v>263</v>
      </c>
      <c r="B118" t="str">
        <f t="shared" si="8"/>
        <v>DDG-__124</v>
      </c>
      <c r="C118" t="str">
        <f t="shared" si="9"/>
        <v>USN DDG-__124</v>
      </c>
      <c r="D118" t="str">
        <f t="shared" si="11"/>
        <v>USN DDG-__124</v>
      </c>
      <c r="E118" t="str">
        <f t="shared" si="10"/>
        <v>update unitindex set indexcode = 'USN DDG-__124' where indexcode = 'DDG-__124 (US)'</v>
      </c>
    </row>
    <row r="119" spans="1:5" x14ac:dyDescent="0.3">
      <c r="A119" s="10" t="s">
        <v>264</v>
      </c>
      <c r="B119" t="str">
        <f t="shared" si="8"/>
        <v>DDG-__125</v>
      </c>
      <c r="C119" t="str">
        <f t="shared" si="9"/>
        <v>USN DDG-__125</v>
      </c>
      <c r="D119" t="str">
        <f t="shared" si="11"/>
        <v>USN DDG-__125</v>
      </c>
      <c r="E119" t="str">
        <f t="shared" si="10"/>
        <v>update unitindex set indexcode = 'USN DDG-__125' where indexcode = 'DDG-__125 (US)'</v>
      </c>
    </row>
    <row r="120" spans="1:5" x14ac:dyDescent="0.3">
      <c r="A120" s="10" t="s">
        <v>265</v>
      </c>
      <c r="B120" t="str">
        <f t="shared" si="8"/>
        <v>DDG-__126</v>
      </c>
      <c r="C120" t="str">
        <f t="shared" si="9"/>
        <v>USN DDG-__126</v>
      </c>
      <c r="D120" t="str">
        <f t="shared" si="11"/>
        <v>USN DDG-__126</v>
      </c>
      <c r="E120" t="str">
        <f t="shared" si="10"/>
        <v>update unitindex set indexcode = 'USN DDG-__126' where indexcode = 'DDG-__126 (US)'</v>
      </c>
    </row>
    <row r="121" spans="1:5" x14ac:dyDescent="0.3">
      <c r="A121" s="10" t="s">
        <v>266</v>
      </c>
      <c r="B121" t="str">
        <f t="shared" si="8"/>
        <v>DDG-__127</v>
      </c>
      <c r="C121" t="str">
        <f t="shared" si="9"/>
        <v>USN DDG-__127</v>
      </c>
      <c r="D121" t="str">
        <f t="shared" si="11"/>
        <v>USN DDG-__127</v>
      </c>
      <c r="E121" t="str">
        <f t="shared" si="10"/>
        <v>update unitindex set indexcode = 'USN DDG-__127' where indexcode = 'DDG-__127 (US)'</v>
      </c>
    </row>
    <row r="122" spans="1:5" x14ac:dyDescent="0.3">
      <c r="A122" s="10" t="s">
        <v>267</v>
      </c>
      <c r="B122" t="str">
        <f t="shared" si="8"/>
        <v>LCC-___19</v>
      </c>
      <c r="C122" t="str">
        <f t="shared" si="9"/>
        <v>USN LCC-___19</v>
      </c>
      <c r="D122" t="str">
        <f t="shared" ref="D122:D129" si="12">SUBSTITUTE(C122,"USN CG-","USN CG ")</f>
        <v>USN LCC-___19</v>
      </c>
      <c r="E122" t="str">
        <f t="shared" si="10"/>
        <v>update unitindex set indexcode = 'USN LCC-___19' where indexcode = 'LCC-___19 (US)'</v>
      </c>
    </row>
    <row r="123" spans="1:5" x14ac:dyDescent="0.3">
      <c r="A123" s="10" t="s">
        <v>268</v>
      </c>
      <c r="B123" t="str">
        <f t="shared" si="8"/>
        <v>LCC-___20</v>
      </c>
      <c r="C123" t="str">
        <f t="shared" si="9"/>
        <v>USN LCC-___20</v>
      </c>
      <c r="D123" t="str">
        <f t="shared" si="12"/>
        <v>USN LCC-___20</v>
      </c>
      <c r="E123" t="str">
        <f t="shared" si="10"/>
        <v>update unitindex set indexcode = 'USN LCC-___20' where indexcode = 'LCC-___20 (US)'</v>
      </c>
    </row>
    <row r="124" spans="1:5" x14ac:dyDescent="0.3">
      <c r="A124" s="10" t="s">
        <v>269</v>
      </c>
      <c r="B124" t="str">
        <f t="shared" si="8"/>
        <v>LCS-____1</v>
      </c>
      <c r="C124" t="str">
        <f t="shared" si="9"/>
        <v>USN LCS-____1</v>
      </c>
      <c r="D124" t="str">
        <f t="shared" si="12"/>
        <v>USN LCS-____1</v>
      </c>
      <c r="E124" t="str">
        <f t="shared" si="10"/>
        <v>update unitindex set indexcode = 'USN LCS-____1' where indexcode = 'LCS-____1 (US)'</v>
      </c>
    </row>
    <row r="125" spans="1:5" x14ac:dyDescent="0.3">
      <c r="A125" s="10" t="s">
        <v>270</v>
      </c>
      <c r="B125" t="str">
        <f t="shared" si="8"/>
        <v>LCS-____2</v>
      </c>
      <c r="C125" t="str">
        <f t="shared" si="9"/>
        <v>USN LCS-____2</v>
      </c>
      <c r="D125" t="str">
        <f t="shared" si="12"/>
        <v>USN LCS-____2</v>
      </c>
      <c r="E125" t="str">
        <f t="shared" si="10"/>
        <v>update unitindex set indexcode = 'USN LCS-____2' where indexcode = 'LCS-____2 (US)'</v>
      </c>
    </row>
    <row r="126" spans="1:5" x14ac:dyDescent="0.3">
      <c r="A126" s="10" t="s">
        <v>271</v>
      </c>
      <c r="B126" t="str">
        <f t="shared" si="8"/>
        <v>LCS-____3</v>
      </c>
      <c r="C126" t="str">
        <f t="shared" si="9"/>
        <v>USN LCS-____3</v>
      </c>
      <c r="D126" t="str">
        <f t="shared" si="12"/>
        <v>USN LCS-____3</v>
      </c>
      <c r="E126" t="str">
        <f t="shared" si="10"/>
        <v>update unitindex set indexcode = 'USN LCS-____3' where indexcode = 'LCS-____3 (US)'</v>
      </c>
    </row>
    <row r="127" spans="1:5" x14ac:dyDescent="0.3">
      <c r="A127" s="10" t="s">
        <v>272</v>
      </c>
      <c r="B127" t="str">
        <f t="shared" si="8"/>
        <v>LCS-____4</v>
      </c>
      <c r="C127" t="str">
        <f t="shared" si="9"/>
        <v>USN LCS-____4</v>
      </c>
      <c r="D127" t="str">
        <f t="shared" si="12"/>
        <v>USN LCS-____4</v>
      </c>
      <c r="E127" t="str">
        <f t="shared" si="10"/>
        <v>update unitindex set indexcode = 'USN LCS-____4' where indexcode = 'LCS-____4 (US)'</v>
      </c>
    </row>
    <row r="128" spans="1:5" x14ac:dyDescent="0.3">
      <c r="A128" s="10" t="s">
        <v>273</v>
      </c>
      <c r="B128" t="str">
        <f t="shared" si="8"/>
        <v>LCS-____5</v>
      </c>
      <c r="C128" t="str">
        <f t="shared" si="9"/>
        <v>USN LCS-____5</v>
      </c>
      <c r="D128" t="str">
        <f t="shared" si="12"/>
        <v>USN LCS-____5</v>
      </c>
      <c r="E128" t="str">
        <f t="shared" si="10"/>
        <v>update unitindex set indexcode = 'USN LCS-____5' where indexcode = 'LCS-____5 (US)'</v>
      </c>
    </row>
    <row r="129" spans="1:5" x14ac:dyDescent="0.3">
      <c r="A129" s="10" t="s">
        <v>274</v>
      </c>
      <c r="B129" t="str">
        <f t="shared" si="8"/>
        <v>LCS-____6</v>
      </c>
      <c r="C129" t="str">
        <f t="shared" si="9"/>
        <v>USN LCS-____6</v>
      </c>
      <c r="D129" t="str">
        <f t="shared" si="12"/>
        <v>USN LCS-____6</v>
      </c>
      <c r="E129" t="str">
        <f t="shared" si="10"/>
        <v>update unitindex set indexcode = 'USN LCS-____6' where indexcode = 'LCS-____6 (US)'</v>
      </c>
    </row>
    <row r="130" spans="1:5" x14ac:dyDescent="0.3">
      <c r="A130" s="10" t="s">
        <v>275</v>
      </c>
      <c r="B130" t="str">
        <f t="shared" ref="B130:B165" si="13">SUBSTITUTE(A130," (US)","")</f>
        <v>LCS-____7</v>
      </c>
      <c r="C130" t="str">
        <f t="shared" ref="C130:C165" si="14">CONCATENATE("USN ",B130)</f>
        <v>USN LCS-____7</v>
      </c>
      <c r="D130" t="str">
        <f t="shared" ref="D130:D165" si="15">SUBSTITUTE(C130,"USN CG-","USN CG ")</f>
        <v>USN LCS-____7</v>
      </c>
      <c r="E130" t="str">
        <f t="shared" ref="E130:E165" si="16">CONCATENATE("update unitindex set indexcode = '",D130,"'"," where indexcode = '",A130,"'")</f>
        <v>update unitindex set indexcode = 'USN LCS-____7' where indexcode = 'LCS-____7 (US)'</v>
      </c>
    </row>
    <row r="131" spans="1:5" x14ac:dyDescent="0.3">
      <c r="A131" s="10" t="s">
        <v>276</v>
      </c>
      <c r="B131" t="str">
        <f t="shared" si="13"/>
        <v>LCS-____8</v>
      </c>
      <c r="C131" t="str">
        <f t="shared" si="14"/>
        <v>USN LCS-____8</v>
      </c>
      <c r="D131" t="str">
        <f t="shared" si="15"/>
        <v>USN LCS-____8</v>
      </c>
      <c r="E131" t="str">
        <f t="shared" si="16"/>
        <v>update unitindex set indexcode = 'USN LCS-____8' where indexcode = 'LCS-____8 (US)'</v>
      </c>
    </row>
    <row r="132" spans="1:5" x14ac:dyDescent="0.3">
      <c r="A132" s="10" t="s">
        <v>277</v>
      </c>
      <c r="B132" t="str">
        <f t="shared" si="13"/>
        <v>LCS-____9</v>
      </c>
      <c r="C132" t="str">
        <f t="shared" si="14"/>
        <v>USN LCS-____9</v>
      </c>
      <c r="D132" t="str">
        <f t="shared" si="15"/>
        <v>USN LCS-____9</v>
      </c>
      <c r="E132" t="str">
        <f t="shared" si="16"/>
        <v>update unitindex set indexcode = 'USN LCS-____9' where indexcode = 'LCS-____9 (US)'</v>
      </c>
    </row>
    <row r="133" spans="1:5" x14ac:dyDescent="0.3">
      <c r="A133" s="10" t="s">
        <v>278</v>
      </c>
      <c r="B133" t="str">
        <f t="shared" si="13"/>
        <v>LCS-___10</v>
      </c>
      <c r="C133" t="str">
        <f t="shared" si="14"/>
        <v>USN LCS-___10</v>
      </c>
      <c r="D133" t="str">
        <f t="shared" si="15"/>
        <v>USN LCS-___10</v>
      </c>
      <c r="E133" t="str">
        <f t="shared" si="16"/>
        <v>update unitindex set indexcode = 'USN LCS-___10' where indexcode = 'LCS-___10 (US)'</v>
      </c>
    </row>
    <row r="134" spans="1:5" x14ac:dyDescent="0.3">
      <c r="A134" s="10" t="s">
        <v>279</v>
      </c>
      <c r="B134" t="str">
        <f t="shared" si="13"/>
        <v>LCS-___11</v>
      </c>
      <c r="C134" t="str">
        <f t="shared" si="14"/>
        <v>USN LCS-___11</v>
      </c>
      <c r="D134" t="str">
        <f t="shared" si="15"/>
        <v>USN LCS-___11</v>
      </c>
      <c r="E134" t="str">
        <f t="shared" si="16"/>
        <v>update unitindex set indexcode = 'USN LCS-___11' where indexcode = 'LCS-___11 (US)'</v>
      </c>
    </row>
    <row r="135" spans="1:5" x14ac:dyDescent="0.3">
      <c r="A135" s="10" t="s">
        <v>280</v>
      </c>
      <c r="B135" t="str">
        <f t="shared" si="13"/>
        <v>LCS-___12</v>
      </c>
      <c r="C135" t="str">
        <f t="shared" si="14"/>
        <v>USN LCS-___12</v>
      </c>
      <c r="D135" t="str">
        <f t="shared" si="15"/>
        <v>USN LCS-___12</v>
      </c>
      <c r="E135" t="str">
        <f t="shared" si="16"/>
        <v>update unitindex set indexcode = 'USN LCS-___12' where indexcode = 'LCS-___12 (US)'</v>
      </c>
    </row>
    <row r="136" spans="1:5" x14ac:dyDescent="0.3">
      <c r="A136" s="10" t="s">
        <v>281</v>
      </c>
      <c r="B136" t="str">
        <f t="shared" si="13"/>
        <v>LCS-___13</v>
      </c>
      <c r="C136" t="str">
        <f t="shared" si="14"/>
        <v>USN LCS-___13</v>
      </c>
      <c r="D136" t="str">
        <f t="shared" si="15"/>
        <v>USN LCS-___13</v>
      </c>
      <c r="E136" t="str">
        <f t="shared" si="16"/>
        <v>update unitindex set indexcode = 'USN LCS-___13' where indexcode = 'LCS-___13 (US)'</v>
      </c>
    </row>
    <row r="137" spans="1:5" x14ac:dyDescent="0.3">
      <c r="A137" s="10" t="s">
        <v>282</v>
      </c>
      <c r="B137" t="str">
        <f t="shared" si="13"/>
        <v>LCS-___14</v>
      </c>
      <c r="C137" t="str">
        <f t="shared" si="14"/>
        <v>USN LCS-___14</v>
      </c>
      <c r="D137" t="str">
        <f t="shared" si="15"/>
        <v>USN LCS-___14</v>
      </c>
      <c r="E137" t="str">
        <f t="shared" si="16"/>
        <v>update unitindex set indexcode = 'USN LCS-___14' where indexcode = 'LCS-___14 (US)'</v>
      </c>
    </row>
    <row r="138" spans="1:5" x14ac:dyDescent="0.3">
      <c r="A138" s="10" t="s">
        <v>283</v>
      </c>
      <c r="B138" t="str">
        <f t="shared" si="13"/>
        <v>LCS-___15</v>
      </c>
      <c r="C138" t="str">
        <f t="shared" si="14"/>
        <v>USN LCS-___15</v>
      </c>
      <c r="D138" t="str">
        <f t="shared" si="15"/>
        <v>USN LCS-___15</v>
      </c>
      <c r="E138" t="str">
        <f t="shared" si="16"/>
        <v>update unitindex set indexcode = 'USN LCS-___15' where indexcode = 'LCS-___15 (US)'</v>
      </c>
    </row>
    <row r="139" spans="1:5" x14ac:dyDescent="0.3">
      <c r="A139" s="10" t="s">
        <v>284</v>
      </c>
      <c r="B139" t="str">
        <f t="shared" si="13"/>
        <v>LCS-___16</v>
      </c>
      <c r="C139" t="str">
        <f t="shared" si="14"/>
        <v>USN LCS-___16</v>
      </c>
      <c r="D139" t="str">
        <f t="shared" si="15"/>
        <v>USN LCS-___16</v>
      </c>
      <c r="E139" t="str">
        <f t="shared" si="16"/>
        <v>update unitindex set indexcode = 'USN LCS-___16' where indexcode = 'LCS-___16 (US)'</v>
      </c>
    </row>
    <row r="140" spans="1:5" x14ac:dyDescent="0.3">
      <c r="A140" s="10" t="s">
        <v>285</v>
      </c>
      <c r="B140" t="str">
        <f t="shared" si="13"/>
        <v>LCS-___17</v>
      </c>
      <c r="C140" t="str">
        <f t="shared" si="14"/>
        <v>USN LCS-___17</v>
      </c>
      <c r="D140" t="str">
        <f t="shared" si="15"/>
        <v>USN LCS-___17</v>
      </c>
      <c r="E140" t="str">
        <f t="shared" si="16"/>
        <v>update unitindex set indexcode = 'USN LCS-___17' where indexcode = 'LCS-___17 (US)'</v>
      </c>
    </row>
    <row r="141" spans="1:5" x14ac:dyDescent="0.3">
      <c r="A141" s="10" t="s">
        <v>286</v>
      </c>
      <c r="B141" t="str">
        <f t="shared" si="13"/>
        <v>LCS-___18</v>
      </c>
      <c r="C141" t="str">
        <f t="shared" si="14"/>
        <v>USN LCS-___18</v>
      </c>
      <c r="D141" t="str">
        <f t="shared" si="15"/>
        <v>USN LCS-___18</v>
      </c>
      <c r="E141" t="str">
        <f t="shared" si="16"/>
        <v>update unitindex set indexcode = 'USN LCS-___18' where indexcode = 'LCS-___18 (US)'</v>
      </c>
    </row>
    <row r="142" spans="1:5" x14ac:dyDescent="0.3">
      <c r="A142" s="10" t="s">
        <v>287</v>
      </c>
      <c r="B142" t="str">
        <f t="shared" si="13"/>
        <v>LCS-___19</v>
      </c>
      <c r="C142" t="str">
        <f t="shared" si="14"/>
        <v>USN LCS-___19</v>
      </c>
      <c r="D142" t="str">
        <f t="shared" si="15"/>
        <v>USN LCS-___19</v>
      </c>
      <c r="E142" t="str">
        <f t="shared" si="16"/>
        <v>update unitindex set indexcode = 'USN LCS-___19' where indexcode = 'LCS-___19 (US)'</v>
      </c>
    </row>
    <row r="143" spans="1:5" x14ac:dyDescent="0.3">
      <c r="A143" s="10" t="s">
        <v>288</v>
      </c>
      <c r="B143" t="str">
        <f t="shared" si="13"/>
        <v>LCS-___20</v>
      </c>
      <c r="C143" t="str">
        <f t="shared" si="14"/>
        <v>USN LCS-___20</v>
      </c>
      <c r="D143" t="str">
        <f t="shared" si="15"/>
        <v>USN LCS-___20</v>
      </c>
      <c r="E143" t="str">
        <f t="shared" si="16"/>
        <v>update unitindex set indexcode = 'USN LCS-___20' where indexcode = 'LCS-___20 (US)'</v>
      </c>
    </row>
    <row r="144" spans="1:5" x14ac:dyDescent="0.3">
      <c r="A144" s="10" t="s">
        <v>289</v>
      </c>
      <c r="B144" t="str">
        <f t="shared" si="13"/>
        <v>LCS-___21</v>
      </c>
      <c r="C144" t="str">
        <f t="shared" si="14"/>
        <v>USN LCS-___21</v>
      </c>
      <c r="D144" t="str">
        <f t="shared" si="15"/>
        <v>USN LCS-___21</v>
      </c>
      <c r="E144" t="str">
        <f t="shared" si="16"/>
        <v>update unitindex set indexcode = 'USN LCS-___21' where indexcode = 'LCS-___21 (US)'</v>
      </c>
    </row>
    <row r="145" spans="1:5" x14ac:dyDescent="0.3">
      <c r="A145" s="10" t="s">
        <v>290</v>
      </c>
      <c r="B145" t="str">
        <f t="shared" si="13"/>
        <v>LCS-___22</v>
      </c>
      <c r="C145" t="str">
        <f t="shared" si="14"/>
        <v>USN LCS-___22</v>
      </c>
      <c r="D145" t="str">
        <f t="shared" si="15"/>
        <v>USN LCS-___22</v>
      </c>
      <c r="E145" t="str">
        <f t="shared" si="16"/>
        <v>update unitindex set indexcode = 'USN LCS-___22' where indexcode = 'LCS-___22 (US)'</v>
      </c>
    </row>
    <row r="146" spans="1:5" x14ac:dyDescent="0.3">
      <c r="A146" s="10" t="s">
        <v>291</v>
      </c>
      <c r="B146" t="str">
        <f t="shared" si="13"/>
        <v>LCS-___23</v>
      </c>
      <c r="C146" t="str">
        <f t="shared" si="14"/>
        <v>USN LCS-___23</v>
      </c>
      <c r="D146" t="str">
        <f t="shared" si="15"/>
        <v>USN LCS-___23</v>
      </c>
      <c r="E146" t="str">
        <f t="shared" si="16"/>
        <v>update unitindex set indexcode = 'USN LCS-___23' where indexcode = 'LCS-___23 (US)'</v>
      </c>
    </row>
    <row r="147" spans="1:5" x14ac:dyDescent="0.3">
      <c r="A147" s="10" t="s">
        <v>292</v>
      </c>
      <c r="B147" t="str">
        <f t="shared" si="13"/>
        <v>LCS-___24</v>
      </c>
      <c r="C147" t="str">
        <f t="shared" si="14"/>
        <v>USN LCS-___24</v>
      </c>
      <c r="D147" t="str">
        <f t="shared" si="15"/>
        <v>USN LCS-___24</v>
      </c>
      <c r="E147" t="str">
        <f t="shared" si="16"/>
        <v>update unitindex set indexcode = 'USN LCS-___24' where indexcode = 'LCS-___24 (US)'</v>
      </c>
    </row>
    <row r="148" spans="1:5" x14ac:dyDescent="0.3">
      <c r="A148" s="10" t="s">
        <v>293</v>
      </c>
      <c r="B148" t="str">
        <f t="shared" si="13"/>
        <v>LCS-___25</v>
      </c>
      <c r="C148" t="str">
        <f t="shared" si="14"/>
        <v>USN LCS-___25</v>
      </c>
      <c r="D148" t="str">
        <f t="shared" si="15"/>
        <v>USN LCS-___25</v>
      </c>
      <c r="E148" t="str">
        <f t="shared" si="16"/>
        <v>update unitindex set indexcode = 'USN LCS-___25' where indexcode = 'LCS-___25 (US)'</v>
      </c>
    </row>
    <row r="149" spans="1:5" x14ac:dyDescent="0.3">
      <c r="A149" s="10" t="s">
        <v>294</v>
      </c>
      <c r="B149" t="str">
        <f t="shared" si="13"/>
        <v>LCS-___26</v>
      </c>
      <c r="C149" t="str">
        <f t="shared" si="14"/>
        <v>USN LCS-___26</v>
      </c>
      <c r="D149" t="str">
        <f t="shared" si="15"/>
        <v>USN LCS-___26</v>
      </c>
      <c r="E149" t="str">
        <f t="shared" si="16"/>
        <v>update unitindex set indexcode = 'USN LCS-___26' where indexcode = 'LCS-___26 (US)'</v>
      </c>
    </row>
    <row r="150" spans="1:5" x14ac:dyDescent="0.3">
      <c r="A150" s="10" t="s">
        <v>295</v>
      </c>
      <c r="B150" t="str">
        <f t="shared" si="13"/>
        <v>LCS-___27</v>
      </c>
      <c r="C150" t="str">
        <f t="shared" si="14"/>
        <v>USN LCS-___27</v>
      </c>
      <c r="D150" t="str">
        <f t="shared" si="15"/>
        <v>USN LCS-___27</v>
      </c>
      <c r="E150" t="str">
        <f t="shared" si="16"/>
        <v>update unitindex set indexcode = 'USN LCS-___27' where indexcode = 'LCS-___27 (US)'</v>
      </c>
    </row>
    <row r="151" spans="1:5" x14ac:dyDescent="0.3">
      <c r="A151" s="10" t="s">
        <v>296</v>
      </c>
      <c r="B151" t="str">
        <f t="shared" si="13"/>
        <v>LCS-___28</v>
      </c>
      <c r="C151" t="str">
        <f t="shared" si="14"/>
        <v>USN LCS-___28</v>
      </c>
      <c r="D151" t="str">
        <f t="shared" si="15"/>
        <v>USN LCS-___28</v>
      </c>
      <c r="E151" t="str">
        <f t="shared" si="16"/>
        <v>update unitindex set indexcode = 'USN LCS-___28' where indexcode = 'LCS-___28 (US)'</v>
      </c>
    </row>
    <row r="152" spans="1:5" x14ac:dyDescent="0.3">
      <c r="A152" s="10" t="s">
        <v>297</v>
      </c>
      <c r="B152" t="str">
        <f t="shared" si="13"/>
        <v>MCM-____1</v>
      </c>
      <c r="C152" t="str">
        <f t="shared" si="14"/>
        <v>USN MCM-____1</v>
      </c>
      <c r="D152" t="str">
        <f t="shared" si="15"/>
        <v>USN MCM-____1</v>
      </c>
      <c r="E152" t="str">
        <f t="shared" si="16"/>
        <v>update unitindex set indexcode = 'USN MCM-____1' where indexcode = 'MCM-____1 (US)'</v>
      </c>
    </row>
    <row r="153" spans="1:5" x14ac:dyDescent="0.3">
      <c r="A153" s="10" t="s">
        <v>298</v>
      </c>
      <c r="B153" t="str">
        <f t="shared" si="13"/>
        <v>MCM-____2</v>
      </c>
      <c r="C153" t="str">
        <f t="shared" si="14"/>
        <v>USN MCM-____2</v>
      </c>
      <c r="D153" t="str">
        <f t="shared" si="15"/>
        <v>USN MCM-____2</v>
      </c>
      <c r="E153" t="str">
        <f t="shared" si="16"/>
        <v>update unitindex set indexcode = 'USN MCM-____2' where indexcode = 'MCM-____2 (US)'</v>
      </c>
    </row>
    <row r="154" spans="1:5" x14ac:dyDescent="0.3">
      <c r="A154" s="10" t="s">
        <v>299</v>
      </c>
      <c r="B154" t="str">
        <f t="shared" si="13"/>
        <v>MCM-____3</v>
      </c>
      <c r="C154" t="str">
        <f t="shared" si="14"/>
        <v>USN MCM-____3</v>
      </c>
      <c r="D154" t="str">
        <f t="shared" si="15"/>
        <v>USN MCM-____3</v>
      </c>
      <c r="E154" t="str">
        <f t="shared" si="16"/>
        <v>update unitindex set indexcode = 'USN MCM-____3' where indexcode = 'MCM-____3 (US)'</v>
      </c>
    </row>
    <row r="155" spans="1:5" x14ac:dyDescent="0.3">
      <c r="A155" s="10" t="s">
        <v>300</v>
      </c>
      <c r="B155" t="str">
        <f t="shared" si="13"/>
        <v>MCM-____4</v>
      </c>
      <c r="C155" t="str">
        <f t="shared" si="14"/>
        <v>USN MCM-____4</v>
      </c>
      <c r="D155" t="str">
        <f t="shared" si="15"/>
        <v>USN MCM-____4</v>
      </c>
      <c r="E155" t="str">
        <f t="shared" si="16"/>
        <v>update unitindex set indexcode = 'USN MCM-____4' where indexcode = 'MCM-____4 (US)'</v>
      </c>
    </row>
    <row r="156" spans="1:5" x14ac:dyDescent="0.3">
      <c r="A156" s="10" t="s">
        <v>301</v>
      </c>
      <c r="B156" t="str">
        <f t="shared" si="13"/>
        <v>MCM-____5</v>
      </c>
      <c r="C156" t="str">
        <f t="shared" si="14"/>
        <v>USN MCM-____5</v>
      </c>
      <c r="D156" t="str">
        <f t="shared" si="15"/>
        <v>USN MCM-____5</v>
      </c>
      <c r="E156" t="str">
        <f t="shared" si="16"/>
        <v>update unitindex set indexcode = 'USN MCM-____5' where indexcode = 'MCM-____5 (US)'</v>
      </c>
    </row>
    <row r="157" spans="1:5" x14ac:dyDescent="0.3">
      <c r="A157" s="10" t="s">
        <v>302</v>
      </c>
      <c r="B157" t="str">
        <f t="shared" si="13"/>
        <v>MCM-____6</v>
      </c>
      <c r="C157" t="str">
        <f t="shared" si="14"/>
        <v>USN MCM-____6</v>
      </c>
      <c r="D157" t="str">
        <f t="shared" si="15"/>
        <v>USN MCM-____6</v>
      </c>
      <c r="E157" t="str">
        <f t="shared" si="16"/>
        <v>update unitindex set indexcode = 'USN MCM-____6' where indexcode = 'MCM-____6 (US)'</v>
      </c>
    </row>
    <row r="158" spans="1:5" x14ac:dyDescent="0.3">
      <c r="A158" s="10" t="s">
        <v>303</v>
      </c>
      <c r="B158" t="str">
        <f t="shared" si="13"/>
        <v>MCM-____7</v>
      </c>
      <c r="C158" t="str">
        <f t="shared" si="14"/>
        <v>USN MCM-____7</v>
      </c>
      <c r="D158" t="str">
        <f t="shared" si="15"/>
        <v>USN MCM-____7</v>
      </c>
      <c r="E158" t="str">
        <f t="shared" si="16"/>
        <v>update unitindex set indexcode = 'USN MCM-____7' where indexcode = 'MCM-____7 (US)'</v>
      </c>
    </row>
    <row r="159" spans="1:5" x14ac:dyDescent="0.3">
      <c r="A159" s="10" t="s">
        <v>304</v>
      </c>
      <c r="B159" t="str">
        <f t="shared" si="13"/>
        <v>MCM-____8</v>
      </c>
      <c r="C159" t="str">
        <f t="shared" si="14"/>
        <v>USN MCM-____8</v>
      </c>
      <c r="D159" t="str">
        <f t="shared" si="15"/>
        <v>USN MCM-____8</v>
      </c>
      <c r="E159" t="str">
        <f t="shared" si="16"/>
        <v>update unitindex set indexcode = 'USN MCM-____8' where indexcode = 'MCM-____8 (US)'</v>
      </c>
    </row>
    <row r="160" spans="1:5" x14ac:dyDescent="0.3">
      <c r="A160" s="10" t="s">
        <v>305</v>
      </c>
      <c r="B160" t="str">
        <f t="shared" si="13"/>
        <v>MCM-____9</v>
      </c>
      <c r="C160" t="str">
        <f t="shared" si="14"/>
        <v>USN MCM-____9</v>
      </c>
      <c r="D160" t="str">
        <f t="shared" si="15"/>
        <v>USN MCM-____9</v>
      </c>
      <c r="E160" t="str">
        <f t="shared" si="16"/>
        <v>update unitindex set indexcode = 'USN MCM-____9' where indexcode = 'MCM-____9 (US)'</v>
      </c>
    </row>
    <row r="161" spans="1:5" x14ac:dyDescent="0.3">
      <c r="A161" s="10" t="s">
        <v>306</v>
      </c>
      <c r="B161" t="str">
        <f t="shared" si="13"/>
        <v>MCM-___10</v>
      </c>
      <c r="C161" t="str">
        <f t="shared" si="14"/>
        <v>USN MCM-___10</v>
      </c>
      <c r="D161" t="str">
        <f t="shared" si="15"/>
        <v>USN MCM-___10</v>
      </c>
      <c r="E161" t="str">
        <f t="shared" si="16"/>
        <v>update unitindex set indexcode = 'USN MCM-___10' where indexcode = 'MCM-___10 (US)'</v>
      </c>
    </row>
    <row r="162" spans="1:5" x14ac:dyDescent="0.3">
      <c r="A162" s="10" t="s">
        <v>307</v>
      </c>
      <c r="B162" t="str">
        <f t="shared" si="13"/>
        <v>MCM-___11</v>
      </c>
      <c r="C162" t="str">
        <f t="shared" si="14"/>
        <v>USN MCM-___11</v>
      </c>
      <c r="D162" t="str">
        <f t="shared" si="15"/>
        <v>USN MCM-___11</v>
      </c>
      <c r="E162" t="str">
        <f t="shared" si="16"/>
        <v>update unitindex set indexcode = 'USN MCM-___11' where indexcode = 'MCM-___11 (US)'</v>
      </c>
    </row>
    <row r="163" spans="1:5" x14ac:dyDescent="0.3">
      <c r="A163" s="10" t="s">
        <v>308</v>
      </c>
      <c r="B163" t="str">
        <f t="shared" si="13"/>
        <v>MCM-___12</v>
      </c>
      <c r="C163" t="str">
        <f t="shared" si="14"/>
        <v>USN MCM-___12</v>
      </c>
      <c r="D163" t="str">
        <f t="shared" si="15"/>
        <v>USN MCM-___12</v>
      </c>
      <c r="E163" t="str">
        <f t="shared" si="16"/>
        <v>update unitindex set indexcode = 'USN MCM-___12' where indexcode = 'MCM-___12 (US)'</v>
      </c>
    </row>
    <row r="164" spans="1:5" x14ac:dyDescent="0.3">
      <c r="A164" s="10" t="s">
        <v>309</v>
      </c>
      <c r="B164" t="str">
        <f t="shared" si="13"/>
        <v>MCM-___13</v>
      </c>
      <c r="C164" t="str">
        <f t="shared" si="14"/>
        <v>USN MCM-___13</v>
      </c>
      <c r="D164" t="str">
        <f t="shared" si="15"/>
        <v>USN MCM-___13</v>
      </c>
      <c r="E164" t="str">
        <f t="shared" si="16"/>
        <v>update unitindex set indexcode = 'USN MCM-___13' where indexcode = 'MCM-___13 (US)'</v>
      </c>
    </row>
    <row r="165" spans="1:5" x14ac:dyDescent="0.3">
      <c r="A165" s="10" t="s">
        <v>310</v>
      </c>
      <c r="B165" t="str">
        <f t="shared" si="13"/>
        <v>MCM-___14</v>
      </c>
      <c r="C165" t="str">
        <f t="shared" si="14"/>
        <v>USN MCM-___14</v>
      </c>
      <c r="D165" t="str">
        <f t="shared" si="15"/>
        <v>USN MCM-___14</v>
      </c>
      <c r="E165" t="str">
        <f t="shared" si="16"/>
        <v>update unitindex set indexcode = 'USN MCM-___14' where indexcode = 'MCM-___14 (US)'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08620-7B96-47AF-B7AC-975C0D70C779}">
  <dimension ref="A1:L45"/>
  <sheetViews>
    <sheetView topLeftCell="A29" workbookViewId="0">
      <selection activeCell="B49" sqref="B49"/>
    </sheetView>
  </sheetViews>
  <sheetFormatPr defaultColWidth="11" defaultRowHeight="14.4" x14ac:dyDescent="0.3"/>
  <cols>
    <col min="1" max="1" width="4" bestFit="1" customWidth="1"/>
    <col min="3" max="3" width="49.109375" bestFit="1" customWidth="1"/>
    <col min="6" max="6" width="40.77734375" customWidth="1"/>
    <col min="7" max="7" width="23.109375" customWidth="1"/>
    <col min="8" max="10" width="4" bestFit="1" customWidth="1"/>
  </cols>
  <sheetData>
    <row r="1" spans="1:12" x14ac:dyDescent="0.3">
      <c r="A1">
        <v>645</v>
      </c>
      <c r="C1" t="str">
        <f>CONCATENATE("insert into missionunit  (MissionId, UnitId) values (","107,",,A1,")")</f>
        <v>insert into missionunit  (MissionId, UnitId) values (107,645)</v>
      </c>
      <c r="F1" s="10" t="s">
        <v>479</v>
      </c>
      <c r="G1" s="10" t="s">
        <v>480</v>
      </c>
      <c r="H1" t="str">
        <f>RIGHT(G1, 3)</f>
        <v>_51</v>
      </c>
      <c r="I1" t="str">
        <f>SUBSTITUTE(H1,"_", "")</f>
        <v>51</v>
      </c>
      <c r="J1">
        <f>VALUE(I1)</f>
        <v>51</v>
      </c>
      <c r="K1">
        <f>IF(J1&gt;=127,18, IF(J1&gt;=125,16, IF(J1&gt;=116,15, IF(J1&gt;=113,13, IF(J1&gt;=85,12, IF(J1&gt;=81,11, IF(J1&gt;=79,9, IF(J1&gt;=72,8, IF(J1&gt;=51,7, "xx")))))))))</f>
        <v>7</v>
      </c>
      <c r="L1" t="str">
        <f>CONCATENATE("insert into shipclassmember (shipId, shipclassid, isleadboat) values ('",F1,"',",K1,",0)")</f>
        <v>insert into shipclassmember (shipId, shipclassid, isleadboat) values ('49371cbe-84a2-4535-b34a-6f3316d6c378',7,0)</v>
      </c>
    </row>
    <row r="2" spans="1:12" x14ac:dyDescent="0.3">
      <c r="A2">
        <v>646</v>
      </c>
      <c r="C2" t="str">
        <f t="shared" ref="C2:C29" si="0">CONCATENATE("insert into missionunit  (MissionId, UnitId) values (","107,",,A2,")")</f>
        <v>insert into missionunit  (MissionId, UnitId) values (107,646)</v>
      </c>
      <c r="F2" s="10" t="s">
        <v>481</v>
      </c>
      <c r="G2" s="10" t="s">
        <v>482</v>
      </c>
      <c r="H2" t="str">
        <f t="shared" ref="H2:H45" si="1">RIGHT(G2, 3)</f>
        <v>_52</v>
      </c>
      <c r="I2" t="str">
        <f t="shared" ref="I2:I45" si="2">SUBSTITUTE(H2,"_", "")</f>
        <v>52</v>
      </c>
      <c r="J2">
        <f t="shared" ref="J2:J45" si="3">VALUE(I2)</f>
        <v>52</v>
      </c>
      <c r="K2">
        <f t="shared" ref="K2:K45" si="4">IF(J2&gt;=127,18, IF(J2&gt;=125,16, IF(J2&gt;=116,15, IF(J2&gt;=113,13, IF(J2&gt;=85,12, IF(J2&gt;=81,11, IF(J2&gt;=79,9, IF(J2&gt;=72,8, IF(J2&gt;=51,7, "xx")))))))))</f>
        <v>7</v>
      </c>
      <c r="L2" t="str">
        <f t="shared" ref="L2:L45" si="5">CONCATENATE("insert into shipclassmember (shipId, shipclassid, isleadboat) values ('",F2,"',",K2,",0)")</f>
        <v>insert into shipclassmember (shipId, shipclassid, isleadboat) values ('6d71b0e7-fa04-4a76-8d1a-7e6719728223',7,0)</v>
      </c>
    </row>
    <row r="3" spans="1:12" x14ac:dyDescent="0.3">
      <c r="A3">
        <v>647</v>
      </c>
      <c r="C3" t="str">
        <f t="shared" si="0"/>
        <v>insert into missionunit  (MissionId, UnitId) values (107,647)</v>
      </c>
      <c r="F3" s="10" t="s">
        <v>483</v>
      </c>
      <c r="G3" s="10" t="s">
        <v>484</v>
      </c>
      <c r="H3" t="str">
        <f t="shared" si="1"/>
        <v>_55</v>
      </c>
      <c r="I3" t="str">
        <f t="shared" si="2"/>
        <v>55</v>
      </c>
      <c r="J3">
        <f t="shared" si="3"/>
        <v>55</v>
      </c>
      <c r="K3">
        <f t="shared" si="4"/>
        <v>7</v>
      </c>
      <c r="L3" t="str">
        <f t="shared" si="5"/>
        <v>insert into shipclassmember (shipId, shipclassid, isleadboat) values ('fedf20a9-8e2a-46ff-add4-f287a5191f16',7,0)</v>
      </c>
    </row>
    <row r="4" spans="1:12" x14ac:dyDescent="0.3">
      <c r="A4">
        <v>649</v>
      </c>
      <c r="C4" t="str">
        <f t="shared" si="0"/>
        <v>insert into missionunit  (MissionId, UnitId) values (107,649)</v>
      </c>
      <c r="F4" s="10" t="s">
        <v>485</v>
      </c>
      <c r="G4" s="10" t="s">
        <v>486</v>
      </c>
      <c r="H4" t="str">
        <f t="shared" si="1"/>
        <v>_57</v>
      </c>
      <c r="I4" t="str">
        <f t="shared" si="2"/>
        <v>57</v>
      </c>
      <c r="J4">
        <f t="shared" si="3"/>
        <v>57</v>
      </c>
      <c r="K4">
        <f t="shared" si="4"/>
        <v>7</v>
      </c>
      <c r="L4" t="str">
        <f t="shared" si="5"/>
        <v>insert into shipclassmember (shipId, shipclassid, isleadboat) values ('61dd417f-3d37-44ef-a499-91696d151880',7,0)</v>
      </c>
    </row>
    <row r="5" spans="1:12" x14ac:dyDescent="0.3">
      <c r="A5">
        <v>653</v>
      </c>
      <c r="C5" t="str">
        <f t="shared" si="0"/>
        <v>insert into missionunit  (MissionId, UnitId) values (107,653)</v>
      </c>
      <c r="F5" s="10" t="s">
        <v>487</v>
      </c>
      <c r="G5" s="10" t="s">
        <v>488</v>
      </c>
      <c r="H5" t="str">
        <f t="shared" si="1"/>
        <v>_58</v>
      </c>
      <c r="I5" t="str">
        <f t="shared" si="2"/>
        <v>58</v>
      </c>
      <c r="J5">
        <f t="shared" si="3"/>
        <v>58</v>
      </c>
      <c r="K5">
        <f t="shared" si="4"/>
        <v>7</v>
      </c>
      <c r="L5" t="str">
        <f t="shared" si="5"/>
        <v>insert into shipclassmember (shipId, shipclassid, isleadboat) values ('61771c1f-5089-46ac-8bea-f35e444a1701',7,0)</v>
      </c>
    </row>
    <row r="6" spans="1:12" x14ac:dyDescent="0.3">
      <c r="A6">
        <v>660</v>
      </c>
      <c r="C6" t="str">
        <f t="shared" si="0"/>
        <v>insert into missionunit  (MissionId, UnitId) values (107,660)</v>
      </c>
      <c r="F6" s="10" t="s">
        <v>489</v>
      </c>
      <c r="G6" s="10" t="s">
        <v>490</v>
      </c>
      <c r="H6" t="str">
        <f t="shared" si="1"/>
        <v>_61</v>
      </c>
      <c r="I6" t="str">
        <f t="shared" si="2"/>
        <v>61</v>
      </c>
      <c r="J6">
        <f t="shared" si="3"/>
        <v>61</v>
      </c>
      <c r="K6">
        <f t="shared" si="4"/>
        <v>7</v>
      </c>
      <c r="L6" t="str">
        <f t="shared" si="5"/>
        <v>insert into shipclassmember (shipId, shipclassid, isleadboat) values ('1ff397b0-9c32-456d-aafb-a49fef0db9ed',7,0)</v>
      </c>
    </row>
    <row r="7" spans="1:12" x14ac:dyDescent="0.3">
      <c r="A7">
        <v>661</v>
      </c>
      <c r="C7" t="str">
        <f t="shared" si="0"/>
        <v>insert into missionunit  (MissionId, UnitId) values (107,661)</v>
      </c>
      <c r="F7" s="10" t="s">
        <v>491</v>
      </c>
      <c r="G7" s="10" t="s">
        <v>492</v>
      </c>
      <c r="H7" t="str">
        <f t="shared" si="1"/>
        <v>_64</v>
      </c>
      <c r="I7" t="str">
        <f t="shared" si="2"/>
        <v>64</v>
      </c>
      <c r="J7">
        <f t="shared" si="3"/>
        <v>64</v>
      </c>
      <c r="K7">
        <f t="shared" si="4"/>
        <v>7</v>
      </c>
      <c r="L7" t="str">
        <f t="shared" si="5"/>
        <v>insert into shipclassmember (shipId, shipclassid, isleadboat) values ('75e4cc27-4f96-4fe3-9d16-ee868d32b5da',7,0)</v>
      </c>
    </row>
    <row r="8" spans="1:12" x14ac:dyDescent="0.3">
      <c r="A8">
        <v>662</v>
      </c>
      <c r="C8" t="str">
        <f t="shared" si="0"/>
        <v>insert into missionunit  (MissionId, UnitId) values (107,662)</v>
      </c>
      <c r="F8" s="10" t="s">
        <v>493</v>
      </c>
      <c r="G8" s="10" t="s">
        <v>494</v>
      </c>
      <c r="H8" t="str">
        <f t="shared" si="1"/>
        <v>_66</v>
      </c>
      <c r="I8" t="str">
        <f t="shared" si="2"/>
        <v>66</v>
      </c>
      <c r="J8">
        <f t="shared" si="3"/>
        <v>66</v>
      </c>
      <c r="K8">
        <f t="shared" si="4"/>
        <v>7</v>
      </c>
      <c r="L8" t="str">
        <f t="shared" si="5"/>
        <v>insert into shipclassmember (shipId, shipclassid, isleadboat) values ('2c8437c8-c035-49c8-8dcd-1bf9bbbc22da',7,0)</v>
      </c>
    </row>
    <row r="9" spans="1:12" x14ac:dyDescent="0.3">
      <c r="A9">
        <v>664</v>
      </c>
      <c r="C9" t="str">
        <f t="shared" si="0"/>
        <v>insert into missionunit  (MissionId, UnitId) values (107,664)</v>
      </c>
      <c r="F9" s="10" t="s">
        <v>495</v>
      </c>
      <c r="G9" s="10" t="s">
        <v>496</v>
      </c>
      <c r="H9" t="str">
        <f t="shared" si="1"/>
        <v>_67</v>
      </c>
      <c r="I9" t="str">
        <f t="shared" si="2"/>
        <v>67</v>
      </c>
      <c r="J9">
        <f t="shared" si="3"/>
        <v>67</v>
      </c>
      <c r="K9">
        <f t="shared" si="4"/>
        <v>7</v>
      </c>
      <c r="L9" t="str">
        <f t="shared" si="5"/>
        <v>insert into shipclassmember (shipId, shipclassid, isleadboat) values ('0dc413b6-74c8-4c62-af3e-fc417ed52183',7,0)</v>
      </c>
    </row>
    <row r="10" spans="1:12" x14ac:dyDescent="0.3">
      <c r="A10">
        <v>665</v>
      </c>
      <c r="C10" t="str">
        <f t="shared" si="0"/>
        <v>insert into missionunit  (MissionId, UnitId) values (107,665)</v>
      </c>
      <c r="F10" s="10" t="s">
        <v>497</v>
      </c>
      <c r="G10" s="10" t="s">
        <v>498</v>
      </c>
      <c r="H10" t="str">
        <f t="shared" si="1"/>
        <v>_68</v>
      </c>
      <c r="I10" t="str">
        <f t="shared" si="2"/>
        <v>68</v>
      </c>
      <c r="J10">
        <f t="shared" si="3"/>
        <v>68</v>
      </c>
      <c r="K10">
        <f t="shared" si="4"/>
        <v>7</v>
      </c>
      <c r="L10" t="str">
        <f t="shared" si="5"/>
        <v>insert into shipclassmember (shipId, shipclassid, isleadboat) values ('f892bf76-3b4c-46aa-b66d-4c7de1d89bea',7,0)</v>
      </c>
    </row>
    <row r="11" spans="1:12" x14ac:dyDescent="0.3">
      <c r="A11">
        <v>668</v>
      </c>
      <c r="C11" t="str">
        <f t="shared" si="0"/>
        <v>insert into missionunit  (MissionId, UnitId) values (107,668)</v>
      </c>
      <c r="F11" s="10" t="s">
        <v>499</v>
      </c>
      <c r="G11" s="10" t="s">
        <v>500</v>
      </c>
      <c r="H11" t="str">
        <f t="shared" si="1"/>
        <v>_71</v>
      </c>
      <c r="I11" t="str">
        <f t="shared" si="2"/>
        <v>71</v>
      </c>
      <c r="J11">
        <f t="shared" si="3"/>
        <v>71</v>
      </c>
      <c r="K11">
        <f t="shared" si="4"/>
        <v>7</v>
      </c>
      <c r="L11" t="str">
        <f t="shared" si="5"/>
        <v>insert into shipclassmember (shipId, shipclassid, isleadboat) values ('0c881572-649b-488c-8239-998f839361e3',7,0)</v>
      </c>
    </row>
    <row r="12" spans="1:12" x14ac:dyDescent="0.3">
      <c r="A12">
        <v>670</v>
      </c>
      <c r="C12" t="str">
        <f t="shared" si="0"/>
        <v>insert into missionunit  (MissionId, UnitId) values (107,670)</v>
      </c>
      <c r="F12" s="10" t="s">
        <v>501</v>
      </c>
      <c r="G12" s="10" t="s">
        <v>502</v>
      </c>
      <c r="H12" t="str">
        <f t="shared" si="1"/>
        <v>_72</v>
      </c>
      <c r="I12" t="str">
        <f t="shared" si="2"/>
        <v>72</v>
      </c>
      <c r="J12">
        <f t="shared" si="3"/>
        <v>72</v>
      </c>
      <c r="K12">
        <f t="shared" si="4"/>
        <v>8</v>
      </c>
      <c r="L12" t="str">
        <f t="shared" si="5"/>
        <v>insert into shipclassmember (shipId, shipclassid, isleadboat) values ('8ac2f2bc-122e-482b-8628-c7da2acfe2d5',8,0)</v>
      </c>
    </row>
    <row r="13" spans="1:12" x14ac:dyDescent="0.3">
      <c r="A13">
        <v>672</v>
      </c>
      <c r="C13" t="str">
        <f t="shared" si="0"/>
        <v>insert into missionunit  (MissionId, UnitId) values (107,672)</v>
      </c>
      <c r="F13" s="10" t="s">
        <v>503</v>
      </c>
      <c r="G13" s="10" t="s">
        <v>504</v>
      </c>
      <c r="H13" t="str">
        <f t="shared" si="1"/>
        <v>_74</v>
      </c>
      <c r="I13" t="str">
        <f t="shared" si="2"/>
        <v>74</v>
      </c>
      <c r="J13">
        <f t="shared" si="3"/>
        <v>74</v>
      </c>
      <c r="K13">
        <f t="shared" si="4"/>
        <v>8</v>
      </c>
      <c r="L13" t="str">
        <f t="shared" si="5"/>
        <v>insert into shipclassmember (shipId, shipclassid, isleadboat) values ('01a41d64-9430-4930-b8bf-f60a70d2cc89',8,0)</v>
      </c>
    </row>
    <row r="14" spans="1:12" x14ac:dyDescent="0.3">
      <c r="A14">
        <v>674</v>
      </c>
      <c r="C14" t="str">
        <f t="shared" si="0"/>
        <v>insert into missionunit  (MissionId, UnitId) values (107,674)</v>
      </c>
      <c r="F14" s="10" t="s">
        <v>505</v>
      </c>
      <c r="G14" s="10" t="s">
        <v>506</v>
      </c>
      <c r="H14" t="str">
        <f t="shared" si="1"/>
        <v>_75</v>
      </c>
      <c r="I14" t="str">
        <f t="shared" si="2"/>
        <v>75</v>
      </c>
      <c r="J14">
        <f t="shared" si="3"/>
        <v>75</v>
      </c>
      <c r="K14">
        <f t="shared" si="4"/>
        <v>8</v>
      </c>
      <c r="L14" t="str">
        <f t="shared" si="5"/>
        <v>insert into shipclassmember (shipId, shipclassid, isleadboat) values ('323aa4a0-98f6-4f65-b4b5-f51e5fdeca21',8,0)</v>
      </c>
    </row>
    <row r="15" spans="1:12" x14ac:dyDescent="0.3">
      <c r="A15">
        <v>676</v>
      </c>
      <c r="C15" t="str">
        <f t="shared" si="0"/>
        <v>insert into missionunit  (MissionId, UnitId) values (107,676)</v>
      </c>
      <c r="F15" s="10" t="s">
        <v>507</v>
      </c>
      <c r="G15" s="10" t="s">
        <v>508</v>
      </c>
      <c r="H15" t="str">
        <f t="shared" si="1"/>
        <v>_78</v>
      </c>
      <c r="I15" t="str">
        <f t="shared" si="2"/>
        <v>78</v>
      </c>
      <c r="J15">
        <f t="shared" si="3"/>
        <v>78</v>
      </c>
      <c r="K15">
        <f t="shared" si="4"/>
        <v>8</v>
      </c>
      <c r="L15" t="str">
        <f t="shared" si="5"/>
        <v>insert into shipclassmember (shipId, shipclassid, isleadboat) values ('e6ed3778-f6ef-4430-977d-e2bdea9e730c',8,0)</v>
      </c>
    </row>
    <row r="16" spans="1:12" x14ac:dyDescent="0.3">
      <c r="A16">
        <v>677</v>
      </c>
      <c r="C16" t="str">
        <f t="shared" si="0"/>
        <v>insert into missionunit  (MissionId, UnitId) values (107,677)</v>
      </c>
      <c r="F16" s="10" t="s">
        <v>509</v>
      </c>
      <c r="G16" s="10" t="s">
        <v>510</v>
      </c>
      <c r="H16" t="str">
        <f t="shared" si="1"/>
        <v>_79</v>
      </c>
      <c r="I16" t="str">
        <f t="shared" si="2"/>
        <v>79</v>
      </c>
      <c r="J16">
        <f t="shared" si="3"/>
        <v>79</v>
      </c>
      <c r="K16">
        <f t="shared" si="4"/>
        <v>9</v>
      </c>
      <c r="L16" t="str">
        <f t="shared" si="5"/>
        <v>insert into shipclassmember (shipId, shipclassid, isleadboat) values ('ea99cfd9-0d37-41aa-ab11-34180003d3b6',9,0)</v>
      </c>
    </row>
    <row r="17" spans="1:12" x14ac:dyDescent="0.3">
      <c r="A17">
        <v>678</v>
      </c>
      <c r="C17" t="str">
        <f t="shared" si="0"/>
        <v>insert into missionunit  (MissionId, UnitId) values (107,678)</v>
      </c>
      <c r="F17" s="10" t="s">
        <v>511</v>
      </c>
      <c r="G17" s="10" t="s">
        <v>512</v>
      </c>
      <c r="H17" t="str">
        <f t="shared" si="1"/>
        <v>_80</v>
      </c>
      <c r="I17" t="str">
        <f t="shared" si="2"/>
        <v>80</v>
      </c>
      <c r="J17">
        <f t="shared" si="3"/>
        <v>80</v>
      </c>
      <c r="K17">
        <f t="shared" si="4"/>
        <v>9</v>
      </c>
      <c r="L17" t="str">
        <f t="shared" si="5"/>
        <v>insert into shipclassmember (shipId, shipclassid, isleadboat) values ('abb96443-69ae-4914-91e8-d9c159c66cc8',9,0)</v>
      </c>
    </row>
    <row r="18" spans="1:12" x14ac:dyDescent="0.3">
      <c r="A18">
        <v>679</v>
      </c>
      <c r="C18" t="str">
        <f t="shared" si="0"/>
        <v>insert into missionunit  (MissionId, UnitId) values (107,679)</v>
      </c>
      <c r="F18" s="10" t="s">
        <v>513</v>
      </c>
      <c r="G18" s="10" t="s">
        <v>514</v>
      </c>
      <c r="H18" t="str">
        <f t="shared" si="1"/>
        <v>_81</v>
      </c>
      <c r="I18" t="str">
        <f t="shared" si="2"/>
        <v>81</v>
      </c>
      <c r="J18">
        <f t="shared" si="3"/>
        <v>81</v>
      </c>
      <c r="K18">
        <f t="shared" si="4"/>
        <v>11</v>
      </c>
      <c r="L18" t="str">
        <f t="shared" si="5"/>
        <v>insert into shipclassmember (shipId, shipclassid, isleadboat) values ('f0361a2a-376e-4e7f-b4f9-19577677ede5',11,0)</v>
      </c>
    </row>
    <row r="19" spans="1:12" x14ac:dyDescent="0.3">
      <c r="A19">
        <v>680</v>
      </c>
      <c r="C19" t="str">
        <f t="shared" si="0"/>
        <v>insert into missionunit  (MissionId, UnitId) values (107,680)</v>
      </c>
      <c r="F19" s="10" t="s">
        <v>515</v>
      </c>
      <c r="G19" s="10" t="s">
        <v>516</v>
      </c>
      <c r="H19" t="str">
        <f t="shared" si="1"/>
        <v>_82</v>
      </c>
      <c r="I19" t="str">
        <f t="shared" si="2"/>
        <v>82</v>
      </c>
      <c r="J19">
        <f t="shared" si="3"/>
        <v>82</v>
      </c>
      <c r="K19">
        <f t="shared" si="4"/>
        <v>11</v>
      </c>
      <c r="L19" t="str">
        <f t="shared" si="5"/>
        <v>insert into shipclassmember (shipId, shipclassid, isleadboat) values ('57c8032d-4e5c-47e8-9aef-6b1241a9eb50',11,0)</v>
      </c>
    </row>
    <row r="20" spans="1:12" x14ac:dyDescent="0.3">
      <c r="A20">
        <v>681</v>
      </c>
      <c r="C20" t="str">
        <f t="shared" si="0"/>
        <v>insert into missionunit  (MissionId, UnitId) values (107,681)</v>
      </c>
      <c r="F20" s="10" t="s">
        <v>517</v>
      </c>
      <c r="G20" s="10" t="s">
        <v>518</v>
      </c>
      <c r="H20" t="str">
        <f t="shared" si="1"/>
        <v>_84</v>
      </c>
      <c r="I20" t="str">
        <f t="shared" si="2"/>
        <v>84</v>
      </c>
      <c r="J20">
        <f t="shared" si="3"/>
        <v>84</v>
      </c>
      <c r="K20">
        <f t="shared" si="4"/>
        <v>11</v>
      </c>
      <c r="L20" t="str">
        <f t="shared" si="5"/>
        <v>insert into shipclassmember (shipId, shipclassid, isleadboat) values ('30278531-21d2-4fdd-92e7-a4e5a74b181d',11,0)</v>
      </c>
    </row>
    <row r="21" spans="1:12" x14ac:dyDescent="0.3">
      <c r="A21">
        <v>682</v>
      </c>
      <c r="C21" t="str">
        <f t="shared" si="0"/>
        <v>insert into missionunit  (MissionId, UnitId) values (107,682)</v>
      </c>
      <c r="F21" s="10" t="s">
        <v>519</v>
      </c>
      <c r="G21" s="10" t="s">
        <v>520</v>
      </c>
      <c r="H21" t="str">
        <f t="shared" si="1"/>
        <v>_87</v>
      </c>
      <c r="I21" t="str">
        <f t="shared" si="2"/>
        <v>87</v>
      </c>
      <c r="J21">
        <f t="shared" si="3"/>
        <v>87</v>
      </c>
      <c r="K21">
        <f t="shared" si="4"/>
        <v>12</v>
      </c>
      <c r="L21" t="str">
        <f t="shared" si="5"/>
        <v>insert into shipclassmember (shipId, shipclassid, isleadboat) values ('e5bc7c67-5917-48f4-8d4f-1e60bdc7c8cc',12,0)</v>
      </c>
    </row>
    <row r="22" spans="1:12" x14ac:dyDescent="0.3">
      <c r="A22">
        <v>683</v>
      </c>
      <c r="C22" t="str">
        <f t="shared" si="0"/>
        <v>insert into missionunit  (MissionId, UnitId) values (107,683)</v>
      </c>
      <c r="F22" s="10" t="s">
        <v>521</v>
      </c>
      <c r="G22" s="10" t="s">
        <v>522</v>
      </c>
      <c r="H22" t="str">
        <f t="shared" si="1"/>
        <v>_94</v>
      </c>
      <c r="I22" t="str">
        <f t="shared" si="2"/>
        <v>94</v>
      </c>
      <c r="J22">
        <f t="shared" si="3"/>
        <v>94</v>
      </c>
      <c r="K22">
        <f t="shared" si="4"/>
        <v>12</v>
      </c>
      <c r="L22" t="str">
        <f t="shared" si="5"/>
        <v>insert into shipclassmember (shipId, shipclassid, isleadboat) values ('fead9514-db57-4c00-b84e-0f4493cf6416',12,0)</v>
      </c>
    </row>
    <row r="23" spans="1:12" x14ac:dyDescent="0.3">
      <c r="A23">
        <v>684</v>
      </c>
      <c r="C23" t="str">
        <f t="shared" si="0"/>
        <v>insert into missionunit  (MissionId, UnitId) values (107,684)</v>
      </c>
      <c r="F23" s="10" t="s">
        <v>523</v>
      </c>
      <c r="G23" s="10" t="s">
        <v>524</v>
      </c>
      <c r="H23" t="str">
        <f t="shared" si="1"/>
        <v>_95</v>
      </c>
      <c r="I23" t="str">
        <f t="shared" si="2"/>
        <v>95</v>
      </c>
      <c r="J23">
        <f t="shared" si="3"/>
        <v>95</v>
      </c>
      <c r="K23">
        <f t="shared" si="4"/>
        <v>12</v>
      </c>
      <c r="L23" t="str">
        <f t="shared" si="5"/>
        <v>insert into shipclassmember (shipId, shipclassid, isleadboat) values ('0be7dee3-726d-448a-a359-e89bbacaa6cf',12,0)</v>
      </c>
    </row>
    <row r="24" spans="1:12" x14ac:dyDescent="0.3">
      <c r="A24">
        <v>685</v>
      </c>
      <c r="C24" t="str">
        <f t="shared" si="0"/>
        <v>insert into missionunit  (MissionId, UnitId) values (107,685)</v>
      </c>
      <c r="F24" s="10" t="s">
        <v>525</v>
      </c>
      <c r="G24" s="10" t="s">
        <v>526</v>
      </c>
      <c r="H24" t="str">
        <f t="shared" si="1"/>
        <v>_96</v>
      </c>
      <c r="I24" t="str">
        <f t="shared" si="2"/>
        <v>96</v>
      </c>
      <c r="J24">
        <f t="shared" si="3"/>
        <v>96</v>
      </c>
      <c r="K24">
        <f t="shared" si="4"/>
        <v>12</v>
      </c>
      <c r="L24" t="str">
        <f t="shared" si="5"/>
        <v>insert into shipclassmember (shipId, shipclassid, isleadboat) values ('3b96d7a5-2b68-4e02-bab4-24798b785841',12,0)</v>
      </c>
    </row>
    <row r="25" spans="1:12" x14ac:dyDescent="0.3">
      <c r="A25">
        <v>686</v>
      </c>
      <c r="C25" t="str">
        <f t="shared" si="0"/>
        <v>insert into missionunit  (MissionId, UnitId) values (107,686)</v>
      </c>
      <c r="F25" s="10" t="s">
        <v>527</v>
      </c>
      <c r="G25" s="10" t="s">
        <v>528</v>
      </c>
      <c r="H25" t="str">
        <f t="shared" si="1"/>
        <v>_98</v>
      </c>
      <c r="I25" t="str">
        <f t="shared" si="2"/>
        <v>98</v>
      </c>
      <c r="J25">
        <f t="shared" si="3"/>
        <v>98</v>
      </c>
      <c r="K25">
        <f t="shared" si="4"/>
        <v>12</v>
      </c>
      <c r="L25" t="str">
        <f t="shared" si="5"/>
        <v>insert into shipclassmember (shipId, shipclassid, isleadboat) values ('0636d942-ab41-4169-85fd-752298223b8b',12,0)</v>
      </c>
    </row>
    <row r="26" spans="1:12" x14ac:dyDescent="0.3">
      <c r="A26">
        <v>687</v>
      </c>
      <c r="C26" t="str">
        <f t="shared" si="0"/>
        <v>insert into missionunit  (MissionId, UnitId) values (107,687)</v>
      </c>
      <c r="F26" s="10" t="s">
        <v>529</v>
      </c>
      <c r="G26" s="10" t="s">
        <v>530</v>
      </c>
      <c r="H26" t="str">
        <f t="shared" si="1"/>
        <v>_99</v>
      </c>
      <c r="I26" t="str">
        <f t="shared" si="2"/>
        <v>99</v>
      </c>
      <c r="J26">
        <f t="shared" si="3"/>
        <v>99</v>
      </c>
      <c r="K26">
        <f t="shared" si="4"/>
        <v>12</v>
      </c>
      <c r="L26" t="str">
        <f t="shared" si="5"/>
        <v>insert into shipclassmember (shipId, shipclassid, isleadboat) values ('23704276-cb4e-482f-adc7-982b99e1b296',12,0)</v>
      </c>
    </row>
    <row r="27" spans="1:12" x14ac:dyDescent="0.3">
      <c r="A27">
        <v>688</v>
      </c>
      <c r="C27" t="str">
        <f t="shared" si="0"/>
        <v>insert into missionunit  (MissionId, UnitId) values (107,688)</v>
      </c>
      <c r="F27" s="10" t="s">
        <v>531</v>
      </c>
      <c r="G27" s="10" t="s">
        <v>532</v>
      </c>
      <c r="H27" t="str">
        <f t="shared" si="1"/>
        <v>103</v>
      </c>
      <c r="I27" t="str">
        <f t="shared" si="2"/>
        <v>103</v>
      </c>
      <c r="J27">
        <f t="shared" si="3"/>
        <v>103</v>
      </c>
      <c r="K27">
        <f t="shared" si="4"/>
        <v>12</v>
      </c>
      <c r="L27" t="str">
        <f t="shared" si="5"/>
        <v>insert into shipclassmember (shipId, shipclassid, isleadboat) values ('773af918-63d2-4cbc-9f9a-45035b668464',12,0)</v>
      </c>
    </row>
    <row r="28" spans="1:12" x14ac:dyDescent="0.3">
      <c r="A28">
        <v>689</v>
      </c>
      <c r="C28" t="str">
        <f t="shared" si="0"/>
        <v>insert into missionunit  (MissionId, UnitId) values (107,689)</v>
      </c>
      <c r="F28" s="10" t="s">
        <v>533</v>
      </c>
      <c r="G28" s="10" t="s">
        <v>534</v>
      </c>
      <c r="H28" t="str">
        <f t="shared" si="1"/>
        <v>107</v>
      </c>
      <c r="I28" t="str">
        <f t="shared" si="2"/>
        <v>107</v>
      </c>
      <c r="J28">
        <f t="shared" si="3"/>
        <v>107</v>
      </c>
      <c r="K28">
        <f t="shared" si="4"/>
        <v>12</v>
      </c>
      <c r="L28" t="str">
        <f t="shared" si="5"/>
        <v>insert into shipclassmember (shipId, shipclassid, isleadboat) values ('19dab0f9-6cac-45fe-af45-fb15691bd09c',12,0)</v>
      </c>
    </row>
    <row r="29" spans="1:12" x14ac:dyDescent="0.3">
      <c r="A29">
        <v>690</v>
      </c>
      <c r="C29" t="str">
        <f t="shared" si="0"/>
        <v>insert into missionunit  (MissionId, UnitId) values (107,690)</v>
      </c>
      <c r="F29" s="10" t="s">
        <v>535</v>
      </c>
      <c r="G29" s="10" t="s">
        <v>536</v>
      </c>
      <c r="H29" t="str">
        <f t="shared" si="1"/>
        <v>109</v>
      </c>
      <c r="I29" t="str">
        <f t="shared" si="2"/>
        <v>109</v>
      </c>
      <c r="J29">
        <f t="shared" si="3"/>
        <v>109</v>
      </c>
      <c r="K29">
        <f t="shared" si="4"/>
        <v>12</v>
      </c>
      <c r="L29" t="str">
        <f t="shared" si="5"/>
        <v>insert into shipclassmember (shipId, shipclassid, isleadboat) values ('e1251728-de66-465f-a3a7-a59cf3befa78',12,0)</v>
      </c>
    </row>
    <row r="30" spans="1:12" x14ac:dyDescent="0.3">
      <c r="F30" s="10" t="s">
        <v>537</v>
      </c>
      <c r="G30" s="10" t="s">
        <v>538</v>
      </c>
      <c r="H30" t="str">
        <f t="shared" si="1"/>
        <v>111</v>
      </c>
      <c r="I30" t="str">
        <f t="shared" si="2"/>
        <v>111</v>
      </c>
      <c r="J30">
        <f t="shared" si="3"/>
        <v>111</v>
      </c>
      <c r="K30">
        <f t="shared" si="4"/>
        <v>12</v>
      </c>
      <c r="L30" t="str">
        <f t="shared" si="5"/>
        <v>insert into shipclassmember (shipId, shipclassid, isleadboat) values ('2a39f200-c1b7-45e6-ab87-a3cc5c218d64',12,0)</v>
      </c>
    </row>
    <row r="31" spans="1:12" x14ac:dyDescent="0.3">
      <c r="F31" s="10" t="s">
        <v>539</v>
      </c>
      <c r="G31" s="10" t="s">
        <v>540</v>
      </c>
      <c r="H31" t="str">
        <f t="shared" si="1"/>
        <v>113</v>
      </c>
      <c r="I31" t="str">
        <f t="shared" si="2"/>
        <v>113</v>
      </c>
      <c r="J31">
        <f t="shared" si="3"/>
        <v>113</v>
      </c>
      <c r="K31">
        <f t="shared" si="4"/>
        <v>13</v>
      </c>
      <c r="L31" t="str">
        <f t="shared" si="5"/>
        <v>insert into shipclassmember (shipId, shipclassid, isleadboat) values ('cbfc24ab-e578-4bc1-9bef-5e8a078cfcc5',13,0)</v>
      </c>
    </row>
    <row r="32" spans="1:12" x14ac:dyDescent="0.3">
      <c r="F32" s="10" t="s">
        <v>541</v>
      </c>
      <c r="G32" s="10" t="s">
        <v>542</v>
      </c>
      <c r="H32" t="str">
        <f t="shared" si="1"/>
        <v>114</v>
      </c>
      <c r="I32" t="str">
        <f t="shared" si="2"/>
        <v>114</v>
      </c>
      <c r="J32">
        <f t="shared" si="3"/>
        <v>114</v>
      </c>
      <c r="K32">
        <f t="shared" si="4"/>
        <v>13</v>
      </c>
      <c r="L32" t="str">
        <f t="shared" si="5"/>
        <v>insert into shipclassmember (shipId, shipclassid, isleadboat) values ('35ea2dcf-67c5-47a6-85c7-e34ebeff0945',13,0)</v>
      </c>
    </row>
    <row r="33" spans="6:12" x14ac:dyDescent="0.3">
      <c r="F33" s="10" t="s">
        <v>543</v>
      </c>
      <c r="G33" s="10" t="s">
        <v>544</v>
      </c>
      <c r="H33" t="str">
        <f t="shared" si="1"/>
        <v>115</v>
      </c>
      <c r="I33" t="str">
        <f t="shared" si="2"/>
        <v>115</v>
      </c>
      <c r="J33">
        <f t="shared" si="3"/>
        <v>115</v>
      </c>
      <c r="K33">
        <f t="shared" si="4"/>
        <v>13</v>
      </c>
      <c r="L33" t="str">
        <f t="shared" si="5"/>
        <v>insert into shipclassmember (shipId, shipclassid, isleadboat) values ('a571734f-5f9a-495f-aad3-856013933eb5',13,0)</v>
      </c>
    </row>
    <row r="34" spans="6:12" x14ac:dyDescent="0.3">
      <c r="F34" s="10" t="s">
        <v>545</v>
      </c>
      <c r="G34" s="10" t="s">
        <v>546</v>
      </c>
      <c r="H34" t="str">
        <f t="shared" si="1"/>
        <v>116</v>
      </c>
      <c r="I34" t="str">
        <f t="shared" si="2"/>
        <v>116</v>
      </c>
      <c r="J34">
        <f t="shared" si="3"/>
        <v>116</v>
      </c>
      <c r="K34">
        <f t="shared" si="4"/>
        <v>15</v>
      </c>
      <c r="L34" t="str">
        <f t="shared" si="5"/>
        <v>insert into shipclassmember (shipId, shipclassid, isleadboat) values ('53409048-010e-4f29-91cc-bbbd081fd233',15,0)</v>
      </c>
    </row>
    <row r="35" spans="6:12" x14ac:dyDescent="0.3">
      <c r="F35" s="10" t="s">
        <v>547</v>
      </c>
      <c r="G35" s="10" t="s">
        <v>548</v>
      </c>
      <c r="H35" t="str">
        <f t="shared" si="1"/>
        <v>117</v>
      </c>
      <c r="I35" t="str">
        <f t="shared" si="2"/>
        <v>117</v>
      </c>
      <c r="J35">
        <f t="shared" si="3"/>
        <v>117</v>
      </c>
      <c r="K35">
        <f t="shared" si="4"/>
        <v>15</v>
      </c>
      <c r="L35" t="str">
        <f t="shared" si="5"/>
        <v>insert into shipclassmember (shipId, shipclassid, isleadboat) values ('aa5ade61-c0e2-4c78-a05a-e0358ddc4082',15,0)</v>
      </c>
    </row>
    <row r="36" spans="6:12" x14ac:dyDescent="0.3">
      <c r="F36" s="10" t="s">
        <v>549</v>
      </c>
      <c r="G36" s="10" t="s">
        <v>550</v>
      </c>
      <c r="H36" t="str">
        <f t="shared" si="1"/>
        <v>118</v>
      </c>
      <c r="I36" t="str">
        <f t="shared" si="2"/>
        <v>118</v>
      </c>
      <c r="J36">
        <f t="shared" si="3"/>
        <v>118</v>
      </c>
      <c r="K36">
        <f t="shared" si="4"/>
        <v>15</v>
      </c>
      <c r="L36" t="str">
        <f t="shared" si="5"/>
        <v>insert into shipclassmember (shipId, shipclassid, isleadboat) values ('9d7d5ad3-94f3-4adc-9e7c-55f9ebc4f317',15,0)</v>
      </c>
    </row>
    <row r="37" spans="6:12" x14ac:dyDescent="0.3">
      <c r="F37" s="10" t="s">
        <v>551</v>
      </c>
      <c r="G37" s="10" t="s">
        <v>552</v>
      </c>
      <c r="H37" t="str">
        <f t="shared" si="1"/>
        <v>119</v>
      </c>
      <c r="I37" t="str">
        <f t="shared" si="2"/>
        <v>119</v>
      </c>
      <c r="J37">
        <f t="shared" si="3"/>
        <v>119</v>
      </c>
      <c r="K37">
        <f t="shared" si="4"/>
        <v>15</v>
      </c>
      <c r="L37" t="str">
        <f t="shared" si="5"/>
        <v>insert into shipclassmember (shipId, shipclassid, isleadboat) values ('30b373bf-f28d-4937-8ec1-65e7feade827',15,0)</v>
      </c>
    </row>
    <row r="38" spans="6:12" x14ac:dyDescent="0.3">
      <c r="F38" s="10" t="s">
        <v>553</v>
      </c>
      <c r="G38" s="10" t="s">
        <v>554</v>
      </c>
      <c r="H38" t="str">
        <f t="shared" si="1"/>
        <v>120</v>
      </c>
      <c r="I38" t="str">
        <f t="shared" si="2"/>
        <v>120</v>
      </c>
      <c r="J38">
        <f t="shared" si="3"/>
        <v>120</v>
      </c>
      <c r="K38">
        <f t="shared" si="4"/>
        <v>15</v>
      </c>
      <c r="L38" t="str">
        <f t="shared" si="5"/>
        <v>insert into shipclassmember (shipId, shipclassid, isleadboat) values ('4b1862e3-0b6f-4bb5-9b52-42b1738cbbd9',15,0)</v>
      </c>
    </row>
    <row r="39" spans="6:12" x14ac:dyDescent="0.3">
      <c r="F39" s="10" t="s">
        <v>555</v>
      </c>
      <c r="G39" s="10" t="s">
        <v>556</v>
      </c>
      <c r="H39" t="str">
        <f t="shared" si="1"/>
        <v>121</v>
      </c>
      <c r="I39" t="str">
        <f t="shared" si="2"/>
        <v>121</v>
      </c>
      <c r="J39">
        <f t="shared" si="3"/>
        <v>121</v>
      </c>
      <c r="K39">
        <f t="shared" si="4"/>
        <v>15</v>
      </c>
      <c r="L39" t="str">
        <f t="shared" si="5"/>
        <v>insert into shipclassmember (shipId, shipclassid, isleadboat) values ('d1676af0-60cd-49d8-877e-84bd7b7bdf7c',15,0)</v>
      </c>
    </row>
    <row r="40" spans="6:12" x14ac:dyDescent="0.3">
      <c r="F40" s="10" t="s">
        <v>557</v>
      </c>
      <c r="G40" s="10" t="s">
        <v>558</v>
      </c>
      <c r="H40" t="str">
        <f t="shared" si="1"/>
        <v>122</v>
      </c>
      <c r="I40" t="str">
        <f t="shared" si="2"/>
        <v>122</v>
      </c>
      <c r="J40">
        <f t="shared" si="3"/>
        <v>122</v>
      </c>
      <c r="K40">
        <f t="shared" si="4"/>
        <v>15</v>
      </c>
      <c r="L40" t="str">
        <f t="shared" si="5"/>
        <v>insert into shipclassmember (shipId, shipclassid, isleadboat) values ('cfec0cea-1845-4013-8578-837a530ecaa2',15,0)</v>
      </c>
    </row>
    <row r="41" spans="6:12" x14ac:dyDescent="0.3">
      <c r="F41" s="10" t="s">
        <v>559</v>
      </c>
      <c r="G41" s="10" t="s">
        <v>560</v>
      </c>
      <c r="H41" t="str">
        <f t="shared" si="1"/>
        <v>123</v>
      </c>
      <c r="I41" t="str">
        <f t="shared" si="2"/>
        <v>123</v>
      </c>
      <c r="J41">
        <f t="shared" si="3"/>
        <v>123</v>
      </c>
      <c r="K41">
        <f t="shared" si="4"/>
        <v>15</v>
      </c>
      <c r="L41" t="str">
        <f t="shared" si="5"/>
        <v>insert into shipclassmember (shipId, shipclassid, isleadboat) values ('a918e972-c054-4dce-bd7d-13f37cfbc652',15,0)</v>
      </c>
    </row>
    <row r="42" spans="6:12" x14ac:dyDescent="0.3">
      <c r="F42" s="10" t="s">
        <v>561</v>
      </c>
      <c r="G42" s="10" t="s">
        <v>562</v>
      </c>
      <c r="H42" t="str">
        <f t="shared" si="1"/>
        <v>124</v>
      </c>
      <c r="I42" t="str">
        <f t="shared" si="2"/>
        <v>124</v>
      </c>
      <c r="J42">
        <f t="shared" si="3"/>
        <v>124</v>
      </c>
      <c r="K42">
        <f t="shared" si="4"/>
        <v>15</v>
      </c>
      <c r="L42" t="str">
        <f t="shared" si="5"/>
        <v>insert into shipclassmember (shipId, shipclassid, isleadboat) values ('b4bfe011-5c4e-4eca-a703-019acf7e577c',15,0)</v>
      </c>
    </row>
    <row r="43" spans="6:12" x14ac:dyDescent="0.3">
      <c r="F43" s="10" t="s">
        <v>563</v>
      </c>
      <c r="G43" s="10" t="s">
        <v>564</v>
      </c>
      <c r="H43" t="str">
        <f t="shared" si="1"/>
        <v>125</v>
      </c>
      <c r="I43" t="str">
        <f t="shared" si="2"/>
        <v>125</v>
      </c>
      <c r="J43">
        <f t="shared" si="3"/>
        <v>125</v>
      </c>
      <c r="K43">
        <f t="shared" si="4"/>
        <v>16</v>
      </c>
      <c r="L43" t="str">
        <f t="shared" si="5"/>
        <v>insert into shipclassmember (shipId, shipclassid, isleadboat) values ('3bcc51c2-40dd-480e-8fc7-66fb5e5047b6',16,0)</v>
      </c>
    </row>
    <row r="44" spans="6:12" x14ac:dyDescent="0.3">
      <c r="F44" s="10" t="s">
        <v>565</v>
      </c>
      <c r="G44" s="10" t="s">
        <v>566</v>
      </c>
      <c r="H44" t="str">
        <f t="shared" si="1"/>
        <v>126</v>
      </c>
      <c r="I44" t="str">
        <f t="shared" si="2"/>
        <v>126</v>
      </c>
      <c r="J44">
        <f t="shared" si="3"/>
        <v>126</v>
      </c>
      <c r="K44">
        <f t="shared" si="4"/>
        <v>16</v>
      </c>
      <c r="L44" t="str">
        <f t="shared" si="5"/>
        <v>insert into shipclassmember (shipId, shipclassid, isleadboat) values ('f3459056-2640-4fb4-b657-170fb69429c2',16,0)</v>
      </c>
    </row>
    <row r="45" spans="6:12" x14ac:dyDescent="0.3">
      <c r="F45" s="10" t="s">
        <v>567</v>
      </c>
      <c r="G45" s="10" t="s">
        <v>568</v>
      </c>
      <c r="H45" t="str">
        <f t="shared" si="1"/>
        <v>127</v>
      </c>
      <c r="I45" t="str">
        <f t="shared" si="2"/>
        <v>127</v>
      </c>
      <c r="J45">
        <f t="shared" si="3"/>
        <v>127</v>
      </c>
      <c r="K45">
        <f t="shared" si="4"/>
        <v>18</v>
      </c>
      <c r="L45" t="str">
        <f t="shared" si="5"/>
        <v>insert into shipclassmember (shipId, shipclassid, isleadboat) values ('9ec608ff-568c-4a54-9b52-b837a242fd18',18,0)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411DD-89E7-492B-A37D-E036107EAD54}">
  <dimension ref="A1:AH49"/>
  <sheetViews>
    <sheetView topLeftCell="M1" workbookViewId="0">
      <selection activeCell="AB1" sqref="AB1"/>
    </sheetView>
  </sheetViews>
  <sheetFormatPr defaultRowHeight="14.4" x14ac:dyDescent="0.3"/>
  <cols>
    <col min="6" max="6" width="9.88671875" hidden="1" customWidth="1"/>
    <col min="7" max="7" width="9.6640625" hidden="1" customWidth="1"/>
    <col min="8" max="8" width="9.88671875" bestFit="1" customWidth="1"/>
    <col min="9" max="9" width="9.88671875" customWidth="1"/>
    <col min="10" max="10" width="0" hidden="1" customWidth="1"/>
    <col min="16" max="16" width="10" bestFit="1" customWidth="1"/>
    <col min="22" max="22" width="12.77734375" bestFit="1" customWidth="1"/>
  </cols>
  <sheetData>
    <row r="1" spans="1:34" ht="86.4" x14ac:dyDescent="0.3">
      <c r="A1" s="10" t="s">
        <v>408</v>
      </c>
      <c r="B1" s="10">
        <v>770</v>
      </c>
      <c r="C1" s="11" t="s">
        <v>311</v>
      </c>
      <c r="D1" s="10"/>
      <c r="E1" s="10" t="s">
        <v>312</v>
      </c>
      <c r="F1" s="12">
        <v>31197</v>
      </c>
      <c r="G1" s="12">
        <v>31993</v>
      </c>
      <c r="H1" s="12">
        <v>32718</v>
      </c>
      <c r="I1" s="12" t="str">
        <f>IF(TEXT(H1,"YYYY-MM-DD HH:MM")="1900-01-00 00:00","",TEXT(H1,"YYYY-MM-DD HH:MM"))</f>
        <v>1989-07-29 00:00</v>
      </c>
      <c r="J1" s="10" t="s">
        <v>313</v>
      </c>
      <c r="K1" s="10">
        <v>24</v>
      </c>
      <c r="L1">
        <f t="shared" ref="L1:L36" si="0">VALUE(SUBSTITUTE(E1,M1,""))</f>
        <v>1</v>
      </c>
      <c r="M1" s="10" t="str">
        <f>LEFT(E1,4)</f>
        <v>LHD-</v>
      </c>
      <c r="N1" t="str">
        <f>IF(K1&lt;10, "____", "___")</f>
        <v>___</v>
      </c>
      <c r="O1">
        <f>L1+K1</f>
        <v>25</v>
      </c>
      <c r="P1" t="str">
        <f>CONCATENATE(M1,N1,L1)</f>
        <v>LHD-___1</v>
      </c>
      <c r="Q1" t="str">
        <f t="shared" ref="Q1:Q36" si="1">CONCATENATE("HMS ", C1)</f>
        <v>HMS Wasp</v>
      </c>
      <c r="R1" t="str">
        <f t="shared" ref="R1:R36" si="2">IF(TEXT(F1,"YYYY-MM-DD HH:MM")="1900-01-00 00:00","",TEXT(F1,"YYYY-MM-DD HH:MM"))</f>
        <v>1985-05-30 00:00</v>
      </c>
      <c r="S1" t="str">
        <f t="shared" ref="S1:S36" si="3">IF(TEXT(G1,"YYYY-MM-DD HH:MM")="1900-01-00 00:00","",TEXT(G1,"YYYY-MM-DD HH:MM"))</f>
        <v>1987-08-04 00:00</v>
      </c>
      <c r="T1" t="str">
        <f t="shared" ref="T1:T36" si="4">CONCATENATE("#L ", N1,O1)</f>
        <v>#L ___25</v>
      </c>
      <c r="U1" t="str">
        <f>CONCATENATE(M1,N1,L1)</f>
        <v>LHD-___1</v>
      </c>
      <c r="V1" t="str">
        <f>CONCATENATE(U1, " (US)")</f>
        <v>LHD-___1 (US)</v>
      </c>
      <c r="W1">
        <f t="shared" ref="W1:W36" si="5">IF(S1="",0,1)</f>
        <v>1</v>
      </c>
      <c r="X1" t="str">
        <f t="shared" ref="X1:X36" si="6">LEFT(E1, 3)</f>
        <v>LHD</v>
      </c>
      <c r="Y1">
        <v>115</v>
      </c>
      <c r="Z1">
        <v>28</v>
      </c>
      <c r="AA1">
        <v>1</v>
      </c>
      <c r="AB1" t="str">
        <f>CONCATENATE("insert into unit (UseOrdinal, MissionName, UniqueName, ServiceIdx, ServiceTypeIdx, RankSymbol, CanHide) Values (0, '",P1,"', '",Q1,"'",",1,1,'@', 0)")</f>
        <v>insert into unit (UseOrdinal, MissionName, UniqueName, ServiceIdx, ServiceTypeIdx, RankSymbol, CanHide) Values (0, 'LHD-___1', 'HMS Wasp',1,1,'@', 0)</v>
      </c>
      <c r="AC1" t="str">
        <f t="shared" ref="AC1:AC36" si="7">CONCATENATE("insert into relationship (RelTypeIdx, RelFromUnitId, RelToUnitId) values (1, 765, ",B1,")")</f>
        <v>insert into relationship (RelTypeIdx, RelFromUnitId, RelToUnitId) values (1, 765, 770)</v>
      </c>
      <c r="AD1" t="str">
        <f t="shared" ref="AD1:AD36" si="8">CONCATENATE("insert into ship (UnitId, ShipPrefixId, Name, HCS, HCSNumber, PennantCode, PennantNumber,IsBase,AltHCS, AltHCSNumber, Commissioned, IsInactive) values (",B1,",1,'",C1,"','",X1,"',",L1,",'L',",O1,",0,'",X1,"',",L1,",'",I1,"',0)")</f>
        <v>insert into ship (UnitId, ShipPrefixId, Name, HCS, HCSNumber, PennantCode, PennantNumber,IsBase,AltHCS, AltHCSNumber, Commissioned, IsInactive) values (770,1,'Wasp','LHD',1,'L',25,0,'LHD',1,'1989-07-29 00:00',0)</v>
      </c>
      <c r="AE1" t="str">
        <f t="shared" ref="AE1:AE36" si="9">CONCATENATE("insert into unitindex (indexcode, unitid, issortindex, isdisplayindex, isalt, isplaceholder, displayorder) values ('",T1,"',",B1,",1,1,0,0,1) insert into unitindex (indexcode, unitid, issortindex, isdisplayindex, isalt, isplaceholder, displayorder) values ('",U1,"',",B1,",0,1,0,0,2) insert into unitindex (indexcode, unitid, issortindex, isdisplayindex, isalt, isplaceholder, displayorder) values ('",V1,"',",B1,,",0,0,1,0,3)")</f>
        <v>insert into unitindex (indexcode, unitid, issortindex, isdisplayindex, isalt, isplaceholder, displayorder) values ('#L ___25',770,1,1,0,0,1) insert into unitindex (indexcode, unitid, issortindex, isdisplayindex, isalt, isplaceholder, displayorder) values ('LHD-___1',770,0,1,0,0,2) insert into unitindex (indexcode, unitid, issortindex, isdisplayindex, isalt, isplaceholder, displayorder) values ('LHD-___1 (US)',770,0,0,1,0,3)</v>
      </c>
      <c r="AG1" t="str">
        <f t="shared" ref="AG1:AG36" si="10">CONCATENATE("insert into MissionUnit (MissionId, UnitId) values (",Y1,",",B1,")")</f>
        <v>insert into MissionUnit (MissionId, UnitId) values (115,770)</v>
      </c>
      <c r="AH1" t="str">
        <f t="shared" ref="AH1:AH36" si="11">CONCATENATE("insert into ShipClassMember (ShipId, ShipClassId,IsLeadBoat) values ('",A1,"',",Z1,",",AA1,")")</f>
        <v>insert into ShipClassMember (ShipId, ShipClassId,IsLeadBoat) values ('5ad675e5-990f-4e0d-9da6-e7098df4661f',28,1)</v>
      </c>
    </row>
    <row r="2" spans="1:34" ht="86.4" x14ac:dyDescent="0.3">
      <c r="A2" s="10" t="s">
        <v>409</v>
      </c>
      <c r="B2" s="10">
        <v>771</v>
      </c>
      <c r="C2" s="11" t="s">
        <v>314</v>
      </c>
      <c r="D2" s="10"/>
      <c r="E2" s="10" t="s">
        <v>315</v>
      </c>
      <c r="F2" s="12">
        <v>32587</v>
      </c>
      <c r="G2" s="12">
        <v>33292</v>
      </c>
      <c r="H2" s="12">
        <v>33894</v>
      </c>
      <c r="I2" s="12" t="str">
        <f t="shared" ref="I2:I49" si="12">IF(TEXT(H2,"YYYY-MM-DD HH:MM")="1900-01-00 00:00","",TEXT(H2,"YYYY-MM-DD HH:MM"))</f>
        <v>1992-10-17 00:00</v>
      </c>
      <c r="J2" s="10" t="s">
        <v>313</v>
      </c>
      <c r="K2" s="10">
        <v>24</v>
      </c>
      <c r="L2">
        <f t="shared" si="0"/>
        <v>2</v>
      </c>
      <c r="M2" s="10" t="str">
        <f>LEFT(E2,4)</f>
        <v>LHD-</v>
      </c>
      <c r="N2" t="str">
        <f>IF(K2&lt;10, "____", "___")</f>
        <v>___</v>
      </c>
      <c r="O2">
        <f>L2+K2</f>
        <v>26</v>
      </c>
      <c r="P2" t="str">
        <f t="shared" ref="P2:P36" si="13">CONCATENATE(M2,N2,L2)</f>
        <v>LHD-___2</v>
      </c>
      <c r="Q2" t="str">
        <f t="shared" si="1"/>
        <v>HMS Essex</v>
      </c>
      <c r="R2" t="str">
        <f t="shared" si="2"/>
        <v>1989-03-20 00:00</v>
      </c>
      <c r="S2" t="str">
        <f t="shared" si="3"/>
        <v>1991-02-23 00:00</v>
      </c>
      <c r="T2" t="str">
        <f t="shared" si="4"/>
        <v>#L ___26</v>
      </c>
      <c r="U2" t="str">
        <f t="shared" ref="U2:U36" si="14">CONCATENATE(M2,N2,L2)</f>
        <v>LHD-___2</v>
      </c>
      <c r="V2" t="str">
        <f t="shared" ref="V2:V49" si="15">CONCATENATE(U2, " (US)")</f>
        <v>LHD-___2 (US)</v>
      </c>
      <c r="W2">
        <f t="shared" si="5"/>
        <v>1</v>
      </c>
      <c r="X2" t="str">
        <f t="shared" si="6"/>
        <v>LHD</v>
      </c>
      <c r="Y2">
        <v>115</v>
      </c>
      <c r="Z2">
        <v>28</v>
      </c>
      <c r="AA2">
        <v>0</v>
      </c>
      <c r="AB2" t="str">
        <f t="shared" ref="AB2:AB36" si="16">CONCATENATE("insert into unit (UseOrdinal, MissionName, UniqueName, ServiceIdx, ServiceTypeIdx, RankSymbol, CanHide) Values (0, '",P2,"', '",Q2,"'",",1,1,'@', 0)")</f>
        <v>insert into unit (UseOrdinal, MissionName, UniqueName, ServiceIdx, ServiceTypeIdx, RankSymbol, CanHide) Values (0, 'LHD-___2', 'HMS Essex',1,1,'@', 0)</v>
      </c>
      <c r="AC2" t="str">
        <f t="shared" si="7"/>
        <v>insert into relationship (RelTypeIdx, RelFromUnitId, RelToUnitId) values (1, 765, 771)</v>
      </c>
      <c r="AD2" t="str">
        <f t="shared" si="8"/>
        <v>insert into ship (UnitId, ShipPrefixId, Name, HCS, HCSNumber, PennantCode, PennantNumber,IsBase,AltHCS, AltHCSNumber, Commissioned, IsInactive) values (771,1,'Essex','LHD',2,'L',26,0,'LHD',2,'1992-10-17 00:00',0)</v>
      </c>
      <c r="AE2" t="str">
        <f t="shared" si="9"/>
        <v>insert into unitindex (indexcode, unitid, issortindex, isdisplayindex, isalt, isplaceholder, displayorder) values ('#L ___26',771,1,1,0,0,1) insert into unitindex (indexcode, unitid, issortindex, isdisplayindex, isalt, isplaceholder, displayorder) values ('LHD-___2',771,0,1,0,0,2) insert into unitindex (indexcode, unitid, issortindex, isdisplayindex, isalt, isplaceholder, displayorder) values ('LHD-___2 (US)',771,0,0,1,0,3)</v>
      </c>
      <c r="AG2" t="str">
        <f t="shared" si="10"/>
        <v>insert into MissionUnit (MissionId, UnitId) values (115,771)</v>
      </c>
      <c r="AH2" t="str">
        <f t="shared" si="11"/>
        <v>insert into ShipClassMember (ShipId, ShipClassId,IsLeadBoat) values ('f7570de7-bbae-42e6-b9a9-b6944cdd28a9',28,0)</v>
      </c>
    </row>
    <row r="3" spans="1:34" ht="86.4" x14ac:dyDescent="0.3">
      <c r="A3" s="10" t="s">
        <v>410</v>
      </c>
      <c r="B3" s="10">
        <v>772</v>
      </c>
      <c r="C3" s="11" t="s">
        <v>316</v>
      </c>
      <c r="D3" s="10"/>
      <c r="E3" s="10" t="s">
        <v>317</v>
      </c>
      <c r="F3" s="12">
        <v>32910</v>
      </c>
      <c r="G3" s="12">
        <v>33689</v>
      </c>
      <c r="H3" s="12">
        <v>34258</v>
      </c>
      <c r="I3" s="12" t="str">
        <f t="shared" si="12"/>
        <v>1993-10-16 00:00</v>
      </c>
      <c r="J3" s="10" t="s">
        <v>313</v>
      </c>
      <c r="K3" s="10">
        <v>24</v>
      </c>
      <c r="L3">
        <f t="shared" si="0"/>
        <v>3</v>
      </c>
      <c r="M3" s="10" t="str">
        <f t="shared" ref="M3:M49" si="17">LEFT(E3,4)</f>
        <v>LHD-</v>
      </c>
      <c r="N3" t="str">
        <f t="shared" ref="N3:N49" si="18">IF(K3&lt;10, "____", "___")</f>
        <v>___</v>
      </c>
      <c r="O3">
        <f t="shared" ref="O3:O36" si="19">L3+K3</f>
        <v>27</v>
      </c>
      <c r="P3" t="str">
        <f t="shared" si="13"/>
        <v>LHD-___3</v>
      </c>
      <c r="Q3" t="str">
        <f t="shared" si="1"/>
        <v>HMS Kearsarge</v>
      </c>
      <c r="R3" t="str">
        <f t="shared" si="2"/>
        <v>1990-02-06 00:00</v>
      </c>
      <c r="S3" t="str">
        <f t="shared" si="3"/>
        <v>1992-03-26 00:00</v>
      </c>
      <c r="T3" t="str">
        <f t="shared" si="4"/>
        <v>#L ___27</v>
      </c>
      <c r="U3" t="str">
        <f t="shared" si="14"/>
        <v>LHD-___3</v>
      </c>
      <c r="V3" t="str">
        <f t="shared" si="15"/>
        <v>LHD-___3 (US)</v>
      </c>
      <c r="W3">
        <f t="shared" si="5"/>
        <v>1</v>
      </c>
      <c r="X3" t="str">
        <f t="shared" si="6"/>
        <v>LHD</v>
      </c>
      <c r="Y3">
        <v>115</v>
      </c>
      <c r="Z3">
        <v>28</v>
      </c>
      <c r="AA3">
        <v>0</v>
      </c>
      <c r="AB3" t="str">
        <f t="shared" si="16"/>
        <v>insert into unit (UseOrdinal, MissionName, UniqueName, ServiceIdx, ServiceTypeIdx, RankSymbol, CanHide) Values (0, 'LHD-___3', 'HMS Kearsarge',1,1,'@', 0)</v>
      </c>
      <c r="AC3" t="str">
        <f t="shared" si="7"/>
        <v>insert into relationship (RelTypeIdx, RelFromUnitId, RelToUnitId) values (1, 765, 772)</v>
      </c>
      <c r="AD3" t="str">
        <f t="shared" si="8"/>
        <v>insert into ship (UnitId, ShipPrefixId, Name, HCS, HCSNumber, PennantCode, PennantNumber,IsBase,AltHCS, AltHCSNumber, Commissioned, IsInactive) values (772,1,'Kearsarge','LHD',3,'L',27,0,'LHD',3,'1993-10-16 00:00',0)</v>
      </c>
      <c r="AE3" t="str">
        <f t="shared" si="9"/>
        <v>insert into unitindex (indexcode, unitid, issortindex, isdisplayindex, isalt, isplaceholder, displayorder) values ('#L ___27',772,1,1,0,0,1) insert into unitindex (indexcode, unitid, issortindex, isdisplayindex, isalt, isplaceholder, displayorder) values ('LHD-___3',772,0,1,0,0,2) insert into unitindex (indexcode, unitid, issortindex, isdisplayindex, isalt, isplaceholder, displayorder) values ('LHD-___3 (US)',772,0,0,1,0,3)</v>
      </c>
      <c r="AG3" t="str">
        <f t="shared" si="10"/>
        <v>insert into MissionUnit (MissionId, UnitId) values (115,772)</v>
      </c>
      <c r="AH3" t="str">
        <f t="shared" si="11"/>
        <v>insert into ShipClassMember (ShipId, ShipClassId,IsLeadBoat) values ('4a0b29c4-28ed-4a02-9cfc-56ec45c35e7e',28,0)</v>
      </c>
    </row>
    <row r="4" spans="1:34" ht="86.4" x14ac:dyDescent="0.3">
      <c r="A4" s="10" t="s">
        <v>411</v>
      </c>
      <c r="B4" s="10">
        <v>773</v>
      </c>
      <c r="C4" s="11" t="s">
        <v>318</v>
      </c>
      <c r="D4" s="10"/>
      <c r="E4" s="10" t="s">
        <v>319</v>
      </c>
      <c r="F4" s="12">
        <v>33346</v>
      </c>
      <c r="G4" s="12">
        <v>34194</v>
      </c>
      <c r="H4" s="12">
        <v>34741</v>
      </c>
      <c r="I4" s="12" t="str">
        <f t="shared" si="12"/>
        <v>1995-02-11 00:00</v>
      </c>
      <c r="J4" s="10" t="s">
        <v>313</v>
      </c>
      <c r="K4" s="10">
        <v>24</v>
      </c>
      <c r="L4">
        <f t="shared" si="0"/>
        <v>4</v>
      </c>
      <c r="M4" s="10" t="str">
        <f t="shared" si="17"/>
        <v>LHD-</v>
      </c>
      <c r="N4" t="str">
        <f t="shared" si="18"/>
        <v>___</v>
      </c>
      <c r="O4">
        <f t="shared" si="19"/>
        <v>28</v>
      </c>
      <c r="P4" t="str">
        <f t="shared" si="13"/>
        <v>LHD-___4</v>
      </c>
      <c r="Q4" t="str">
        <f t="shared" si="1"/>
        <v>HMS Boxer</v>
      </c>
      <c r="R4" t="str">
        <f t="shared" si="2"/>
        <v>1991-04-18 00:00</v>
      </c>
      <c r="S4" t="str">
        <f t="shared" si="3"/>
        <v>1993-08-13 00:00</v>
      </c>
      <c r="T4" t="str">
        <f t="shared" si="4"/>
        <v>#L ___28</v>
      </c>
      <c r="U4" t="str">
        <f t="shared" si="14"/>
        <v>LHD-___4</v>
      </c>
      <c r="V4" t="str">
        <f t="shared" si="15"/>
        <v>LHD-___4 (US)</v>
      </c>
      <c r="W4">
        <f t="shared" si="5"/>
        <v>1</v>
      </c>
      <c r="X4" t="str">
        <f t="shared" si="6"/>
        <v>LHD</v>
      </c>
      <c r="Y4">
        <v>115</v>
      </c>
      <c r="Z4">
        <v>28</v>
      </c>
      <c r="AA4">
        <v>0</v>
      </c>
      <c r="AB4" t="str">
        <f t="shared" si="16"/>
        <v>insert into unit (UseOrdinal, MissionName, UniqueName, ServiceIdx, ServiceTypeIdx, RankSymbol, CanHide) Values (0, 'LHD-___4', 'HMS Boxer',1,1,'@', 0)</v>
      </c>
      <c r="AC4" t="str">
        <f t="shared" si="7"/>
        <v>insert into relationship (RelTypeIdx, RelFromUnitId, RelToUnitId) values (1, 765, 773)</v>
      </c>
      <c r="AD4" t="str">
        <f t="shared" si="8"/>
        <v>insert into ship (UnitId, ShipPrefixId, Name, HCS, HCSNumber, PennantCode, PennantNumber,IsBase,AltHCS, AltHCSNumber, Commissioned, IsInactive) values (773,1,'Boxer','LHD',4,'L',28,0,'LHD',4,'1995-02-11 00:00',0)</v>
      </c>
      <c r="AE4" t="str">
        <f t="shared" si="9"/>
        <v>insert into unitindex (indexcode, unitid, issortindex, isdisplayindex, isalt, isplaceholder, displayorder) values ('#L ___28',773,1,1,0,0,1) insert into unitindex (indexcode, unitid, issortindex, isdisplayindex, isalt, isplaceholder, displayorder) values ('LHD-___4',773,0,1,0,0,2) insert into unitindex (indexcode, unitid, issortindex, isdisplayindex, isalt, isplaceholder, displayorder) values ('LHD-___4 (US)',773,0,0,1,0,3)</v>
      </c>
      <c r="AG4" t="str">
        <f t="shared" si="10"/>
        <v>insert into MissionUnit (MissionId, UnitId) values (115,773)</v>
      </c>
      <c r="AH4" t="str">
        <f t="shared" si="11"/>
        <v>insert into ShipClassMember (ShipId, ShipClassId,IsLeadBoat) values ('ecca86c6-659e-44db-97c5-ca6b67ec3de7',28,0)</v>
      </c>
    </row>
    <row r="5" spans="1:34" ht="86.4" x14ac:dyDescent="0.3">
      <c r="A5" s="10" t="s">
        <v>412</v>
      </c>
      <c r="B5" s="10">
        <v>774</v>
      </c>
      <c r="C5" s="11" t="s">
        <v>320</v>
      </c>
      <c r="D5" s="10"/>
      <c r="E5" s="10" t="s">
        <v>321</v>
      </c>
      <c r="F5" s="12">
        <v>34507</v>
      </c>
      <c r="G5" s="12">
        <v>35139</v>
      </c>
      <c r="H5" s="12">
        <v>35693</v>
      </c>
      <c r="I5" s="12" t="str">
        <f t="shared" si="12"/>
        <v>1997-09-20 00:00</v>
      </c>
      <c r="J5" s="10" t="s">
        <v>313</v>
      </c>
      <c r="K5" s="10">
        <v>24</v>
      </c>
      <c r="L5">
        <f t="shared" si="0"/>
        <v>5</v>
      </c>
      <c r="M5" s="10" t="str">
        <f t="shared" si="17"/>
        <v>LHD-</v>
      </c>
      <c r="N5" t="str">
        <f t="shared" si="18"/>
        <v>___</v>
      </c>
      <c r="O5">
        <f t="shared" si="19"/>
        <v>29</v>
      </c>
      <c r="P5" t="str">
        <f t="shared" si="13"/>
        <v>LHD-___5</v>
      </c>
      <c r="Q5" t="str">
        <f t="shared" si="1"/>
        <v>HMS Bataan</v>
      </c>
      <c r="R5" t="str">
        <f t="shared" si="2"/>
        <v>1994-06-22 00:00</v>
      </c>
      <c r="S5" t="str">
        <f t="shared" si="3"/>
        <v>1996-03-15 00:00</v>
      </c>
      <c r="T5" t="str">
        <f t="shared" si="4"/>
        <v>#L ___29</v>
      </c>
      <c r="U5" t="str">
        <f t="shared" si="14"/>
        <v>LHD-___5</v>
      </c>
      <c r="V5" t="str">
        <f t="shared" si="15"/>
        <v>LHD-___5 (US)</v>
      </c>
      <c r="W5">
        <f t="shared" si="5"/>
        <v>1</v>
      </c>
      <c r="X5" t="str">
        <f t="shared" si="6"/>
        <v>LHD</v>
      </c>
      <c r="Y5">
        <v>115</v>
      </c>
      <c r="Z5">
        <v>28</v>
      </c>
      <c r="AA5">
        <v>0</v>
      </c>
      <c r="AB5" t="str">
        <f t="shared" si="16"/>
        <v>insert into unit (UseOrdinal, MissionName, UniqueName, ServiceIdx, ServiceTypeIdx, RankSymbol, CanHide) Values (0, 'LHD-___5', 'HMS Bataan',1,1,'@', 0)</v>
      </c>
      <c r="AC5" t="str">
        <f t="shared" si="7"/>
        <v>insert into relationship (RelTypeIdx, RelFromUnitId, RelToUnitId) values (1, 765, 774)</v>
      </c>
      <c r="AD5" t="str">
        <f t="shared" si="8"/>
        <v>insert into ship (UnitId, ShipPrefixId, Name, HCS, HCSNumber, PennantCode, PennantNumber,IsBase,AltHCS, AltHCSNumber, Commissioned, IsInactive) values (774,1,'Bataan','LHD',5,'L',29,0,'LHD',5,'1997-09-20 00:00',0)</v>
      </c>
      <c r="AE5" t="str">
        <f t="shared" si="9"/>
        <v>insert into unitindex (indexcode, unitid, issortindex, isdisplayindex, isalt, isplaceholder, displayorder) values ('#L ___29',774,1,1,0,0,1) insert into unitindex (indexcode, unitid, issortindex, isdisplayindex, isalt, isplaceholder, displayorder) values ('LHD-___5',774,0,1,0,0,2) insert into unitindex (indexcode, unitid, issortindex, isdisplayindex, isalt, isplaceholder, displayorder) values ('LHD-___5 (US)',774,0,0,1,0,3)</v>
      </c>
      <c r="AG5" t="str">
        <f t="shared" si="10"/>
        <v>insert into MissionUnit (MissionId, UnitId) values (115,774)</v>
      </c>
      <c r="AH5" t="str">
        <f t="shared" si="11"/>
        <v>insert into ShipClassMember (ShipId, ShipClassId,IsLeadBoat) values ('b55c34a9-401b-4883-94a7-c5aaebff886b',28,0)</v>
      </c>
    </row>
    <row r="6" spans="1:34" ht="86.4" x14ac:dyDescent="0.3">
      <c r="A6" s="10" t="s">
        <v>413</v>
      </c>
      <c r="B6" s="10">
        <v>775</v>
      </c>
      <c r="C6" s="11" t="s">
        <v>322</v>
      </c>
      <c r="D6" s="10"/>
      <c r="E6" s="10" t="s">
        <v>323</v>
      </c>
      <c r="F6" s="12">
        <v>34807</v>
      </c>
      <c r="G6" s="12">
        <v>35503</v>
      </c>
      <c r="H6" s="12">
        <v>36022</v>
      </c>
      <c r="I6" s="12" t="str">
        <f t="shared" si="12"/>
        <v>1998-08-15 00:00</v>
      </c>
      <c r="J6" s="10" t="s">
        <v>313</v>
      </c>
      <c r="K6" s="10">
        <v>24</v>
      </c>
      <c r="L6">
        <f t="shared" si="0"/>
        <v>6</v>
      </c>
      <c r="M6" s="10" t="str">
        <f t="shared" si="17"/>
        <v>LHD-</v>
      </c>
      <c r="N6" t="str">
        <f t="shared" si="18"/>
        <v>___</v>
      </c>
      <c r="O6">
        <f t="shared" si="19"/>
        <v>30</v>
      </c>
      <c r="P6" t="str">
        <f t="shared" si="13"/>
        <v>LHD-___6</v>
      </c>
      <c r="Q6" t="str">
        <f t="shared" si="1"/>
        <v>HMS Bonhomme Richard</v>
      </c>
      <c r="R6" t="str">
        <f t="shared" si="2"/>
        <v>1995-04-18 00:00</v>
      </c>
      <c r="S6" t="str">
        <f t="shared" si="3"/>
        <v>1997-03-14 00:00</v>
      </c>
      <c r="T6" t="str">
        <f t="shared" si="4"/>
        <v>#L ___30</v>
      </c>
      <c r="U6" t="str">
        <f t="shared" si="14"/>
        <v>LHD-___6</v>
      </c>
      <c r="V6" t="str">
        <f t="shared" si="15"/>
        <v>LHD-___6 (US)</v>
      </c>
      <c r="W6">
        <f t="shared" si="5"/>
        <v>1</v>
      </c>
      <c r="X6" t="str">
        <f t="shared" si="6"/>
        <v>LHD</v>
      </c>
      <c r="Y6">
        <v>115</v>
      </c>
      <c r="Z6">
        <v>28</v>
      </c>
      <c r="AA6">
        <v>0</v>
      </c>
      <c r="AB6" t="str">
        <f t="shared" si="16"/>
        <v>insert into unit (UseOrdinal, MissionName, UniqueName, ServiceIdx, ServiceTypeIdx, RankSymbol, CanHide) Values (0, 'LHD-___6', 'HMS Bonhomme Richard',1,1,'@', 0)</v>
      </c>
      <c r="AC6" t="str">
        <f t="shared" si="7"/>
        <v>insert into relationship (RelTypeIdx, RelFromUnitId, RelToUnitId) values (1, 765, 775)</v>
      </c>
      <c r="AD6" t="str">
        <f t="shared" si="8"/>
        <v>insert into ship (UnitId, ShipPrefixId, Name, HCS, HCSNumber, PennantCode, PennantNumber,IsBase,AltHCS, AltHCSNumber, Commissioned, IsInactive) values (775,1,'Bonhomme Richard','LHD',6,'L',30,0,'LHD',6,'1998-08-15 00:00',0)</v>
      </c>
      <c r="AE6" t="str">
        <f t="shared" si="9"/>
        <v>insert into unitindex (indexcode, unitid, issortindex, isdisplayindex, isalt, isplaceholder, displayorder) values ('#L ___30',775,1,1,0,0,1) insert into unitindex (indexcode, unitid, issortindex, isdisplayindex, isalt, isplaceholder, displayorder) values ('LHD-___6',775,0,1,0,0,2) insert into unitindex (indexcode, unitid, issortindex, isdisplayindex, isalt, isplaceholder, displayorder) values ('LHD-___6 (US)',775,0,0,1,0,3)</v>
      </c>
      <c r="AG6" t="str">
        <f t="shared" si="10"/>
        <v>insert into MissionUnit (MissionId, UnitId) values (115,775)</v>
      </c>
      <c r="AH6" t="str">
        <f t="shared" si="11"/>
        <v>insert into ShipClassMember (ShipId, ShipClassId,IsLeadBoat) values ('3be94960-646c-445e-a857-e2518451b33b',28,0)</v>
      </c>
    </row>
    <row r="7" spans="1:34" ht="86.4" x14ac:dyDescent="0.3">
      <c r="A7" s="10" t="s">
        <v>414</v>
      </c>
      <c r="B7" s="10">
        <v>776</v>
      </c>
      <c r="C7" s="11" t="s">
        <v>324</v>
      </c>
      <c r="D7" s="10"/>
      <c r="E7" s="10" t="s">
        <v>325</v>
      </c>
      <c r="F7" s="12">
        <v>35776</v>
      </c>
      <c r="G7" s="12">
        <v>36560</v>
      </c>
      <c r="H7" s="12">
        <v>37072</v>
      </c>
      <c r="I7" s="12" t="str">
        <f t="shared" si="12"/>
        <v>2001-06-30 00:00</v>
      </c>
      <c r="J7" s="10" t="s">
        <v>313</v>
      </c>
      <c r="K7" s="10">
        <v>24</v>
      </c>
      <c r="L7">
        <f t="shared" si="0"/>
        <v>7</v>
      </c>
      <c r="M7" s="10" t="str">
        <f t="shared" si="17"/>
        <v>LHD-</v>
      </c>
      <c r="N7" t="str">
        <f t="shared" si="18"/>
        <v>___</v>
      </c>
      <c r="O7">
        <f t="shared" si="19"/>
        <v>31</v>
      </c>
      <c r="P7" t="str">
        <f t="shared" si="13"/>
        <v>LHD-___7</v>
      </c>
      <c r="Q7" t="str">
        <f t="shared" si="1"/>
        <v>HMS Iwo Jima</v>
      </c>
      <c r="R7" t="str">
        <f t="shared" si="2"/>
        <v>1997-12-12 00:00</v>
      </c>
      <c r="S7" t="str">
        <f t="shared" si="3"/>
        <v>2000-02-04 00:00</v>
      </c>
      <c r="T7" t="str">
        <f t="shared" si="4"/>
        <v>#L ___31</v>
      </c>
      <c r="U7" t="str">
        <f t="shared" si="14"/>
        <v>LHD-___7</v>
      </c>
      <c r="V7" t="str">
        <f t="shared" si="15"/>
        <v>LHD-___7 (US)</v>
      </c>
      <c r="W7">
        <f t="shared" si="5"/>
        <v>1</v>
      </c>
      <c r="X7" t="str">
        <f t="shared" si="6"/>
        <v>LHD</v>
      </c>
      <c r="Y7">
        <v>115</v>
      </c>
      <c r="Z7">
        <v>28</v>
      </c>
      <c r="AA7">
        <v>0</v>
      </c>
      <c r="AB7" t="str">
        <f t="shared" si="16"/>
        <v>insert into unit (UseOrdinal, MissionName, UniqueName, ServiceIdx, ServiceTypeIdx, RankSymbol, CanHide) Values (0, 'LHD-___7', 'HMS Iwo Jima',1,1,'@', 0)</v>
      </c>
      <c r="AC7" t="str">
        <f t="shared" si="7"/>
        <v>insert into relationship (RelTypeIdx, RelFromUnitId, RelToUnitId) values (1, 765, 776)</v>
      </c>
      <c r="AD7" t="str">
        <f t="shared" si="8"/>
        <v>insert into ship (UnitId, ShipPrefixId, Name, HCS, HCSNumber, PennantCode, PennantNumber,IsBase,AltHCS, AltHCSNumber, Commissioned, IsInactive) values (776,1,'Iwo Jima','LHD',7,'L',31,0,'LHD',7,'2001-06-30 00:00',0)</v>
      </c>
      <c r="AE7" t="str">
        <f t="shared" si="9"/>
        <v>insert into unitindex (indexcode, unitid, issortindex, isdisplayindex, isalt, isplaceholder, displayorder) values ('#L ___31',776,1,1,0,0,1) insert into unitindex (indexcode, unitid, issortindex, isdisplayindex, isalt, isplaceholder, displayorder) values ('LHD-___7',776,0,1,0,0,2) insert into unitindex (indexcode, unitid, issortindex, isdisplayindex, isalt, isplaceholder, displayorder) values ('LHD-___7 (US)',776,0,0,1,0,3)</v>
      </c>
      <c r="AG7" t="str">
        <f t="shared" si="10"/>
        <v>insert into MissionUnit (MissionId, UnitId) values (115,776)</v>
      </c>
      <c r="AH7" t="str">
        <f t="shared" si="11"/>
        <v>insert into ShipClassMember (ShipId, ShipClassId,IsLeadBoat) values ('70a046d3-6f4b-4ca1-8550-14ae75f9e1b0',28,0)</v>
      </c>
    </row>
    <row r="8" spans="1:34" ht="86.4" x14ac:dyDescent="0.3">
      <c r="A8" s="10" t="s">
        <v>415</v>
      </c>
      <c r="B8" s="10">
        <v>777</v>
      </c>
      <c r="C8" s="11" t="s">
        <v>326</v>
      </c>
      <c r="D8" s="10"/>
      <c r="E8" s="10" t="s">
        <v>327</v>
      </c>
      <c r="F8" s="12">
        <v>38031</v>
      </c>
      <c r="G8" s="12">
        <v>38982</v>
      </c>
      <c r="H8" s="12">
        <v>40110</v>
      </c>
      <c r="I8" s="12" t="str">
        <f t="shared" si="12"/>
        <v>2009-10-24 00:00</v>
      </c>
      <c r="J8" s="10" t="s">
        <v>313</v>
      </c>
      <c r="K8" s="10">
        <v>24</v>
      </c>
      <c r="L8">
        <f t="shared" si="0"/>
        <v>8</v>
      </c>
      <c r="M8" s="10" t="str">
        <f t="shared" si="17"/>
        <v>LHD-</v>
      </c>
      <c r="N8" t="str">
        <f t="shared" si="18"/>
        <v>___</v>
      </c>
      <c r="O8">
        <f t="shared" si="19"/>
        <v>32</v>
      </c>
      <c r="P8" t="str">
        <f t="shared" si="13"/>
        <v>LHD-___8</v>
      </c>
      <c r="Q8" t="str">
        <f t="shared" si="1"/>
        <v>HMS Makin Island</v>
      </c>
      <c r="R8" t="str">
        <f t="shared" si="2"/>
        <v>2004-02-14 00:00</v>
      </c>
      <c r="S8" t="str">
        <f t="shared" si="3"/>
        <v>2006-09-22 00:00</v>
      </c>
      <c r="T8" t="str">
        <f t="shared" si="4"/>
        <v>#L ___32</v>
      </c>
      <c r="U8" t="str">
        <f t="shared" si="14"/>
        <v>LHD-___8</v>
      </c>
      <c r="V8" t="str">
        <f t="shared" si="15"/>
        <v>LHD-___8 (US)</v>
      </c>
      <c r="W8">
        <f t="shared" si="5"/>
        <v>1</v>
      </c>
      <c r="X8" t="str">
        <f t="shared" si="6"/>
        <v>LHD</v>
      </c>
      <c r="Y8">
        <v>115</v>
      </c>
      <c r="Z8">
        <v>28</v>
      </c>
      <c r="AA8">
        <v>0</v>
      </c>
      <c r="AB8" t="str">
        <f t="shared" si="16"/>
        <v>insert into unit (UseOrdinal, MissionName, UniqueName, ServiceIdx, ServiceTypeIdx, RankSymbol, CanHide) Values (0, 'LHD-___8', 'HMS Makin Island',1,1,'@', 0)</v>
      </c>
      <c r="AC8" t="str">
        <f t="shared" si="7"/>
        <v>insert into relationship (RelTypeIdx, RelFromUnitId, RelToUnitId) values (1, 765, 777)</v>
      </c>
      <c r="AD8" t="str">
        <f t="shared" si="8"/>
        <v>insert into ship (UnitId, ShipPrefixId, Name, HCS, HCSNumber, PennantCode, PennantNumber,IsBase,AltHCS, AltHCSNumber, Commissioned, IsInactive) values (777,1,'Makin Island','LHD',8,'L',32,0,'LHD',8,'2009-10-24 00:00',0)</v>
      </c>
      <c r="AE8" t="str">
        <f t="shared" si="9"/>
        <v>insert into unitindex (indexcode, unitid, issortindex, isdisplayindex, isalt, isplaceholder, displayorder) values ('#L ___32',777,1,1,0,0,1) insert into unitindex (indexcode, unitid, issortindex, isdisplayindex, isalt, isplaceholder, displayorder) values ('LHD-___8',777,0,1,0,0,2) insert into unitindex (indexcode, unitid, issortindex, isdisplayindex, isalt, isplaceholder, displayorder) values ('LHD-___8 (US)',777,0,0,1,0,3)</v>
      </c>
      <c r="AG8" t="str">
        <f t="shared" si="10"/>
        <v>insert into MissionUnit (MissionId, UnitId) values (115,777)</v>
      </c>
      <c r="AH8" t="str">
        <f t="shared" si="11"/>
        <v>insert into ShipClassMember (ShipId, ShipClassId,IsLeadBoat) values ('1a6a60f5-1c15-481e-a13a-50ea329d10b3',28,0)</v>
      </c>
    </row>
    <row r="9" spans="1:34" ht="43.2" customHeight="1" x14ac:dyDescent="0.3">
      <c r="A9" s="10" t="s">
        <v>405</v>
      </c>
      <c r="B9" s="10">
        <v>778</v>
      </c>
      <c r="C9" s="11" t="s">
        <v>328</v>
      </c>
      <c r="D9" s="11" t="s">
        <v>328</v>
      </c>
      <c r="E9" s="10" t="s">
        <v>329</v>
      </c>
      <c r="F9" s="12">
        <v>40011</v>
      </c>
      <c r="G9" s="12">
        <v>41064</v>
      </c>
      <c r="H9" s="13">
        <v>41923</v>
      </c>
      <c r="I9" s="12" t="str">
        <f t="shared" si="12"/>
        <v>2014-10-11 00:00</v>
      </c>
      <c r="J9" s="10" t="s">
        <v>330</v>
      </c>
      <c r="K9" s="10">
        <v>51</v>
      </c>
      <c r="L9">
        <f t="shared" si="0"/>
        <v>6</v>
      </c>
      <c r="M9" s="10" t="str">
        <f t="shared" si="17"/>
        <v>LHA-</v>
      </c>
      <c r="N9" t="str">
        <f t="shared" si="18"/>
        <v>___</v>
      </c>
      <c r="O9">
        <f t="shared" si="19"/>
        <v>57</v>
      </c>
      <c r="P9" t="str">
        <f t="shared" si="13"/>
        <v>LHA-___6</v>
      </c>
      <c r="Q9" t="str">
        <f t="shared" si="1"/>
        <v>HMS America</v>
      </c>
      <c r="R9" t="str">
        <f t="shared" si="2"/>
        <v>2009-07-17 00:00</v>
      </c>
      <c r="S9" t="str">
        <f t="shared" si="3"/>
        <v>2012-06-04 00:00</v>
      </c>
      <c r="T9" t="str">
        <f t="shared" si="4"/>
        <v>#L ___57</v>
      </c>
      <c r="U9" t="str">
        <f t="shared" si="14"/>
        <v>LHA-___6</v>
      </c>
      <c r="V9" t="str">
        <f t="shared" si="15"/>
        <v>LHA-___6 (US)</v>
      </c>
      <c r="W9">
        <f t="shared" si="5"/>
        <v>1</v>
      </c>
      <c r="X9" t="str">
        <f t="shared" si="6"/>
        <v>LHA</v>
      </c>
      <c r="Y9">
        <v>116</v>
      </c>
      <c r="Z9">
        <v>29</v>
      </c>
      <c r="AA9">
        <v>1</v>
      </c>
      <c r="AB9" t="str">
        <f t="shared" si="16"/>
        <v>insert into unit (UseOrdinal, MissionName, UniqueName, ServiceIdx, ServiceTypeIdx, RankSymbol, CanHide) Values (0, 'LHA-___6', 'HMS America',1,1,'@', 0)</v>
      </c>
      <c r="AC9" t="str">
        <f t="shared" si="7"/>
        <v>insert into relationship (RelTypeIdx, RelFromUnitId, RelToUnitId) values (1, 765, 778)</v>
      </c>
      <c r="AD9" t="str">
        <f t="shared" si="8"/>
        <v>insert into ship (UnitId, ShipPrefixId, Name, HCS, HCSNumber, PennantCode, PennantNumber,IsBase,AltHCS, AltHCSNumber, Commissioned, IsInactive) values (778,1,'America','LHA',6,'L',57,0,'LHA',6,'2014-10-11 00:00',0)</v>
      </c>
      <c r="AE9" t="str">
        <f t="shared" si="9"/>
        <v>insert into unitindex (indexcode, unitid, issortindex, isdisplayindex, isalt, isplaceholder, displayorder) values ('#L ___57',778,1,1,0,0,1) insert into unitindex (indexcode, unitid, issortindex, isdisplayindex, isalt, isplaceholder, displayorder) values ('LHA-___6',778,0,1,0,0,2) insert into unitindex (indexcode, unitid, issortindex, isdisplayindex, isalt, isplaceholder, displayorder) values ('LHA-___6 (US)',778,0,0,1,0,3)</v>
      </c>
      <c r="AG9" t="str">
        <f t="shared" si="10"/>
        <v>insert into MissionUnit (MissionId, UnitId) values (116,778)</v>
      </c>
      <c r="AH9" t="str">
        <f t="shared" si="11"/>
        <v>insert into ShipClassMember (ShipId, ShipClassId,IsLeadBoat) values ('cb4cd9a2-0e1b-4b67-a3e5-010ae7ae0493',29,1)</v>
      </c>
    </row>
    <row r="10" spans="1:34" ht="86.4" x14ac:dyDescent="0.3">
      <c r="A10" s="10" t="s">
        <v>406</v>
      </c>
      <c r="B10" s="10">
        <v>779</v>
      </c>
      <c r="C10" s="11" t="s">
        <v>331</v>
      </c>
      <c r="D10" s="11" t="s">
        <v>331</v>
      </c>
      <c r="E10" s="10" t="s">
        <v>332</v>
      </c>
      <c r="F10" s="12">
        <v>41812</v>
      </c>
      <c r="G10" s="12">
        <v>42856</v>
      </c>
      <c r="H10" s="10"/>
      <c r="I10" s="12" t="str">
        <f t="shared" si="12"/>
        <v/>
      </c>
      <c r="J10" s="10" t="s">
        <v>333</v>
      </c>
      <c r="K10" s="10">
        <v>51</v>
      </c>
      <c r="L10">
        <f t="shared" si="0"/>
        <v>7</v>
      </c>
      <c r="M10" s="10" t="str">
        <f t="shared" si="17"/>
        <v>LHA-</v>
      </c>
      <c r="N10" t="str">
        <f t="shared" si="18"/>
        <v>___</v>
      </c>
      <c r="O10">
        <f t="shared" si="19"/>
        <v>58</v>
      </c>
      <c r="P10" t="str">
        <f t="shared" si="13"/>
        <v>LHA-___7</v>
      </c>
      <c r="Q10" t="str">
        <f t="shared" si="1"/>
        <v>HMS Tripoli</v>
      </c>
      <c r="R10" t="str">
        <f t="shared" si="2"/>
        <v>2014-06-22 00:00</v>
      </c>
      <c r="S10" t="str">
        <f t="shared" si="3"/>
        <v>2017-05-01 00:00</v>
      </c>
      <c r="T10" t="str">
        <f t="shared" si="4"/>
        <v>#L ___58</v>
      </c>
      <c r="U10" t="str">
        <f t="shared" si="14"/>
        <v>LHA-___7</v>
      </c>
      <c r="V10" t="str">
        <f t="shared" si="15"/>
        <v>LHA-___7 (US)</v>
      </c>
      <c r="W10">
        <f t="shared" si="5"/>
        <v>1</v>
      </c>
      <c r="X10" t="str">
        <f t="shared" si="6"/>
        <v>LHA</v>
      </c>
      <c r="Y10">
        <v>116</v>
      </c>
      <c r="Z10">
        <v>29</v>
      </c>
      <c r="AA10">
        <v>0</v>
      </c>
      <c r="AB10" t="str">
        <f t="shared" si="16"/>
        <v>insert into unit (UseOrdinal, MissionName, UniqueName, ServiceIdx, ServiceTypeIdx, RankSymbol, CanHide) Values (0, 'LHA-___7', 'HMS Tripoli',1,1,'@', 0)</v>
      </c>
      <c r="AC10" t="str">
        <f t="shared" si="7"/>
        <v>insert into relationship (RelTypeIdx, RelFromUnitId, RelToUnitId) values (1, 765, 779)</v>
      </c>
      <c r="AD10" t="str">
        <f t="shared" si="8"/>
        <v>insert into ship (UnitId, ShipPrefixId, Name, HCS, HCSNumber, PennantCode, PennantNumber,IsBase,AltHCS, AltHCSNumber, Commissioned, IsInactive) values (779,1,'Tripoli','LHA',7,'L',58,0,'LHA',7,'',0)</v>
      </c>
      <c r="AE10" t="str">
        <f t="shared" si="9"/>
        <v>insert into unitindex (indexcode, unitid, issortindex, isdisplayindex, isalt, isplaceholder, displayorder) values ('#L ___58',779,1,1,0,0,1) insert into unitindex (indexcode, unitid, issortindex, isdisplayindex, isalt, isplaceholder, displayorder) values ('LHA-___7',779,0,1,0,0,2) insert into unitindex (indexcode, unitid, issortindex, isdisplayindex, isalt, isplaceholder, displayorder) values ('LHA-___7 (US)',779,0,0,1,0,3)</v>
      </c>
      <c r="AG10" t="str">
        <f t="shared" si="10"/>
        <v>insert into MissionUnit (MissionId, UnitId) values (116,779)</v>
      </c>
      <c r="AH10" t="str">
        <f t="shared" si="11"/>
        <v>insert into ShipClassMember (ShipId, ShipClassId,IsLeadBoat) values ('4b6a7a0d-9203-444c-8c8d-c9893a1f55f1',29,0)</v>
      </c>
    </row>
    <row r="11" spans="1:34" ht="86.4" x14ac:dyDescent="0.3">
      <c r="A11" s="10" t="s">
        <v>407</v>
      </c>
      <c r="B11" s="10">
        <v>780</v>
      </c>
      <c r="C11" s="11" t="s">
        <v>334</v>
      </c>
      <c r="D11" s="11" t="s">
        <v>334</v>
      </c>
      <c r="E11" s="10" t="s">
        <v>335</v>
      </c>
      <c r="F11" s="10"/>
      <c r="G11" s="10"/>
      <c r="H11" s="10"/>
      <c r="I11" s="12" t="str">
        <f t="shared" si="12"/>
        <v/>
      </c>
      <c r="J11" s="10" t="s">
        <v>336</v>
      </c>
      <c r="K11" s="10">
        <v>51</v>
      </c>
      <c r="L11">
        <f t="shared" si="0"/>
        <v>8</v>
      </c>
      <c r="M11" s="10" t="str">
        <f t="shared" si="17"/>
        <v>LHA-</v>
      </c>
      <c r="N11" t="str">
        <f t="shared" si="18"/>
        <v>___</v>
      </c>
      <c r="O11">
        <f t="shared" si="19"/>
        <v>59</v>
      </c>
      <c r="P11" t="str">
        <f t="shared" si="13"/>
        <v>LHA-___8</v>
      </c>
      <c r="Q11" t="str">
        <f t="shared" si="1"/>
        <v>HMS Bougainville</v>
      </c>
      <c r="R11" t="str">
        <f t="shared" si="2"/>
        <v/>
      </c>
      <c r="S11" t="str">
        <f t="shared" si="3"/>
        <v/>
      </c>
      <c r="T11" t="str">
        <f t="shared" si="4"/>
        <v>#L ___59</v>
      </c>
      <c r="U11" t="str">
        <f t="shared" si="14"/>
        <v>LHA-___8</v>
      </c>
      <c r="V11" t="str">
        <f t="shared" si="15"/>
        <v>LHA-___8 (US)</v>
      </c>
      <c r="W11">
        <f t="shared" si="5"/>
        <v>0</v>
      </c>
      <c r="X11" t="str">
        <f t="shared" si="6"/>
        <v>LHA</v>
      </c>
      <c r="Y11">
        <v>116</v>
      </c>
      <c r="Z11">
        <v>30</v>
      </c>
      <c r="AA11">
        <v>1</v>
      </c>
      <c r="AB11" t="str">
        <f t="shared" si="16"/>
        <v>insert into unit (UseOrdinal, MissionName, UniqueName, ServiceIdx, ServiceTypeIdx, RankSymbol, CanHide) Values (0, 'LHA-___8', 'HMS Bougainville',1,1,'@', 0)</v>
      </c>
      <c r="AC11" t="str">
        <f t="shared" si="7"/>
        <v>insert into relationship (RelTypeIdx, RelFromUnitId, RelToUnitId) values (1, 765, 780)</v>
      </c>
      <c r="AD11" t="str">
        <f t="shared" si="8"/>
        <v>insert into ship (UnitId, ShipPrefixId, Name, HCS, HCSNumber, PennantCode, PennantNumber,IsBase,AltHCS, AltHCSNumber, Commissioned, IsInactive) values (780,1,'Bougainville','LHA',8,'L',59,0,'LHA',8,'',0)</v>
      </c>
      <c r="AE11" t="str">
        <f t="shared" si="9"/>
        <v>insert into unitindex (indexcode, unitid, issortindex, isdisplayindex, isalt, isplaceholder, displayorder) values ('#L ___59',780,1,1,0,0,1) insert into unitindex (indexcode, unitid, issortindex, isdisplayindex, isalt, isplaceholder, displayorder) values ('LHA-___8',780,0,1,0,0,2) insert into unitindex (indexcode, unitid, issortindex, isdisplayindex, isalt, isplaceholder, displayorder) values ('LHA-___8 (US)',780,0,0,1,0,3)</v>
      </c>
      <c r="AG11" t="str">
        <f t="shared" si="10"/>
        <v>insert into MissionUnit (MissionId, UnitId) values (116,780)</v>
      </c>
      <c r="AH11" t="str">
        <f t="shared" si="11"/>
        <v>insert into ShipClassMember (ShipId, ShipClassId,IsLeadBoat) values ('e72d2c5b-16b3-4c54-975e-547c86c91c5c',30,1)</v>
      </c>
    </row>
    <row r="12" spans="1:34" ht="86.4" x14ac:dyDescent="0.3">
      <c r="A12" s="10" t="s">
        <v>400</v>
      </c>
      <c r="B12" s="10">
        <v>781</v>
      </c>
      <c r="C12" s="11" t="s">
        <v>337</v>
      </c>
      <c r="E12" s="10" t="s">
        <v>338</v>
      </c>
      <c r="F12" s="12">
        <v>26252</v>
      </c>
      <c r="G12" s="12">
        <v>26999</v>
      </c>
      <c r="H12" s="12">
        <v>27909</v>
      </c>
      <c r="I12" s="12" t="str">
        <f t="shared" si="12"/>
        <v>1976-05-29 00:00</v>
      </c>
      <c r="J12" s="11" t="s">
        <v>339</v>
      </c>
      <c r="K12" s="10">
        <v>51</v>
      </c>
      <c r="L12">
        <f t="shared" si="0"/>
        <v>1</v>
      </c>
      <c r="M12" s="10" t="str">
        <f t="shared" si="17"/>
        <v>LHA-</v>
      </c>
      <c r="N12" t="str">
        <f t="shared" si="18"/>
        <v>___</v>
      </c>
      <c r="O12">
        <f t="shared" si="19"/>
        <v>52</v>
      </c>
      <c r="P12" t="str">
        <f t="shared" si="13"/>
        <v>LHA-___1</v>
      </c>
      <c r="Q12" t="str">
        <f t="shared" si="1"/>
        <v>HMS Tarawa</v>
      </c>
      <c r="R12" t="str">
        <f t="shared" si="2"/>
        <v>1971-11-15 00:00</v>
      </c>
      <c r="S12" t="str">
        <f t="shared" si="3"/>
        <v>1973-12-01 00:00</v>
      </c>
      <c r="T12" t="str">
        <f t="shared" si="4"/>
        <v>#L ___52</v>
      </c>
      <c r="U12" t="str">
        <f t="shared" si="14"/>
        <v>LHA-___1</v>
      </c>
      <c r="V12" t="str">
        <f t="shared" si="15"/>
        <v>LHA-___1 (US)</v>
      </c>
      <c r="W12">
        <f t="shared" si="5"/>
        <v>1</v>
      </c>
      <c r="X12" t="str">
        <f t="shared" si="6"/>
        <v>LHA</v>
      </c>
      <c r="Y12">
        <v>116</v>
      </c>
      <c r="Z12">
        <v>27</v>
      </c>
      <c r="AA12">
        <v>1</v>
      </c>
      <c r="AB12" t="str">
        <f t="shared" si="16"/>
        <v>insert into unit (UseOrdinal, MissionName, UniqueName, ServiceIdx, ServiceTypeIdx, RankSymbol, CanHide) Values (0, 'LHA-___1', 'HMS Tarawa',1,1,'@', 0)</v>
      </c>
      <c r="AC12" t="str">
        <f t="shared" si="7"/>
        <v>insert into relationship (RelTypeIdx, RelFromUnitId, RelToUnitId) values (1, 765, 781)</v>
      </c>
      <c r="AD12" t="str">
        <f t="shared" si="8"/>
        <v>insert into ship (UnitId, ShipPrefixId, Name, HCS, HCSNumber, PennantCode, PennantNumber,IsBase,AltHCS, AltHCSNumber, Commissioned, IsInactive) values (781,1,'Tarawa','LHA',1,'L',52,0,'LHA',1,'1976-05-29 00:00',0)</v>
      </c>
      <c r="AE12" t="str">
        <f t="shared" si="9"/>
        <v>insert into unitindex (indexcode, unitid, issortindex, isdisplayindex, isalt, isplaceholder, displayorder) values ('#L ___52',781,1,1,0,0,1) insert into unitindex (indexcode, unitid, issortindex, isdisplayindex, isalt, isplaceholder, displayorder) values ('LHA-___1',781,0,1,0,0,2) insert into unitindex (indexcode, unitid, issortindex, isdisplayindex, isalt, isplaceholder, displayorder) values ('LHA-___1 (US)',781,0,0,1,0,3)</v>
      </c>
      <c r="AG12" t="str">
        <f t="shared" si="10"/>
        <v>insert into MissionUnit (MissionId, UnitId) values (116,781)</v>
      </c>
      <c r="AH12" t="str">
        <f t="shared" si="11"/>
        <v>insert into ShipClassMember (ShipId, ShipClassId,IsLeadBoat) values ('c1fab937-a525-488c-90d2-5a25644d8a9d',27,1)</v>
      </c>
    </row>
    <row r="13" spans="1:34" ht="86.4" x14ac:dyDescent="0.3">
      <c r="A13" s="10" t="s">
        <v>401</v>
      </c>
      <c r="B13" s="10">
        <v>782</v>
      </c>
      <c r="C13" s="11" t="s">
        <v>340</v>
      </c>
      <c r="E13" s="10" t="s">
        <v>341</v>
      </c>
      <c r="F13" s="12">
        <v>26501</v>
      </c>
      <c r="G13" s="12">
        <v>27228</v>
      </c>
      <c r="H13" s="12">
        <v>28413</v>
      </c>
      <c r="I13" s="12" t="str">
        <f t="shared" si="12"/>
        <v>1977-10-15 00:00</v>
      </c>
      <c r="J13" s="10" t="s">
        <v>342</v>
      </c>
      <c r="K13" s="10">
        <v>51</v>
      </c>
      <c r="L13">
        <f t="shared" si="0"/>
        <v>2</v>
      </c>
      <c r="M13" s="10" t="str">
        <f t="shared" si="17"/>
        <v>LHA-</v>
      </c>
      <c r="N13" t="str">
        <f t="shared" si="18"/>
        <v>___</v>
      </c>
      <c r="O13">
        <f t="shared" si="19"/>
        <v>53</v>
      </c>
      <c r="P13" t="str">
        <f t="shared" si="13"/>
        <v>LHA-___2</v>
      </c>
      <c r="Q13" t="str">
        <f t="shared" si="1"/>
        <v>HMS Saipan</v>
      </c>
      <c r="R13" t="str">
        <f t="shared" si="2"/>
        <v>1972-07-21 00:00</v>
      </c>
      <c r="S13" t="str">
        <f t="shared" si="3"/>
        <v>1974-07-18 00:00</v>
      </c>
      <c r="T13" t="str">
        <f t="shared" si="4"/>
        <v>#L ___53</v>
      </c>
      <c r="U13" t="str">
        <f t="shared" si="14"/>
        <v>LHA-___2</v>
      </c>
      <c r="V13" t="str">
        <f t="shared" si="15"/>
        <v>LHA-___2 (US)</v>
      </c>
      <c r="W13">
        <f t="shared" si="5"/>
        <v>1</v>
      </c>
      <c r="X13" t="str">
        <f t="shared" si="6"/>
        <v>LHA</v>
      </c>
      <c r="Y13">
        <v>116</v>
      </c>
      <c r="Z13">
        <v>27</v>
      </c>
      <c r="AA13">
        <v>0</v>
      </c>
      <c r="AB13" t="str">
        <f t="shared" si="16"/>
        <v>insert into unit (UseOrdinal, MissionName, UniqueName, ServiceIdx, ServiceTypeIdx, RankSymbol, CanHide) Values (0, 'LHA-___2', 'HMS Saipan',1,1,'@', 0)</v>
      </c>
      <c r="AC13" t="str">
        <f t="shared" si="7"/>
        <v>insert into relationship (RelTypeIdx, RelFromUnitId, RelToUnitId) values (1, 765, 782)</v>
      </c>
      <c r="AD13" t="str">
        <f t="shared" si="8"/>
        <v>insert into ship (UnitId, ShipPrefixId, Name, HCS, HCSNumber, PennantCode, PennantNumber,IsBase,AltHCS, AltHCSNumber, Commissioned, IsInactive) values (782,1,'Saipan','LHA',2,'L',53,0,'LHA',2,'1977-10-15 00:00',0)</v>
      </c>
      <c r="AE13" t="str">
        <f t="shared" si="9"/>
        <v>insert into unitindex (indexcode, unitid, issortindex, isdisplayindex, isalt, isplaceholder, displayorder) values ('#L ___53',782,1,1,0,0,1) insert into unitindex (indexcode, unitid, issortindex, isdisplayindex, isalt, isplaceholder, displayorder) values ('LHA-___2',782,0,1,0,0,2) insert into unitindex (indexcode, unitid, issortindex, isdisplayindex, isalt, isplaceholder, displayorder) values ('LHA-___2 (US)',782,0,0,1,0,3)</v>
      </c>
      <c r="AG13" t="str">
        <f t="shared" si="10"/>
        <v>insert into MissionUnit (MissionId, UnitId) values (116,782)</v>
      </c>
      <c r="AH13" t="str">
        <f t="shared" si="11"/>
        <v>insert into ShipClassMember (ShipId, ShipClassId,IsLeadBoat) values ('a3c7d5aa-d1c9-451c-9a7d-a24b431a4f16',27,0)</v>
      </c>
    </row>
    <row r="14" spans="1:34" ht="28.8" customHeight="1" x14ac:dyDescent="0.3">
      <c r="A14" s="10" t="s">
        <v>402</v>
      </c>
      <c r="B14" s="10">
        <v>783</v>
      </c>
      <c r="C14" s="11" t="s">
        <v>343</v>
      </c>
      <c r="E14" s="10" t="s">
        <v>344</v>
      </c>
      <c r="F14" s="12">
        <v>26728</v>
      </c>
      <c r="G14" s="12">
        <v>28226</v>
      </c>
      <c r="H14" s="12">
        <v>28756</v>
      </c>
      <c r="I14" s="12" t="str">
        <f t="shared" si="12"/>
        <v>1978-09-23 00:00</v>
      </c>
      <c r="J14" s="11" t="s">
        <v>345</v>
      </c>
      <c r="K14" s="10">
        <v>51</v>
      </c>
      <c r="L14">
        <f t="shared" si="0"/>
        <v>3</v>
      </c>
      <c r="M14" s="10" t="str">
        <f t="shared" si="17"/>
        <v>LHA-</v>
      </c>
      <c r="N14" t="str">
        <f t="shared" si="18"/>
        <v>___</v>
      </c>
      <c r="O14">
        <f t="shared" si="19"/>
        <v>54</v>
      </c>
      <c r="P14" t="str">
        <f t="shared" si="13"/>
        <v>LHA-___3</v>
      </c>
      <c r="Q14" t="str">
        <f t="shared" si="1"/>
        <v>HMS Belleau Wood</v>
      </c>
      <c r="R14" t="str">
        <f t="shared" si="2"/>
        <v>1973-03-05 00:00</v>
      </c>
      <c r="S14" t="str">
        <f t="shared" si="3"/>
        <v>1977-04-11 00:00</v>
      </c>
      <c r="T14" t="str">
        <f t="shared" si="4"/>
        <v>#L ___54</v>
      </c>
      <c r="U14" t="str">
        <f t="shared" si="14"/>
        <v>LHA-___3</v>
      </c>
      <c r="V14" t="str">
        <f t="shared" si="15"/>
        <v>LHA-___3 (US)</v>
      </c>
      <c r="W14">
        <f t="shared" si="5"/>
        <v>1</v>
      </c>
      <c r="X14" t="str">
        <f t="shared" si="6"/>
        <v>LHA</v>
      </c>
      <c r="Y14">
        <v>116</v>
      </c>
      <c r="Z14">
        <v>27</v>
      </c>
      <c r="AA14">
        <v>0</v>
      </c>
      <c r="AB14" t="str">
        <f t="shared" si="16"/>
        <v>insert into unit (UseOrdinal, MissionName, UniqueName, ServiceIdx, ServiceTypeIdx, RankSymbol, CanHide) Values (0, 'LHA-___3', 'HMS Belleau Wood',1,1,'@', 0)</v>
      </c>
      <c r="AC14" t="str">
        <f t="shared" si="7"/>
        <v>insert into relationship (RelTypeIdx, RelFromUnitId, RelToUnitId) values (1, 765, 783)</v>
      </c>
      <c r="AD14" t="str">
        <f t="shared" si="8"/>
        <v>insert into ship (UnitId, ShipPrefixId, Name, HCS, HCSNumber, PennantCode, PennantNumber,IsBase,AltHCS, AltHCSNumber, Commissioned, IsInactive) values (783,1,'Belleau Wood','LHA',3,'L',54,0,'LHA',3,'1978-09-23 00:00',0)</v>
      </c>
      <c r="AE14" t="str">
        <f t="shared" si="9"/>
        <v>insert into unitindex (indexcode, unitid, issortindex, isdisplayindex, isalt, isplaceholder, displayorder) values ('#L ___54',783,1,1,0,0,1) insert into unitindex (indexcode, unitid, issortindex, isdisplayindex, isalt, isplaceholder, displayorder) values ('LHA-___3',783,0,1,0,0,2) insert into unitindex (indexcode, unitid, issortindex, isdisplayindex, isalt, isplaceholder, displayorder) values ('LHA-___3 (US)',783,0,0,1,0,3)</v>
      </c>
      <c r="AG14" t="str">
        <f t="shared" si="10"/>
        <v>insert into MissionUnit (MissionId, UnitId) values (116,783)</v>
      </c>
      <c r="AH14" t="str">
        <f t="shared" si="11"/>
        <v>insert into ShipClassMember (ShipId, ShipClassId,IsLeadBoat) values ('28d35c66-85d9-42a2-9efb-ebd9cc531262',27,0)</v>
      </c>
    </row>
    <row r="15" spans="1:34" ht="86.4" x14ac:dyDescent="0.3">
      <c r="A15" s="10" t="s">
        <v>403</v>
      </c>
      <c r="B15" s="10">
        <v>784</v>
      </c>
      <c r="C15" s="11" t="s">
        <v>346</v>
      </c>
      <c r="E15" s="10" t="s">
        <v>347</v>
      </c>
      <c r="F15" s="12">
        <v>26728</v>
      </c>
      <c r="G15" s="12">
        <v>28511</v>
      </c>
      <c r="H15" s="12">
        <v>29064</v>
      </c>
      <c r="I15" s="12" t="str">
        <f t="shared" si="12"/>
        <v>1979-07-28 00:00</v>
      </c>
      <c r="J15" s="10" t="s">
        <v>348</v>
      </c>
      <c r="K15" s="10">
        <v>51</v>
      </c>
      <c r="L15">
        <f t="shared" si="0"/>
        <v>4</v>
      </c>
      <c r="M15" s="10" t="str">
        <f t="shared" si="17"/>
        <v>LHA-</v>
      </c>
      <c r="N15" t="str">
        <f t="shared" si="18"/>
        <v>___</v>
      </c>
      <c r="O15">
        <f t="shared" si="19"/>
        <v>55</v>
      </c>
      <c r="P15" t="str">
        <f t="shared" si="13"/>
        <v>LHA-___4</v>
      </c>
      <c r="Q15" t="str">
        <f t="shared" si="1"/>
        <v>HMS Nassau</v>
      </c>
      <c r="R15" t="str">
        <f t="shared" si="2"/>
        <v>1973-03-05 00:00</v>
      </c>
      <c r="S15" t="str">
        <f t="shared" si="3"/>
        <v>1978-01-21 00:00</v>
      </c>
      <c r="T15" t="str">
        <f t="shared" si="4"/>
        <v>#L ___55</v>
      </c>
      <c r="U15" t="str">
        <f t="shared" si="14"/>
        <v>LHA-___4</v>
      </c>
      <c r="V15" t="str">
        <f t="shared" si="15"/>
        <v>LHA-___4 (US)</v>
      </c>
      <c r="W15">
        <f t="shared" si="5"/>
        <v>1</v>
      </c>
      <c r="X15" t="str">
        <f t="shared" si="6"/>
        <v>LHA</v>
      </c>
      <c r="Y15">
        <v>116</v>
      </c>
      <c r="Z15">
        <v>27</v>
      </c>
      <c r="AA15">
        <v>0</v>
      </c>
      <c r="AB15" t="str">
        <f t="shared" si="16"/>
        <v>insert into unit (UseOrdinal, MissionName, UniqueName, ServiceIdx, ServiceTypeIdx, RankSymbol, CanHide) Values (0, 'LHA-___4', 'HMS Nassau',1,1,'@', 0)</v>
      </c>
      <c r="AC15" t="str">
        <f t="shared" si="7"/>
        <v>insert into relationship (RelTypeIdx, RelFromUnitId, RelToUnitId) values (1, 765, 784)</v>
      </c>
      <c r="AD15" t="str">
        <f t="shared" si="8"/>
        <v>insert into ship (UnitId, ShipPrefixId, Name, HCS, HCSNumber, PennantCode, PennantNumber,IsBase,AltHCS, AltHCSNumber, Commissioned, IsInactive) values (784,1,'Nassau','LHA',4,'L',55,0,'LHA',4,'1979-07-28 00:00',0)</v>
      </c>
      <c r="AE15" t="str">
        <f t="shared" si="9"/>
        <v>insert into unitindex (indexcode, unitid, issortindex, isdisplayindex, isalt, isplaceholder, displayorder) values ('#L ___55',784,1,1,0,0,1) insert into unitindex (indexcode, unitid, issortindex, isdisplayindex, isalt, isplaceholder, displayorder) values ('LHA-___4',784,0,1,0,0,2) insert into unitindex (indexcode, unitid, issortindex, isdisplayindex, isalt, isplaceholder, displayorder) values ('LHA-___4 (US)',784,0,0,1,0,3)</v>
      </c>
      <c r="AG15" t="str">
        <f t="shared" si="10"/>
        <v>insert into MissionUnit (MissionId, UnitId) values (116,784)</v>
      </c>
      <c r="AH15" t="str">
        <f t="shared" si="11"/>
        <v>insert into ShipClassMember (ShipId, ShipClassId,IsLeadBoat) values ('2a5f5326-15e7-40f3-9ee8-4af7e1abbcfe',27,0)</v>
      </c>
    </row>
    <row r="16" spans="1:34" ht="86.4" x14ac:dyDescent="0.3">
      <c r="A16" s="10" t="s">
        <v>404</v>
      </c>
      <c r="B16" s="10">
        <v>785</v>
      </c>
      <c r="C16" s="11" t="s">
        <v>349</v>
      </c>
      <c r="E16" s="10" t="s">
        <v>350</v>
      </c>
      <c r="F16" s="12">
        <v>28076</v>
      </c>
      <c r="G16" s="12">
        <v>28819</v>
      </c>
      <c r="H16" s="12">
        <v>29344</v>
      </c>
      <c r="I16" s="12" t="str">
        <f t="shared" si="12"/>
        <v>1980-05-03 00:00</v>
      </c>
      <c r="J16" s="10" t="s">
        <v>348</v>
      </c>
      <c r="K16" s="10">
        <v>51</v>
      </c>
      <c r="L16">
        <f t="shared" si="0"/>
        <v>5</v>
      </c>
      <c r="M16" s="10" t="str">
        <f t="shared" si="17"/>
        <v>LHA-</v>
      </c>
      <c r="N16" t="str">
        <f t="shared" si="18"/>
        <v>___</v>
      </c>
      <c r="O16">
        <f t="shared" si="19"/>
        <v>56</v>
      </c>
      <c r="P16" t="str">
        <f t="shared" si="13"/>
        <v>LHA-___5</v>
      </c>
      <c r="Q16" t="str">
        <f t="shared" si="1"/>
        <v>HMS Peleliu</v>
      </c>
      <c r="R16" t="str">
        <f t="shared" si="2"/>
        <v>1976-11-12 00:00</v>
      </c>
      <c r="S16" t="str">
        <f t="shared" si="3"/>
        <v>1978-11-25 00:00</v>
      </c>
      <c r="T16" t="str">
        <f t="shared" si="4"/>
        <v>#L ___56</v>
      </c>
      <c r="U16" t="str">
        <f t="shared" si="14"/>
        <v>LHA-___5</v>
      </c>
      <c r="V16" t="str">
        <f t="shared" si="15"/>
        <v>LHA-___5 (US)</v>
      </c>
      <c r="W16">
        <f t="shared" si="5"/>
        <v>1</v>
      </c>
      <c r="X16" t="str">
        <f t="shared" si="6"/>
        <v>LHA</v>
      </c>
      <c r="Y16">
        <v>116</v>
      </c>
      <c r="Z16">
        <v>27</v>
      </c>
      <c r="AA16">
        <v>0</v>
      </c>
      <c r="AB16" t="str">
        <f t="shared" si="16"/>
        <v>insert into unit (UseOrdinal, MissionName, UniqueName, ServiceIdx, ServiceTypeIdx, RankSymbol, CanHide) Values (0, 'LHA-___5', 'HMS Peleliu',1,1,'@', 0)</v>
      </c>
      <c r="AC16" t="str">
        <f t="shared" si="7"/>
        <v>insert into relationship (RelTypeIdx, RelFromUnitId, RelToUnitId) values (1, 765, 785)</v>
      </c>
      <c r="AD16" t="str">
        <f t="shared" si="8"/>
        <v>insert into ship (UnitId, ShipPrefixId, Name, HCS, HCSNumber, PennantCode, PennantNumber,IsBase,AltHCS, AltHCSNumber, Commissioned, IsInactive) values (785,1,'Peleliu','LHA',5,'L',56,0,'LHA',5,'1980-05-03 00:00',0)</v>
      </c>
      <c r="AE16" t="str">
        <f t="shared" si="9"/>
        <v>insert into unitindex (indexcode, unitid, issortindex, isdisplayindex, isalt, isplaceholder, displayorder) values ('#L ___56',785,1,1,0,0,1) insert into unitindex (indexcode, unitid, issortindex, isdisplayindex, isalt, isplaceholder, displayorder) values ('LHA-___5',785,0,1,0,0,2) insert into unitindex (indexcode, unitid, issortindex, isdisplayindex, isalt, isplaceholder, displayorder) values ('LHA-___5 (US)',785,0,0,1,0,3)</v>
      </c>
      <c r="AG16" t="str">
        <f t="shared" si="10"/>
        <v>insert into MissionUnit (MissionId, UnitId) values (116,785)</v>
      </c>
      <c r="AH16" t="str">
        <f t="shared" si="11"/>
        <v>insert into ShipClassMember (ShipId, ShipClassId,IsLeadBoat) values ('cd9961f1-31e9-4c5e-9c63-c6259916e620',27,0)</v>
      </c>
    </row>
    <row r="17" spans="1:34" ht="86.4" x14ac:dyDescent="0.3">
      <c r="A17" s="10" t="s">
        <v>429</v>
      </c>
      <c r="B17" s="10">
        <v>786</v>
      </c>
      <c r="C17" s="11" t="s">
        <v>324</v>
      </c>
      <c r="E17" s="10" t="s">
        <v>351</v>
      </c>
      <c r="F17" s="12">
        <v>21642</v>
      </c>
      <c r="G17" s="12">
        <v>22176</v>
      </c>
      <c r="H17" s="12">
        <v>22519</v>
      </c>
      <c r="I17" s="12" t="str">
        <f t="shared" si="12"/>
        <v>1961-08-26 00:00</v>
      </c>
      <c r="J17" s="11" t="s">
        <v>352</v>
      </c>
      <c r="K17" s="10">
        <v>36</v>
      </c>
      <c r="L17">
        <f t="shared" si="0"/>
        <v>2</v>
      </c>
      <c r="M17" s="10" t="str">
        <f t="shared" si="17"/>
        <v>LPH-</v>
      </c>
      <c r="N17" t="str">
        <f t="shared" si="18"/>
        <v>___</v>
      </c>
      <c r="O17">
        <f t="shared" si="19"/>
        <v>38</v>
      </c>
      <c r="P17" t="str">
        <f t="shared" si="13"/>
        <v>LPH-___2</v>
      </c>
      <c r="Q17" t="str">
        <f t="shared" si="1"/>
        <v>HMS Iwo Jima</v>
      </c>
      <c r="R17" t="str">
        <f t="shared" si="2"/>
        <v>1959-04-02 00:00</v>
      </c>
      <c r="S17" t="str">
        <f t="shared" si="3"/>
        <v>1960-09-17 00:00</v>
      </c>
      <c r="T17" t="str">
        <f t="shared" si="4"/>
        <v>#L ___38</v>
      </c>
      <c r="U17" t="str">
        <f t="shared" si="14"/>
        <v>LPH-___2</v>
      </c>
      <c r="V17" t="str">
        <f t="shared" si="15"/>
        <v>LPH-___2 (US)</v>
      </c>
      <c r="W17">
        <f t="shared" si="5"/>
        <v>1</v>
      </c>
      <c r="X17" t="str">
        <f t="shared" si="6"/>
        <v>LPH</v>
      </c>
      <c r="Y17">
        <v>118</v>
      </c>
      <c r="Z17">
        <v>32</v>
      </c>
      <c r="AA17">
        <v>1</v>
      </c>
      <c r="AB17" t="str">
        <f t="shared" si="16"/>
        <v>insert into unit (UseOrdinal, MissionName, UniqueName, ServiceIdx, ServiceTypeIdx, RankSymbol, CanHide) Values (0, 'LPH-___2', 'HMS Iwo Jima',1,1,'@', 0)</v>
      </c>
      <c r="AC17" t="str">
        <f t="shared" si="7"/>
        <v>insert into relationship (RelTypeIdx, RelFromUnitId, RelToUnitId) values (1, 765, 786)</v>
      </c>
      <c r="AD17" t="str">
        <f t="shared" si="8"/>
        <v>insert into ship (UnitId, ShipPrefixId, Name, HCS, HCSNumber, PennantCode, PennantNumber,IsBase,AltHCS, AltHCSNumber, Commissioned, IsInactive) values (786,1,'Iwo Jima','LPH',2,'L',38,0,'LPH',2,'1961-08-26 00:00',0)</v>
      </c>
      <c r="AE17" t="str">
        <f t="shared" si="9"/>
        <v>insert into unitindex (indexcode, unitid, issortindex, isdisplayindex, isalt, isplaceholder, displayorder) values ('#L ___38',786,1,1,0,0,1) insert into unitindex (indexcode, unitid, issortindex, isdisplayindex, isalt, isplaceholder, displayorder) values ('LPH-___2',786,0,1,0,0,2) insert into unitindex (indexcode, unitid, issortindex, isdisplayindex, isalt, isplaceholder, displayorder) values ('LPH-___2 (US)',786,0,0,1,0,3)</v>
      </c>
      <c r="AG17" t="str">
        <f t="shared" si="10"/>
        <v>insert into MissionUnit (MissionId, UnitId) values (118,786)</v>
      </c>
      <c r="AH17" t="str">
        <f t="shared" si="11"/>
        <v>insert into ShipClassMember (ShipId, ShipClassId,IsLeadBoat) values ('9a4cf677-b857-46d3-b927-07290cbb654d',32,1)</v>
      </c>
    </row>
    <row r="18" spans="1:34" ht="57.6" customHeight="1" x14ac:dyDescent="0.3">
      <c r="A18" s="10" t="s">
        <v>430</v>
      </c>
      <c r="B18" s="10">
        <v>787</v>
      </c>
      <c r="C18" s="11" t="s">
        <v>353</v>
      </c>
      <c r="E18" s="10" t="s">
        <v>354</v>
      </c>
      <c r="F18" s="12">
        <v>22007</v>
      </c>
      <c r="G18" s="12">
        <v>22512</v>
      </c>
      <c r="H18" s="12">
        <v>22750</v>
      </c>
      <c r="I18" s="12" t="str">
        <f t="shared" si="12"/>
        <v>1962-04-14 00:00</v>
      </c>
      <c r="J18" s="10" t="s">
        <v>355</v>
      </c>
      <c r="K18" s="10">
        <v>36</v>
      </c>
      <c r="L18">
        <f t="shared" si="0"/>
        <v>3</v>
      </c>
      <c r="M18" s="10" t="str">
        <f t="shared" si="17"/>
        <v>LPH-</v>
      </c>
      <c r="N18" t="str">
        <f t="shared" si="18"/>
        <v>___</v>
      </c>
      <c r="O18">
        <f t="shared" si="19"/>
        <v>39</v>
      </c>
      <c r="P18" t="str">
        <f t="shared" si="13"/>
        <v>LPH-___3</v>
      </c>
      <c r="Q18" t="str">
        <f t="shared" si="1"/>
        <v>HMS Okinawa</v>
      </c>
      <c r="R18" t="str">
        <f t="shared" si="2"/>
        <v>1960-04-01 00:00</v>
      </c>
      <c r="S18" t="str">
        <f t="shared" si="3"/>
        <v>1961-08-19 00:00</v>
      </c>
      <c r="T18" t="str">
        <f t="shared" si="4"/>
        <v>#L ___39</v>
      </c>
      <c r="U18" t="str">
        <f t="shared" si="14"/>
        <v>LPH-___3</v>
      </c>
      <c r="V18" t="str">
        <f t="shared" si="15"/>
        <v>LPH-___3 (US)</v>
      </c>
      <c r="W18">
        <f t="shared" si="5"/>
        <v>1</v>
      </c>
      <c r="X18" t="str">
        <f t="shared" si="6"/>
        <v>LPH</v>
      </c>
      <c r="Y18">
        <v>118</v>
      </c>
      <c r="Z18">
        <v>32</v>
      </c>
      <c r="AA18">
        <v>0</v>
      </c>
      <c r="AB18" t="str">
        <f t="shared" si="16"/>
        <v>insert into unit (UseOrdinal, MissionName, UniqueName, ServiceIdx, ServiceTypeIdx, RankSymbol, CanHide) Values (0, 'LPH-___3', 'HMS Okinawa',1,1,'@', 0)</v>
      </c>
      <c r="AC18" t="str">
        <f t="shared" si="7"/>
        <v>insert into relationship (RelTypeIdx, RelFromUnitId, RelToUnitId) values (1, 765, 787)</v>
      </c>
      <c r="AD18" t="str">
        <f t="shared" si="8"/>
        <v>insert into ship (UnitId, ShipPrefixId, Name, HCS, HCSNumber, PennantCode, PennantNumber,IsBase,AltHCS, AltHCSNumber, Commissioned, IsInactive) values (787,1,'Okinawa','LPH',3,'L',39,0,'LPH',3,'1962-04-14 00:00',0)</v>
      </c>
      <c r="AE18" t="str">
        <f t="shared" si="9"/>
        <v>insert into unitindex (indexcode, unitid, issortindex, isdisplayindex, isalt, isplaceholder, displayorder) values ('#L ___39',787,1,1,0,0,1) insert into unitindex (indexcode, unitid, issortindex, isdisplayindex, isalt, isplaceholder, displayorder) values ('LPH-___3',787,0,1,0,0,2) insert into unitindex (indexcode, unitid, issortindex, isdisplayindex, isalt, isplaceholder, displayorder) values ('LPH-___3 (US)',787,0,0,1,0,3)</v>
      </c>
      <c r="AG18" t="str">
        <f t="shared" si="10"/>
        <v>insert into MissionUnit (MissionId, UnitId) values (118,787)</v>
      </c>
      <c r="AH18" t="str">
        <f t="shared" si="11"/>
        <v>insert into ShipClassMember (ShipId, ShipClassId,IsLeadBoat) values ('ce1bc675-d404-4894-867d-09610e8245d6',32,0)</v>
      </c>
    </row>
    <row r="19" spans="1:34" ht="86.4" x14ac:dyDescent="0.3">
      <c r="A19" s="10" t="s">
        <v>431</v>
      </c>
      <c r="B19" s="10">
        <v>788</v>
      </c>
      <c r="C19" s="11" t="s">
        <v>356</v>
      </c>
      <c r="E19" s="10" t="s">
        <v>357</v>
      </c>
      <c r="F19" s="12">
        <v>22525</v>
      </c>
      <c r="G19" s="12">
        <v>23086</v>
      </c>
      <c r="H19" s="12">
        <v>23212</v>
      </c>
      <c r="I19" s="12" t="str">
        <f t="shared" si="12"/>
        <v>1963-07-20 00:00</v>
      </c>
      <c r="J19" s="10" t="s">
        <v>358</v>
      </c>
      <c r="K19" s="10">
        <v>36</v>
      </c>
      <c r="L19">
        <f t="shared" si="0"/>
        <v>7</v>
      </c>
      <c r="M19" s="10" t="str">
        <f t="shared" si="17"/>
        <v>LPH-</v>
      </c>
      <c r="N19" t="str">
        <f t="shared" si="18"/>
        <v>___</v>
      </c>
      <c r="O19">
        <f t="shared" si="19"/>
        <v>43</v>
      </c>
      <c r="P19" t="str">
        <f t="shared" si="13"/>
        <v>LPH-___7</v>
      </c>
      <c r="Q19" t="str">
        <f t="shared" si="1"/>
        <v>HMS Guadalcanal</v>
      </c>
      <c r="R19" t="str">
        <f t="shared" si="2"/>
        <v>1961-09-01 00:00</v>
      </c>
      <c r="S19" t="str">
        <f t="shared" si="3"/>
        <v>1963-03-16 00:00</v>
      </c>
      <c r="T19" t="str">
        <f t="shared" si="4"/>
        <v>#L ___43</v>
      </c>
      <c r="U19" t="str">
        <f t="shared" si="14"/>
        <v>LPH-___7</v>
      </c>
      <c r="V19" t="str">
        <f t="shared" si="15"/>
        <v>LPH-___7 (US)</v>
      </c>
      <c r="W19">
        <f t="shared" si="5"/>
        <v>1</v>
      </c>
      <c r="X19" t="str">
        <f t="shared" si="6"/>
        <v>LPH</v>
      </c>
      <c r="Y19">
        <v>118</v>
      </c>
      <c r="Z19">
        <v>32</v>
      </c>
      <c r="AA19">
        <v>0</v>
      </c>
      <c r="AB19" t="str">
        <f t="shared" si="16"/>
        <v>insert into unit (UseOrdinal, MissionName, UniqueName, ServiceIdx, ServiceTypeIdx, RankSymbol, CanHide) Values (0, 'LPH-___7', 'HMS Guadalcanal',1,1,'@', 0)</v>
      </c>
      <c r="AC19" t="str">
        <f t="shared" si="7"/>
        <v>insert into relationship (RelTypeIdx, RelFromUnitId, RelToUnitId) values (1, 765, 788)</v>
      </c>
      <c r="AD19" t="str">
        <f t="shared" si="8"/>
        <v>insert into ship (UnitId, ShipPrefixId, Name, HCS, HCSNumber, PennantCode, PennantNumber,IsBase,AltHCS, AltHCSNumber, Commissioned, IsInactive) values (788,1,'Guadalcanal','LPH',7,'L',43,0,'LPH',7,'1963-07-20 00:00',0)</v>
      </c>
      <c r="AE19" t="str">
        <f t="shared" si="9"/>
        <v>insert into unitindex (indexcode, unitid, issortindex, isdisplayindex, isalt, isplaceholder, displayorder) values ('#L ___43',788,1,1,0,0,1) insert into unitindex (indexcode, unitid, issortindex, isdisplayindex, isalt, isplaceholder, displayorder) values ('LPH-___7',788,0,1,0,0,2) insert into unitindex (indexcode, unitid, issortindex, isdisplayindex, isalt, isplaceholder, displayorder) values ('LPH-___7 (US)',788,0,0,1,0,3)</v>
      </c>
      <c r="AG19" t="str">
        <f t="shared" si="10"/>
        <v>insert into MissionUnit (MissionId, UnitId) values (118,788)</v>
      </c>
      <c r="AH19" t="str">
        <f t="shared" si="11"/>
        <v>insert into ShipClassMember (ShipId, ShipClassId,IsLeadBoat) values ('e5df6169-a224-4eac-b4fc-3695b1ca39d2',32,0)</v>
      </c>
    </row>
    <row r="20" spans="1:34" ht="86.4" x14ac:dyDescent="0.3">
      <c r="A20" s="10" t="s">
        <v>432</v>
      </c>
      <c r="B20" s="10">
        <v>789</v>
      </c>
      <c r="C20" s="11" t="s">
        <v>359</v>
      </c>
      <c r="E20" s="10" t="s">
        <v>360</v>
      </c>
      <c r="F20" s="12">
        <v>22965</v>
      </c>
      <c r="G20" s="12">
        <v>23611</v>
      </c>
      <c r="H20" s="12">
        <v>23758</v>
      </c>
      <c r="I20" s="12" t="str">
        <f t="shared" si="12"/>
        <v>1965-01-16 00:00</v>
      </c>
      <c r="J20" s="10" t="s">
        <v>361</v>
      </c>
      <c r="K20" s="10">
        <v>36</v>
      </c>
      <c r="L20">
        <f t="shared" si="0"/>
        <v>9</v>
      </c>
      <c r="M20" s="10" t="str">
        <f t="shared" si="17"/>
        <v>LPH-</v>
      </c>
      <c r="N20" t="str">
        <f t="shared" si="18"/>
        <v>___</v>
      </c>
      <c r="O20">
        <f t="shared" si="19"/>
        <v>45</v>
      </c>
      <c r="P20" t="str">
        <f t="shared" si="13"/>
        <v>LPH-___9</v>
      </c>
      <c r="Q20" t="str">
        <f t="shared" si="1"/>
        <v>HMS Guam</v>
      </c>
      <c r="R20" t="str">
        <f t="shared" si="2"/>
        <v>1962-11-15 00:00</v>
      </c>
      <c r="S20" t="str">
        <f t="shared" si="3"/>
        <v>1964-08-22 00:00</v>
      </c>
      <c r="T20" t="str">
        <f t="shared" si="4"/>
        <v>#L ___45</v>
      </c>
      <c r="U20" t="str">
        <f t="shared" si="14"/>
        <v>LPH-___9</v>
      </c>
      <c r="V20" t="str">
        <f t="shared" si="15"/>
        <v>LPH-___9 (US)</v>
      </c>
      <c r="W20">
        <f t="shared" si="5"/>
        <v>1</v>
      </c>
      <c r="X20" t="str">
        <f t="shared" si="6"/>
        <v>LPH</v>
      </c>
      <c r="Y20">
        <v>118</v>
      </c>
      <c r="Z20">
        <v>32</v>
      </c>
      <c r="AA20">
        <v>0</v>
      </c>
      <c r="AB20" t="str">
        <f t="shared" si="16"/>
        <v>insert into unit (UseOrdinal, MissionName, UniqueName, ServiceIdx, ServiceTypeIdx, RankSymbol, CanHide) Values (0, 'LPH-___9', 'HMS Guam',1,1,'@', 0)</v>
      </c>
      <c r="AC20" t="str">
        <f t="shared" si="7"/>
        <v>insert into relationship (RelTypeIdx, RelFromUnitId, RelToUnitId) values (1, 765, 789)</v>
      </c>
      <c r="AD20" t="str">
        <f t="shared" si="8"/>
        <v>insert into ship (UnitId, ShipPrefixId, Name, HCS, HCSNumber, PennantCode, PennantNumber,IsBase,AltHCS, AltHCSNumber, Commissioned, IsInactive) values (789,1,'Guam','LPH',9,'L',45,0,'LPH',9,'1965-01-16 00:00',0)</v>
      </c>
      <c r="AE20" t="str">
        <f t="shared" si="9"/>
        <v>insert into unitindex (indexcode, unitid, issortindex, isdisplayindex, isalt, isplaceholder, displayorder) values ('#L ___45',789,1,1,0,0,1) insert into unitindex (indexcode, unitid, issortindex, isdisplayindex, isalt, isplaceholder, displayorder) values ('LPH-___9',789,0,1,0,0,2) insert into unitindex (indexcode, unitid, issortindex, isdisplayindex, isalt, isplaceholder, displayorder) values ('LPH-___9 (US)',789,0,0,1,0,3)</v>
      </c>
      <c r="AG20" t="str">
        <f t="shared" si="10"/>
        <v>insert into MissionUnit (MissionId, UnitId) values (118,789)</v>
      </c>
      <c r="AH20" t="str">
        <f t="shared" si="11"/>
        <v>insert into ShipClassMember (ShipId, ShipClassId,IsLeadBoat) values ('40f51c22-87d4-4d46-b23a-0470189aaa93',32,0)</v>
      </c>
    </row>
    <row r="21" spans="1:34" ht="201.6" x14ac:dyDescent="0.3">
      <c r="A21" s="10" t="s">
        <v>433</v>
      </c>
      <c r="B21" s="10">
        <v>790</v>
      </c>
      <c r="C21" s="11" t="s">
        <v>331</v>
      </c>
      <c r="E21" s="10" t="s">
        <v>362</v>
      </c>
      <c r="F21" s="12">
        <v>23543</v>
      </c>
      <c r="G21" s="12">
        <v>23954</v>
      </c>
      <c r="H21" s="12">
        <v>24325</v>
      </c>
      <c r="I21" s="12" t="str">
        <f t="shared" si="12"/>
        <v>1966-08-06 00:00</v>
      </c>
      <c r="J21" s="10" t="s">
        <v>363</v>
      </c>
      <c r="K21" s="10">
        <v>36</v>
      </c>
      <c r="L21">
        <f t="shared" si="0"/>
        <v>10</v>
      </c>
      <c r="M21" s="10" t="str">
        <f t="shared" si="17"/>
        <v>LPH-</v>
      </c>
      <c r="N21" t="str">
        <f t="shared" si="18"/>
        <v>___</v>
      </c>
      <c r="O21">
        <f t="shared" si="19"/>
        <v>46</v>
      </c>
      <c r="P21" t="str">
        <f t="shared" si="13"/>
        <v>LPH-___10</v>
      </c>
      <c r="Q21" t="str">
        <f t="shared" si="1"/>
        <v>HMS Tripoli</v>
      </c>
      <c r="R21" t="str">
        <f t="shared" si="2"/>
        <v>1964-06-15 00:00</v>
      </c>
      <c r="S21" t="str">
        <f t="shared" si="3"/>
        <v>1965-07-31 00:00</v>
      </c>
      <c r="T21" t="str">
        <f t="shared" si="4"/>
        <v>#L ___46</v>
      </c>
      <c r="U21" t="str">
        <f t="shared" si="14"/>
        <v>LPH-___10</v>
      </c>
      <c r="V21" t="str">
        <f t="shared" si="15"/>
        <v>LPH-___10 (US)</v>
      </c>
      <c r="W21">
        <f t="shared" si="5"/>
        <v>1</v>
      </c>
      <c r="X21" t="str">
        <f t="shared" si="6"/>
        <v>LPH</v>
      </c>
      <c r="Y21">
        <v>118</v>
      </c>
      <c r="Z21">
        <v>32</v>
      </c>
      <c r="AA21">
        <v>0</v>
      </c>
      <c r="AB21" t="str">
        <f t="shared" si="16"/>
        <v>insert into unit (UseOrdinal, MissionName, UniqueName, ServiceIdx, ServiceTypeIdx, RankSymbol, CanHide) Values (0, 'LPH-___10', 'HMS Tripoli',1,1,'@', 0)</v>
      </c>
      <c r="AC21" t="str">
        <f t="shared" si="7"/>
        <v>insert into relationship (RelTypeIdx, RelFromUnitId, RelToUnitId) values (1, 765, 790)</v>
      </c>
      <c r="AD21" t="str">
        <f t="shared" si="8"/>
        <v>insert into ship (UnitId, ShipPrefixId, Name, HCS, HCSNumber, PennantCode, PennantNumber,IsBase,AltHCS, AltHCSNumber, Commissioned, IsInactive) values (790,1,'Tripoli','LPH',10,'L',46,0,'LPH',10,'1966-08-06 00:00',0)</v>
      </c>
      <c r="AE21" t="str">
        <f t="shared" si="9"/>
        <v>insert into unitindex (indexcode, unitid, issortindex, isdisplayindex, isalt, isplaceholder, displayorder) values ('#L ___46',790,1,1,0,0,1) insert into unitindex (indexcode, unitid, issortindex, isdisplayindex, isalt, isplaceholder, displayorder) values ('LPH-___10',790,0,1,0,0,2) insert into unitindex (indexcode, unitid, issortindex, isdisplayindex, isalt, isplaceholder, displayorder) values ('LPH-___10 (US)',790,0,0,1,0,3)</v>
      </c>
      <c r="AG21" t="str">
        <f t="shared" si="10"/>
        <v>insert into MissionUnit (MissionId, UnitId) values (118,790)</v>
      </c>
      <c r="AH21" t="str">
        <f t="shared" si="11"/>
        <v>insert into ShipClassMember (ShipId, ShipClassId,IsLeadBoat) values ('88b2cb2a-df5a-461f-99d1-74609c16a70f',32,0)</v>
      </c>
    </row>
    <row r="22" spans="1:34" ht="86.4" x14ac:dyDescent="0.3">
      <c r="A22" s="10" t="s">
        <v>434</v>
      </c>
      <c r="B22" s="10">
        <v>791</v>
      </c>
      <c r="C22" s="11" t="s">
        <v>364</v>
      </c>
      <c r="E22" s="10" t="s">
        <v>365</v>
      </c>
      <c r="F22" s="12">
        <v>24167</v>
      </c>
      <c r="G22" s="12">
        <v>24871</v>
      </c>
      <c r="H22" s="12">
        <v>25158</v>
      </c>
      <c r="I22" s="12" t="str">
        <f t="shared" si="12"/>
        <v>1968-11-16 00:00</v>
      </c>
      <c r="J22" s="10" t="s">
        <v>366</v>
      </c>
      <c r="K22" s="10">
        <v>36</v>
      </c>
      <c r="L22">
        <f t="shared" si="0"/>
        <v>11</v>
      </c>
      <c r="M22" s="10" t="str">
        <f t="shared" si="17"/>
        <v>LPH-</v>
      </c>
      <c r="N22" t="str">
        <f t="shared" si="18"/>
        <v>___</v>
      </c>
      <c r="O22">
        <f t="shared" si="19"/>
        <v>47</v>
      </c>
      <c r="P22" t="str">
        <f t="shared" si="13"/>
        <v>LPH-___11</v>
      </c>
      <c r="Q22" t="str">
        <f t="shared" si="1"/>
        <v>HMS New Orleans</v>
      </c>
      <c r="R22" t="str">
        <f t="shared" si="2"/>
        <v>1966-03-01 00:00</v>
      </c>
      <c r="S22" t="str">
        <f t="shared" si="3"/>
        <v>1968-02-03 00:00</v>
      </c>
      <c r="T22" t="str">
        <f t="shared" si="4"/>
        <v>#L ___47</v>
      </c>
      <c r="U22" t="str">
        <f t="shared" si="14"/>
        <v>LPH-___11</v>
      </c>
      <c r="V22" t="str">
        <f t="shared" si="15"/>
        <v>LPH-___11 (US)</v>
      </c>
      <c r="W22">
        <f t="shared" si="5"/>
        <v>1</v>
      </c>
      <c r="X22" t="str">
        <f t="shared" si="6"/>
        <v>LPH</v>
      </c>
      <c r="Y22">
        <v>118</v>
      </c>
      <c r="Z22">
        <v>32</v>
      </c>
      <c r="AA22">
        <v>0</v>
      </c>
      <c r="AB22" t="str">
        <f t="shared" si="16"/>
        <v>insert into unit (UseOrdinal, MissionName, UniqueName, ServiceIdx, ServiceTypeIdx, RankSymbol, CanHide) Values (0, 'LPH-___11', 'HMS New Orleans',1,1,'@', 0)</v>
      </c>
      <c r="AC22" t="str">
        <f t="shared" si="7"/>
        <v>insert into relationship (RelTypeIdx, RelFromUnitId, RelToUnitId) values (1, 765, 791)</v>
      </c>
      <c r="AD22" t="str">
        <f t="shared" si="8"/>
        <v>insert into ship (UnitId, ShipPrefixId, Name, HCS, HCSNumber, PennantCode, PennantNumber,IsBase,AltHCS, AltHCSNumber, Commissioned, IsInactive) values (791,1,'New Orleans','LPH',11,'L',47,0,'LPH',11,'1968-11-16 00:00',0)</v>
      </c>
      <c r="AE22" t="str">
        <f t="shared" si="9"/>
        <v>insert into unitindex (indexcode, unitid, issortindex, isdisplayindex, isalt, isplaceholder, displayorder) values ('#L ___47',791,1,1,0,0,1) insert into unitindex (indexcode, unitid, issortindex, isdisplayindex, isalt, isplaceholder, displayorder) values ('LPH-___11',791,0,1,0,0,2) insert into unitindex (indexcode, unitid, issortindex, isdisplayindex, isalt, isplaceholder, displayorder) values ('LPH-___11 (US)',791,0,0,1,0,3)</v>
      </c>
      <c r="AG22" t="str">
        <f t="shared" si="10"/>
        <v>insert into MissionUnit (MissionId, UnitId) values (118,791)</v>
      </c>
      <c r="AH22" t="str">
        <f t="shared" si="11"/>
        <v>insert into ShipClassMember (ShipId, ShipClassId,IsLeadBoat) values ('cccca05b-4c04-4ceb-a323-77bdf7742060',32,0)</v>
      </c>
    </row>
    <row r="23" spans="1:34" ht="86.4" x14ac:dyDescent="0.3">
      <c r="A23" s="10" t="s">
        <v>435</v>
      </c>
      <c r="B23" s="10">
        <v>792</v>
      </c>
      <c r="C23" s="11" t="s">
        <v>367</v>
      </c>
      <c r="E23" s="10" t="s">
        <v>368</v>
      </c>
      <c r="F23" s="12">
        <v>24936</v>
      </c>
      <c r="G23" s="12">
        <v>25347</v>
      </c>
      <c r="H23" s="12">
        <v>25739</v>
      </c>
      <c r="I23" s="12" t="str">
        <f t="shared" si="12"/>
        <v>1970-06-20 00:00</v>
      </c>
      <c r="J23" s="10" t="s">
        <v>369</v>
      </c>
      <c r="K23" s="10">
        <v>36</v>
      </c>
      <c r="L23">
        <f t="shared" si="0"/>
        <v>12</v>
      </c>
      <c r="M23" s="10" t="str">
        <f t="shared" si="17"/>
        <v>LPH-</v>
      </c>
      <c r="N23" t="str">
        <f t="shared" si="18"/>
        <v>___</v>
      </c>
      <c r="O23">
        <f t="shared" si="19"/>
        <v>48</v>
      </c>
      <c r="P23" t="str">
        <f t="shared" si="13"/>
        <v>LPH-___12</v>
      </c>
      <c r="Q23" t="str">
        <f t="shared" si="1"/>
        <v>HMS Inchon</v>
      </c>
      <c r="R23" t="str">
        <f t="shared" si="2"/>
        <v>1968-04-08 00:00</v>
      </c>
      <c r="S23" t="str">
        <f t="shared" si="3"/>
        <v>1969-05-24 00:00</v>
      </c>
      <c r="T23" t="str">
        <f t="shared" si="4"/>
        <v>#L ___48</v>
      </c>
      <c r="U23" t="str">
        <f t="shared" si="14"/>
        <v>LPH-___12</v>
      </c>
      <c r="V23" t="str">
        <f t="shared" si="15"/>
        <v>LPH-___12 (US)</v>
      </c>
      <c r="W23">
        <f t="shared" si="5"/>
        <v>1</v>
      </c>
      <c r="X23" t="str">
        <f t="shared" si="6"/>
        <v>LPH</v>
      </c>
      <c r="Y23">
        <v>118</v>
      </c>
      <c r="Z23">
        <v>32</v>
      </c>
      <c r="AA23">
        <v>0</v>
      </c>
      <c r="AB23" t="str">
        <f t="shared" si="16"/>
        <v>insert into unit (UseOrdinal, MissionName, UniqueName, ServiceIdx, ServiceTypeIdx, RankSymbol, CanHide) Values (0, 'LPH-___12', 'HMS Inchon',1,1,'@', 0)</v>
      </c>
      <c r="AC23" t="str">
        <f t="shared" si="7"/>
        <v>insert into relationship (RelTypeIdx, RelFromUnitId, RelToUnitId) values (1, 765, 792)</v>
      </c>
      <c r="AD23" t="str">
        <f t="shared" si="8"/>
        <v>insert into ship (UnitId, ShipPrefixId, Name, HCS, HCSNumber, PennantCode, PennantNumber,IsBase,AltHCS, AltHCSNumber, Commissioned, IsInactive) values (792,1,'Inchon','LPH',12,'L',48,0,'LPH',12,'1970-06-20 00:00',0)</v>
      </c>
      <c r="AE23" t="str">
        <f t="shared" si="9"/>
        <v>insert into unitindex (indexcode, unitid, issortindex, isdisplayindex, isalt, isplaceholder, displayorder) values ('#L ___48',792,1,1,0,0,1) insert into unitindex (indexcode, unitid, issortindex, isdisplayindex, isalt, isplaceholder, displayorder) values ('LPH-___12',792,0,1,0,0,2) insert into unitindex (indexcode, unitid, issortindex, isdisplayindex, isalt, isplaceholder, displayorder) values ('LPH-___12 (US)',792,0,0,1,0,3)</v>
      </c>
      <c r="AG23" t="str">
        <f t="shared" si="10"/>
        <v>insert into MissionUnit (MissionId, UnitId) values (118,792)</v>
      </c>
      <c r="AH23" t="str">
        <f t="shared" si="11"/>
        <v>insert into ShipClassMember (ShipId, ShipClassId,IsLeadBoat) values ('36d668b6-f987-4306-b5a0-a4422d1398cd',32,0)</v>
      </c>
    </row>
    <row r="24" spans="1:34" ht="86.4" x14ac:dyDescent="0.3">
      <c r="A24" s="10" t="s">
        <v>416</v>
      </c>
      <c r="B24" s="10">
        <v>793</v>
      </c>
      <c r="C24" s="11" t="s">
        <v>370</v>
      </c>
      <c r="D24" s="10" t="s">
        <v>371</v>
      </c>
      <c r="E24" s="10" t="s">
        <v>371</v>
      </c>
      <c r="F24" s="12">
        <v>36869</v>
      </c>
      <c r="G24" s="12">
        <v>37814</v>
      </c>
      <c r="H24" s="12">
        <v>38731</v>
      </c>
      <c r="I24" s="12" t="str">
        <f t="shared" si="12"/>
        <v>2006-01-14 00:00</v>
      </c>
      <c r="J24" s="10" t="s">
        <v>372</v>
      </c>
      <c r="K24" s="10">
        <v>24</v>
      </c>
      <c r="L24">
        <f t="shared" si="0"/>
        <v>17</v>
      </c>
      <c r="M24" s="10" t="str">
        <f t="shared" si="17"/>
        <v>LPD-</v>
      </c>
      <c r="N24" t="str">
        <f t="shared" si="18"/>
        <v>___</v>
      </c>
      <c r="O24">
        <f t="shared" si="19"/>
        <v>41</v>
      </c>
      <c r="P24" t="str">
        <f t="shared" si="13"/>
        <v>LPD-___17</v>
      </c>
      <c r="Q24" t="str">
        <f t="shared" si="1"/>
        <v>HMS San Antonio</v>
      </c>
      <c r="R24" t="str">
        <f t="shared" si="2"/>
        <v>2000-12-09 00:00</v>
      </c>
      <c r="S24" t="str">
        <f t="shared" si="3"/>
        <v>2003-07-12 00:00</v>
      </c>
      <c r="T24" t="str">
        <f t="shared" si="4"/>
        <v>#L ___41</v>
      </c>
      <c r="U24" t="str">
        <f t="shared" si="14"/>
        <v>LPD-___17</v>
      </c>
      <c r="V24" t="str">
        <f t="shared" si="15"/>
        <v>LPD-___17 (US)</v>
      </c>
      <c r="W24">
        <f t="shared" si="5"/>
        <v>1</v>
      </c>
      <c r="X24" t="str">
        <f t="shared" si="6"/>
        <v>LPD</v>
      </c>
      <c r="Y24">
        <v>119</v>
      </c>
      <c r="Z24">
        <v>31</v>
      </c>
      <c r="AA24">
        <v>1</v>
      </c>
      <c r="AB24" t="str">
        <f t="shared" si="16"/>
        <v>insert into unit (UseOrdinal, MissionName, UniqueName, ServiceIdx, ServiceTypeIdx, RankSymbol, CanHide) Values (0, 'LPD-___17', 'HMS San Antonio',1,1,'@', 0)</v>
      </c>
      <c r="AC24" t="str">
        <f t="shared" si="7"/>
        <v>insert into relationship (RelTypeIdx, RelFromUnitId, RelToUnitId) values (1, 765, 793)</v>
      </c>
      <c r="AD24" t="str">
        <f t="shared" si="8"/>
        <v>insert into ship (UnitId, ShipPrefixId, Name, HCS, HCSNumber, PennantCode, PennantNumber,IsBase,AltHCS, AltHCSNumber, Commissioned, IsInactive) values (793,1,'San Antonio','LPD',17,'L',41,0,'LPD',17,'2006-01-14 00:00',0)</v>
      </c>
      <c r="AE24" t="str">
        <f t="shared" si="9"/>
        <v>insert into unitindex (indexcode, unitid, issortindex, isdisplayindex, isalt, isplaceholder, displayorder) values ('#L ___41',793,1,1,0,0,1) insert into unitindex (indexcode, unitid, issortindex, isdisplayindex, isalt, isplaceholder, displayorder) values ('LPD-___17',793,0,1,0,0,2) insert into unitindex (indexcode, unitid, issortindex, isdisplayindex, isalt, isplaceholder, displayorder) values ('LPD-___17 (US)',793,0,0,1,0,3)</v>
      </c>
      <c r="AG24" t="str">
        <f t="shared" si="10"/>
        <v>insert into MissionUnit (MissionId, UnitId) values (119,793)</v>
      </c>
      <c r="AH24" t="str">
        <f t="shared" si="11"/>
        <v>insert into ShipClassMember (ShipId, ShipClassId,IsLeadBoat) values ('6cb28125-09bc-473b-811f-ed7287c9d380',31,1)</v>
      </c>
    </row>
    <row r="25" spans="1:34" ht="86.4" x14ac:dyDescent="0.3">
      <c r="A25" s="10" t="s">
        <v>417</v>
      </c>
      <c r="B25" s="10">
        <v>794</v>
      </c>
      <c r="C25" s="11" t="s">
        <v>364</v>
      </c>
      <c r="D25" s="10" t="s">
        <v>373</v>
      </c>
      <c r="E25" s="10" t="s">
        <v>373</v>
      </c>
      <c r="F25" s="12">
        <v>37543</v>
      </c>
      <c r="G25" s="12">
        <v>38332</v>
      </c>
      <c r="H25" s="12">
        <v>39151</v>
      </c>
      <c r="I25" s="12" t="str">
        <f t="shared" si="12"/>
        <v>2007-03-10 00:00</v>
      </c>
      <c r="J25" s="10" t="s">
        <v>90</v>
      </c>
      <c r="K25" s="10">
        <v>24</v>
      </c>
      <c r="L25">
        <f t="shared" si="0"/>
        <v>18</v>
      </c>
      <c r="M25" s="10" t="str">
        <f t="shared" si="17"/>
        <v>LPD-</v>
      </c>
      <c r="N25" t="str">
        <f t="shared" si="18"/>
        <v>___</v>
      </c>
      <c r="O25">
        <f t="shared" si="19"/>
        <v>42</v>
      </c>
      <c r="P25" t="str">
        <f t="shared" si="13"/>
        <v>LPD-___18</v>
      </c>
      <c r="Q25" t="str">
        <f t="shared" si="1"/>
        <v>HMS New Orleans</v>
      </c>
      <c r="R25" t="str">
        <f t="shared" si="2"/>
        <v>2002-10-14 00:00</v>
      </c>
      <c r="S25" t="str">
        <f t="shared" si="3"/>
        <v>2004-12-11 00:00</v>
      </c>
      <c r="T25" t="str">
        <f t="shared" si="4"/>
        <v>#L ___42</v>
      </c>
      <c r="U25" t="str">
        <f t="shared" si="14"/>
        <v>LPD-___18</v>
      </c>
      <c r="V25" t="str">
        <f t="shared" si="15"/>
        <v>LPD-___18 (US)</v>
      </c>
      <c r="W25">
        <f t="shared" si="5"/>
        <v>1</v>
      </c>
      <c r="X25" t="str">
        <f t="shared" si="6"/>
        <v>LPD</v>
      </c>
      <c r="Y25">
        <v>119</v>
      </c>
      <c r="Z25">
        <v>31</v>
      </c>
      <c r="AA25">
        <v>0</v>
      </c>
      <c r="AB25" t="str">
        <f t="shared" si="16"/>
        <v>insert into unit (UseOrdinal, MissionName, UniqueName, ServiceIdx, ServiceTypeIdx, RankSymbol, CanHide) Values (0, 'LPD-___18', 'HMS New Orleans',1,1,'@', 0)</v>
      </c>
      <c r="AC25" t="str">
        <f t="shared" si="7"/>
        <v>insert into relationship (RelTypeIdx, RelFromUnitId, RelToUnitId) values (1, 765, 794)</v>
      </c>
      <c r="AD25" t="str">
        <f t="shared" si="8"/>
        <v>insert into ship (UnitId, ShipPrefixId, Name, HCS, HCSNumber, PennantCode, PennantNumber,IsBase,AltHCS, AltHCSNumber, Commissioned, IsInactive) values (794,1,'New Orleans','LPD',18,'L',42,0,'LPD',18,'2007-03-10 00:00',0)</v>
      </c>
      <c r="AE25" t="str">
        <f t="shared" si="9"/>
        <v>insert into unitindex (indexcode, unitid, issortindex, isdisplayindex, isalt, isplaceholder, displayorder) values ('#L ___42',794,1,1,0,0,1) insert into unitindex (indexcode, unitid, issortindex, isdisplayindex, isalt, isplaceholder, displayorder) values ('LPD-___18',794,0,1,0,0,2) insert into unitindex (indexcode, unitid, issortindex, isdisplayindex, isalt, isplaceholder, displayorder) values ('LPD-___18 (US)',794,0,0,1,0,3)</v>
      </c>
      <c r="AG25" t="str">
        <f t="shared" si="10"/>
        <v>insert into MissionUnit (MissionId, UnitId) values (119,794)</v>
      </c>
      <c r="AH25" t="str">
        <f t="shared" si="11"/>
        <v>insert into ShipClassMember (ShipId, ShipClassId,IsLeadBoat) values ('558a3b03-89c4-4310-9116-45e74b7ad5b1',31,0)</v>
      </c>
    </row>
    <row r="26" spans="1:34" ht="86.4" x14ac:dyDescent="0.3">
      <c r="A26" s="10" t="s">
        <v>418</v>
      </c>
      <c r="B26" s="10">
        <v>795</v>
      </c>
      <c r="C26" s="11" t="s">
        <v>374</v>
      </c>
      <c r="D26" s="10" t="s">
        <v>375</v>
      </c>
      <c r="E26" s="10" t="s">
        <v>375</v>
      </c>
      <c r="F26" s="12">
        <v>37677</v>
      </c>
      <c r="G26" s="12">
        <v>38310</v>
      </c>
      <c r="H26" s="12">
        <v>39431</v>
      </c>
      <c r="I26" s="12" t="str">
        <f t="shared" si="12"/>
        <v>2007-12-15 00:00</v>
      </c>
      <c r="J26" s="10" t="s">
        <v>372</v>
      </c>
      <c r="K26" s="10">
        <v>24</v>
      </c>
      <c r="L26">
        <f t="shared" si="0"/>
        <v>19</v>
      </c>
      <c r="M26" s="10" t="str">
        <f t="shared" si="17"/>
        <v>LPD-</v>
      </c>
      <c r="N26" t="str">
        <f t="shared" si="18"/>
        <v>___</v>
      </c>
      <c r="O26">
        <f t="shared" si="19"/>
        <v>43</v>
      </c>
      <c r="P26" t="str">
        <f t="shared" si="13"/>
        <v>LPD-___19</v>
      </c>
      <c r="Q26" t="str">
        <f t="shared" si="1"/>
        <v>HMS Mesa Verde</v>
      </c>
      <c r="R26" t="str">
        <f t="shared" si="2"/>
        <v>2003-02-25 00:00</v>
      </c>
      <c r="S26" t="str">
        <f t="shared" si="3"/>
        <v>2004-11-19 00:00</v>
      </c>
      <c r="T26" t="str">
        <f t="shared" si="4"/>
        <v>#L ___43</v>
      </c>
      <c r="U26" t="str">
        <f t="shared" si="14"/>
        <v>LPD-___19</v>
      </c>
      <c r="V26" t="str">
        <f t="shared" si="15"/>
        <v>LPD-___19 (US)</v>
      </c>
      <c r="W26">
        <f t="shared" si="5"/>
        <v>1</v>
      </c>
      <c r="X26" t="str">
        <f t="shared" si="6"/>
        <v>LPD</v>
      </c>
      <c r="Y26">
        <v>119</v>
      </c>
      <c r="Z26">
        <v>31</v>
      </c>
      <c r="AA26">
        <v>0</v>
      </c>
      <c r="AB26" t="str">
        <f t="shared" si="16"/>
        <v>insert into unit (UseOrdinal, MissionName, UniqueName, ServiceIdx, ServiceTypeIdx, RankSymbol, CanHide) Values (0, 'LPD-___19', 'HMS Mesa Verde',1,1,'@', 0)</v>
      </c>
      <c r="AC26" t="str">
        <f t="shared" si="7"/>
        <v>insert into relationship (RelTypeIdx, RelFromUnitId, RelToUnitId) values (1, 765, 795)</v>
      </c>
      <c r="AD26" t="str">
        <f t="shared" si="8"/>
        <v>insert into ship (UnitId, ShipPrefixId, Name, HCS, HCSNumber, PennantCode, PennantNumber,IsBase,AltHCS, AltHCSNumber, Commissioned, IsInactive) values (795,1,'Mesa Verde','LPD',19,'L',43,0,'LPD',19,'2007-12-15 00:00',0)</v>
      </c>
      <c r="AE26" t="str">
        <f t="shared" si="9"/>
        <v>insert into unitindex (indexcode, unitid, issortindex, isdisplayindex, isalt, isplaceholder, displayorder) values ('#L ___43',795,1,1,0,0,1) insert into unitindex (indexcode, unitid, issortindex, isdisplayindex, isalt, isplaceholder, displayorder) values ('LPD-___19',795,0,1,0,0,2) insert into unitindex (indexcode, unitid, issortindex, isdisplayindex, isalt, isplaceholder, displayorder) values ('LPD-___19 (US)',795,0,0,1,0,3)</v>
      </c>
      <c r="AG26" t="str">
        <f t="shared" si="10"/>
        <v>insert into MissionUnit (MissionId, UnitId) values (119,795)</v>
      </c>
      <c r="AH26" t="str">
        <f t="shared" si="11"/>
        <v>insert into ShipClassMember (ShipId, ShipClassId,IsLeadBoat) values ('3f4216e9-2b2d-4474-9feb-83cce2fa52f2',31,0)</v>
      </c>
    </row>
    <row r="27" spans="1:34" ht="86.4" x14ac:dyDescent="0.3">
      <c r="A27" s="10" t="s">
        <v>419</v>
      </c>
      <c r="B27" s="10">
        <v>796</v>
      </c>
      <c r="C27" s="11" t="s">
        <v>376</v>
      </c>
      <c r="D27" s="10" t="s">
        <v>377</v>
      </c>
      <c r="E27" s="10" t="s">
        <v>377</v>
      </c>
      <c r="F27" s="12">
        <v>37844</v>
      </c>
      <c r="G27" s="12">
        <v>38940</v>
      </c>
      <c r="H27" s="12">
        <v>39837</v>
      </c>
      <c r="I27" s="12" t="str">
        <f t="shared" si="12"/>
        <v>2009-01-24 00:00</v>
      </c>
      <c r="J27" s="10" t="s">
        <v>378</v>
      </c>
      <c r="K27" s="10">
        <v>24</v>
      </c>
      <c r="L27">
        <f t="shared" si="0"/>
        <v>20</v>
      </c>
      <c r="M27" s="10" t="str">
        <f t="shared" si="17"/>
        <v>LPD-</v>
      </c>
      <c r="N27" t="str">
        <f t="shared" si="18"/>
        <v>___</v>
      </c>
      <c r="O27">
        <f t="shared" si="19"/>
        <v>44</v>
      </c>
      <c r="P27" t="str">
        <f t="shared" si="13"/>
        <v>LPD-___20</v>
      </c>
      <c r="Q27" t="str">
        <f t="shared" si="1"/>
        <v>HMS Green Bay</v>
      </c>
      <c r="R27" t="str">
        <f t="shared" si="2"/>
        <v>2003-08-11 00:00</v>
      </c>
      <c r="S27" t="str">
        <f t="shared" si="3"/>
        <v>2006-08-11 00:00</v>
      </c>
      <c r="T27" t="str">
        <f t="shared" si="4"/>
        <v>#L ___44</v>
      </c>
      <c r="U27" t="str">
        <f t="shared" si="14"/>
        <v>LPD-___20</v>
      </c>
      <c r="V27" t="str">
        <f t="shared" si="15"/>
        <v>LPD-___20 (US)</v>
      </c>
      <c r="W27">
        <f t="shared" si="5"/>
        <v>1</v>
      </c>
      <c r="X27" t="str">
        <f t="shared" si="6"/>
        <v>LPD</v>
      </c>
      <c r="Y27">
        <v>119</v>
      </c>
      <c r="Z27">
        <v>31</v>
      </c>
      <c r="AA27">
        <v>0</v>
      </c>
      <c r="AB27" t="str">
        <f t="shared" si="16"/>
        <v>insert into unit (UseOrdinal, MissionName, UniqueName, ServiceIdx, ServiceTypeIdx, RankSymbol, CanHide) Values (0, 'LPD-___20', 'HMS Green Bay',1,1,'@', 0)</v>
      </c>
      <c r="AC27" t="str">
        <f t="shared" si="7"/>
        <v>insert into relationship (RelTypeIdx, RelFromUnitId, RelToUnitId) values (1, 765, 796)</v>
      </c>
      <c r="AD27" t="str">
        <f t="shared" si="8"/>
        <v>insert into ship (UnitId, ShipPrefixId, Name, HCS, HCSNumber, PennantCode, PennantNumber,IsBase,AltHCS, AltHCSNumber, Commissioned, IsInactive) values (796,1,'Green Bay','LPD',20,'L',44,0,'LPD',20,'2009-01-24 00:00',0)</v>
      </c>
      <c r="AE27" t="str">
        <f t="shared" si="9"/>
        <v>insert into unitindex (indexcode, unitid, issortindex, isdisplayindex, isalt, isplaceholder, displayorder) values ('#L ___44',796,1,1,0,0,1) insert into unitindex (indexcode, unitid, issortindex, isdisplayindex, isalt, isplaceholder, displayorder) values ('LPD-___20',796,0,1,0,0,2) insert into unitindex (indexcode, unitid, issortindex, isdisplayindex, isalt, isplaceholder, displayorder) values ('LPD-___20 (US)',796,0,0,1,0,3)</v>
      </c>
      <c r="AG27" t="str">
        <f t="shared" si="10"/>
        <v>insert into MissionUnit (MissionId, UnitId) values (119,796)</v>
      </c>
      <c r="AH27" t="str">
        <f t="shared" si="11"/>
        <v>insert into ShipClassMember (ShipId, ShipClassId,IsLeadBoat) values ('a1fef520-2ac4-4443-813d-9c7968f6c4bd',31,0)</v>
      </c>
    </row>
    <row r="28" spans="1:34" ht="86.4" x14ac:dyDescent="0.3">
      <c r="A28" s="10" t="s">
        <v>420</v>
      </c>
      <c r="B28" s="10">
        <v>797</v>
      </c>
      <c r="C28" s="11" t="s">
        <v>379</v>
      </c>
      <c r="D28" s="10" t="s">
        <v>380</v>
      </c>
      <c r="E28" s="10" t="s">
        <v>380</v>
      </c>
      <c r="F28" s="12">
        <v>38240</v>
      </c>
      <c r="G28" s="12">
        <v>39435</v>
      </c>
      <c r="H28" s="12">
        <v>40124</v>
      </c>
      <c r="I28" s="12" t="str">
        <f t="shared" si="12"/>
        <v>2009-11-07 00:00</v>
      </c>
      <c r="J28" s="10" t="s">
        <v>381</v>
      </c>
      <c r="K28" s="10">
        <v>24</v>
      </c>
      <c r="L28">
        <f t="shared" si="0"/>
        <v>21</v>
      </c>
      <c r="M28" s="10" t="str">
        <f t="shared" si="17"/>
        <v>LPD-</v>
      </c>
      <c r="N28" t="str">
        <f t="shared" si="18"/>
        <v>___</v>
      </c>
      <c r="O28">
        <f t="shared" si="19"/>
        <v>45</v>
      </c>
      <c r="P28" t="str">
        <f t="shared" si="13"/>
        <v>LPD-___21</v>
      </c>
      <c r="Q28" t="str">
        <f t="shared" si="1"/>
        <v>HMS New York</v>
      </c>
      <c r="R28" t="str">
        <f t="shared" si="2"/>
        <v>2004-09-10 00:00</v>
      </c>
      <c r="S28" t="str">
        <f t="shared" si="3"/>
        <v>2007-12-19 00:00</v>
      </c>
      <c r="T28" t="str">
        <f t="shared" si="4"/>
        <v>#L ___45</v>
      </c>
      <c r="U28" t="str">
        <f t="shared" si="14"/>
        <v>LPD-___21</v>
      </c>
      <c r="V28" t="str">
        <f t="shared" si="15"/>
        <v>LPD-___21 (US)</v>
      </c>
      <c r="W28">
        <f t="shared" si="5"/>
        <v>1</v>
      </c>
      <c r="X28" t="str">
        <f t="shared" si="6"/>
        <v>LPD</v>
      </c>
      <c r="Y28">
        <v>119</v>
      </c>
      <c r="Z28">
        <v>31</v>
      </c>
      <c r="AA28">
        <v>0</v>
      </c>
      <c r="AB28" t="str">
        <f t="shared" si="16"/>
        <v>insert into unit (UseOrdinal, MissionName, UniqueName, ServiceIdx, ServiceTypeIdx, RankSymbol, CanHide) Values (0, 'LPD-___21', 'HMS New York',1,1,'@', 0)</v>
      </c>
      <c r="AC28" t="str">
        <f t="shared" si="7"/>
        <v>insert into relationship (RelTypeIdx, RelFromUnitId, RelToUnitId) values (1, 765, 797)</v>
      </c>
      <c r="AD28" t="str">
        <f t="shared" si="8"/>
        <v>insert into ship (UnitId, ShipPrefixId, Name, HCS, HCSNumber, PennantCode, PennantNumber,IsBase,AltHCS, AltHCSNumber, Commissioned, IsInactive) values (797,1,'New York','LPD',21,'L',45,0,'LPD',21,'2009-11-07 00:00',0)</v>
      </c>
      <c r="AE28" t="str">
        <f t="shared" si="9"/>
        <v>insert into unitindex (indexcode, unitid, issortindex, isdisplayindex, isalt, isplaceholder, displayorder) values ('#L ___45',797,1,1,0,0,1) insert into unitindex (indexcode, unitid, issortindex, isdisplayindex, isalt, isplaceholder, displayorder) values ('LPD-___21',797,0,1,0,0,2) insert into unitindex (indexcode, unitid, issortindex, isdisplayindex, isalt, isplaceholder, displayorder) values ('LPD-___21 (US)',797,0,0,1,0,3)</v>
      </c>
      <c r="AG28" t="str">
        <f t="shared" si="10"/>
        <v>insert into MissionUnit (MissionId, UnitId) values (119,797)</v>
      </c>
      <c r="AH28" t="str">
        <f t="shared" si="11"/>
        <v>insert into ShipClassMember (ShipId, ShipClassId,IsLeadBoat) values ('ae1868dd-da2e-4129-8fdb-457e6e8aa065',31,0)</v>
      </c>
    </row>
    <row r="29" spans="1:34" ht="86.4" x14ac:dyDescent="0.3">
      <c r="A29" s="10" t="s">
        <v>421</v>
      </c>
      <c r="B29" s="10">
        <v>798</v>
      </c>
      <c r="C29" s="11" t="s">
        <v>382</v>
      </c>
      <c r="D29" s="10" t="s">
        <v>383</v>
      </c>
      <c r="E29" s="10" t="s">
        <v>383</v>
      </c>
      <c r="F29" s="12">
        <v>39225</v>
      </c>
      <c r="G29" s="12">
        <v>40305</v>
      </c>
      <c r="H29" s="12">
        <v>41048</v>
      </c>
      <c r="I29" s="12" t="str">
        <f t="shared" si="12"/>
        <v>2012-05-19 00:00</v>
      </c>
      <c r="J29" s="10" t="s">
        <v>90</v>
      </c>
      <c r="K29" s="10">
        <v>24</v>
      </c>
      <c r="L29">
        <f t="shared" si="0"/>
        <v>22</v>
      </c>
      <c r="M29" s="10" t="str">
        <f t="shared" si="17"/>
        <v>LPD-</v>
      </c>
      <c r="N29" t="str">
        <f t="shared" si="18"/>
        <v>___</v>
      </c>
      <c r="O29">
        <f t="shared" si="19"/>
        <v>46</v>
      </c>
      <c r="P29" t="str">
        <f t="shared" si="13"/>
        <v>LPD-___22</v>
      </c>
      <c r="Q29" t="str">
        <f t="shared" si="1"/>
        <v>HMS San Diego</v>
      </c>
      <c r="R29" t="str">
        <f t="shared" si="2"/>
        <v>2007-05-23 00:00</v>
      </c>
      <c r="S29" t="str">
        <f t="shared" si="3"/>
        <v>2010-05-07 00:00</v>
      </c>
      <c r="T29" t="str">
        <f t="shared" si="4"/>
        <v>#L ___46</v>
      </c>
      <c r="U29" t="str">
        <f t="shared" si="14"/>
        <v>LPD-___22</v>
      </c>
      <c r="V29" t="str">
        <f t="shared" si="15"/>
        <v>LPD-___22 (US)</v>
      </c>
      <c r="W29">
        <f t="shared" si="5"/>
        <v>1</v>
      </c>
      <c r="X29" t="str">
        <f t="shared" si="6"/>
        <v>LPD</v>
      </c>
      <c r="Y29">
        <v>119</v>
      </c>
      <c r="Z29">
        <v>31</v>
      </c>
      <c r="AA29">
        <v>0</v>
      </c>
      <c r="AB29" t="str">
        <f t="shared" si="16"/>
        <v>insert into unit (UseOrdinal, MissionName, UniqueName, ServiceIdx, ServiceTypeIdx, RankSymbol, CanHide) Values (0, 'LPD-___22', 'HMS San Diego',1,1,'@', 0)</v>
      </c>
      <c r="AC29" t="str">
        <f t="shared" si="7"/>
        <v>insert into relationship (RelTypeIdx, RelFromUnitId, RelToUnitId) values (1, 765, 798)</v>
      </c>
      <c r="AD29" t="str">
        <f t="shared" si="8"/>
        <v>insert into ship (UnitId, ShipPrefixId, Name, HCS, HCSNumber, PennantCode, PennantNumber,IsBase,AltHCS, AltHCSNumber, Commissioned, IsInactive) values (798,1,'San Diego','LPD',22,'L',46,0,'LPD',22,'2012-05-19 00:00',0)</v>
      </c>
      <c r="AE29" t="str">
        <f t="shared" si="9"/>
        <v>insert into unitindex (indexcode, unitid, issortindex, isdisplayindex, isalt, isplaceholder, displayorder) values ('#L ___46',798,1,1,0,0,1) insert into unitindex (indexcode, unitid, issortindex, isdisplayindex, isalt, isplaceholder, displayorder) values ('LPD-___22',798,0,1,0,0,2) insert into unitindex (indexcode, unitid, issortindex, isdisplayindex, isalt, isplaceholder, displayorder) values ('LPD-___22 (US)',798,0,0,1,0,3)</v>
      </c>
      <c r="AG29" t="str">
        <f t="shared" si="10"/>
        <v>insert into MissionUnit (MissionId, UnitId) values (119,798)</v>
      </c>
      <c r="AH29" t="str">
        <f t="shared" si="11"/>
        <v>insert into ShipClassMember (ShipId, ShipClassId,IsLeadBoat) values ('90c65c15-9c84-46ce-a3e8-d69a426542ae',31,0)</v>
      </c>
    </row>
    <row r="30" spans="1:34" ht="86.4" x14ac:dyDescent="0.3">
      <c r="A30" s="10" t="s">
        <v>422</v>
      </c>
      <c r="B30" s="10">
        <v>799</v>
      </c>
      <c r="C30" s="11" t="s">
        <v>384</v>
      </c>
      <c r="D30" s="10" t="s">
        <v>385</v>
      </c>
      <c r="E30" s="10" t="s">
        <v>385</v>
      </c>
      <c r="F30" s="12">
        <v>39349</v>
      </c>
      <c r="G30" s="12">
        <v>40586</v>
      </c>
      <c r="H30" s="12">
        <v>41398</v>
      </c>
      <c r="I30" s="12" t="str">
        <f t="shared" si="12"/>
        <v>2013-05-04 00:00</v>
      </c>
      <c r="J30" s="10" t="s">
        <v>90</v>
      </c>
      <c r="K30" s="10">
        <v>24</v>
      </c>
      <c r="L30">
        <f t="shared" si="0"/>
        <v>23</v>
      </c>
      <c r="M30" s="10" t="str">
        <f t="shared" si="17"/>
        <v>LPD-</v>
      </c>
      <c r="N30" t="str">
        <f t="shared" si="18"/>
        <v>___</v>
      </c>
      <c r="O30">
        <f t="shared" si="19"/>
        <v>47</v>
      </c>
      <c r="P30" t="str">
        <f t="shared" si="13"/>
        <v>LPD-___23</v>
      </c>
      <c r="Q30" t="str">
        <f t="shared" si="1"/>
        <v>HMS Anchorage</v>
      </c>
      <c r="R30" t="str">
        <f t="shared" si="2"/>
        <v>2007-09-24 00:00</v>
      </c>
      <c r="S30" t="str">
        <f t="shared" si="3"/>
        <v>2011-02-12 00:00</v>
      </c>
      <c r="T30" t="str">
        <f t="shared" si="4"/>
        <v>#L ___47</v>
      </c>
      <c r="U30" t="str">
        <f t="shared" si="14"/>
        <v>LPD-___23</v>
      </c>
      <c r="V30" t="str">
        <f t="shared" si="15"/>
        <v>LPD-___23 (US)</v>
      </c>
      <c r="W30">
        <f t="shared" si="5"/>
        <v>1</v>
      </c>
      <c r="X30" t="str">
        <f t="shared" si="6"/>
        <v>LPD</v>
      </c>
      <c r="Y30">
        <v>119</v>
      </c>
      <c r="Z30">
        <v>31</v>
      </c>
      <c r="AA30">
        <v>0</v>
      </c>
      <c r="AB30" t="str">
        <f t="shared" si="16"/>
        <v>insert into unit (UseOrdinal, MissionName, UniqueName, ServiceIdx, ServiceTypeIdx, RankSymbol, CanHide) Values (0, 'LPD-___23', 'HMS Anchorage',1,1,'@', 0)</v>
      </c>
      <c r="AC30" t="str">
        <f t="shared" si="7"/>
        <v>insert into relationship (RelTypeIdx, RelFromUnitId, RelToUnitId) values (1, 765, 799)</v>
      </c>
      <c r="AD30" t="str">
        <f t="shared" si="8"/>
        <v>insert into ship (UnitId, ShipPrefixId, Name, HCS, HCSNumber, PennantCode, PennantNumber,IsBase,AltHCS, AltHCSNumber, Commissioned, IsInactive) values (799,1,'Anchorage','LPD',23,'L',47,0,'LPD',23,'2013-05-04 00:00',0)</v>
      </c>
      <c r="AE30" t="str">
        <f t="shared" si="9"/>
        <v>insert into unitindex (indexcode, unitid, issortindex, isdisplayindex, isalt, isplaceholder, displayorder) values ('#L ___47',799,1,1,0,0,1) insert into unitindex (indexcode, unitid, issortindex, isdisplayindex, isalt, isplaceholder, displayorder) values ('LPD-___23',799,0,1,0,0,2) insert into unitindex (indexcode, unitid, issortindex, isdisplayindex, isalt, isplaceholder, displayorder) values ('LPD-___23 (US)',799,0,0,1,0,3)</v>
      </c>
      <c r="AG30" t="str">
        <f t="shared" si="10"/>
        <v>insert into MissionUnit (MissionId, UnitId) values (119,799)</v>
      </c>
      <c r="AH30" t="str">
        <f t="shared" si="11"/>
        <v>insert into ShipClassMember (ShipId, ShipClassId,IsLeadBoat) values ('94fd6658-ea80-4609-8404-071339629ad8',31,0)</v>
      </c>
    </row>
    <row r="31" spans="1:34" ht="86.4" x14ac:dyDescent="0.3">
      <c r="A31" s="10" t="s">
        <v>423</v>
      </c>
      <c r="B31" s="10">
        <v>800</v>
      </c>
      <c r="C31" s="11" t="s">
        <v>386</v>
      </c>
      <c r="D31" s="10" t="s">
        <v>387</v>
      </c>
      <c r="E31" s="10" t="s">
        <v>387</v>
      </c>
      <c r="F31" s="12">
        <v>39594</v>
      </c>
      <c r="G31" s="12">
        <v>40505</v>
      </c>
      <c r="H31" s="12">
        <v>41313</v>
      </c>
      <c r="I31" s="12" t="str">
        <f t="shared" si="12"/>
        <v>2013-02-08 00:00</v>
      </c>
      <c r="J31" s="10" t="s">
        <v>372</v>
      </c>
      <c r="K31" s="10">
        <v>24</v>
      </c>
      <c r="L31">
        <f t="shared" si="0"/>
        <v>24</v>
      </c>
      <c r="M31" s="10" t="str">
        <f t="shared" si="17"/>
        <v>LPD-</v>
      </c>
      <c r="N31" t="str">
        <f t="shared" si="18"/>
        <v>___</v>
      </c>
      <c r="O31">
        <f t="shared" si="19"/>
        <v>48</v>
      </c>
      <c r="P31" t="str">
        <f t="shared" si="13"/>
        <v>LPD-___24</v>
      </c>
      <c r="Q31" t="str">
        <f t="shared" si="1"/>
        <v>HMS Arlington</v>
      </c>
      <c r="R31" t="str">
        <f t="shared" si="2"/>
        <v>2008-05-26 00:00</v>
      </c>
      <c r="S31" t="str">
        <f t="shared" si="3"/>
        <v>2010-11-23 00:00</v>
      </c>
      <c r="T31" t="str">
        <f t="shared" si="4"/>
        <v>#L ___48</v>
      </c>
      <c r="U31" t="str">
        <f t="shared" si="14"/>
        <v>LPD-___24</v>
      </c>
      <c r="V31" t="str">
        <f t="shared" si="15"/>
        <v>LPD-___24 (US)</v>
      </c>
      <c r="W31">
        <f t="shared" si="5"/>
        <v>1</v>
      </c>
      <c r="X31" t="str">
        <f t="shared" si="6"/>
        <v>LPD</v>
      </c>
      <c r="Y31">
        <v>119</v>
      </c>
      <c r="Z31">
        <v>31</v>
      </c>
      <c r="AA31">
        <v>0</v>
      </c>
      <c r="AB31" t="str">
        <f t="shared" si="16"/>
        <v>insert into unit (UseOrdinal, MissionName, UniqueName, ServiceIdx, ServiceTypeIdx, RankSymbol, CanHide) Values (0, 'LPD-___24', 'HMS Arlington',1,1,'@', 0)</v>
      </c>
      <c r="AC31" t="str">
        <f t="shared" si="7"/>
        <v>insert into relationship (RelTypeIdx, RelFromUnitId, RelToUnitId) values (1, 765, 800)</v>
      </c>
      <c r="AD31" t="str">
        <f t="shared" si="8"/>
        <v>insert into ship (UnitId, ShipPrefixId, Name, HCS, HCSNumber, PennantCode, PennantNumber,IsBase,AltHCS, AltHCSNumber, Commissioned, IsInactive) values (800,1,'Arlington','LPD',24,'L',48,0,'LPD',24,'2013-02-08 00:00',0)</v>
      </c>
      <c r="AE31" t="str">
        <f t="shared" si="9"/>
        <v>insert into unitindex (indexcode, unitid, issortindex, isdisplayindex, isalt, isplaceholder, displayorder) values ('#L ___48',800,1,1,0,0,1) insert into unitindex (indexcode, unitid, issortindex, isdisplayindex, isalt, isplaceholder, displayorder) values ('LPD-___24',800,0,1,0,0,2) insert into unitindex (indexcode, unitid, issortindex, isdisplayindex, isalt, isplaceholder, displayorder) values ('LPD-___24 (US)',800,0,0,1,0,3)</v>
      </c>
      <c r="AG31" t="str">
        <f t="shared" si="10"/>
        <v>insert into MissionUnit (MissionId, UnitId) values (119,800)</v>
      </c>
      <c r="AH31" t="str">
        <f t="shared" si="11"/>
        <v>insert into ShipClassMember (ShipId, ShipClassId,IsLeadBoat) values ('a71aa760-b834-4c45-b300-ed22bb9081ce',31,0)</v>
      </c>
    </row>
    <row r="32" spans="1:34" ht="72" x14ac:dyDescent="0.3">
      <c r="A32" s="10" t="s">
        <v>424</v>
      </c>
      <c r="B32" s="10">
        <v>801</v>
      </c>
      <c r="C32" s="11" t="s">
        <v>388</v>
      </c>
      <c r="D32" s="10" t="s">
        <v>389</v>
      </c>
      <c r="E32" s="10" t="s">
        <v>389</v>
      </c>
      <c r="F32" s="12">
        <v>40158</v>
      </c>
      <c r="G32" s="12">
        <v>41013</v>
      </c>
      <c r="H32" s="12">
        <v>41699</v>
      </c>
      <c r="I32" s="12" t="str">
        <f t="shared" si="12"/>
        <v>2014-03-01 00:00</v>
      </c>
      <c r="J32" s="10" t="s">
        <v>90</v>
      </c>
      <c r="K32" s="10">
        <v>24</v>
      </c>
      <c r="L32">
        <f t="shared" si="0"/>
        <v>25</v>
      </c>
      <c r="M32" s="10" t="str">
        <f t="shared" si="17"/>
        <v>LPD-</v>
      </c>
      <c r="N32" t="str">
        <f t="shared" si="18"/>
        <v>___</v>
      </c>
      <c r="O32">
        <f t="shared" si="19"/>
        <v>49</v>
      </c>
      <c r="P32" t="str">
        <f t="shared" si="13"/>
        <v>LPD-___25</v>
      </c>
      <c r="Q32" t="str">
        <f t="shared" si="1"/>
        <v>HMS Somerset</v>
      </c>
      <c r="R32" t="str">
        <f t="shared" si="2"/>
        <v>2009-12-11 00:00</v>
      </c>
      <c r="S32" t="str">
        <f t="shared" si="3"/>
        <v>2012-04-14 00:00</v>
      </c>
      <c r="T32" t="str">
        <f t="shared" si="4"/>
        <v>#L ___49</v>
      </c>
      <c r="U32" t="str">
        <f t="shared" si="14"/>
        <v>LPD-___25</v>
      </c>
      <c r="V32" t="str">
        <f t="shared" si="15"/>
        <v>LPD-___25 (US)</v>
      </c>
      <c r="W32">
        <f t="shared" si="5"/>
        <v>1</v>
      </c>
      <c r="X32" t="str">
        <f t="shared" si="6"/>
        <v>LPD</v>
      </c>
      <c r="Y32">
        <v>119</v>
      </c>
      <c r="Z32">
        <v>31</v>
      </c>
      <c r="AA32">
        <v>0</v>
      </c>
      <c r="AB32" t="str">
        <f t="shared" si="16"/>
        <v>insert into unit (UseOrdinal, MissionName, UniqueName, ServiceIdx, ServiceTypeIdx, RankSymbol, CanHide) Values (0, 'LPD-___25', 'HMS Somerset',1,1,'@', 0)</v>
      </c>
      <c r="AC32" t="str">
        <f t="shared" si="7"/>
        <v>insert into relationship (RelTypeIdx, RelFromUnitId, RelToUnitId) values (1, 765, 801)</v>
      </c>
      <c r="AD32" t="str">
        <f t="shared" si="8"/>
        <v>insert into ship (UnitId, ShipPrefixId, Name, HCS, HCSNumber, PennantCode, PennantNumber,IsBase,AltHCS, AltHCSNumber, Commissioned, IsInactive) values (801,1,'Somerset','LPD',25,'L',49,0,'LPD',25,'2014-03-01 00:00',0)</v>
      </c>
      <c r="AE32" t="str">
        <f t="shared" si="9"/>
        <v>insert into unitindex (indexcode, unitid, issortindex, isdisplayindex, isalt, isplaceholder, displayorder) values ('#L ___49',801,1,1,0,0,1) insert into unitindex (indexcode, unitid, issortindex, isdisplayindex, isalt, isplaceholder, displayorder) values ('LPD-___25',801,0,1,0,0,2) insert into unitindex (indexcode, unitid, issortindex, isdisplayindex, isalt, isplaceholder, displayorder) values ('LPD-___25 (US)',801,0,0,1,0,3)</v>
      </c>
      <c r="AG32" t="str">
        <f t="shared" si="10"/>
        <v>insert into MissionUnit (MissionId, UnitId) values (119,801)</v>
      </c>
      <c r="AH32" t="str">
        <f t="shared" si="11"/>
        <v>insert into ShipClassMember (ShipId, ShipClassId,IsLeadBoat) values ('5c83ce13-d7b8-4ff3-8c4f-936065578048',31,0)</v>
      </c>
    </row>
    <row r="33" spans="1:34" ht="86.4" x14ac:dyDescent="0.3">
      <c r="A33" s="10" t="s">
        <v>425</v>
      </c>
      <c r="B33" s="10">
        <v>802</v>
      </c>
      <c r="C33" s="11" t="s">
        <v>390</v>
      </c>
      <c r="D33" s="10" t="s">
        <v>391</v>
      </c>
      <c r="E33" s="10" t="s">
        <v>391</v>
      </c>
      <c r="F33" s="12">
        <v>40945</v>
      </c>
      <c r="G33" s="11" t="s">
        <v>392</v>
      </c>
      <c r="H33" s="12">
        <v>42651</v>
      </c>
      <c r="I33" s="12" t="str">
        <f t="shared" si="12"/>
        <v>2016-10-08 00:00</v>
      </c>
      <c r="J33" s="10" t="s">
        <v>90</v>
      </c>
      <c r="K33" s="10">
        <v>24</v>
      </c>
      <c r="L33">
        <f t="shared" si="0"/>
        <v>26</v>
      </c>
      <c r="M33" s="10" t="str">
        <f t="shared" si="17"/>
        <v>LPD-</v>
      </c>
      <c r="N33" t="str">
        <f t="shared" si="18"/>
        <v>___</v>
      </c>
      <c r="O33">
        <f t="shared" si="19"/>
        <v>50</v>
      </c>
      <c r="P33" t="str">
        <f t="shared" si="13"/>
        <v>LPD-___26</v>
      </c>
      <c r="Q33" t="str">
        <f t="shared" si="1"/>
        <v>HMS John P. Murtha</v>
      </c>
      <c r="R33" t="str">
        <f t="shared" si="2"/>
        <v>2012-02-06 00:00</v>
      </c>
      <c r="S33" t="str">
        <f t="shared" si="3"/>
        <v>30 October 2014[29]</v>
      </c>
      <c r="T33" t="str">
        <f t="shared" si="4"/>
        <v>#L ___50</v>
      </c>
      <c r="U33" t="str">
        <f t="shared" si="14"/>
        <v>LPD-___26</v>
      </c>
      <c r="V33" t="str">
        <f t="shared" si="15"/>
        <v>LPD-___26 (US)</v>
      </c>
      <c r="W33">
        <f t="shared" si="5"/>
        <v>1</v>
      </c>
      <c r="X33" t="str">
        <f t="shared" si="6"/>
        <v>LPD</v>
      </c>
      <c r="Y33">
        <v>119</v>
      </c>
      <c r="Z33">
        <v>31</v>
      </c>
      <c r="AA33">
        <v>0</v>
      </c>
      <c r="AB33" t="str">
        <f t="shared" si="16"/>
        <v>insert into unit (UseOrdinal, MissionName, UniqueName, ServiceIdx, ServiceTypeIdx, RankSymbol, CanHide) Values (0, 'LPD-___26', 'HMS John P. Murtha',1,1,'@', 0)</v>
      </c>
      <c r="AC33" t="str">
        <f t="shared" si="7"/>
        <v>insert into relationship (RelTypeIdx, RelFromUnitId, RelToUnitId) values (1, 765, 802)</v>
      </c>
      <c r="AD33" t="str">
        <f t="shared" si="8"/>
        <v>insert into ship (UnitId, ShipPrefixId, Name, HCS, HCSNumber, PennantCode, PennantNumber,IsBase,AltHCS, AltHCSNumber, Commissioned, IsInactive) values (802,1,'John P. Murtha','LPD',26,'L',50,0,'LPD',26,'2016-10-08 00:00',0)</v>
      </c>
      <c r="AE33" t="str">
        <f t="shared" si="9"/>
        <v>insert into unitindex (indexcode, unitid, issortindex, isdisplayindex, isalt, isplaceholder, displayorder) values ('#L ___50',802,1,1,0,0,1) insert into unitindex (indexcode, unitid, issortindex, isdisplayindex, isalt, isplaceholder, displayorder) values ('LPD-___26',802,0,1,0,0,2) insert into unitindex (indexcode, unitid, issortindex, isdisplayindex, isalt, isplaceholder, displayorder) values ('LPD-___26 (US)',802,0,0,1,0,3)</v>
      </c>
      <c r="AG33" t="str">
        <f t="shared" si="10"/>
        <v>insert into MissionUnit (MissionId, UnitId) values (119,802)</v>
      </c>
      <c r="AH33" t="str">
        <f t="shared" si="11"/>
        <v>insert into ShipClassMember (ShipId, ShipClassId,IsLeadBoat) values ('d40b4f69-840f-45e7-867d-71d2f8afe64a',31,0)</v>
      </c>
    </row>
    <row r="34" spans="1:34" ht="86.4" x14ac:dyDescent="0.3">
      <c r="A34" s="10" t="s">
        <v>426</v>
      </c>
      <c r="B34" s="10">
        <v>803</v>
      </c>
      <c r="C34" s="11" t="s">
        <v>393</v>
      </c>
      <c r="D34" s="10" t="s">
        <v>394</v>
      </c>
      <c r="E34" s="10" t="s">
        <v>394</v>
      </c>
      <c r="F34" s="12">
        <v>41488</v>
      </c>
      <c r="G34" s="11" t="s">
        <v>395</v>
      </c>
      <c r="H34" s="13">
        <v>43083</v>
      </c>
      <c r="I34" s="12" t="str">
        <f t="shared" si="12"/>
        <v>2017-12-14 00:00</v>
      </c>
      <c r="J34" s="10" t="s">
        <v>90</v>
      </c>
      <c r="K34" s="10">
        <v>24</v>
      </c>
      <c r="L34">
        <f t="shared" si="0"/>
        <v>27</v>
      </c>
      <c r="M34" s="10" t="str">
        <f t="shared" si="17"/>
        <v>LPD-</v>
      </c>
      <c r="N34" t="str">
        <f t="shared" si="18"/>
        <v>___</v>
      </c>
      <c r="O34">
        <f t="shared" si="19"/>
        <v>51</v>
      </c>
      <c r="P34" t="str">
        <f t="shared" si="13"/>
        <v>LPD-___27</v>
      </c>
      <c r="Q34" t="str">
        <f t="shared" si="1"/>
        <v>HMS Portland</v>
      </c>
      <c r="R34" t="str">
        <f t="shared" si="2"/>
        <v>2013-08-02 00:00</v>
      </c>
      <c r="S34" t="str">
        <f t="shared" si="3"/>
        <v>13 February 2016[31]</v>
      </c>
      <c r="T34" t="str">
        <f t="shared" si="4"/>
        <v>#L ___51</v>
      </c>
      <c r="U34" t="str">
        <f t="shared" si="14"/>
        <v>LPD-___27</v>
      </c>
      <c r="V34" t="str">
        <f t="shared" si="15"/>
        <v>LPD-___27 (US)</v>
      </c>
      <c r="W34">
        <f t="shared" si="5"/>
        <v>1</v>
      </c>
      <c r="X34" t="str">
        <f t="shared" si="6"/>
        <v>LPD</v>
      </c>
      <c r="Y34">
        <v>119</v>
      </c>
      <c r="Z34">
        <v>31</v>
      </c>
      <c r="AA34">
        <v>0</v>
      </c>
      <c r="AB34" t="str">
        <f t="shared" si="16"/>
        <v>insert into unit (UseOrdinal, MissionName, UniqueName, ServiceIdx, ServiceTypeIdx, RankSymbol, CanHide) Values (0, 'LPD-___27', 'HMS Portland',1,1,'@', 0)</v>
      </c>
      <c r="AC34" t="str">
        <f t="shared" si="7"/>
        <v>insert into relationship (RelTypeIdx, RelFromUnitId, RelToUnitId) values (1, 765, 803)</v>
      </c>
      <c r="AD34" t="str">
        <f t="shared" si="8"/>
        <v>insert into ship (UnitId, ShipPrefixId, Name, HCS, HCSNumber, PennantCode, PennantNumber,IsBase,AltHCS, AltHCSNumber, Commissioned, IsInactive) values (803,1,'Portland','LPD',27,'L',51,0,'LPD',27,'2017-12-14 00:00',0)</v>
      </c>
      <c r="AE34" t="str">
        <f t="shared" si="9"/>
        <v>insert into unitindex (indexcode, unitid, issortindex, isdisplayindex, isalt, isplaceholder, displayorder) values ('#L ___51',803,1,1,0,0,1) insert into unitindex (indexcode, unitid, issortindex, isdisplayindex, isalt, isplaceholder, displayorder) values ('LPD-___27',803,0,1,0,0,2) insert into unitindex (indexcode, unitid, issortindex, isdisplayindex, isalt, isplaceholder, displayorder) values ('LPD-___27 (US)',803,0,0,1,0,3)</v>
      </c>
      <c r="AG34" t="str">
        <f t="shared" si="10"/>
        <v>insert into MissionUnit (MissionId, UnitId) values (119,803)</v>
      </c>
      <c r="AH34" t="str">
        <f t="shared" si="11"/>
        <v>insert into ShipClassMember (ShipId, ShipClassId,IsLeadBoat) values ('f89f7da6-0c6d-4634-9290-abd38ab8299a',31,0)</v>
      </c>
    </row>
    <row r="35" spans="1:34" ht="86.4" x14ac:dyDescent="0.3">
      <c r="A35" s="10" t="s">
        <v>427</v>
      </c>
      <c r="B35" s="10">
        <v>804</v>
      </c>
      <c r="C35" s="11" t="s">
        <v>396</v>
      </c>
      <c r="D35" s="10" t="s">
        <v>397</v>
      </c>
      <c r="E35" s="10" t="s">
        <v>397</v>
      </c>
      <c r="F35" s="12">
        <v>43021</v>
      </c>
      <c r="G35" s="10"/>
      <c r="H35" s="10"/>
      <c r="I35" s="12" t="str">
        <f t="shared" si="12"/>
        <v/>
      </c>
      <c r="J35" s="10"/>
      <c r="K35" s="10">
        <v>24</v>
      </c>
      <c r="L35">
        <f t="shared" si="0"/>
        <v>28</v>
      </c>
      <c r="M35" s="10" t="str">
        <f t="shared" si="17"/>
        <v>LPD-</v>
      </c>
      <c r="N35" t="str">
        <f t="shared" si="18"/>
        <v>___</v>
      </c>
      <c r="O35">
        <f t="shared" si="19"/>
        <v>52</v>
      </c>
      <c r="P35" t="str">
        <f t="shared" si="13"/>
        <v>LPD-___28</v>
      </c>
      <c r="Q35" t="str">
        <f t="shared" si="1"/>
        <v>HMS Fort Lauderdale</v>
      </c>
      <c r="R35" t="str">
        <f t="shared" si="2"/>
        <v>2017-10-13 00:00</v>
      </c>
      <c r="S35" t="str">
        <f t="shared" si="3"/>
        <v/>
      </c>
      <c r="T35" t="str">
        <f t="shared" si="4"/>
        <v>#L ___52</v>
      </c>
      <c r="U35" t="str">
        <f t="shared" si="14"/>
        <v>LPD-___28</v>
      </c>
      <c r="V35" t="str">
        <f t="shared" si="15"/>
        <v>LPD-___28 (US)</v>
      </c>
      <c r="W35">
        <f t="shared" si="5"/>
        <v>0</v>
      </c>
      <c r="X35" t="str">
        <f t="shared" si="6"/>
        <v>LPD</v>
      </c>
      <c r="Y35">
        <v>119</v>
      </c>
      <c r="Z35">
        <v>31</v>
      </c>
      <c r="AA35">
        <v>0</v>
      </c>
      <c r="AB35" t="str">
        <f t="shared" si="16"/>
        <v>insert into unit (UseOrdinal, MissionName, UniqueName, ServiceIdx, ServiceTypeIdx, RankSymbol, CanHide) Values (0, 'LPD-___28', 'HMS Fort Lauderdale',1,1,'@', 0)</v>
      </c>
      <c r="AC35" t="str">
        <f t="shared" si="7"/>
        <v>insert into relationship (RelTypeIdx, RelFromUnitId, RelToUnitId) values (1, 765, 804)</v>
      </c>
      <c r="AD35" t="str">
        <f t="shared" si="8"/>
        <v>insert into ship (UnitId, ShipPrefixId, Name, HCS, HCSNumber, PennantCode, PennantNumber,IsBase,AltHCS, AltHCSNumber, Commissioned, IsInactive) values (804,1,'Fort Lauderdale','LPD',28,'L',52,0,'LPD',28,'',0)</v>
      </c>
      <c r="AE35" t="str">
        <f t="shared" si="9"/>
        <v>insert into unitindex (indexcode, unitid, issortindex, isdisplayindex, isalt, isplaceholder, displayorder) values ('#L ___52',804,1,1,0,0,1) insert into unitindex (indexcode, unitid, issortindex, isdisplayindex, isalt, isplaceholder, displayorder) values ('LPD-___28',804,0,1,0,0,2) insert into unitindex (indexcode, unitid, issortindex, isdisplayindex, isalt, isplaceholder, displayorder) values ('LPD-___28 (US)',804,0,0,1,0,3)</v>
      </c>
      <c r="AG35" t="str">
        <f t="shared" si="10"/>
        <v>insert into MissionUnit (MissionId, UnitId) values (119,804)</v>
      </c>
      <c r="AH35" t="str">
        <f t="shared" si="11"/>
        <v>insert into ShipClassMember (ShipId, ShipClassId,IsLeadBoat) values ('a4bc8803-c201-4df1-950e-243abaf9de13',31,0)</v>
      </c>
    </row>
    <row r="36" spans="1:34" ht="72" x14ac:dyDescent="0.3">
      <c r="A36" s="10" t="s">
        <v>428</v>
      </c>
      <c r="B36" s="10">
        <v>805</v>
      </c>
      <c r="C36" s="11" t="s">
        <v>398</v>
      </c>
      <c r="D36" s="10" t="s">
        <v>399</v>
      </c>
      <c r="E36" s="10" t="s">
        <v>399</v>
      </c>
      <c r="F36" s="10"/>
      <c r="G36" s="10"/>
      <c r="H36" s="10"/>
      <c r="I36" s="12" t="str">
        <f t="shared" si="12"/>
        <v/>
      </c>
      <c r="J36" s="10"/>
      <c r="K36" s="10">
        <v>24</v>
      </c>
      <c r="L36">
        <f t="shared" si="0"/>
        <v>29</v>
      </c>
      <c r="M36" s="10" t="str">
        <f t="shared" si="17"/>
        <v>LPD-</v>
      </c>
      <c r="N36" t="str">
        <f t="shared" si="18"/>
        <v>___</v>
      </c>
      <c r="O36">
        <f t="shared" si="19"/>
        <v>53</v>
      </c>
      <c r="P36" t="str">
        <f t="shared" si="13"/>
        <v>LPD-___29</v>
      </c>
      <c r="Q36" t="str">
        <f t="shared" si="1"/>
        <v>HMS Richard M. McCool Jr.</v>
      </c>
      <c r="R36" t="str">
        <f t="shared" si="2"/>
        <v/>
      </c>
      <c r="S36" t="str">
        <f t="shared" si="3"/>
        <v/>
      </c>
      <c r="T36" t="str">
        <f t="shared" si="4"/>
        <v>#L ___53</v>
      </c>
      <c r="U36" t="str">
        <f t="shared" si="14"/>
        <v>LPD-___29</v>
      </c>
      <c r="V36" t="str">
        <f t="shared" si="15"/>
        <v>LPD-___29 (US)</v>
      </c>
      <c r="W36">
        <f t="shared" si="5"/>
        <v>0</v>
      </c>
      <c r="X36" t="str">
        <f t="shared" si="6"/>
        <v>LPD</v>
      </c>
      <c r="Y36">
        <v>119</v>
      </c>
      <c r="Z36">
        <v>31</v>
      </c>
      <c r="AA36">
        <v>0</v>
      </c>
      <c r="AB36" t="str">
        <f t="shared" si="16"/>
        <v>insert into unit (UseOrdinal, MissionName, UniqueName, ServiceIdx, ServiceTypeIdx, RankSymbol, CanHide) Values (0, 'LPD-___29', 'HMS Richard M. McCool Jr.',1,1,'@', 0)</v>
      </c>
      <c r="AC36" t="str">
        <f t="shared" si="7"/>
        <v>insert into relationship (RelTypeIdx, RelFromUnitId, RelToUnitId) values (1, 765, 805)</v>
      </c>
      <c r="AD36" t="str">
        <f t="shared" si="8"/>
        <v>insert into ship (UnitId, ShipPrefixId, Name, HCS, HCSNumber, PennantCode, PennantNumber,IsBase,AltHCS, AltHCSNumber, Commissioned, IsInactive) values (805,1,'Richard M. McCool Jr.','LPD',29,'L',53,0,'LPD',29,'',0)</v>
      </c>
      <c r="AE36" t="str">
        <f t="shared" si="9"/>
        <v>insert into unitindex (indexcode, unitid, issortindex, isdisplayindex, isalt, isplaceholder, displayorder) values ('#L ___53',805,1,1,0,0,1) insert into unitindex (indexcode, unitid, issortindex, isdisplayindex, isalt, isplaceholder, displayorder) values ('LPD-___29',805,0,1,0,0,2) insert into unitindex (indexcode, unitid, issortindex, isdisplayindex, isalt, isplaceholder, displayorder) values ('LPD-___29 (US)',805,0,0,1,0,3)</v>
      </c>
      <c r="AG36" t="str">
        <f t="shared" si="10"/>
        <v>insert into MissionUnit (MissionId, UnitId) values (119,805)</v>
      </c>
      <c r="AH36" t="str">
        <f t="shared" si="11"/>
        <v>insert into ShipClassMember (ShipId, ShipClassId,IsLeadBoat) values ('6452d4fd-e071-42f6-8cfd-0d10546eb155',31,0)</v>
      </c>
    </row>
    <row r="38" spans="1:34" ht="86.4" x14ac:dyDescent="0.3">
      <c r="A38" s="10" t="s">
        <v>467</v>
      </c>
      <c r="B38" s="10">
        <v>806</v>
      </c>
      <c r="C38" s="11" t="s">
        <v>436</v>
      </c>
      <c r="D38" s="10" t="s">
        <v>437</v>
      </c>
      <c r="E38" s="10" t="s">
        <v>437</v>
      </c>
      <c r="F38" s="12">
        <v>29802</v>
      </c>
      <c r="G38" s="12">
        <v>30477</v>
      </c>
      <c r="H38" s="12">
        <v>31087</v>
      </c>
      <c r="I38" s="12" t="str">
        <f t="shared" si="12"/>
        <v>1985-02-09 00:00</v>
      </c>
      <c r="J38" s="11" t="s">
        <v>438</v>
      </c>
      <c r="K38" s="10">
        <v>45</v>
      </c>
      <c r="L38">
        <f t="shared" ref="L38:L49" si="20">VALUE(SUBSTITUTE(E38,M38,""))</f>
        <v>41</v>
      </c>
      <c r="M38" s="10" t="str">
        <f t="shared" si="17"/>
        <v>LSD-</v>
      </c>
      <c r="N38" t="str">
        <f t="shared" si="18"/>
        <v>___</v>
      </c>
      <c r="O38">
        <f t="shared" ref="O38:O49" si="21">L38+K38</f>
        <v>86</v>
      </c>
      <c r="P38" t="str">
        <f t="shared" ref="P38:P49" si="22">CONCATENATE(M38,N38,L38)</f>
        <v>LSD-___41</v>
      </c>
      <c r="Q38" t="str">
        <f t="shared" ref="Q38:Q49" si="23">CONCATENATE("HMS ", C38)</f>
        <v>HMS Whidbey Island</v>
      </c>
      <c r="R38" t="str">
        <f t="shared" ref="R38:R49" si="24">IF(TEXT(F38,"YYYY-MM-DD HH:MM")="1900-01-00 00:00","",TEXT(F38,"YYYY-MM-DD HH:MM"))</f>
        <v>1981-08-04 00:00</v>
      </c>
      <c r="S38" t="str">
        <f t="shared" ref="S38:S49" si="25">IF(TEXT(G38,"YYYY-MM-DD HH:MM")="1900-01-00 00:00","",TEXT(G38,"YYYY-MM-DD HH:MM"))</f>
        <v>1983-06-10 00:00</v>
      </c>
      <c r="T38" t="str">
        <f t="shared" ref="T38:T49" si="26">CONCATENATE("#L ", N38,O38)</f>
        <v>#L ___86</v>
      </c>
      <c r="U38" t="str">
        <f t="shared" ref="U38:U49" si="27">CONCATENATE(M38,N38,L38)</f>
        <v>LSD-___41</v>
      </c>
      <c r="V38" t="str">
        <f t="shared" si="15"/>
        <v>LSD-___41 (US)</v>
      </c>
      <c r="W38">
        <f t="shared" ref="W38:W49" si="28">IF(S38="",0,1)</f>
        <v>1</v>
      </c>
      <c r="X38" t="str">
        <f t="shared" ref="X38:X49" si="29">LEFT(E38, 3)</f>
        <v>LSD</v>
      </c>
      <c r="Y38">
        <v>121</v>
      </c>
      <c r="Z38">
        <v>33</v>
      </c>
      <c r="AA38">
        <v>1</v>
      </c>
      <c r="AB38" t="str">
        <f t="shared" ref="AB38:AB49" si="30">CONCATENATE("insert into unit (UseOrdinal, MissionName, UniqueName, ServiceIdx, ServiceTypeIdx, RankSymbol, CanHide) Values (0, '",P38,"', '",Q38,"'",",1,1,'@', 0)")</f>
        <v>insert into unit (UseOrdinal, MissionName, UniqueName, ServiceIdx, ServiceTypeIdx, RankSymbol, CanHide) Values (0, 'LSD-___41', 'HMS Whidbey Island',1,1,'@', 0)</v>
      </c>
      <c r="AC38" t="str">
        <f t="shared" ref="AC38:AC49" si="31">CONCATENATE("insert into relationship (RelTypeIdx, RelFromUnitId, RelToUnitId) values (1, 765, ",B38,")")</f>
        <v>insert into relationship (RelTypeIdx, RelFromUnitId, RelToUnitId) values (1, 765, 806)</v>
      </c>
      <c r="AD38" t="str">
        <f t="shared" ref="AD38:AD49" si="32">CONCATENATE("insert into ship (UnitId, ShipPrefixId, Name, HCS, HCSNumber, PennantCode, PennantNumber,IsBase,AltHCS, AltHCSNumber, Commissioned, IsInactive) values (",B38,",1,'",C38,"','",X38,"',",L38,",'L',",O38,",0,'",X38,"',",L38,",'",I38,"',0)")</f>
        <v>insert into ship (UnitId, ShipPrefixId, Name, HCS, HCSNumber, PennantCode, PennantNumber,IsBase,AltHCS, AltHCSNumber, Commissioned, IsInactive) values (806,1,'Whidbey Island','LSD',41,'L',86,0,'LSD',41,'1985-02-09 00:00',0)</v>
      </c>
      <c r="AE38" t="str">
        <f t="shared" ref="AE38:AE49" si="33">CONCATENATE("insert into unitindex (indexcode, unitid, issortindex, isdisplayindex, isalt, isplaceholder, displayorder) values ('",T38,"',",B38,",1,1,0,0,1) insert into unitindex (indexcode, unitid, issortindex, isdisplayindex, isalt, isplaceholder, displayorder) values ('",U38,"',",B38,",0,1,0,0,2) insert into unitindex (indexcode, unitid, issortindex, isdisplayindex, isalt, isplaceholder, displayorder) values ('",V38,"',",B38,,",0,0,1,0,3)")</f>
        <v>insert into unitindex (indexcode, unitid, issortindex, isdisplayindex, isalt, isplaceholder, displayorder) values ('#L ___86',806,1,1,0,0,1) insert into unitindex (indexcode, unitid, issortindex, isdisplayindex, isalt, isplaceholder, displayorder) values ('LSD-___41',806,0,1,0,0,2) insert into unitindex (indexcode, unitid, issortindex, isdisplayindex, isalt, isplaceholder, displayorder) values ('LSD-___41 (US)',806,0,0,1,0,3)</v>
      </c>
      <c r="AG38" t="str">
        <f t="shared" ref="AG38:AG49" si="34">CONCATENATE("insert into MissionUnit (MissionId, UnitId) values (",Y38,",",B38,")")</f>
        <v>insert into MissionUnit (MissionId, UnitId) values (121,806)</v>
      </c>
      <c r="AH38" t="str">
        <f t="shared" ref="AH38:AH49" si="35">CONCATENATE("insert into ShipClassMember (ShipId, ShipClassId,IsLeadBoat) values ('",A38,"',",Z38,",",AA38,")")</f>
        <v>insert into ShipClassMember (ShipId, ShipClassId,IsLeadBoat) values ('c7d96796-57c8-4028-82f6-a6142f446582',33,1)</v>
      </c>
    </row>
    <row r="39" spans="1:34" ht="86.4" x14ac:dyDescent="0.3">
      <c r="A39" s="10" t="s">
        <v>468</v>
      </c>
      <c r="B39" s="10">
        <v>807</v>
      </c>
      <c r="C39" s="11" t="s">
        <v>439</v>
      </c>
      <c r="D39" s="10" t="s">
        <v>440</v>
      </c>
      <c r="E39" s="10" t="s">
        <v>440</v>
      </c>
      <c r="F39" s="12">
        <v>30168</v>
      </c>
      <c r="G39" s="12">
        <v>30862</v>
      </c>
      <c r="H39" s="12">
        <v>31451</v>
      </c>
      <c r="I39" s="12" t="str">
        <f t="shared" si="12"/>
        <v>1986-02-08 00:00</v>
      </c>
      <c r="J39" s="11" t="s">
        <v>441</v>
      </c>
      <c r="K39" s="10">
        <v>45</v>
      </c>
      <c r="L39">
        <f t="shared" si="20"/>
        <v>42</v>
      </c>
      <c r="M39" s="10" t="str">
        <f t="shared" si="17"/>
        <v>LSD-</v>
      </c>
      <c r="N39" t="str">
        <f t="shared" si="18"/>
        <v>___</v>
      </c>
      <c r="O39">
        <f t="shared" si="21"/>
        <v>87</v>
      </c>
      <c r="P39" t="str">
        <f t="shared" si="22"/>
        <v>LSD-___42</v>
      </c>
      <c r="Q39" t="str">
        <f t="shared" si="23"/>
        <v>HMS Germantown</v>
      </c>
      <c r="R39" t="str">
        <f t="shared" si="24"/>
        <v>1982-08-05 00:00</v>
      </c>
      <c r="S39" t="str">
        <f t="shared" si="25"/>
        <v>1984-06-29 00:00</v>
      </c>
      <c r="T39" t="str">
        <f t="shared" si="26"/>
        <v>#L ___87</v>
      </c>
      <c r="U39" t="str">
        <f t="shared" si="27"/>
        <v>LSD-___42</v>
      </c>
      <c r="V39" t="str">
        <f t="shared" si="15"/>
        <v>LSD-___42 (US)</v>
      </c>
      <c r="W39">
        <f t="shared" si="28"/>
        <v>1</v>
      </c>
      <c r="X39" t="str">
        <f t="shared" si="29"/>
        <v>LSD</v>
      </c>
      <c r="Y39">
        <v>121</v>
      </c>
      <c r="Z39">
        <v>33</v>
      </c>
      <c r="AA39">
        <v>0</v>
      </c>
      <c r="AB39" t="str">
        <f t="shared" si="30"/>
        <v>insert into unit (UseOrdinal, MissionName, UniqueName, ServiceIdx, ServiceTypeIdx, RankSymbol, CanHide) Values (0, 'LSD-___42', 'HMS Germantown',1,1,'@', 0)</v>
      </c>
      <c r="AC39" t="str">
        <f t="shared" si="31"/>
        <v>insert into relationship (RelTypeIdx, RelFromUnitId, RelToUnitId) values (1, 765, 807)</v>
      </c>
      <c r="AD39" t="str">
        <f t="shared" si="32"/>
        <v>insert into ship (UnitId, ShipPrefixId, Name, HCS, HCSNumber, PennantCode, PennantNumber,IsBase,AltHCS, AltHCSNumber, Commissioned, IsInactive) values (807,1,'Germantown','LSD',42,'L',87,0,'LSD',42,'1986-02-08 00:00',0)</v>
      </c>
      <c r="AE39" t="str">
        <f t="shared" si="33"/>
        <v>insert into unitindex (indexcode, unitid, issortindex, isdisplayindex, isalt, isplaceholder, displayorder) values ('#L ___87',807,1,1,0,0,1) insert into unitindex (indexcode, unitid, issortindex, isdisplayindex, isalt, isplaceholder, displayorder) values ('LSD-___42',807,0,1,0,0,2) insert into unitindex (indexcode, unitid, issortindex, isdisplayindex, isalt, isplaceholder, displayorder) values ('LSD-___42 (US)',807,0,0,1,0,3)</v>
      </c>
      <c r="AG39" t="str">
        <f t="shared" si="34"/>
        <v>insert into MissionUnit (MissionId, UnitId) values (121,807)</v>
      </c>
      <c r="AH39" t="str">
        <f t="shared" si="35"/>
        <v>insert into ShipClassMember (ShipId, ShipClassId,IsLeadBoat) values ('e74e6bb6-ff5b-4d27-a7e8-797dd31960c0',33,0)</v>
      </c>
    </row>
    <row r="40" spans="1:34" ht="86.4" x14ac:dyDescent="0.3">
      <c r="A40" s="10" t="s">
        <v>469</v>
      </c>
      <c r="B40" s="10">
        <v>808</v>
      </c>
      <c r="C40" s="11" t="s">
        <v>442</v>
      </c>
      <c r="D40" s="10" t="s">
        <v>443</v>
      </c>
      <c r="E40" s="10" t="s">
        <v>443</v>
      </c>
      <c r="F40" s="12">
        <v>30477</v>
      </c>
      <c r="G40" s="12">
        <v>31444</v>
      </c>
      <c r="H40" s="12">
        <v>31997</v>
      </c>
      <c r="I40" s="12" t="str">
        <f t="shared" si="12"/>
        <v>1987-08-08 00:00</v>
      </c>
      <c r="J40" s="11" t="s">
        <v>444</v>
      </c>
      <c r="K40" s="10">
        <v>45</v>
      </c>
      <c r="L40">
        <f t="shared" si="20"/>
        <v>43</v>
      </c>
      <c r="M40" s="10" t="str">
        <f t="shared" si="17"/>
        <v>LSD-</v>
      </c>
      <c r="N40" t="str">
        <f t="shared" si="18"/>
        <v>___</v>
      </c>
      <c r="O40">
        <f t="shared" si="21"/>
        <v>88</v>
      </c>
      <c r="P40" t="str">
        <f t="shared" si="22"/>
        <v>LSD-___43</v>
      </c>
      <c r="Q40" t="str">
        <f t="shared" si="23"/>
        <v>HMS Fort McHenry</v>
      </c>
      <c r="R40" t="str">
        <f t="shared" si="24"/>
        <v>1983-06-10 00:00</v>
      </c>
      <c r="S40" t="str">
        <f t="shared" si="25"/>
        <v>1986-02-01 00:00</v>
      </c>
      <c r="T40" t="str">
        <f t="shared" si="26"/>
        <v>#L ___88</v>
      </c>
      <c r="U40" t="str">
        <f t="shared" si="27"/>
        <v>LSD-___43</v>
      </c>
      <c r="V40" t="str">
        <f t="shared" si="15"/>
        <v>LSD-___43 (US)</v>
      </c>
      <c r="W40">
        <f t="shared" si="28"/>
        <v>1</v>
      </c>
      <c r="X40" t="str">
        <f t="shared" si="29"/>
        <v>LSD</v>
      </c>
      <c r="Y40">
        <v>121</v>
      </c>
      <c r="Z40">
        <v>33</v>
      </c>
      <c r="AA40">
        <v>0</v>
      </c>
      <c r="AB40" t="str">
        <f t="shared" si="30"/>
        <v>insert into unit (UseOrdinal, MissionName, UniqueName, ServiceIdx, ServiceTypeIdx, RankSymbol, CanHide) Values (0, 'LSD-___43', 'HMS Fort McHenry',1,1,'@', 0)</v>
      </c>
      <c r="AC40" t="str">
        <f t="shared" si="31"/>
        <v>insert into relationship (RelTypeIdx, RelFromUnitId, RelToUnitId) values (1, 765, 808)</v>
      </c>
      <c r="AD40" t="str">
        <f t="shared" si="32"/>
        <v>insert into ship (UnitId, ShipPrefixId, Name, HCS, HCSNumber, PennantCode, PennantNumber,IsBase,AltHCS, AltHCSNumber, Commissioned, IsInactive) values (808,1,'Fort McHenry','LSD',43,'L',88,0,'LSD',43,'1987-08-08 00:00',0)</v>
      </c>
      <c r="AE40" t="str">
        <f t="shared" si="33"/>
        <v>insert into unitindex (indexcode, unitid, issortindex, isdisplayindex, isalt, isplaceholder, displayorder) values ('#L ___88',808,1,1,0,0,1) insert into unitindex (indexcode, unitid, issortindex, isdisplayindex, isalt, isplaceholder, displayorder) values ('LSD-___43',808,0,1,0,0,2) insert into unitindex (indexcode, unitid, issortindex, isdisplayindex, isalt, isplaceholder, displayorder) values ('LSD-___43 (US)',808,0,0,1,0,3)</v>
      </c>
      <c r="AG40" t="str">
        <f t="shared" si="34"/>
        <v>insert into MissionUnit (MissionId, UnitId) values (121,808)</v>
      </c>
      <c r="AH40" t="str">
        <f t="shared" si="35"/>
        <v>insert into ShipClassMember (ShipId, ShipClassId,IsLeadBoat) values ('da4797f1-276e-43de-97e3-e3c763579ca3',33,0)</v>
      </c>
    </row>
    <row r="41" spans="1:34" ht="86.4" x14ac:dyDescent="0.3">
      <c r="A41" s="10" t="s">
        <v>470</v>
      </c>
      <c r="B41" s="10">
        <v>809</v>
      </c>
      <c r="C41" s="11" t="s">
        <v>445</v>
      </c>
      <c r="D41" s="10" t="s">
        <v>446</v>
      </c>
      <c r="E41" s="10" t="s">
        <v>446</v>
      </c>
      <c r="F41" s="12">
        <v>31558</v>
      </c>
      <c r="G41" s="12">
        <v>31955</v>
      </c>
      <c r="H41" s="12">
        <v>32620</v>
      </c>
      <c r="I41" s="12" t="str">
        <f t="shared" si="12"/>
        <v>1989-04-22 00:00</v>
      </c>
      <c r="J41" s="11" t="s">
        <v>447</v>
      </c>
      <c r="K41" s="10">
        <v>45</v>
      </c>
      <c r="L41">
        <f t="shared" si="20"/>
        <v>44</v>
      </c>
      <c r="M41" s="10" t="str">
        <f t="shared" si="17"/>
        <v>LSD-</v>
      </c>
      <c r="N41" t="str">
        <f t="shared" si="18"/>
        <v>___</v>
      </c>
      <c r="O41">
        <f t="shared" si="21"/>
        <v>89</v>
      </c>
      <c r="P41" t="str">
        <f t="shared" si="22"/>
        <v>LSD-___44</v>
      </c>
      <c r="Q41" t="str">
        <f t="shared" si="23"/>
        <v>HMS Gunston Hall</v>
      </c>
      <c r="R41" t="str">
        <f t="shared" si="24"/>
        <v>1986-05-26 00:00</v>
      </c>
      <c r="S41" t="str">
        <f t="shared" si="25"/>
        <v>1987-06-27 00:00</v>
      </c>
      <c r="T41" t="str">
        <f t="shared" si="26"/>
        <v>#L ___89</v>
      </c>
      <c r="U41" t="str">
        <f t="shared" si="27"/>
        <v>LSD-___44</v>
      </c>
      <c r="V41" t="str">
        <f t="shared" si="15"/>
        <v>LSD-___44 (US)</v>
      </c>
      <c r="W41">
        <f t="shared" si="28"/>
        <v>1</v>
      </c>
      <c r="X41" t="str">
        <f t="shared" si="29"/>
        <v>LSD</v>
      </c>
      <c r="Y41">
        <v>121</v>
      </c>
      <c r="Z41">
        <v>33</v>
      </c>
      <c r="AA41">
        <v>0</v>
      </c>
      <c r="AB41" t="str">
        <f t="shared" si="30"/>
        <v>insert into unit (UseOrdinal, MissionName, UniqueName, ServiceIdx, ServiceTypeIdx, RankSymbol, CanHide) Values (0, 'LSD-___44', 'HMS Gunston Hall',1,1,'@', 0)</v>
      </c>
      <c r="AC41" t="str">
        <f t="shared" si="31"/>
        <v>insert into relationship (RelTypeIdx, RelFromUnitId, RelToUnitId) values (1, 765, 809)</v>
      </c>
      <c r="AD41" t="str">
        <f t="shared" si="32"/>
        <v>insert into ship (UnitId, ShipPrefixId, Name, HCS, HCSNumber, PennantCode, PennantNumber,IsBase,AltHCS, AltHCSNumber, Commissioned, IsInactive) values (809,1,'Gunston Hall','LSD',44,'L',89,0,'LSD',44,'1989-04-22 00:00',0)</v>
      </c>
      <c r="AE41" t="str">
        <f t="shared" si="33"/>
        <v>insert into unitindex (indexcode, unitid, issortindex, isdisplayindex, isalt, isplaceholder, displayorder) values ('#L ___89',809,1,1,0,0,1) insert into unitindex (indexcode, unitid, issortindex, isdisplayindex, isalt, isplaceholder, displayorder) values ('LSD-___44',809,0,1,0,0,2) insert into unitindex (indexcode, unitid, issortindex, isdisplayindex, isalt, isplaceholder, displayorder) values ('LSD-___44 (US)',809,0,0,1,0,3)</v>
      </c>
      <c r="AG41" t="str">
        <f t="shared" si="34"/>
        <v>insert into MissionUnit (MissionId, UnitId) values (121,809)</v>
      </c>
      <c r="AH41" t="str">
        <f t="shared" si="35"/>
        <v>insert into ShipClassMember (ShipId, ShipClassId,IsLeadBoat) values ('d3ad2392-e51a-4b75-aa98-7974cfbb4b25',33,0)</v>
      </c>
    </row>
    <row r="42" spans="1:34" ht="86.4" x14ac:dyDescent="0.3">
      <c r="A42" s="10" t="s">
        <v>471</v>
      </c>
      <c r="B42" s="10">
        <v>810</v>
      </c>
      <c r="C42" s="11" t="s">
        <v>448</v>
      </c>
      <c r="D42" s="10" t="s">
        <v>449</v>
      </c>
      <c r="E42" s="10" t="s">
        <v>449</v>
      </c>
      <c r="F42" s="12">
        <v>31712</v>
      </c>
      <c r="G42" s="12">
        <v>32157</v>
      </c>
      <c r="H42" s="12">
        <v>32907</v>
      </c>
      <c r="I42" s="12" t="str">
        <f t="shared" si="12"/>
        <v>1990-02-03 00:00</v>
      </c>
      <c r="J42" s="11" t="s">
        <v>450</v>
      </c>
      <c r="K42" s="10">
        <v>45</v>
      </c>
      <c r="L42">
        <f t="shared" si="20"/>
        <v>45</v>
      </c>
      <c r="M42" s="10" t="str">
        <f t="shared" si="17"/>
        <v>LSD-</v>
      </c>
      <c r="N42" t="str">
        <f t="shared" si="18"/>
        <v>___</v>
      </c>
      <c r="O42">
        <f t="shared" si="21"/>
        <v>90</v>
      </c>
      <c r="P42" t="str">
        <f t="shared" si="22"/>
        <v>LSD-___45</v>
      </c>
      <c r="Q42" t="str">
        <f t="shared" si="23"/>
        <v>HMS Comstock</v>
      </c>
      <c r="R42" t="str">
        <f t="shared" si="24"/>
        <v>1986-10-27 00:00</v>
      </c>
      <c r="S42" t="str">
        <f t="shared" si="25"/>
        <v>1988-01-15 00:00</v>
      </c>
      <c r="T42" t="str">
        <f t="shared" si="26"/>
        <v>#L ___90</v>
      </c>
      <c r="U42" t="str">
        <f t="shared" si="27"/>
        <v>LSD-___45</v>
      </c>
      <c r="V42" t="str">
        <f t="shared" si="15"/>
        <v>LSD-___45 (US)</v>
      </c>
      <c r="W42">
        <f t="shared" si="28"/>
        <v>1</v>
      </c>
      <c r="X42" t="str">
        <f t="shared" si="29"/>
        <v>LSD</v>
      </c>
      <c r="Y42">
        <v>121</v>
      </c>
      <c r="Z42">
        <v>33</v>
      </c>
      <c r="AA42">
        <v>0</v>
      </c>
      <c r="AB42" t="str">
        <f t="shared" si="30"/>
        <v>insert into unit (UseOrdinal, MissionName, UniqueName, ServiceIdx, ServiceTypeIdx, RankSymbol, CanHide) Values (0, 'LSD-___45', 'HMS Comstock',1,1,'@', 0)</v>
      </c>
      <c r="AC42" t="str">
        <f t="shared" si="31"/>
        <v>insert into relationship (RelTypeIdx, RelFromUnitId, RelToUnitId) values (1, 765, 810)</v>
      </c>
      <c r="AD42" t="str">
        <f t="shared" si="32"/>
        <v>insert into ship (UnitId, ShipPrefixId, Name, HCS, HCSNumber, PennantCode, PennantNumber,IsBase,AltHCS, AltHCSNumber, Commissioned, IsInactive) values (810,1,'Comstock','LSD',45,'L',90,0,'LSD',45,'1990-02-03 00:00',0)</v>
      </c>
      <c r="AE42" t="str">
        <f t="shared" si="33"/>
        <v>insert into unitindex (indexcode, unitid, issortindex, isdisplayindex, isalt, isplaceholder, displayorder) values ('#L ___90',810,1,1,0,0,1) insert into unitindex (indexcode, unitid, issortindex, isdisplayindex, isalt, isplaceholder, displayorder) values ('LSD-___45',810,0,1,0,0,2) insert into unitindex (indexcode, unitid, issortindex, isdisplayindex, isalt, isplaceholder, displayorder) values ('LSD-___45 (US)',810,0,0,1,0,3)</v>
      </c>
      <c r="AG42" t="str">
        <f t="shared" si="34"/>
        <v>insert into MissionUnit (MissionId, UnitId) values (121,810)</v>
      </c>
      <c r="AH42" t="str">
        <f t="shared" si="35"/>
        <v>insert into ShipClassMember (ShipId, ShipClassId,IsLeadBoat) values ('a7b8cf8b-7770-4878-b950-b221a7b0085f',33,0)</v>
      </c>
    </row>
    <row r="43" spans="1:34" ht="86.4" x14ac:dyDescent="0.3">
      <c r="A43" s="10" t="s">
        <v>472</v>
      </c>
      <c r="B43" s="10">
        <v>811</v>
      </c>
      <c r="C43" s="11" t="s">
        <v>451</v>
      </c>
      <c r="D43" s="10" t="s">
        <v>452</v>
      </c>
      <c r="E43" s="10" t="s">
        <v>452</v>
      </c>
      <c r="F43" s="12">
        <v>31859</v>
      </c>
      <c r="G43" s="12">
        <v>32401</v>
      </c>
      <c r="H43" s="12">
        <v>33194</v>
      </c>
      <c r="I43" s="12" t="str">
        <f t="shared" si="12"/>
        <v>1990-11-17 00:00</v>
      </c>
      <c r="J43" s="11" t="s">
        <v>453</v>
      </c>
      <c r="K43" s="10">
        <v>45</v>
      </c>
      <c r="L43">
        <f t="shared" si="20"/>
        <v>46</v>
      </c>
      <c r="M43" s="10" t="str">
        <f t="shared" si="17"/>
        <v>LSD-</v>
      </c>
      <c r="N43" t="str">
        <f t="shared" si="18"/>
        <v>___</v>
      </c>
      <c r="O43">
        <f t="shared" si="21"/>
        <v>91</v>
      </c>
      <c r="P43" t="str">
        <f t="shared" si="22"/>
        <v>LSD-___46</v>
      </c>
      <c r="Q43" t="str">
        <f t="shared" si="23"/>
        <v>HMS Tortuga</v>
      </c>
      <c r="R43" t="str">
        <f t="shared" si="24"/>
        <v>1987-03-23 00:00</v>
      </c>
      <c r="S43" t="str">
        <f t="shared" si="25"/>
        <v>1988-09-15 00:00</v>
      </c>
      <c r="T43" t="str">
        <f t="shared" si="26"/>
        <v>#L ___91</v>
      </c>
      <c r="U43" t="str">
        <f t="shared" si="27"/>
        <v>LSD-___46</v>
      </c>
      <c r="V43" t="str">
        <f t="shared" si="15"/>
        <v>LSD-___46 (US)</v>
      </c>
      <c r="W43">
        <f t="shared" si="28"/>
        <v>1</v>
      </c>
      <c r="X43" t="str">
        <f t="shared" si="29"/>
        <v>LSD</v>
      </c>
      <c r="Y43">
        <v>121</v>
      </c>
      <c r="Z43">
        <v>33</v>
      </c>
      <c r="AA43">
        <v>0</v>
      </c>
      <c r="AB43" t="str">
        <f t="shared" si="30"/>
        <v>insert into unit (UseOrdinal, MissionName, UniqueName, ServiceIdx, ServiceTypeIdx, RankSymbol, CanHide) Values (0, 'LSD-___46', 'HMS Tortuga',1,1,'@', 0)</v>
      </c>
      <c r="AC43" t="str">
        <f t="shared" si="31"/>
        <v>insert into relationship (RelTypeIdx, RelFromUnitId, RelToUnitId) values (1, 765, 811)</v>
      </c>
      <c r="AD43" t="str">
        <f t="shared" si="32"/>
        <v>insert into ship (UnitId, ShipPrefixId, Name, HCS, HCSNumber, PennantCode, PennantNumber,IsBase,AltHCS, AltHCSNumber, Commissioned, IsInactive) values (811,1,'Tortuga','LSD',46,'L',91,0,'LSD',46,'1990-11-17 00:00',0)</v>
      </c>
      <c r="AE43" t="str">
        <f t="shared" si="33"/>
        <v>insert into unitindex (indexcode, unitid, issortindex, isdisplayindex, isalt, isplaceholder, displayorder) values ('#L ___91',811,1,1,0,0,1) insert into unitindex (indexcode, unitid, issortindex, isdisplayindex, isalt, isplaceholder, displayorder) values ('LSD-___46',811,0,1,0,0,2) insert into unitindex (indexcode, unitid, issortindex, isdisplayindex, isalt, isplaceholder, displayorder) values ('LSD-___46 (US)',811,0,0,1,0,3)</v>
      </c>
      <c r="AG43" t="str">
        <f t="shared" si="34"/>
        <v>insert into MissionUnit (MissionId, UnitId) values (121,811)</v>
      </c>
      <c r="AH43" t="str">
        <f t="shared" si="35"/>
        <v>insert into ShipClassMember (ShipId, ShipClassId,IsLeadBoat) values ('e4aa876f-dbaf-4a77-80d3-f48dec130daf',33,0)</v>
      </c>
    </row>
    <row r="44" spans="1:34" ht="86.4" x14ac:dyDescent="0.3">
      <c r="A44" s="10" t="s">
        <v>473</v>
      </c>
      <c r="B44" s="10">
        <v>812</v>
      </c>
      <c r="C44" s="11" t="s">
        <v>454</v>
      </c>
      <c r="D44" s="10" t="s">
        <v>455</v>
      </c>
      <c r="E44" s="10" t="s">
        <v>455</v>
      </c>
      <c r="F44" s="12">
        <v>32090</v>
      </c>
      <c r="G44" s="12">
        <v>32634</v>
      </c>
      <c r="H44" s="12">
        <v>33390</v>
      </c>
      <c r="I44" s="12" t="str">
        <f t="shared" si="12"/>
        <v>1991-06-01 00:00</v>
      </c>
      <c r="J44" s="11" t="s">
        <v>456</v>
      </c>
      <c r="K44" s="10">
        <v>45</v>
      </c>
      <c r="L44">
        <f t="shared" si="20"/>
        <v>47</v>
      </c>
      <c r="M44" s="10" t="str">
        <f t="shared" si="17"/>
        <v>LSD-</v>
      </c>
      <c r="N44" t="str">
        <f t="shared" si="18"/>
        <v>___</v>
      </c>
      <c r="O44">
        <f t="shared" si="21"/>
        <v>92</v>
      </c>
      <c r="P44" t="str">
        <f t="shared" si="22"/>
        <v>LSD-___47</v>
      </c>
      <c r="Q44" t="str">
        <f t="shared" si="23"/>
        <v>HMS Rushmore</v>
      </c>
      <c r="R44" t="str">
        <f t="shared" si="24"/>
        <v>1987-11-09 00:00</v>
      </c>
      <c r="S44" t="str">
        <f t="shared" si="25"/>
        <v>1989-05-06 00:00</v>
      </c>
      <c r="T44" t="str">
        <f t="shared" si="26"/>
        <v>#L ___92</v>
      </c>
      <c r="U44" t="str">
        <f t="shared" si="27"/>
        <v>LSD-___47</v>
      </c>
      <c r="V44" t="str">
        <f t="shared" si="15"/>
        <v>LSD-___47 (US)</v>
      </c>
      <c r="W44">
        <f t="shared" si="28"/>
        <v>1</v>
      </c>
      <c r="X44" t="str">
        <f t="shared" si="29"/>
        <v>LSD</v>
      </c>
      <c r="Y44">
        <v>121</v>
      </c>
      <c r="Z44">
        <v>33</v>
      </c>
      <c r="AA44">
        <v>0</v>
      </c>
      <c r="AB44" t="str">
        <f t="shared" si="30"/>
        <v>insert into unit (UseOrdinal, MissionName, UniqueName, ServiceIdx, ServiceTypeIdx, RankSymbol, CanHide) Values (0, 'LSD-___47', 'HMS Rushmore',1,1,'@', 0)</v>
      </c>
      <c r="AC44" t="str">
        <f t="shared" si="31"/>
        <v>insert into relationship (RelTypeIdx, RelFromUnitId, RelToUnitId) values (1, 765, 812)</v>
      </c>
      <c r="AD44" t="str">
        <f t="shared" si="32"/>
        <v>insert into ship (UnitId, ShipPrefixId, Name, HCS, HCSNumber, PennantCode, PennantNumber,IsBase,AltHCS, AltHCSNumber, Commissioned, IsInactive) values (812,1,'Rushmore','LSD',47,'L',92,0,'LSD',47,'1991-06-01 00:00',0)</v>
      </c>
      <c r="AE44" t="str">
        <f t="shared" si="33"/>
        <v>insert into unitindex (indexcode, unitid, issortindex, isdisplayindex, isalt, isplaceholder, displayorder) values ('#L ___92',812,1,1,0,0,1) insert into unitindex (indexcode, unitid, issortindex, isdisplayindex, isalt, isplaceholder, displayorder) values ('LSD-___47',812,0,1,0,0,2) insert into unitindex (indexcode, unitid, issortindex, isdisplayindex, isalt, isplaceholder, displayorder) values ('LSD-___47 (US)',812,0,0,1,0,3)</v>
      </c>
      <c r="AG44" t="str">
        <f t="shared" si="34"/>
        <v>insert into MissionUnit (MissionId, UnitId) values (121,812)</v>
      </c>
      <c r="AH44" t="str">
        <f t="shared" si="35"/>
        <v>insert into ShipClassMember (ShipId, ShipClassId,IsLeadBoat) values ('23cd52ed-9198-4a22-acba-0cb872e2fa20',33,0)</v>
      </c>
    </row>
    <row r="45" spans="1:34" ht="86.4" x14ac:dyDescent="0.3">
      <c r="A45" s="10" t="s">
        <v>474</v>
      </c>
      <c r="B45" s="10">
        <v>813</v>
      </c>
      <c r="C45" s="11" t="s">
        <v>457</v>
      </c>
      <c r="D45" s="10" t="s">
        <v>458</v>
      </c>
      <c r="E45" s="10" t="s">
        <v>458</v>
      </c>
      <c r="F45" s="12">
        <v>32237</v>
      </c>
      <c r="G45" s="12">
        <v>32823</v>
      </c>
      <c r="H45" s="12">
        <v>33733</v>
      </c>
      <c r="I45" s="12" t="str">
        <f t="shared" si="12"/>
        <v>1992-05-09 00:00</v>
      </c>
      <c r="K45" s="10">
        <v>45</v>
      </c>
      <c r="L45">
        <f t="shared" si="20"/>
        <v>48</v>
      </c>
      <c r="M45" s="10" t="str">
        <f t="shared" si="17"/>
        <v>LSD-</v>
      </c>
      <c r="N45" t="str">
        <f t="shared" si="18"/>
        <v>___</v>
      </c>
      <c r="O45">
        <f t="shared" si="21"/>
        <v>93</v>
      </c>
      <c r="P45" t="str">
        <f t="shared" si="22"/>
        <v>LSD-___48</v>
      </c>
      <c r="Q45" t="str">
        <f t="shared" si="23"/>
        <v>HMS Ashland</v>
      </c>
      <c r="R45" t="str">
        <f t="shared" si="24"/>
        <v>1988-04-04 00:00</v>
      </c>
      <c r="S45" t="str">
        <f t="shared" si="25"/>
        <v>1989-11-11 00:00</v>
      </c>
      <c r="T45" t="str">
        <f t="shared" si="26"/>
        <v>#L ___93</v>
      </c>
      <c r="U45" t="str">
        <f t="shared" si="27"/>
        <v>LSD-___48</v>
      </c>
      <c r="V45" t="str">
        <f t="shared" si="15"/>
        <v>LSD-___48 (US)</v>
      </c>
      <c r="W45">
        <f t="shared" si="28"/>
        <v>1</v>
      </c>
      <c r="X45" t="str">
        <f t="shared" si="29"/>
        <v>LSD</v>
      </c>
      <c r="Y45">
        <v>121</v>
      </c>
      <c r="Z45">
        <v>33</v>
      </c>
      <c r="AA45">
        <v>0</v>
      </c>
      <c r="AB45" t="str">
        <f t="shared" si="30"/>
        <v>insert into unit (UseOrdinal, MissionName, UniqueName, ServiceIdx, ServiceTypeIdx, RankSymbol, CanHide) Values (0, 'LSD-___48', 'HMS Ashland',1,1,'@', 0)</v>
      </c>
      <c r="AC45" t="str">
        <f t="shared" si="31"/>
        <v>insert into relationship (RelTypeIdx, RelFromUnitId, RelToUnitId) values (1, 765, 813)</v>
      </c>
      <c r="AD45" t="str">
        <f t="shared" si="32"/>
        <v>insert into ship (UnitId, ShipPrefixId, Name, HCS, HCSNumber, PennantCode, PennantNumber,IsBase,AltHCS, AltHCSNumber, Commissioned, IsInactive) values (813,1,'Ashland','LSD',48,'L',93,0,'LSD',48,'1992-05-09 00:00',0)</v>
      </c>
      <c r="AE45" t="str">
        <f t="shared" si="33"/>
        <v>insert into unitindex (indexcode, unitid, issortindex, isdisplayindex, isalt, isplaceholder, displayorder) values ('#L ___93',813,1,1,0,0,1) insert into unitindex (indexcode, unitid, issortindex, isdisplayindex, isalt, isplaceholder, displayorder) values ('LSD-___48',813,0,1,0,0,2) insert into unitindex (indexcode, unitid, issortindex, isdisplayindex, isalt, isplaceholder, displayorder) values ('LSD-___48 (US)',813,0,0,1,0,3)</v>
      </c>
      <c r="AG45" t="str">
        <f t="shared" si="34"/>
        <v>insert into MissionUnit (MissionId, UnitId) values (121,813)</v>
      </c>
      <c r="AH45" t="str">
        <f t="shared" si="35"/>
        <v>insert into ShipClassMember (ShipId, ShipClassId,IsLeadBoat) values ('1ab14a59-de61-4983-a862-dbcbb50f99c2',33,0)</v>
      </c>
    </row>
    <row r="46" spans="1:34" ht="86.4" x14ac:dyDescent="0.3">
      <c r="A46" s="10" t="s">
        <v>475</v>
      </c>
      <c r="B46" s="10">
        <v>814</v>
      </c>
      <c r="C46" s="11" t="s">
        <v>459</v>
      </c>
      <c r="D46" s="10" t="s">
        <v>460</v>
      </c>
      <c r="E46" s="10" t="s">
        <v>460</v>
      </c>
      <c r="F46" s="12">
        <v>33343</v>
      </c>
      <c r="G46" s="12">
        <v>33985</v>
      </c>
      <c r="H46" s="12">
        <v>34706</v>
      </c>
      <c r="I46" s="12" t="str">
        <f t="shared" si="12"/>
        <v>1995-01-07 00:00</v>
      </c>
      <c r="K46" s="10">
        <v>45</v>
      </c>
      <c r="L46">
        <f t="shared" si="20"/>
        <v>49</v>
      </c>
      <c r="M46" s="10" t="str">
        <f t="shared" si="17"/>
        <v>LSD-</v>
      </c>
      <c r="N46" t="str">
        <f t="shared" si="18"/>
        <v>___</v>
      </c>
      <c r="O46">
        <f t="shared" si="21"/>
        <v>94</v>
      </c>
      <c r="P46" t="str">
        <f t="shared" si="22"/>
        <v>LSD-___49</v>
      </c>
      <c r="Q46" t="str">
        <f t="shared" si="23"/>
        <v>HMS Harpers Ferry</v>
      </c>
      <c r="R46" t="str">
        <f t="shared" si="24"/>
        <v>1991-04-15 00:00</v>
      </c>
      <c r="S46" t="str">
        <f t="shared" si="25"/>
        <v>1993-01-16 00:00</v>
      </c>
      <c r="T46" t="str">
        <f t="shared" si="26"/>
        <v>#L ___94</v>
      </c>
      <c r="U46" t="str">
        <f t="shared" si="27"/>
        <v>LSD-___49</v>
      </c>
      <c r="V46" t="str">
        <f t="shared" si="15"/>
        <v>LSD-___49 (US)</v>
      </c>
      <c r="W46">
        <f t="shared" si="28"/>
        <v>1</v>
      </c>
      <c r="X46" t="str">
        <f t="shared" si="29"/>
        <v>LSD</v>
      </c>
      <c r="Y46">
        <v>121</v>
      </c>
      <c r="Z46">
        <v>34</v>
      </c>
      <c r="AA46">
        <v>1</v>
      </c>
      <c r="AB46" t="str">
        <f t="shared" si="30"/>
        <v>insert into unit (UseOrdinal, MissionName, UniqueName, ServiceIdx, ServiceTypeIdx, RankSymbol, CanHide) Values (0, 'LSD-___49', 'HMS Harpers Ferry',1,1,'@', 0)</v>
      </c>
      <c r="AC46" t="str">
        <f t="shared" si="31"/>
        <v>insert into relationship (RelTypeIdx, RelFromUnitId, RelToUnitId) values (1, 765, 814)</v>
      </c>
      <c r="AD46" t="str">
        <f t="shared" si="32"/>
        <v>insert into ship (UnitId, ShipPrefixId, Name, HCS, HCSNumber, PennantCode, PennantNumber,IsBase,AltHCS, AltHCSNumber, Commissioned, IsInactive) values (814,1,'Harpers Ferry','LSD',49,'L',94,0,'LSD',49,'1995-01-07 00:00',0)</v>
      </c>
      <c r="AE46" t="str">
        <f t="shared" si="33"/>
        <v>insert into unitindex (indexcode, unitid, issortindex, isdisplayindex, isalt, isplaceholder, displayorder) values ('#L ___94',814,1,1,0,0,1) insert into unitindex (indexcode, unitid, issortindex, isdisplayindex, isalt, isplaceholder, displayorder) values ('LSD-___49',814,0,1,0,0,2) insert into unitindex (indexcode, unitid, issortindex, isdisplayindex, isalt, isplaceholder, displayorder) values ('LSD-___49 (US)',814,0,0,1,0,3)</v>
      </c>
      <c r="AG46" t="str">
        <f t="shared" si="34"/>
        <v>insert into MissionUnit (MissionId, UnitId) values (121,814)</v>
      </c>
      <c r="AH46" t="str">
        <f t="shared" si="35"/>
        <v>insert into ShipClassMember (ShipId, ShipClassId,IsLeadBoat) values ('0b5ce9ee-da0d-4e74-82c5-f75fb250eba4',34,1)</v>
      </c>
    </row>
    <row r="47" spans="1:34" ht="86.4" x14ac:dyDescent="0.3">
      <c r="A47" s="10" t="s">
        <v>476</v>
      </c>
      <c r="B47" s="10">
        <v>815</v>
      </c>
      <c r="C47" s="11" t="s">
        <v>461</v>
      </c>
      <c r="D47" s="10" t="s">
        <v>462</v>
      </c>
      <c r="E47" s="10" t="s">
        <v>462</v>
      </c>
      <c r="F47" s="12">
        <v>33553</v>
      </c>
      <c r="G47" s="12">
        <v>34244</v>
      </c>
      <c r="H47" s="12">
        <v>34972</v>
      </c>
      <c r="I47" s="12" t="str">
        <f t="shared" si="12"/>
        <v>1995-09-30 00:00</v>
      </c>
      <c r="K47" s="10">
        <v>45</v>
      </c>
      <c r="L47">
        <f t="shared" si="20"/>
        <v>50</v>
      </c>
      <c r="M47" s="10" t="str">
        <f t="shared" si="17"/>
        <v>LSD-</v>
      </c>
      <c r="N47" t="str">
        <f t="shared" si="18"/>
        <v>___</v>
      </c>
      <c r="O47">
        <f t="shared" si="21"/>
        <v>95</v>
      </c>
      <c r="P47" t="str">
        <f t="shared" si="22"/>
        <v>LSD-___50</v>
      </c>
      <c r="Q47" t="str">
        <f t="shared" si="23"/>
        <v>HMS Carter Hall</v>
      </c>
      <c r="R47" t="str">
        <f t="shared" si="24"/>
        <v>1991-11-11 00:00</v>
      </c>
      <c r="S47" t="str">
        <f t="shared" si="25"/>
        <v>1993-10-02 00:00</v>
      </c>
      <c r="T47" t="str">
        <f t="shared" si="26"/>
        <v>#L ___95</v>
      </c>
      <c r="U47" t="str">
        <f t="shared" si="27"/>
        <v>LSD-___50</v>
      </c>
      <c r="V47" t="str">
        <f t="shared" si="15"/>
        <v>LSD-___50 (US)</v>
      </c>
      <c r="W47">
        <f t="shared" si="28"/>
        <v>1</v>
      </c>
      <c r="X47" t="str">
        <f t="shared" si="29"/>
        <v>LSD</v>
      </c>
      <c r="Y47">
        <v>121</v>
      </c>
      <c r="Z47">
        <v>34</v>
      </c>
      <c r="AA47">
        <v>0</v>
      </c>
      <c r="AB47" t="str">
        <f t="shared" si="30"/>
        <v>insert into unit (UseOrdinal, MissionName, UniqueName, ServiceIdx, ServiceTypeIdx, RankSymbol, CanHide) Values (0, 'LSD-___50', 'HMS Carter Hall',1,1,'@', 0)</v>
      </c>
      <c r="AC47" t="str">
        <f t="shared" si="31"/>
        <v>insert into relationship (RelTypeIdx, RelFromUnitId, RelToUnitId) values (1, 765, 815)</v>
      </c>
      <c r="AD47" t="str">
        <f t="shared" si="32"/>
        <v>insert into ship (UnitId, ShipPrefixId, Name, HCS, HCSNumber, PennantCode, PennantNumber,IsBase,AltHCS, AltHCSNumber, Commissioned, IsInactive) values (815,1,'Carter Hall','LSD',50,'L',95,0,'LSD',50,'1995-09-30 00:00',0)</v>
      </c>
      <c r="AE47" t="str">
        <f t="shared" si="33"/>
        <v>insert into unitindex (indexcode, unitid, issortindex, isdisplayindex, isalt, isplaceholder, displayorder) values ('#L ___95',815,1,1,0,0,1) insert into unitindex (indexcode, unitid, issortindex, isdisplayindex, isalt, isplaceholder, displayorder) values ('LSD-___50',815,0,1,0,0,2) insert into unitindex (indexcode, unitid, issortindex, isdisplayindex, isalt, isplaceholder, displayorder) values ('LSD-___50 (US)',815,0,0,1,0,3)</v>
      </c>
      <c r="AG47" t="str">
        <f t="shared" si="34"/>
        <v>insert into MissionUnit (MissionId, UnitId) values (121,815)</v>
      </c>
      <c r="AH47" t="str">
        <f t="shared" si="35"/>
        <v>insert into ShipClassMember (ShipId, ShipClassId,IsLeadBoat) values ('3f013c45-565a-425f-80c5-cf63947b7632',34,0)</v>
      </c>
    </row>
    <row r="48" spans="1:34" ht="86.4" x14ac:dyDescent="0.3">
      <c r="A48" s="10" t="s">
        <v>477</v>
      </c>
      <c r="B48" s="10">
        <v>816</v>
      </c>
      <c r="C48" s="11" t="s">
        <v>463</v>
      </c>
      <c r="D48" s="10" t="s">
        <v>464</v>
      </c>
      <c r="E48" s="10" t="s">
        <v>464</v>
      </c>
      <c r="F48" s="12">
        <v>33868</v>
      </c>
      <c r="G48" s="12">
        <v>34496</v>
      </c>
      <c r="H48" s="12">
        <v>35224</v>
      </c>
      <c r="I48" s="12" t="str">
        <f t="shared" si="12"/>
        <v>1996-06-08 00:00</v>
      </c>
      <c r="K48" s="10">
        <v>45</v>
      </c>
      <c r="L48">
        <f t="shared" si="20"/>
        <v>51</v>
      </c>
      <c r="M48" s="10" t="str">
        <f t="shared" si="17"/>
        <v>LSD-</v>
      </c>
      <c r="N48" t="str">
        <f t="shared" si="18"/>
        <v>___</v>
      </c>
      <c r="O48">
        <f t="shared" si="21"/>
        <v>96</v>
      </c>
      <c r="P48" t="str">
        <f t="shared" si="22"/>
        <v>LSD-___51</v>
      </c>
      <c r="Q48" t="str">
        <f t="shared" si="23"/>
        <v>HMS Oak Hill</v>
      </c>
      <c r="R48" t="str">
        <f t="shared" si="24"/>
        <v>1992-09-21 00:00</v>
      </c>
      <c r="S48" t="str">
        <f t="shared" si="25"/>
        <v>1994-06-11 00:00</v>
      </c>
      <c r="T48" t="str">
        <f t="shared" si="26"/>
        <v>#L ___96</v>
      </c>
      <c r="U48" t="str">
        <f t="shared" si="27"/>
        <v>LSD-___51</v>
      </c>
      <c r="V48" t="str">
        <f t="shared" si="15"/>
        <v>LSD-___51 (US)</v>
      </c>
      <c r="W48">
        <f t="shared" si="28"/>
        <v>1</v>
      </c>
      <c r="X48" t="str">
        <f t="shared" si="29"/>
        <v>LSD</v>
      </c>
      <c r="Y48">
        <v>121</v>
      </c>
      <c r="Z48">
        <v>34</v>
      </c>
      <c r="AA48">
        <v>0</v>
      </c>
      <c r="AB48" t="str">
        <f t="shared" si="30"/>
        <v>insert into unit (UseOrdinal, MissionName, UniqueName, ServiceIdx, ServiceTypeIdx, RankSymbol, CanHide) Values (0, 'LSD-___51', 'HMS Oak Hill',1,1,'@', 0)</v>
      </c>
      <c r="AC48" t="str">
        <f t="shared" si="31"/>
        <v>insert into relationship (RelTypeIdx, RelFromUnitId, RelToUnitId) values (1, 765, 816)</v>
      </c>
      <c r="AD48" t="str">
        <f t="shared" si="32"/>
        <v>insert into ship (UnitId, ShipPrefixId, Name, HCS, HCSNumber, PennantCode, PennantNumber,IsBase,AltHCS, AltHCSNumber, Commissioned, IsInactive) values (816,1,'Oak Hill','LSD',51,'L',96,0,'LSD',51,'1996-06-08 00:00',0)</v>
      </c>
      <c r="AE48" t="str">
        <f t="shared" si="33"/>
        <v>insert into unitindex (indexcode, unitid, issortindex, isdisplayindex, isalt, isplaceholder, displayorder) values ('#L ___96',816,1,1,0,0,1) insert into unitindex (indexcode, unitid, issortindex, isdisplayindex, isalt, isplaceholder, displayorder) values ('LSD-___51',816,0,1,0,0,2) insert into unitindex (indexcode, unitid, issortindex, isdisplayindex, isalt, isplaceholder, displayorder) values ('LSD-___51 (US)',816,0,0,1,0,3)</v>
      </c>
      <c r="AG48" t="str">
        <f t="shared" si="34"/>
        <v>insert into MissionUnit (MissionId, UnitId) values (121,816)</v>
      </c>
      <c r="AH48" t="str">
        <f t="shared" si="35"/>
        <v>insert into ShipClassMember (ShipId, ShipClassId,IsLeadBoat) values ('0c1732f7-94ce-4cb9-9445-427e9a5a472f',34,0)</v>
      </c>
    </row>
    <row r="49" spans="1:34" ht="86.4" x14ac:dyDescent="0.3">
      <c r="A49" s="10" t="s">
        <v>478</v>
      </c>
      <c r="B49" s="10">
        <v>817</v>
      </c>
      <c r="C49" s="11" t="s">
        <v>465</v>
      </c>
      <c r="D49" s="10" t="s">
        <v>466</v>
      </c>
      <c r="E49" s="10" t="s">
        <v>466</v>
      </c>
      <c r="F49" s="12">
        <v>34726</v>
      </c>
      <c r="G49" s="12">
        <v>35119</v>
      </c>
      <c r="H49" s="12">
        <v>35945</v>
      </c>
      <c r="I49" s="12" t="str">
        <f t="shared" si="12"/>
        <v>1998-05-30 00:00</v>
      </c>
      <c r="K49" s="10">
        <v>45</v>
      </c>
      <c r="L49">
        <f t="shared" si="20"/>
        <v>52</v>
      </c>
      <c r="M49" s="10" t="str">
        <f t="shared" si="17"/>
        <v>LSD-</v>
      </c>
      <c r="N49" t="str">
        <f t="shared" si="18"/>
        <v>___</v>
      </c>
      <c r="O49">
        <f t="shared" si="21"/>
        <v>97</v>
      </c>
      <c r="P49" t="str">
        <f t="shared" si="22"/>
        <v>LSD-___52</v>
      </c>
      <c r="Q49" t="str">
        <f t="shared" si="23"/>
        <v>HMS Pearl Harbor</v>
      </c>
      <c r="R49" t="str">
        <f t="shared" si="24"/>
        <v>1995-01-27 00:00</v>
      </c>
      <c r="S49" t="str">
        <f t="shared" si="25"/>
        <v>1996-02-24 00:00</v>
      </c>
      <c r="T49" t="str">
        <f t="shared" si="26"/>
        <v>#L ___97</v>
      </c>
      <c r="U49" t="str">
        <f t="shared" si="27"/>
        <v>LSD-___52</v>
      </c>
      <c r="V49" t="str">
        <f t="shared" si="15"/>
        <v>LSD-___52 (US)</v>
      </c>
      <c r="W49">
        <f t="shared" si="28"/>
        <v>1</v>
      </c>
      <c r="X49" t="str">
        <f t="shared" si="29"/>
        <v>LSD</v>
      </c>
      <c r="Y49">
        <v>121</v>
      </c>
      <c r="Z49">
        <v>34</v>
      </c>
      <c r="AA49">
        <v>0</v>
      </c>
      <c r="AB49" t="str">
        <f t="shared" si="30"/>
        <v>insert into unit (UseOrdinal, MissionName, UniqueName, ServiceIdx, ServiceTypeIdx, RankSymbol, CanHide) Values (0, 'LSD-___52', 'HMS Pearl Harbor',1,1,'@', 0)</v>
      </c>
      <c r="AC49" t="str">
        <f t="shared" si="31"/>
        <v>insert into relationship (RelTypeIdx, RelFromUnitId, RelToUnitId) values (1, 765, 817)</v>
      </c>
      <c r="AD49" t="str">
        <f t="shared" si="32"/>
        <v>insert into ship (UnitId, ShipPrefixId, Name, HCS, HCSNumber, PennantCode, PennantNumber,IsBase,AltHCS, AltHCSNumber, Commissioned, IsInactive) values (817,1,'Pearl Harbor','LSD',52,'L',97,0,'LSD',52,'1998-05-30 00:00',0)</v>
      </c>
      <c r="AE49" t="str">
        <f t="shared" si="33"/>
        <v>insert into unitindex (indexcode, unitid, issortindex, isdisplayindex, isalt, isplaceholder, displayorder) values ('#L ___97',817,1,1,0,0,1) insert into unitindex (indexcode, unitid, issortindex, isdisplayindex, isalt, isplaceholder, displayorder) values ('LSD-___52',817,0,1,0,0,2) insert into unitindex (indexcode, unitid, issortindex, isdisplayindex, isalt, isplaceholder, displayorder) values ('LSD-___52 (US)',817,0,0,1,0,3)</v>
      </c>
      <c r="AG49" t="str">
        <f t="shared" si="34"/>
        <v>insert into MissionUnit (MissionId, UnitId) values (121,817)</v>
      </c>
      <c r="AH49" t="str">
        <f t="shared" si="35"/>
        <v>insert into ShipClassMember (ShipId, ShipClassId,IsLeadBoat) values ('3015f3ff-9337-4f84-a528-0218d65a548b',34,0)</v>
      </c>
    </row>
  </sheetData>
  <hyperlinks>
    <hyperlink ref="C1" r:id="rId1" tooltip="USS Wasp (LHD-1)" display="https://en.wikipedia.org/wiki/USS_Wasp_(LHD-1)" xr:uid="{99E6DE73-9CD8-4C55-A6DD-9BF26BD1A287}"/>
    <hyperlink ref="C2" r:id="rId2" tooltip="USS Essex (LHD-2)" display="https://en.wikipedia.org/wiki/USS_Essex_(LHD-2)" xr:uid="{D792EC50-7987-406E-8324-6EB37CF475BD}"/>
    <hyperlink ref="C3" r:id="rId3" tooltip="USS Kearsarge (LHD-3)" display="https://en.wikipedia.org/wiki/USS_Kearsarge_(LHD-3)" xr:uid="{88F89C64-D0CE-4E36-9B91-F5B2BFA81388}"/>
    <hyperlink ref="C4" r:id="rId4" tooltip="USS Boxer (LHD-4)" display="https://en.wikipedia.org/wiki/USS_Boxer_(LHD-4)" xr:uid="{ECC9C695-FC8A-4C59-84CE-EFD176C0D846}"/>
    <hyperlink ref="C5" r:id="rId5" tooltip="USS Bataan (LHD-5)" display="https://en.wikipedia.org/wiki/USS_Bataan_(LHD-5)" xr:uid="{C29881B4-CBB6-48FA-98A6-F7FA149D23DE}"/>
    <hyperlink ref="C6" r:id="rId6" tooltip="USS Bonhomme Richard (LHD-6)" display="https://en.wikipedia.org/wiki/USS_Bonhomme_Richard_(LHD-6)" xr:uid="{35BE0AB7-5E5E-46AA-BBD2-156E68D85002}"/>
    <hyperlink ref="C7" r:id="rId7" tooltip="USS Iwo Jima (LHD-7)" display="https://en.wikipedia.org/wiki/USS_Iwo_Jima_(LHD-7)" xr:uid="{316A467C-E284-46AB-A62B-F3FEC6F0F13A}"/>
    <hyperlink ref="C8" r:id="rId8" tooltip="USS Makin Island (LHD-8)" display="https://en.wikipedia.org/wiki/USS_Makin_Island_(LHD-8)" xr:uid="{0639F553-0F54-417E-B128-8A19E3876370}"/>
    <hyperlink ref="D9" r:id="rId9" tooltip="USS America (LHA-6)" display="https://en.wikipedia.org/wiki/USS_America_(LHA-6)" xr:uid="{D9537A81-8BEA-4B68-B586-28641A1A421B}"/>
    <hyperlink ref="D10" r:id="rId10" tooltip="USS Tripoli (LHA-7)" display="https://en.wikipedia.org/wiki/USS_Tripoli_(LHA-7)" xr:uid="{B20A3F77-32A8-4641-B293-373669314E98}"/>
    <hyperlink ref="D11" r:id="rId11" tooltip="USS Bougainville (LHA-8)" display="https://en.wikipedia.org/wiki/USS_Bougainville_(LHA-8)" xr:uid="{E12B6ADF-CA4F-4E6C-8DB7-F487B5FACCDA}"/>
    <hyperlink ref="C9" r:id="rId12" tooltip="USS America (LHA-6)" display="https://en.wikipedia.org/wiki/USS_America_(LHA-6)" xr:uid="{10220257-5200-49E4-AC99-B48ABEB5EDE9}"/>
    <hyperlink ref="C10" r:id="rId13" tooltip="USS Tripoli (LHA-7)" display="https://en.wikipedia.org/wiki/USS_Tripoli_(LHA-7)" xr:uid="{7C426090-E8E9-4DF1-980F-B3F9CBD1EC92}"/>
    <hyperlink ref="C11" r:id="rId14" tooltip="USS Bougainville (LHA-8)" display="https://en.wikipedia.org/wiki/USS_Bougainville_(LHA-8)" xr:uid="{9A7504EB-3D12-40EB-A717-376EC72C808E}"/>
    <hyperlink ref="H9" r:id="rId15" tooltip="USS Tripoli (LHA-7)" display="https://en.wikipedia.org/wiki/USS_Tripoli_(LHA-7)" xr:uid="{ABA19294-4811-43DF-A191-904E77F90216}"/>
    <hyperlink ref="C12" r:id="rId16" tooltip="USS Tarawa (LHA-1)" display="https://en.wikipedia.org/wiki/USS_Tarawa_(LHA-1)" xr:uid="{1119BE89-DBAF-4251-94C5-458CE59420CB}"/>
    <hyperlink ref="J12" r:id="rId17" tooltip="Museum ship" display="https://en.wikipedia.org/wiki/Museum_ship" xr:uid="{8A96CFD6-8ABA-4635-8612-D293BD3DEC27}"/>
    <hyperlink ref="C13" r:id="rId18" tooltip="USS Saipan (LHA-2)" display="https://en.wikipedia.org/wiki/USS_Saipan_(LHA-2)" xr:uid="{89AC7F73-AF8B-4C27-9E93-959293CA1093}"/>
    <hyperlink ref="C14" r:id="rId19" tooltip="USS Belleau Wood (LHA-3)" display="https://en.wikipedia.org/wiki/USS_Belleau_Wood_(LHA-3)" xr:uid="{230F7872-70B2-44FC-937F-77076291819D}"/>
    <hyperlink ref="J14" r:id="rId20" tooltip="Target ship" display="https://en.wikipedia.org/wiki/Target_ship" xr:uid="{1D06D2DD-C244-401B-8E6B-252CB0210D68}"/>
    <hyperlink ref="C15" r:id="rId21" tooltip="USS Nassau (LHA-4)" display="https://en.wikipedia.org/wiki/USS_Nassau_(LHA-4)" xr:uid="{598307B4-4CD3-463E-A892-2D374AC45054}"/>
    <hyperlink ref="C16" r:id="rId22" tooltip="USS Peleliu (LHA-5)" display="https://en.wikipedia.org/wiki/USS_Peleliu_(LHA-5)" xr:uid="{B3B645CE-A756-4476-94A8-877BB700C0D6}"/>
    <hyperlink ref="C17" r:id="rId23" tooltip="USS Iwo Jima (LPH-2)" display="https://en.wikipedia.org/wiki/USS_Iwo_Jima_(LPH-2)" xr:uid="{8B3DDDDF-65B9-43CC-9F75-B6D99CDD28AA}"/>
    <hyperlink ref="J17" r:id="rId24" tooltip="Brownsville, Texas" display="https://en.wikipedia.org/wiki/Brownsville,_Texas" xr:uid="{C50DAE01-D934-49E1-898D-7866B2519097}"/>
    <hyperlink ref="C18" r:id="rId25" tooltip="USS Okinawa (LPH-3)" display="https://en.wikipedia.org/wiki/USS_Okinawa_(LPH-3)" xr:uid="{83704FF5-5A5C-441F-9DB8-141F32B0F1DA}"/>
    <hyperlink ref="C19" r:id="rId26" tooltip="USS Guadalcanal (LPH-7)" display="https://en.wikipedia.org/wiki/USS_Guadalcanal_(LPH-7)" xr:uid="{CE5014B0-1949-4198-B44A-ABF9D28C285C}"/>
    <hyperlink ref="C20" r:id="rId27" tooltip="USS Guam (LPH-9)" display="https://en.wikipedia.org/wiki/USS_Guam_(LPH-9)" xr:uid="{7A4D176B-D611-46AC-8A3C-4C120D745BB7}"/>
    <hyperlink ref="C21" r:id="rId28" tooltip="USS Tripoli (LPH-10)" display="https://en.wikipedia.org/wiki/USS_Tripoli_(LPH-10)" xr:uid="{B98B77E0-3F54-4FD0-B76D-8F9E094D5526}"/>
    <hyperlink ref="C22" r:id="rId29" tooltip="USS New Orleans (LPH-11)" display="https://en.wikipedia.org/wiki/USS_New_Orleans_(LPH-11)" xr:uid="{134B174B-B9F1-4281-8F00-C9E4DE5AA98E}"/>
    <hyperlink ref="C23" r:id="rId30" tooltip="USS Inchon (LPH-12)" display="https://en.wikipedia.org/wiki/USS_Inchon_(LPH-12)" xr:uid="{353D77FB-C939-46BA-AD05-A0F9F279C1BD}"/>
    <hyperlink ref="C24" r:id="rId31" tooltip="USS San Antonio (LPD-17)" display="https://en.wikipedia.org/wiki/USS_San_Antonio_(LPD-17)" xr:uid="{AAE190BF-C892-4719-B40A-40B673255F74}"/>
    <hyperlink ref="C25" r:id="rId32" tooltip="USS New Orleans (LPD-18)" display="https://en.wikipedia.org/wiki/USS_New_Orleans_(LPD-18)" xr:uid="{2D734344-9180-45E8-B362-516C4C445359}"/>
    <hyperlink ref="C26" r:id="rId33" tooltip="USS Mesa Verde (LPD-19)" display="https://en.wikipedia.org/wiki/USS_Mesa_Verde_(LPD-19)" xr:uid="{B17E3992-FBDC-4B28-8BA4-CFF4F417F672}"/>
    <hyperlink ref="C27" r:id="rId34" tooltip="USS Green Bay (LPD-20)" display="https://en.wikipedia.org/wiki/USS_Green_Bay_(LPD-20)" xr:uid="{AF64D017-4B5A-422D-98AE-5C377896370B}"/>
    <hyperlink ref="C28" r:id="rId35" tooltip="USS New York (LPD-21)" display="https://en.wikipedia.org/wiki/USS_New_York_(LPD-21)" xr:uid="{ADB6F6A5-101B-4809-AA94-31787ED763B2}"/>
    <hyperlink ref="C29" r:id="rId36" tooltip="USS San Diego (LPD-22)" display="https://en.wikipedia.org/wiki/USS_San_Diego_(LPD-22)" xr:uid="{AE36BE40-61C3-41A8-B594-107A1FC08D39}"/>
    <hyperlink ref="C30" r:id="rId37" tooltip="USS Anchorage (LPD-23)" display="https://en.wikipedia.org/wiki/USS_Anchorage_(LPD-23)" xr:uid="{74B4BC79-86F5-4D50-8CFF-739EEF95F319}"/>
    <hyperlink ref="C31" r:id="rId38" tooltip="USS Arlington (LPD-24)" display="https://en.wikipedia.org/wiki/USS_Arlington_(LPD-24)" xr:uid="{2D3A621F-81CD-4DEC-BA9C-BEC9797A4BB9}"/>
    <hyperlink ref="C32" r:id="rId39" tooltip="USS Somerset (LPD-25)" display="https://en.wikipedia.org/wiki/USS_Somerset_(LPD-25)" xr:uid="{108C4F4C-97BC-4C24-B2D4-FBF2AEC6FAAF}"/>
    <hyperlink ref="N32" r:id="rId40" location="cite_note-28" display="https://en.wikipedia.org/wiki/San_Antonio-class_amphibious_transport_dock - cite_note-28" xr:uid="{AAAD8192-AFA8-465E-99AE-5658C8A9E3FE}"/>
    <hyperlink ref="C33" r:id="rId41" tooltip="USS John P. Murtha (LPD-26)" display="https://en.wikipedia.org/wiki/USS_John_P._Murtha_(LPD-26)" xr:uid="{3B42E468-B505-4382-BD34-5CA391B5CABF}"/>
    <hyperlink ref="N33" r:id="rId42" location="cite_note-NR-353-16-30" display="https://en.wikipedia.org/wiki/San_Antonio-class_amphibious_transport_dock - cite_note-NR-353-16-30" xr:uid="{32A20B7E-D29C-4715-9712-70FA5AEE30DC}"/>
    <hyperlink ref="C34" r:id="rId43" tooltip="USS Portland (LPD-27)" display="https://en.wikipedia.org/wiki/USS_Portland_(LPD-27)" xr:uid="{F0DC5D01-B684-4441-AC99-F7126B042F3F}"/>
    <hyperlink ref="H34" r:id="rId44" location="cite_note-NVR_LPD27-32" display="https://en.wikipedia.org/wiki/San_Antonio-class_amphibious_transport_dock - cite_note-NVR_LPD27-32" xr:uid="{D3563123-EE0C-44AA-A696-13CD44787A42}"/>
    <hyperlink ref="C35" r:id="rId45" tooltip="USS Fort Lauderdale (LPD-28)" display="https://en.wikipedia.org/wiki/USS_Fort_Lauderdale_(LPD-28)" xr:uid="{415E1BCF-D9EB-43F3-B8CD-C15B7F6B3C24}"/>
    <hyperlink ref="C36" r:id="rId46" tooltip="USS Richard M. McCool Jr. (LPD-29)" display="https://en.wikipedia.org/wiki/USS_Richard_M._McCool_Jr._(LPD-29)" xr:uid="{39D220B1-DF5D-466C-89D6-B7CDF610894B}"/>
    <hyperlink ref="G34" r:id="rId47" location="cite_note-31" display="https://en.wikipedia.org/wiki/San_Antonio-class_amphibious_transport_dock - cite_note-31" xr:uid="{FB3450FB-4797-4E08-930D-902E955F2F19}"/>
    <hyperlink ref="G33" r:id="rId48" location="cite_note-NVR_LPD26-29" display="https://en.wikipedia.org/wiki/San_Antonio-class_amphibious_transport_dock - cite_note-NVR_LPD26-29" xr:uid="{6EC1E8F6-F9EB-49CF-8ED7-49F2C86BD0AE}"/>
    <hyperlink ref="C38" r:id="rId49" tooltip="USS Whidbey Island (LSD-41)" display="https://en.wikipedia.org/wiki/USS_Whidbey_Island_(LSD-41)" xr:uid="{DEEA3727-8FFD-4E32-B75F-D371ECB53E09}"/>
    <hyperlink ref="J38" r:id="rId50" display="http://www.nvr.navy.mil/SHIPDETAILS/SHIPSDETAIL_LSD_41_2194.HTML" xr:uid="{66B48AE5-3E4D-40BC-BAAC-C77789938E51}"/>
    <hyperlink ref="C39" r:id="rId51" tooltip="USS Germantown (LSD-42)" display="https://en.wikipedia.org/wiki/USS_Germantown_(LSD-42)" xr:uid="{67AE5BF5-7DAF-4C99-AB79-D95CD0E0E061}"/>
    <hyperlink ref="J39" r:id="rId52" display="http://www.nvr.navy.mil/SHIPDETAILS/SHIPSDETAIL_LSD_42_2435.HTML" xr:uid="{401FF0F9-7F51-44DE-BA44-E3CCB4C168A0}"/>
    <hyperlink ref="C40" r:id="rId53" tooltip="USS Fort McHenry (LSD-43)" display="https://en.wikipedia.org/wiki/USS_Fort_McHenry_(LSD-43)" xr:uid="{0088C9B3-E05A-4B34-B99B-7E5BC73D6171}"/>
    <hyperlink ref="J40" r:id="rId54" display="http://www.nvr.navy.mil/SHIPDETAILS/SHIPSDETAIL_LSD_43_2436.HTML" xr:uid="{036FC53F-AC06-49BC-832E-45807B41C0DB}"/>
    <hyperlink ref="C41" r:id="rId55" tooltip="USS Gunston Hall (LSD-44)" display="https://en.wikipedia.org/wiki/USS_Gunston_Hall_(LSD-44)" xr:uid="{5B0E12F9-5A97-4848-85B5-E1398CCCCF89}"/>
    <hyperlink ref="J41" r:id="rId56" display="http://www.nvr.navy.mil/SHIPDETAILS/SHIPSDETAIL_LSD_44_2437.HTML" xr:uid="{87E241B8-4F5E-464B-8E4B-988CD6DD4A7C}"/>
    <hyperlink ref="C42" r:id="rId57" tooltip="USS Comstock (LSD-45)" display="https://en.wikipedia.org/wiki/USS_Comstock_(LSD-45)" xr:uid="{BA7E5A92-82E4-43CC-9B00-C74CBAFB20CD}"/>
    <hyperlink ref="J42" r:id="rId58" display="http://www.nvr.navy.mil/SHIPDETAILS/SHIPSDETAIL_LSD_45_2438.HTML" xr:uid="{877704F6-4EEE-41A5-950B-2E0D0AF630AE}"/>
    <hyperlink ref="C43" r:id="rId59" tooltip="USS Tortuga (LSD-46)" display="https://en.wikipedia.org/wiki/USS_Tortuga_(LSD-46)" xr:uid="{117E850D-B6CF-4C4B-AC6A-60563EC8B0B8}"/>
    <hyperlink ref="J43" r:id="rId60" display="http://www.nvr.navy.mil/SHIPDETAILS/SHIPSDETAIL_LSD_46_2439.HTML" xr:uid="{87668EDE-93ED-4D74-97D0-BF04617CD71C}"/>
    <hyperlink ref="C44" r:id="rId61" tooltip="USS Rushmore (LSD-47)" display="https://en.wikipedia.org/wiki/USS_Rushmore_(LSD-47)" xr:uid="{74C46AF2-449A-4764-981B-CF62D99E17C5}"/>
    <hyperlink ref="J44" r:id="rId62" display="http://www.nvr.navy.mil/SHIPDETAILS/SHIPSDETAIL_LSD_47_2440.HTML" xr:uid="{41A925C6-82CC-47E7-A03F-5B8E600986D5}"/>
    <hyperlink ref="C45" r:id="rId63" tooltip="USS Ashland (LSD-48)" display="https://en.wikipedia.org/wiki/USS_Ashland_(LSD-48)" xr:uid="{BF89DB16-0E12-448B-908F-70F3F93C9BE8}"/>
    <hyperlink ref="C46" r:id="rId64" tooltip="USS Harpers Ferry (LSD-49)" display="https://en.wikipedia.org/wiki/USS_Harpers_Ferry_(LSD-49)" xr:uid="{C50F9239-AF4C-410A-B90E-F77BCA031F39}"/>
    <hyperlink ref="C47" r:id="rId65" tooltip="USS Carter Hall (LSD-50)" display="https://en.wikipedia.org/wiki/USS_Carter_Hall_(LSD-50)" xr:uid="{BD47E330-58C4-44CD-967D-9A4DE7AA1F2B}"/>
    <hyperlink ref="C48" r:id="rId66" tooltip="USS Oak Hill (LSD-51)" display="https://en.wikipedia.org/wiki/USS_Oak_Hill_(LSD-51)" xr:uid="{8669E257-C851-4545-B1C1-30C9DBAE22C8}"/>
    <hyperlink ref="C49" r:id="rId67" tooltip="USS Pearl Harbor (LSD-52)" display="https://en.wikipedia.org/wiki/USS_Pearl_Harbor_(LSD-52)" xr:uid="{9FDBC9A4-1489-4969-A45D-FBC36AFFC96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10BBE-B412-4A17-9149-72DC303A161A}">
  <dimension ref="A1:N1025"/>
  <sheetViews>
    <sheetView topLeftCell="A14" workbookViewId="0">
      <selection activeCell="H793" sqref="H793:H1025"/>
    </sheetView>
  </sheetViews>
  <sheetFormatPr defaultRowHeight="14.4" x14ac:dyDescent="0.3"/>
  <sheetData>
    <row r="1" spans="1:10" ht="28.8" x14ac:dyDescent="0.3">
      <c r="A1" s="10" t="s">
        <v>569</v>
      </c>
      <c r="B1" s="10" t="s">
        <v>21</v>
      </c>
      <c r="C1" s="10">
        <v>186</v>
      </c>
      <c r="D1" s="10" t="b">
        <v>1</v>
      </c>
      <c r="E1" s="10" t="b">
        <v>1</v>
      </c>
      <c r="F1" s="10" t="b">
        <v>1</v>
      </c>
      <c r="G1" s="10" t="b">
        <v>0</v>
      </c>
      <c r="H1" s="10">
        <v>2</v>
      </c>
      <c r="J1" t="str">
        <f>CONCATENATE("insert into unitindex (IndexCode, UnitId, IsSortIndex, IsDisplayIndex, IsAlt, IsPlaceholder, DisplayOrder) values ('USN ",A1,"',",C1,",0,1,1,0,3)")</f>
        <v>insert into unitindex (IndexCode, UnitId, IsSortIndex, IsDisplayIndex, IsAlt, IsPlaceholder, DisplayOrder) values ('USN SSBN-__726',186,0,1,1,0,3)</v>
      </c>
    </row>
    <row r="2" spans="1:10" ht="28.8" x14ac:dyDescent="0.3">
      <c r="A2" s="10" t="s">
        <v>570</v>
      </c>
      <c r="B2" s="10" t="s">
        <v>21</v>
      </c>
      <c r="C2" s="10">
        <v>187</v>
      </c>
      <c r="D2" s="10" t="b">
        <v>1</v>
      </c>
      <c r="E2" s="10" t="b">
        <v>1</v>
      </c>
      <c r="F2" s="10" t="b">
        <v>1</v>
      </c>
      <c r="G2" s="10" t="b">
        <v>0</v>
      </c>
      <c r="H2" s="10">
        <v>2</v>
      </c>
      <c r="J2" t="str">
        <f t="shared" ref="J2:J22" si="0">CONCATENATE("insert into unitindex (IndexCode, UnitId, IsSortIndex, IsDisplayIndex, IsAlt, IsPlaceholder, DisplayOrder) values ('USN ",A2,"',",C2,",0,1,1,0,3)")</f>
        <v>insert into unitindex (IndexCode, UnitId, IsSortIndex, IsDisplayIndex, IsAlt, IsPlaceholder, DisplayOrder) values ('USN SSBN-__727',187,0,1,1,0,3)</v>
      </c>
    </row>
    <row r="3" spans="1:10" ht="28.8" x14ac:dyDescent="0.3">
      <c r="A3" s="10" t="s">
        <v>571</v>
      </c>
      <c r="B3" s="10" t="s">
        <v>21</v>
      </c>
      <c r="C3" s="10">
        <v>193</v>
      </c>
      <c r="D3" s="10" t="b">
        <v>1</v>
      </c>
      <c r="E3" s="10" t="b">
        <v>1</v>
      </c>
      <c r="F3" s="10" t="b">
        <v>1</v>
      </c>
      <c r="G3" s="10" t="b">
        <v>0</v>
      </c>
      <c r="H3" s="10">
        <v>2</v>
      </c>
      <c r="J3" t="str">
        <f t="shared" si="0"/>
        <v>insert into unitindex (IndexCode, UnitId, IsSortIndex, IsDisplayIndex, IsAlt, IsPlaceholder, DisplayOrder) values ('USN SSBN-__728',193,0,1,1,0,3)</v>
      </c>
    </row>
    <row r="4" spans="1:10" ht="28.8" x14ac:dyDescent="0.3">
      <c r="A4" s="10" t="s">
        <v>572</v>
      </c>
      <c r="B4" s="10" t="s">
        <v>21</v>
      </c>
      <c r="C4" s="10">
        <v>196</v>
      </c>
      <c r="D4" s="10" t="b">
        <v>1</v>
      </c>
      <c r="E4" s="10" t="b">
        <v>1</v>
      </c>
      <c r="F4" s="10" t="b">
        <v>1</v>
      </c>
      <c r="G4" s="10" t="b">
        <v>0</v>
      </c>
      <c r="H4" s="10">
        <v>2</v>
      </c>
      <c r="J4" t="str">
        <f t="shared" si="0"/>
        <v>insert into unitindex (IndexCode, UnitId, IsSortIndex, IsDisplayIndex, IsAlt, IsPlaceholder, DisplayOrder) values ('USN SSBN-__729',196,0,1,1,0,3)</v>
      </c>
    </row>
    <row r="5" spans="1:10" ht="28.8" x14ac:dyDescent="0.3">
      <c r="A5" s="10" t="s">
        <v>573</v>
      </c>
      <c r="B5" s="10" t="s">
        <v>21</v>
      </c>
      <c r="C5" s="10">
        <v>178</v>
      </c>
      <c r="D5" s="10" t="b">
        <v>1</v>
      </c>
      <c r="E5" s="10" t="b">
        <v>1</v>
      </c>
      <c r="F5" s="10" t="b">
        <v>1</v>
      </c>
      <c r="G5" s="10" t="b">
        <v>0</v>
      </c>
      <c r="H5" s="10">
        <v>2</v>
      </c>
      <c r="J5" t="str">
        <f t="shared" si="0"/>
        <v>insert into unitindex (IndexCode, UnitId, IsSortIndex, IsDisplayIndex, IsAlt, IsPlaceholder, DisplayOrder) values ('USN SSBN-__730',178,0,1,1,0,3)</v>
      </c>
    </row>
    <row r="6" spans="1:10" ht="28.8" x14ac:dyDescent="0.3">
      <c r="A6" s="10" t="s">
        <v>574</v>
      </c>
      <c r="B6" s="10" t="s">
        <v>21</v>
      </c>
      <c r="C6" s="10">
        <v>197</v>
      </c>
      <c r="D6" s="10" t="b">
        <v>1</v>
      </c>
      <c r="E6" s="10" t="b">
        <v>1</v>
      </c>
      <c r="F6" s="10" t="b">
        <v>1</v>
      </c>
      <c r="G6" s="10" t="b">
        <v>0</v>
      </c>
      <c r="H6" s="10">
        <v>2</v>
      </c>
      <c r="J6" t="str">
        <f t="shared" si="0"/>
        <v>insert into unitindex (IndexCode, UnitId, IsSortIndex, IsDisplayIndex, IsAlt, IsPlaceholder, DisplayOrder) values ('USN SSBN-__731',197,0,1,1,0,3)</v>
      </c>
    </row>
    <row r="7" spans="1:10" ht="28.8" x14ac:dyDescent="0.3">
      <c r="A7" s="10" t="s">
        <v>575</v>
      </c>
      <c r="B7" s="10" t="s">
        <v>21</v>
      </c>
      <c r="C7" s="10">
        <v>198</v>
      </c>
      <c r="D7" s="10" t="b">
        <v>1</v>
      </c>
      <c r="E7" s="10" t="b">
        <v>1</v>
      </c>
      <c r="F7" s="10" t="b">
        <v>1</v>
      </c>
      <c r="G7" s="10" t="b">
        <v>0</v>
      </c>
      <c r="H7" s="10">
        <v>2</v>
      </c>
      <c r="J7" t="str">
        <f t="shared" si="0"/>
        <v>insert into unitindex (IndexCode, UnitId, IsSortIndex, IsDisplayIndex, IsAlt, IsPlaceholder, DisplayOrder) values ('USN SSBN-__732',198,0,1,1,0,3)</v>
      </c>
    </row>
    <row r="8" spans="1:10" ht="28.8" x14ac:dyDescent="0.3">
      <c r="A8" s="10" t="s">
        <v>576</v>
      </c>
      <c r="B8" s="10" t="s">
        <v>21</v>
      </c>
      <c r="C8" s="10">
        <v>199</v>
      </c>
      <c r="D8" s="10" t="b">
        <v>1</v>
      </c>
      <c r="E8" s="10" t="b">
        <v>1</v>
      </c>
      <c r="F8" s="10" t="b">
        <v>1</v>
      </c>
      <c r="G8" s="10" t="b">
        <v>0</v>
      </c>
      <c r="H8" s="10">
        <v>2</v>
      </c>
      <c r="J8" t="str">
        <f t="shared" si="0"/>
        <v>insert into unitindex (IndexCode, UnitId, IsSortIndex, IsDisplayIndex, IsAlt, IsPlaceholder, DisplayOrder) values ('USN SSBN-__733',199,0,1,1,0,3)</v>
      </c>
    </row>
    <row r="9" spans="1:10" ht="28.8" x14ac:dyDescent="0.3">
      <c r="A9" s="10" t="s">
        <v>577</v>
      </c>
      <c r="B9" s="10" t="s">
        <v>21</v>
      </c>
      <c r="C9" s="10">
        <v>200</v>
      </c>
      <c r="D9" s="10" t="b">
        <v>1</v>
      </c>
      <c r="E9" s="10" t="b">
        <v>1</v>
      </c>
      <c r="F9" s="10" t="b">
        <v>1</v>
      </c>
      <c r="G9" s="10" t="b">
        <v>0</v>
      </c>
      <c r="H9" s="10">
        <v>2</v>
      </c>
      <c r="J9" t="str">
        <f t="shared" si="0"/>
        <v>insert into unitindex (IndexCode, UnitId, IsSortIndex, IsDisplayIndex, IsAlt, IsPlaceholder, DisplayOrder) values ('USN SSBN-__734',200,0,1,1,0,3)</v>
      </c>
    </row>
    <row r="10" spans="1:10" ht="28.8" x14ac:dyDescent="0.3">
      <c r="A10" s="10" t="s">
        <v>578</v>
      </c>
      <c r="B10" s="10" t="s">
        <v>21</v>
      </c>
      <c r="C10" s="10">
        <v>201</v>
      </c>
      <c r="D10" s="10" t="b">
        <v>1</v>
      </c>
      <c r="E10" s="10" t="b">
        <v>1</v>
      </c>
      <c r="F10" s="10" t="b">
        <v>1</v>
      </c>
      <c r="G10" s="10" t="b">
        <v>0</v>
      </c>
      <c r="H10" s="10">
        <v>2</v>
      </c>
      <c r="J10" t="str">
        <f t="shared" si="0"/>
        <v>insert into unitindex (IndexCode, UnitId, IsSortIndex, IsDisplayIndex, IsAlt, IsPlaceholder, DisplayOrder) values ('USN SSBN-__735',201,0,1,1,0,3)</v>
      </c>
    </row>
    <row r="11" spans="1:10" ht="28.8" x14ac:dyDescent="0.3">
      <c r="A11" s="10" t="s">
        <v>579</v>
      </c>
      <c r="B11" s="10" t="s">
        <v>21</v>
      </c>
      <c r="C11" s="10">
        <v>203</v>
      </c>
      <c r="D11" s="10" t="b">
        <v>1</v>
      </c>
      <c r="E11" s="10" t="b">
        <v>1</v>
      </c>
      <c r="F11" s="10" t="b">
        <v>1</v>
      </c>
      <c r="G11" s="10" t="b">
        <v>0</v>
      </c>
      <c r="H11" s="10">
        <v>2</v>
      </c>
      <c r="J11" t="str">
        <f t="shared" si="0"/>
        <v>insert into unitindex (IndexCode, UnitId, IsSortIndex, IsDisplayIndex, IsAlt, IsPlaceholder, DisplayOrder) values ('USN SSBN-__736',203,0,1,1,0,3)</v>
      </c>
    </row>
    <row r="12" spans="1:10" ht="28.8" x14ac:dyDescent="0.3">
      <c r="A12" s="10" t="s">
        <v>580</v>
      </c>
      <c r="B12" s="10" t="s">
        <v>21</v>
      </c>
      <c r="C12" s="10">
        <v>204</v>
      </c>
      <c r="D12" s="10" t="b">
        <v>1</v>
      </c>
      <c r="E12" s="10" t="b">
        <v>1</v>
      </c>
      <c r="F12" s="10" t="b">
        <v>1</v>
      </c>
      <c r="G12" s="10" t="b">
        <v>0</v>
      </c>
      <c r="H12" s="10">
        <v>2</v>
      </c>
      <c r="J12" t="str">
        <f t="shared" si="0"/>
        <v>insert into unitindex (IndexCode, UnitId, IsSortIndex, IsDisplayIndex, IsAlt, IsPlaceholder, DisplayOrder) values ('USN SSBN-__737',204,0,1,1,0,3)</v>
      </c>
    </row>
    <row r="13" spans="1:10" ht="28.8" x14ac:dyDescent="0.3">
      <c r="A13" s="10" t="s">
        <v>581</v>
      </c>
      <c r="B13" s="10" t="s">
        <v>21</v>
      </c>
      <c r="C13" s="10">
        <v>205</v>
      </c>
      <c r="D13" s="10" t="b">
        <v>1</v>
      </c>
      <c r="E13" s="10" t="b">
        <v>1</v>
      </c>
      <c r="F13" s="10" t="b">
        <v>1</v>
      </c>
      <c r="G13" s="10" t="b">
        <v>0</v>
      </c>
      <c r="H13" s="10">
        <v>2</v>
      </c>
      <c r="J13" t="str">
        <f t="shared" si="0"/>
        <v>insert into unitindex (IndexCode, UnitId, IsSortIndex, IsDisplayIndex, IsAlt, IsPlaceholder, DisplayOrder) values ('USN SSBN-__738',205,0,1,1,0,3)</v>
      </c>
    </row>
    <row r="14" spans="1:10" ht="28.8" x14ac:dyDescent="0.3">
      <c r="A14" s="10" t="s">
        <v>582</v>
      </c>
      <c r="B14" s="10" t="s">
        <v>21</v>
      </c>
      <c r="C14" s="10">
        <v>206</v>
      </c>
      <c r="D14" s="10" t="b">
        <v>1</v>
      </c>
      <c r="E14" s="10" t="b">
        <v>1</v>
      </c>
      <c r="F14" s="10" t="b">
        <v>1</v>
      </c>
      <c r="G14" s="10" t="b">
        <v>0</v>
      </c>
      <c r="H14" s="10">
        <v>2</v>
      </c>
      <c r="J14" t="str">
        <f t="shared" si="0"/>
        <v>insert into unitindex (IndexCode, UnitId, IsSortIndex, IsDisplayIndex, IsAlt, IsPlaceholder, DisplayOrder) values ('USN SSBN-__739',206,0,1,1,0,3)</v>
      </c>
    </row>
    <row r="15" spans="1:10" ht="28.8" x14ac:dyDescent="0.3">
      <c r="A15" s="10" t="s">
        <v>583</v>
      </c>
      <c r="B15" s="10" t="s">
        <v>21</v>
      </c>
      <c r="C15" s="10">
        <v>207</v>
      </c>
      <c r="D15" s="10" t="b">
        <v>1</v>
      </c>
      <c r="E15" s="10" t="b">
        <v>1</v>
      </c>
      <c r="F15" s="10" t="b">
        <v>1</v>
      </c>
      <c r="G15" s="10" t="b">
        <v>0</v>
      </c>
      <c r="H15" s="10">
        <v>2</v>
      </c>
      <c r="J15" t="str">
        <f t="shared" si="0"/>
        <v>insert into unitindex (IndexCode, UnitId, IsSortIndex, IsDisplayIndex, IsAlt, IsPlaceholder, DisplayOrder) values ('USN SSBN-__740',207,0,1,1,0,3)</v>
      </c>
    </row>
    <row r="16" spans="1:10" ht="28.8" x14ac:dyDescent="0.3">
      <c r="A16" s="10" t="s">
        <v>584</v>
      </c>
      <c r="B16" s="10" t="s">
        <v>21</v>
      </c>
      <c r="C16" s="10">
        <v>208</v>
      </c>
      <c r="D16" s="10" t="b">
        <v>1</v>
      </c>
      <c r="E16" s="10" t="b">
        <v>1</v>
      </c>
      <c r="F16" s="10" t="b">
        <v>1</v>
      </c>
      <c r="G16" s="10" t="b">
        <v>0</v>
      </c>
      <c r="H16" s="10">
        <v>2</v>
      </c>
      <c r="J16" t="str">
        <f t="shared" si="0"/>
        <v>insert into unitindex (IndexCode, UnitId, IsSortIndex, IsDisplayIndex, IsAlt, IsPlaceholder, DisplayOrder) values ('USN SSBN-__741',208,0,1,1,0,3)</v>
      </c>
    </row>
    <row r="17" spans="1:14" ht="28.8" x14ac:dyDescent="0.3">
      <c r="A17" s="10" t="s">
        <v>585</v>
      </c>
      <c r="B17" s="10" t="s">
        <v>21</v>
      </c>
      <c r="C17" s="10">
        <v>209</v>
      </c>
      <c r="D17" s="10" t="b">
        <v>1</v>
      </c>
      <c r="E17" s="10" t="b">
        <v>1</v>
      </c>
      <c r="F17" s="10" t="b">
        <v>1</v>
      </c>
      <c r="G17" s="10" t="b">
        <v>0</v>
      </c>
      <c r="H17" s="10">
        <v>2</v>
      </c>
      <c r="J17" t="str">
        <f t="shared" si="0"/>
        <v>insert into unitindex (IndexCode, UnitId, IsSortIndex, IsDisplayIndex, IsAlt, IsPlaceholder, DisplayOrder) values ('USN SSBN-__742',209,0,1,1,0,3)</v>
      </c>
    </row>
    <row r="18" spans="1:14" ht="28.8" x14ac:dyDescent="0.3">
      <c r="A18" s="10" t="s">
        <v>586</v>
      </c>
      <c r="B18" s="10" t="s">
        <v>21</v>
      </c>
      <c r="C18" s="10">
        <v>210</v>
      </c>
      <c r="D18" s="10" t="b">
        <v>1</v>
      </c>
      <c r="E18" s="10" t="b">
        <v>1</v>
      </c>
      <c r="F18" s="10" t="b">
        <v>1</v>
      </c>
      <c r="G18" s="10" t="b">
        <v>0</v>
      </c>
      <c r="H18" s="10">
        <v>2</v>
      </c>
      <c r="J18" t="str">
        <f t="shared" si="0"/>
        <v>insert into unitindex (IndexCode, UnitId, IsSortIndex, IsDisplayIndex, IsAlt, IsPlaceholder, DisplayOrder) values ('USN SSBN-__743',210,0,1,1,0,3)</v>
      </c>
    </row>
    <row r="19" spans="1:14" ht="28.8" x14ac:dyDescent="0.3">
      <c r="A19" s="10" t="s">
        <v>587</v>
      </c>
      <c r="B19" s="10" t="s">
        <v>21</v>
      </c>
      <c r="C19" s="10">
        <v>190</v>
      </c>
      <c r="D19" s="10" t="b">
        <v>1</v>
      </c>
      <c r="E19" s="10" t="b">
        <v>1</v>
      </c>
      <c r="F19" s="10" t="b">
        <v>1</v>
      </c>
      <c r="G19" s="10" t="b">
        <v>0</v>
      </c>
      <c r="H19" s="10">
        <v>2</v>
      </c>
      <c r="J19" t="str">
        <f t="shared" si="0"/>
        <v>insert into unitindex (IndexCode, UnitId, IsSortIndex, IsDisplayIndex, IsAlt, IsPlaceholder, DisplayOrder) values ('USN SSGN-__726',190,0,1,1,0,3)</v>
      </c>
    </row>
    <row r="20" spans="1:14" ht="28.8" x14ac:dyDescent="0.3">
      <c r="A20" s="10" t="s">
        <v>588</v>
      </c>
      <c r="B20" s="10" t="s">
        <v>21</v>
      </c>
      <c r="C20" s="10">
        <v>191</v>
      </c>
      <c r="D20" s="10" t="b">
        <v>1</v>
      </c>
      <c r="E20" s="10" t="b">
        <v>1</v>
      </c>
      <c r="F20" s="10" t="b">
        <v>1</v>
      </c>
      <c r="G20" s="10" t="b">
        <v>0</v>
      </c>
      <c r="H20" s="10">
        <v>2</v>
      </c>
      <c r="J20" t="str">
        <f t="shared" si="0"/>
        <v>insert into unitindex (IndexCode, UnitId, IsSortIndex, IsDisplayIndex, IsAlt, IsPlaceholder, DisplayOrder) values ('USN SSGN-__727',191,0,1,1,0,3)</v>
      </c>
    </row>
    <row r="21" spans="1:14" ht="28.8" x14ac:dyDescent="0.3">
      <c r="A21" s="10" t="s">
        <v>589</v>
      </c>
      <c r="B21" s="10" t="s">
        <v>21</v>
      </c>
      <c r="C21" s="10">
        <v>175</v>
      </c>
      <c r="D21" s="10" t="b">
        <v>1</v>
      </c>
      <c r="E21" s="10" t="b">
        <v>1</v>
      </c>
      <c r="F21" s="10" t="b">
        <v>1</v>
      </c>
      <c r="G21" s="10" t="b">
        <v>0</v>
      </c>
      <c r="H21" s="10">
        <v>2</v>
      </c>
      <c r="J21" t="str">
        <f t="shared" si="0"/>
        <v>insert into unitindex (IndexCode, UnitId, IsSortIndex, IsDisplayIndex, IsAlt, IsPlaceholder, DisplayOrder) values ('USN SSGN-__728',175,0,1,1,0,3)</v>
      </c>
    </row>
    <row r="22" spans="1:14" ht="28.8" x14ac:dyDescent="0.3">
      <c r="A22" s="10" t="s">
        <v>590</v>
      </c>
      <c r="B22" s="10" t="s">
        <v>21</v>
      </c>
      <c r="C22" s="10">
        <v>177</v>
      </c>
      <c r="D22" s="10" t="b">
        <v>1</v>
      </c>
      <c r="E22" s="10" t="b">
        <v>1</v>
      </c>
      <c r="F22" s="10" t="b">
        <v>1</v>
      </c>
      <c r="G22" s="10" t="b">
        <v>0</v>
      </c>
      <c r="H22" s="10">
        <v>2</v>
      </c>
      <c r="J22" t="str">
        <f t="shared" si="0"/>
        <v>insert into unitindex (IndexCode, UnitId, IsSortIndex, IsDisplayIndex, IsAlt, IsPlaceholder, DisplayOrder) values ('USN SSGN-__729',177,0,1,1,0,3)</v>
      </c>
    </row>
    <row r="24" spans="1:14" ht="28.8" x14ac:dyDescent="0.3">
      <c r="A24" s="10">
        <v>1364</v>
      </c>
      <c r="B24" s="10" t="s">
        <v>591</v>
      </c>
      <c r="C24" s="10" t="s">
        <v>21</v>
      </c>
      <c r="D24" s="10">
        <v>781</v>
      </c>
      <c r="E24" s="10" t="b">
        <v>0</v>
      </c>
      <c r="F24" s="10" t="b">
        <v>0</v>
      </c>
      <c r="G24" s="10" t="b">
        <v>1</v>
      </c>
      <c r="H24" s="10" t="b">
        <v>0</v>
      </c>
      <c r="I24" s="10">
        <v>3</v>
      </c>
      <c r="J24" t="str">
        <f>SUBSTITUTE(B24," (US)","")</f>
        <v>LHA-___1</v>
      </c>
      <c r="K24" t="str">
        <f>CONCATENATE("USN ",J24)</f>
        <v>USN LHA-___1</v>
      </c>
      <c r="N24" t="str">
        <f>CONCATENATE("update unitindex set indexcode ='",K24,"', IsDisplayIndex = 1 WHERE unitindexid = ",A24)</f>
        <v>update unitindex set indexcode ='USN LHA-___1', IsDisplayIndex = 1 WHERE unitindexid = 1364</v>
      </c>
    </row>
    <row r="25" spans="1:14" ht="28.8" x14ac:dyDescent="0.3">
      <c r="A25" s="10">
        <v>1367</v>
      </c>
      <c r="B25" s="10" t="s">
        <v>592</v>
      </c>
      <c r="C25" s="10" t="s">
        <v>21</v>
      </c>
      <c r="D25" s="10">
        <v>782</v>
      </c>
      <c r="E25" s="10" t="b">
        <v>0</v>
      </c>
      <c r="F25" s="10" t="b">
        <v>0</v>
      </c>
      <c r="G25" s="10" t="b">
        <v>1</v>
      </c>
      <c r="H25" s="10" t="b">
        <v>0</v>
      </c>
      <c r="I25" s="10">
        <v>3</v>
      </c>
      <c r="J25" t="str">
        <f t="shared" ref="J25:J71" si="1">SUBSTITUTE(B25," (US)","")</f>
        <v>LHA-___2</v>
      </c>
      <c r="K25" t="str">
        <f t="shared" ref="K25:K71" si="2">CONCATENATE("USN ",J25)</f>
        <v>USN LHA-___2</v>
      </c>
      <c r="N25" t="str">
        <f t="shared" ref="N25:N71" si="3">CONCATENATE("update unitindex set indexcode ='",K25,"', IsDisplayIndex = 1 WHERE unitindexid = ",A25)</f>
        <v>update unitindex set indexcode ='USN LHA-___2', IsDisplayIndex = 1 WHERE unitindexid = 1367</v>
      </c>
    </row>
    <row r="26" spans="1:14" ht="28.8" x14ac:dyDescent="0.3">
      <c r="A26" s="10">
        <v>1370</v>
      </c>
      <c r="B26" s="10" t="s">
        <v>593</v>
      </c>
      <c r="C26" s="10" t="s">
        <v>21</v>
      </c>
      <c r="D26" s="10">
        <v>783</v>
      </c>
      <c r="E26" s="10" t="b">
        <v>0</v>
      </c>
      <c r="F26" s="10" t="b">
        <v>0</v>
      </c>
      <c r="G26" s="10" t="b">
        <v>1</v>
      </c>
      <c r="H26" s="10" t="b">
        <v>0</v>
      </c>
      <c r="I26" s="10">
        <v>3</v>
      </c>
      <c r="J26" t="str">
        <f t="shared" si="1"/>
        <v>LHA-___3</v>
      </c>
      <c r="K26" t="str">
        <f t="shared" si="2"/>
        <v>USN LHA-___3</v>
      </c>
      <c r="N26" t="str">
        <f t="shared" si="3"/>
        <v>update unitindex set indexcode ='USN LHA-___3', IsDisplayIndex = 1 WHERE unitindexid = 1370</v>
      </c>
    </row>
    <row r="27" spans="1:14" ht="28.8" x14ac:dyDescent="0.3">
      <c r="A27" s="10">
        <v>1373</v>
      </c>
      <c r="B27" s="10" t="s">
        <v>594</v>
      </c>
      <c r="C27" s="10" t="s">
        <v>21</v>
      </c>
      <c r="D27" s="10">
        <v>784</v>
      </c>
      <c r="E27" s="10" t="b">
        <v>0</v>
      </c>
      <c r="F27" s="10" t="b">
        <v>0</v>
      </c>
      <c r="G27" s="10" t="b">
        <v>1</v>
      </c>
      <c r="H27" s="10" t="b">
        <v>0</v>
      </c>
      <c r="I27" s="10">
        <v>3</v>
      </c>
      <c r="J27" t="str">
        <f t="shared" si="1"/>
        <v>LHA-___4</v>
      </c>
      <c r="K27" t="str">
        <f t="shared" si="2"/>
        <v>USN LHA-___4</v>
      </c>
      <c r="N27" t="str">
        <f t="shared" si="3"/>
        <v>update unitindex set indexcode ='USN LHA-___4', IsDisplayIndex = 1 WHERE unitindexid = 1373</v>
      </c>
    </row>
    <row r="28" spans="1:14" ht="28.8" x14ac:dyDescent="0.3">
      <c r="A28" s="10">
        <v>1376</v>
      </c>
      <c r="B28" s="10" t="s">
        <v>595</v>
      </c>
      <c r="C28" s="10" t="s">
        <v>21</v>
      </c>
      <c r="D28" s="10">
        <v>785</v>
      </c>
      <c r="E28" s="10" t="b">
        <v>0</v>
      </c>
      <c r="F28" s="10" t="b">
        <v>0</v>
      </c>
      <c r="G28" s="10" t="b">
        <v>1</v>
      </c>
      <c r="H28" s="10" t="b">
        <v>0</v>
      </c>
      <c r="I28" s="10">
        <v>3</v>
      </c>
      <c r="J28" t="str">
        <f t="shared" si="1"/>
        <v>LHA-___5</v>
      </c>
      <c r="K28" t="str">
        <f t="shared" si="2"/>
        <v>USN LHA-___5</v>
      </c>
      <c r="N28" t="str">
        <f t="shared" si="3"/>
        <v>update unitindex set indexcode ='USN LHA-___5', IsDisplayIndex = 1 WHERE unitindexid = 1376</v>
      </c>
    </row>
    <row r="29" spans="1:14" ht="28.8" x14ac:dyDescent="0.3">
      <c r="A29" s="10">
        <v>1355</v>
      </c>
      <c r="B29" s="10" t="s">
        <v>596</v>
      </c>
      <c r="C29" s="10" t="s">
        <v>21</v>
      </c>
      <c r="D29" s="10">
        <v>778</v>
      </c>
      <c r="E29" s="10" t="b">
        <v>0</v>
      </c>
      <c r="F29" s="10" t="b">
        <v>0</v>
      </c>
      <c r="G29" s="10" t="b">
        <v>1</v>
      </c>
      <c r="H29" s="10" t="b">
        <v>0</v>
      </c>
      <c r="I29" s="10">
        <v>3</v>
      </c>
      <c r="J29" t="str">
        <f t="shared" si="1"/>
        <v>LHA-___6</v>
      </c>
      <c r="K29" t="str">
        <f t="shared" si="2"/>
        <v>USN LHA-___6</v>
      </c>
      <c r="N29" t="str">
        <f t="shared" si="3"/>
        <v>update unitindex set indexcode ='USN LHA-___6', IsDisplayIndex = 1 WHERE unitindexid = 1355</v>
      </c>
    </row>
    <row r="30" spans="1:14" ht="28.8" x14ac:dyDescent="0.3">
      <c r="A30" s="10">
        <v>1358</v>
      </c>
      <c r="B30" s="10" t="s">
        <v>597</v>
      </c>
      <c r="C30" s="10" t="s">
        <v>21</v>
      </c>
      <c r="D30" s="10">
        <v>779</v>
      </c>
      <c r="E30" s="10" t="b">
        <v>0</v>
      </c>
      <c r="F30" s="10" t="b">
        <v>0</v>
      </c>
      <c r="G30" s="10" t="b">
        <v>1</v>
      </c>
      <c r="H30" s="10" t="b">
        <v>0</v>
      </c>
      <c r="I30" s="10">
        <v>3</v>
      </c>
      <c r="J30" t="str">
        <f t="shared" si="1"/>
        <v>LHA-___7</v>
      </c>
      <c r="K30" t="str">
        <f t="shared" si="2"/>
        <v>USN LHA-___7</v>
      </c>
      <c r="N30" t="str">
        <f t="shared" si="3"/>
        <v>update unitindex set indexcode ='USN LHA-___7', IsDisplayIndex = 1 WHERE unitindexid = 1358</v>
      </c>
    </row>
    <row r="31" spans="1:14" ht="28.8" x14ac:dyDescent="0.3">
      <c r="A31" s="10">
        <v>1361</v>
      </c>
      <c r="B31" s="10" t="s">
        <v>598</v>
      </c>
      <c r="C31" s="10" t="s">
        <v>21</v>
      </c>
      <c r="D31" s="10">
        <v>780</v>
      </c>
      <c r="E31" s="10" t="b">
        <v>0</v>
      </c>
      <c r="F31" s="10" t="b">
        <v>0</v>
      </c>
      <c r="G31" s="10" t="b">
        <v>1</v>
      </c>
      <c r="H31" s="10" t="b">
        <v>0</v>
      </c>
      <c r="I31" s="10">
        <v>3</v>
      </c>
      <c r="J31" t="str">
        <f t="shared" si="1"/>
        <v>LHA-___8</v>
      </c>
      <c r="K31" t="str">
        <f t="shared" si="2"/>
        <v>USN LHA-___8</v>
      </c>
      <c r="N31" t="str">
        <f t="shared" si="3"/>
        <v>update unitindex set indexcode ='USN LHA-___8', IsDisplayIndex = 1 WHERE unitindexid = 1361</v>
      </c>
    </row>
    <row r="32" spans="1:14" ht="28.8" x14ac:dyDescent="0.3">
      <c r="A32" s="10">
        <v>1331</v>
      </c>
      <c r="B32" s="10" t="s">
        <v>599</v>
      </c>
      <c r="C32" s="10" t="s">
        <v>21</v>
      </c>
      <c r="D32" s="10">
        <v>770</v>
      </c>
      <c r="E32" s="10" t="b">
        <v>0</v>
      </c>
      <c r="F32" s="10" t="b">
        <v>0</v>
      </c>
      <c r="G32" s="10" t="b">
        <v>1</v>
      </c>
      <c r="H32" s="10" t="b">
        <v>0</v>
      </c>
      <c r="I32" s="10">
        <v>3</v>
      </c>
      <c r="J32" t="str">
        <f t="shared" si="1"/>
        <v>LHD-___1</v>
      </c>
      <c r="K32" t="str">
        <f t="shared" si="2"/>
        <v>USN LHD-___1</v>
      </c>
      <c r="N32" t="str">
        <f t="shared" si="3"/>
        <v>update unitindex set indexcode ='USN LHD-___1', IsDisplayIndex = 1 WHERE unitindexid = 1331</v>
      </c>
    </row>
    <row r="33" spans="1:14" ht="28.8" x14ac:dyDescent="0.3">
      <c r="A33" s="10">
        <v>1334</v>
      </c>
      <c r="B33" s="10" t="s">
        <v>600</v>
      </c>
      <c r="C33" s="10" t="s">
        <v>21</v>
      </c>
      <c r="D33" s="10">
        <v>771</v>
      </c>
      <c r="E33" s="10" t="b">
        <v>0</v>
      </c>
      <c r="F33" s="10" t="b">
        <v>0</v>
      </c>
      <c r="G33" s="10" t="b">
        <v>1</v>
      </c>
      <c r="H33" s="10" t="b">
        <v>0</v>
      </c>
      <c r="I33" s="10">
        <v>3</v>
      </c>
      <c r="J33" t="str">
        <f t="shared" si="1"/>
        <v>LHD-___2</v>
      </c>
      <c r="K33" t="str">
        <f t="shared" si="2"/>
        <v>USN LHD-___2</v>
      </c>
      <c r="N33" t="str">
        <f t="shared" si="3"/>
        <v>update unitindex set indexcode ='USN LHD-___2', IsDisplayIndex = 1 WHERE unitindexid = 1334</v>
      </c>
    </row>
    <row r="34" spans="1:14" ht="28.8" x14ac:dyDescent="0.3">
      <c r="A34" s="10">
        <v>1337</v>
      </c>
      <c r="B34" s="10" t="s">
        <v>601</v>
      </c>
      <c r="C34" s="10" t="s">
        <v>21</v>
      </c>
      <c r="D34" s="10">
        <v>772</v>
      </c>
      <c r="E34" s="10" t="b">
        <v>0</v>
      </c>
      <c r="F34" s="10" t="b">
        <v>0</v>
      </c>
      <c r="G34" s="10" t="b">
        <v>1</v>
      </c>
      <c r="H34" s="10" t="b">
        <v>0</v>
      </c>
      <c r="I34" s="10">
        <v>3</v>
      </c>
      <c r="J34" t="str">
        <f t="shared" si="1"/>
        <v>LHD-___3</v>
      </c>
      <c r="K34" t="str">
        <f t="shared" si="2"/>
        <v>USN LHD-___3</v>
      </c>
      <c r="N34" t="str">
        <f t="shared" si="3"/>
        <v>update unitindex set indexcode ='USN LHD-___3', IsDisplayIndex = 1 WHERE unitindexid = 1337</v>
      </c>
    </row>
    <row r="35" spans="1:14" ht="28.8" x14ac:dyDescent="0.3">
      <c r="A35" s="10">
        <v>1340</v>
      </c>
      <c r="B35" s="10" t="s">
        <v>602</v>
      </c>
      <c r="C35" s="10" t="s">
        <v>21</v>
      </c>
      <c r="D35" s="10">
        <v>773</v>
      </c>
      <c r="E35" s="10" t="b">
        <v>0</v>
      </c>
      <c r="F35" s="10" t="b">
        <v>0</v>
      </c>
      <c r="G35" s="10" t="b">
        <v>1</v>
      </c>
      <c r="H35" s="10" t="b">
        <v>0</v>
      </c>
      <c r="I35" s="10">
        <v>3</v>
      </c>
      <c r="J35" t="str">
        <f t="shared" si="1"/>
        <v>LHD-___4</v>
      </c>
      <c r="K35" t="str">
        <f t="shared" si="2"/>
        <v>USN LHD-___4</v>
      </c>
      <c r="N35" t="str">
        <f t="shared" si="3"/>
        <v>update unitindex set indexcode ='USN LHD-___4', IsDisplayIndex = 1 WHERE unitindexid = 1340</v>
      </c>
    </row>
    <row r="36" spans="1:14" ht="28.8" x14ac:dyDescent="0.3">
      <c r="A36" s="10">
        <v>1343</v>
      </c>
      <c r="B36" s="10" t="s">
        <v>603</v>
      </c>
      <c r="C36" s="10" t="s">
        <v>21</v>
      </c>
      <c r="D36" s="10">
        <v>774</v>
      </c>
      <c r="E36" s="10" t="b">
        <v>0</v>
      </c>
      <c r="F36" s="10" t="b">
        <v>0</v>
      </c>
      <c r="G36" s="10" t="b">
        <v>1</v>
      </c>
      <c r="H36" s="10" t="b">
        <v>0</v>
      </c>
      <c r="I36" s="10">
        <v>3</v>
      </c>
      <c r="J36" t="str">
        <f t="shared" si="1"/>
        <v>LHD-___5</v>
      </c>
      <c r="K36" t="str">
        <f t="shared" si="2"/>
        <v>USN LHD-___5</v>
      </c>
      <c r="N36" t="str">
        <f t="shared" si="3"/>
        <v>update unitindex set indexcode ='USN LHD-___5', IsDisplayIndex = 1 WHERE unitindexid = 1343</v>
      </c>
    </row>
    <row r="37" spans="1:14" ht="28.8" x14ac:dyDescent="0.3">
      <c r="A37" s="10">
        <v>1346</v>
      </c>
      <c r="B37" s="10" t="s">
        <v>604</v>
      </c>
      <c r="C37" s="10" t="s">
        <v>21</v>
      </c>
      <c r="D37" s="10">
        <v>775</v>
      </c>
      <c r="E37" s="10" t="b">
        <v>0</v>
      </c>
      <c r="F37" s="10" t="b">
        <v>0</v>
      </c>
      <c r="G37" s="10" t="b">
        <v>1</v>
      </c>
      <c r="H37" s="10" t="b">
        <v>0</v>
      </c>
      <c r="I37" s="10">
        <v>3</v>
      </c>
      <c r="J37" t="str">
        <f t="shared" si="1"/>
        <v>LHD-___6</v>
      </c>
      <c r="K37" t="str">
        <f t="shared" si="2"/>
        <v>USN LHD-___6</v>
      </c>
      <c r="N37" t="str">
        <f t="shared" si="3"/>
        <v>update unitindex set indexcode ='USN LHD-___6', IsDisplayIndex = 1 WHERE unitindexid = 1346</v>
      </c>
    </row>
    <row r="38" spans="1:14" ht="28.8" x14ac:dyDescent="0.3">
      <c r="A38" s="10">
        <v>1349</v>
      </c>
      <c r="B38" s="10" t="s">
        <v>605</v>
      </c>
      <c r="C38" s="10" t="s">
        <v>21</v>
      </c>
      <c r="D38" s="10">
        <v>776</v>
      </c>
      <c r="E38" s="10" t="b">
        <v>0</v>
      </c>
      <c r="F38" s="10" t="b">
        <v>0</v>
      </c>
      <c r="G38" s="10" t="b">
        <v>1</v>
      </c>
      <c r="H38" s="10" t="b">
        <v>0</v>
      </c>
      <c r="I38" s="10">
        <v>3</v>
      </c>
      <c r="J38" t="str">
        <f t="shared" si="1"/>
        <v>LHD-___7</v>
      </c>
      <c r="K38" t="str">
        <f t="shared" si="2"/>
        <v>USN LHD-___7</v>
      </c>
      <c r="N38" t="str">
        <f t="shared" si="3"/>
        <v>update unitindex set indexcode ='USN LHD-___7', IsDisplayIndex = 1 WHERE unitindexid = 1349</v>
      </c>
    </row>
    <row r="39" spans="1:14" ht="28.8" x14ac:dyDescent="0.3">
      <c r="A39" s="10">
        <v>1352</v>
      </c>
      <c r="B39" s="10" t="s">
        <v>606</v>
      </c>
      <c r="C39" s="10" t="s">
        <v>21</v>
      </c>
      <c r="D39" s="10">
        <v>777</v>
      </c>
      <c r="E39" s="10" t="b">
        <v>0</v>
      </c>
      <c r="F39" s="10" t="b">
        <v>0</v>
      </c>
      <c r="G39" s="10" t="b">
        <v>1</v>
      </c>
      <c r="H39" s="10" t="b">
        <v>0</v>
      </c>
      <c r="I39" s="10">
        <v>3</v>
      </c>
      <c r="J39" t="str">
        <f t="shared" si="1"/>
        <v>LHD-___8</v>
      </c>
      <c r="K39" t="str">
        <f t="shared" si="2"/>
        <v>USN LHD-___8</v>
      </c>
      <c r="N39" t="str">
        <f t="shared" si="3"/>
        <v>update unitindex set indexcode ='USN LHD-___8', IsDisplayIndex = 1 WHERE unitindexid = 1352</v>
      </c>
    </row>
    <row r="40" spans="1:14" ht="43.2" x14ac:dyDescent="0.3">
      <c r="A40" s="10">
        <v>1400</v>
      </c>
      <c r="B40" s="10" t="s">
        <v>607</v>
      </c>
      <c r="C40" s="10" t="s">
        <v>21</v>
      </c>
      <c r="D40" s="10">
        <v>793</v>
      </c>
      <c r="E40" s="10" t="b">
        <v>0</v>
      </c>
      <c r="F40" s="10" t="b">
        <v>0</v>
      </c>
      <c r="G40" s="10" t="b">
        <v>1</v>
      </c>
      <c r="H40" s="10" t="b">
        <v>0</v>
      </c>
      <c r="I40" s="10">
        <v>3</v>
      </c>
      <c r="J40" t="str">
        <f t="shared" si="1"/>
        <v>LPD-___17</v>
      </c>
      <c r="K40" t="str">
        <f t="shared" si="2"/>
        <v>USN LPD-___17</v>
      </c>
      <c r="N40" t="str">
        <f t="shared" si="3"/>
        <v>update unitindex set indexcode ='USN LPD-___17', IsDisplayIndex = 1 WHERE unitindexid = 1400</v>
      </c>
    </row>
    <row r="41" spans="1:14" ht="43.2" x14ac:dyDescent="0.3">
      <c r="A41" s="10">
        <v>1403</v>
      </c>
      <c r="B41" s="10" t="s">
        <v>608</v>
      </c>
      <c r="C41" s="10" t="s">
        <v>21</v>
      </c>
      <c r="D41" s="10">
        <v>794</v>
      </c>
      <c r="E41" s="10" t="b">
        <v>0</v>
      </c>
      <c r="F41" s="10" t="b">
        <v>0</v>
      </c>
      <c r="G41" s="10" t="b">
        <v>1</v>
      </c>
      <c r="H41" s="10" t="b">
        <v>0</v>
      </c>
      <c r="I41" s="10">
        <v>3</v>
      </c>
      <c r="J41" t="str">
        <f t="shared" si="1"/>
        <v>LPD-___18</v>
      </c>
      <c r="K41" t="str">
        <f t="shared" si="2"/>
        <v>USN LPD-___18</v>
      </c>
      <c r="N41" t="str">
        <f t="shared" si="3"/>
        <v>update unitindex set indexcode ='USN LPD-___18', IsDisplayIndex = 1 WHERE unitindexid = 1403</v>
      </c>
    </row>
    <row r="42" spans="1:14" ht="43.2" x14ac:dyDescent="0.3">
      <c r="A42" s="10">
        <v>1406</v>
      </c>
      <c r="B42" s="10" t="s">
        <v>609</v>
      </c>
      <c r="C42" s="10" t="s">
        <v>21</v>
      </c>
      <c r="D42" s="10">
        <v>795</v>
      </c>
      <c r="E42" s="10" t="b">
        <v>0</v>
      </c>
      <c r="F42" s="10" t="b">
        <v>0</v>
      </c>
      <c r="G42" s="10" t="b">
        <v>1</v>
      </c>
      <c r="H42" s="10" t="b">
        <v>0</v>
      </c>
      <c r="I42" s="10">
        <v>3</v>
      </c>
      <c r="J42" t="str">
        <f t="shared" si="1"/>
        <v>LPD-___19</v>
      </c>
      <c r="K42" t="str">
        <f t="shared" si="2"/>
        <v>USN LPD-___19</v>
      </c>
      <c r="N42" t="str">
        <f t="shared" si="3"/>
        <v>update unitindex set indexcode ='USN LPD-___19', IsDisplayIndex = 1 WHERE unitindexid = 1406</v>
      </c>
    </row>
    <row r="43" spans="1:14" ht="43.2" x14ac:dyDescent="0.3">
      <c r="A43" s="10">
        <v>1409</v>
      </c>
      <c r="B43" s="10" t="s">
        <v>610</v>
      </c>
      <c r="C43" s="10" t="s">
        <v>21</v>
      </c>
      <c r="D43" s="10">
        <v>796</v>
      </c>
      <c r="E43" s="10" t="b">
        <v>0</v>
      </c>
      <c r="F43" s="10" t="b">
        <v>0</v>
      </c>
      <c r="G43" s="10" t="b">
        <v>1</v>
      </c>
      <c r="H43" s="10" t="b">
        <v>0</v>
      </c>
      <c r="I43" s="10">
        <v>3</v>
      </c>
      <c r="J43" t="str">
        <f t="shared" si="1"/>
        <v>LPD-___20</v>
      </c>
      <c r="K43" t="str">
        <f t="shared" si="2"/>
        <v>USN LPD-___20</v>
      </c>
      <c r="N43" t="str">
        <f t="shared" si="3"/>
        <v>update unitindex set indexcode ='USN LPD-___20', IsDisplayIndex = 1 WHERE unitindexid = 1409</v>
      </c>
    </row>
    <row r="44" spans="1:14" ht="43.2" x14ac:dyDescent="0.3">
      <c r="A44" s="10">
        <v>1412</v>
      </c>
      <c r="B44" s="10" t="s">
        <v>611</v>
      </c>
      <c r="C44" s="10" t="s">
        <v>21</v>
      </c>
      <c r="D44" s="10">
        <v>797</v>
      </c>
      <c r="E44" s="10" t="b">
        <v>0</v>
      </c>
      <c r="F44" s="10" t="b">
        <v>0</v>
      </c>
      <c r="G44" s="10" t="b">
        <v>1</v>
      </c>
      <c r="H44" s="10" t="b">
        <v>0</v>
      </c>
      <c r="I44" s="10">
        <v>3</v>
      </c>
      <c r="J44" t="str">
        <f t="shared" si="1"/>
        <v>LPD-___21</v>
      </c>
      <c r="K44" t="str">
        <f t="shared" si="2"/>
        <v>USN LPD-___21</v>
      </c>
      <c r="N44" t="str">
        <f t="shared" si="3"/>
        <v>update unitindex set indexcode ='USN LPD-___21', IsDisplayIndex = 1 WHERE unitindexid = 1412</v>
      </c>
    </row>
    <row r="45" spans="1:14" ht="43.2" x14ac:dyDescent="0.3">
      <c r="A45" s="10">
        <v>1415</v>
      </c>
      <c r="B45" s="10" t="s">
        <v>612</v>
      </c>
      <c r="C45" s="10" t="s">
        <v>21</v>
      </c>
      <c r="D45" s="10">
        <v>798</v>
      </c>
      <c r="E45" s="10" t="b">
        <v>0</v>
      </c>
      <c r="F45" s="10" t="b">
        <v>0</v>
      </c>
      <c r="G45" s="10" t="b">
        <v>1</v>
      </c>
      <c r="H45" s="10" t="b">
        <v>0</v>
      </c>
      <c r="I45" s="10">
        <v>3</v>
      </c>
      <c r="J45" t="str">
        <f t="shared" si="1"/>
        <v>LPD-___22</v>
      </c>
      <c r="K45" t="str">
        <f t="shared" si="2"/>
        <v>USN LPD-___22</v>
      </c>
      <c r="N45" t="str">
        <f t="shared" si="3"/>
        <v>update unitindex set indexcode ='USN LPD-___22', IsDisplayIndex = 1 WHERE unitindexid = 1415</v>
      </c>
    </row>
    <row r="46" spans="1:14" ht="43.2" x14ac:dyDescent="0.3">
      <c r="A46" s="10">
        <v>1418</v>
      </c>
      <c r="B46" s="10" t="s">
        <v>613</v>
      </c>
      <c r="C46" s="10" t="s">
        <v>21</v>
      </c>
      <c r="D46" s="10">
        <v>799</v>
      </c>
      <c r="E46" s="10" t="b">
        <v>0</v>
      </c>
      <c r="F46" s="10" t="b">
        <v>0</v>
      </c>
      <c r="G46" s="10" t="b">
        <v>1</v>
      </c>
      <c r="H46" s="10" t="b">
        <v>0</v>
      </c>
      <c r="I46" s="10">
        <v>3</v>
      </c>
      <c r="J46" t="str">
        <f t="shared" si="1"/>
        <v>LPD-___23</v>
      </c>
      <c r="K46" t="str">
        <f t="shared" si="2"/>
        <v>USN LPD-___23</v>
      </c>
      <c r="N46" t="str">
        <f t="shared" si="3"/>
        <v>update unitindex set indexcode ='USN LPD-___23', IsDisplayIndex = 1 WHERE unitindexid = 1418</v>
      </c>
    </row>
    <row r="47" spans="1:14" ht="43.2" x14ac:dyDescent="0.3">
      <c r="A47" s="10">
        <v>1421</v>
      </c>
      <c r="B47" s="10" t="s">
        <v>614</v>
      </c>
      <c r="C47" s="10" t="s">
        <v>21</v>
      </c>
      <c r="D47" s="10">
        <v>800</v>
      </c>
      <c r="E47" s="10" t="b">
        <v>0</v>
      </c>
      <c r="F47" s="10" t="b">
        <v>0</v>
      </c>
      <c r="G47" s="10" t="b">
        <v>1</v>
      </c>
      <c r="H47" s="10" t="b">
        <v>0</v>
      </c>
      <c r="I47" s="10">
        <v>3</v>
      </c>
      <c r="J47" t="str">
        <f t="shared" si="1"/>
        <v>LPD-___24</v>
      </c>
      <c r="K47" t="str">
        <f t="shared" si="2"/>
        <v>USN LPD-___24</v>
      </c>
      <c r="N47" t="str">
        <f t="shared" si="3"/>
        <v>update unitindex set indexcode ='USN LPD-___24', IsDisplayIndex = 1 WHERE unitindexid = 1421</v>
      </c>
    </row>
    <row r="48" spans="1:14" ht="43.2" x14ac:dyDescent="0.3">
      <c r="A48" s="10">
        <v>1424</v>
      </c>
      <c r="B48" s="10" t="s">
        <v>615</v>
      </c>
      <c r="C48" s="10" t="s">
        <v>21</v>
      </c>
      <c r="D48" s="10">
        <v>801</v>
      </c>
      <c r="E48" s="10" t="b">
        <v>0</v>
      </c>
      <c r="F48" s="10" t="b">
        <v>0</v>
      </c>
      <c r="G48" s="10" t="b">
        <v>1</v>
      </c>
      <c r="H48" s="10" t="b">
        <v>0</v>
      </c>
      <c r="I48" s="10">
        <v>3</v>
      </c>
      <c r="J48" t="str">
        <f t="shared" si="1"/>
        <v>LPD-___25</v>
      </c>
      <c r="K48" t="str">
        <f t="shared" si="2"/>
        <v>USN LPD-___25</v>
      </c>
      <c r="N48" t="str">
        <f t="shared" si="3"/>
        <v>update unitindex set indexcode ='USN LPD-___25', IsDisplayIndex = 1 WHERE unitindexid = 1424</v>
      </c>
    </row>
    <row r="49" spans="1:14" ht="43.2" x14ac:dyDescent="0.3">
      <c r="A49" s="10">
        <v>1427</v>
      </c>
      <c r="B49" s="10" t="s">
        <v>616</v>
      </c>
      <c r="C49" s="10" t="s">
        <v>21</v>
      </c>
      <c r="D49" s="10">
        <v>802</v>
      </c>
      <c r="E49" s="10" t="b">
        <v>0</v>
      </c>
      <c r="F49" s="10" t="b">
        <v>0</v>
      </c>
      <c r="G49" s="10" t="b">
        <v>1</v>
      </c>
      <c r="H49" s="10" t="b">
        <v>0</v>
      </c>
      <c r="I49" s="10">
        <v>3</v>
      </c>
      <c r="J49" t="str">
        <f t="shared" si="1"/>
        <v>LPD-___26</v>
      </c>
      <c r="K49" t="str">
        <f t="shared" si="2"/>
        <v>USN LPD-___26</v>
      </c>
      <c r="N49" t="str">
        <f t="shared" si="3"/>
        <v>update unitindex set indexcode ='USN LPD-___26', IsDisplayIndex = 1 WHERE unitindexid = 1427</v>
      </c>
    </row>
    <row r="50" spans="1:14" ht="43.2" x14ac:dyDescent="0.3">
      <c r="A50" s="10">
        <v>1430</v>
      </c>
      <c r="B50" s="10" t="s">
        <v>617</v>
      </c>
      <c r="C50" s="10" t="s">
        <v>21</v>
      </c>
      <c r="D50" s="10">
        <v>803</v>
      </c>
      <c r="E50" s="10" t="b">
        <v>0</v>
      </c>
      <c r="F50" s="10" t="b">
        <v>0</v>
      </c>
      <c r="G50" s="10" t="b">
        <v>1</v>
      </c>
      <c r="H50" s="10" t="b">
        <v>0</v>
      </c>
      <c r="I50" s="10">
        <v>3</v>
      </c>
      <c r="J50" t="str">
        <f t="shared" si="1"/>
        <v>LPD-___27</v>
      </c>
      <c r="K50" t="str">
        <f t="shared" si="2"/>
        <v>USN LPD-___27</v>
      </c>
      <c r="N50" t="str">
        <f t="shared" si="3"/>
        <v>update unitindex set indexcode ='USN LPD-___27', IsDisplayIndex = 1 WHERE unitindexid = 1430</v>
      </c>
    </row>
    <row r="51" spans="1:14" ht="43.2" x14ac:dyDescent="0.3">
      <c r="A51" s="10">
        <v>1433</v>
      </c>
      <c r="B51" s="10" t="s">
        <v>618</v>
      </c>
      <c r="C51" s="10" t="s">
        <v>21</v>
      </c>
      <c r="D51" s="10">
        <v>804</v>
      </c>
      <c r="E51" s="10" t="b">
        <v>0</v>
      </c>
      <c r="F51" s="10" t="b">
        <v>0</v>
      </c>
      <c r="G51" s="10" t="b">
        <v>1</v>
      </c>
      <c r="H51" s="10" t="b">
        <v>0</v>
      </c>
      <c r="I51" s="10">
        <v>3</v>
      </c>
      <c r="J51" t="str">
        <f t="shared" si="1"/>
        <v>LPD-___28</v>
      </c>
      <c r="K51" t="str">
        <f t="shared" si="2"/>
        <v>USN LPD-___28</v>
      </c>
      <c r="N51" t="str">
        <f t="shared" si="3"/>
        <v>update unitindex set indexcode ='USN LPD-___28', IsDisplayIndex = 1 WHERE unitindexid = 1433</v>
      </c>
    </row>
    <row r="52" spans="1:14" ht="43.2" x14ac:dyDescent="0.3">
      <c r="A52" s="10">
        <v>1436</v>
      </c>
      <c r="B52" s="10" t="s">
        <v>619</v>
      </c>
      <c r="C52" s="10" t="s">
        <v>21</v>
      </c>
      <c r="D52" s="10">
        <v>805</v>
      </c>
      <c r="E52" s="10" t="b">
        <v>0</v>
      </c>
      <c r="F52" s="10" t="b">
        <v>0</v>
      </c>
      <c r="G52" s="10" t="b">
        <v>1</v>
      </c>
      <c r="H52" s="10" t="b">
        <v>0</v>
      </c>
      <c r="I52" s="10">
        <v>3</v>
      </c>
      <c r="J52" t="str">
        <f t="shared" si="1"/>
        <v>LPD-___29</v>
      </c>
      <c r="K52" t="str">
        <f t="shared" si="2"/>
        <v>USN LPD-___29</v>
      </c>
      <c r="N52" t="str">
        <f t="shared" si="3"/>
        <v>update unitindex set indexcode ='USN LPD-___29', IsDisplayIndex = 1 WHERE unitindexid = 1436</v>
      </c>
    </row>
    <row r="53" spans="1:14" ht="43.2" x14ac:dyDescent="0.3">
      <c r="A53" s="10">
        <v>1391</v>
      </c>
      <c r="B53" s="10" t="s">
        <v>620</v>
      </c>
      <c r="C53" s="10" t="s">
        <v>21</v>
      </c>
      <c r="D53" s="10">
        <v>790</v>
      </c>
      <c r="E53" s="10" t="b">
        <v>0</v>
      </c>
      <c r="F53" s="10" t="b">
        <v>0</v>
      </c>
      <c r="G53" s="10" t="b">
        <v>1</v>
      </c>
      <c r="H53" s="10" t="b">
        <v>0</v>
      </c>
      <c r="I53" s="10">
        <v>3</v>
      </c>
      <c r="J53" t="str">
        <f t="shared" si="1"/>
        <v>LPH-___10</v>
      </c>
      <c r="K53" t="str">
        <f t="shared" si="2"/>
        <v>USN LPH-___10</v>
      </c>
      <c r="N53" t="str">
        <f t="shared" si="3"/>
        <v>update unitindex set indexcode ='USN LPH-___10', IsDisplayIndex = 1 WHERE unitindexid = 1391</v>
      </c>
    </row>
    <row r="54" spans="1:14" ht="43.2" x14ac:dyDescent="0.3">
      <c r="A54" s="10">
        <v>1394</v>
      </c>
      <c r="B54" s="10" t="s">
        <v>621</v>
      </c>
      <c r="C54" s="10" t="s">
        <v>21</v>
      </c>
      <c r="D54" s="10">
        <v>791</v>
      </c>
      <c r="E54" s="10" t="b">
        <v>0</v>
      </c>
      <c r="F54" s="10" t="b">
        <v>0</v>
      </c>
      <c r="G54" s="10" t="b">
        <v>1</v>
      </c>
      <c r="H54" s="10" t="b">
        <v>0</v>
      </c>
      <c r="I54" s="10">
        <v>3</v>
      </c>
      <c r="J54" t="str">
        <f t="shared" si="1"/>
        <v>LPH-___11</v>
      </c>
      <c r="K54" t="str">
        <f t="shared" si="2"/>
        <v>USN LPH-___11</v>
      </c>
      <c r="N54" t="str">
        <f t="shared" si="3"/>
        <v>update unitindex set indexcode ='USN LPH-___11', IsDisplayIndex = 1 WHERE unitindexid = 1394</v>
      </c>
    </row>
    <row r="55" spans="1:14" ht="43.2" x14ac:dyDescent="0.3">
      <c r="A55" s="10">
        <v>1397</v>
      </c>
      <c r="B55" s="10" t="s">
        <v>622</v>
      </c>
      <c r="C55" s="10" t="s">
        <v>21</v>
      </c>
      <c r="D55" s="10">
        <v>792</v>
      </c>
      <c r="E55" s="10" t="b">
        <v>0</v>
      </c>
      <c r="F55" s="10" t="b">
        <v>0</v>
      </c>
      <c r="G55" s="10" t="b">
        <v>1</v>
      </c>
      <c r="H55" s="10" t="b">
        <v>0</v>
      </c>
      <c r="I55" s="10">
        <v>3</v>
      </c>
      <c r="J55" t="str">
        <f t="shared" si="1"/>
        <v>LPH-___12</v>
      </c>
      <c r="K55" t="str">
        <f t="shared" si="2"/>
        <v>USN LPH-___12</v>
      </c>
      <c r="N55" t="str">
        <f t="shared" si="3"/>
        <v>update unitindex set indexcode ='USN LPH-___12', IsDisplayIndex = 1 WHERE unitindexid = 1397</v>
      </c>
    </row>
    <row r="56" spans="1:14" ht="28.8" x14ac:dyDescent="0.3">
      <c r="A56" s="10">
        <v>1379</v>
      </c>
      <c r="B56" s="10" t="s">
        <v>623</v>
      </c>
      <c r="C56" s="10" t="s">
        <v>21</v>
      </c>
      <c r="D56" s="10">
        <v>786</v>
      </c>
      <c r="E56" s="10" t="b">
        <v>0</v>
      </c>
      <c r="F56" s="10" t="b">
        <v>0</v>
      </c>
      <c r="G56" s="10" t="b">
        <v>1</v>
      </c>
      <c r="H56" s="10" t="b">
        <v>0</v>
      </c>
      <c r="I56" s="10">
        <v>3</v>
      </c>
      <c r="J56" t="str">
        <f t="shared" si="1"/>
        <v>LPH-___2</v>
      </c>
      <c r="K56" t="str">
        <f t="shared" si="2"/>
        <v>USN LPH-___2</v>
      </c>
      <c r="N56" t="str">
        <f t="shared" si="3"/>
        <v>update unitindex set indexcode ='USN LPH-___2', IsDisplayIndex = 1 WHERE unitindexid = 1379</v>
      </c>
    </row>
    <row r="57" spans="1:14" ht="28.8" x14ac:dyDescent="0.3">
      <c r="A57" s="10">
        <v>1382</v>
      </c>
      <c r="B57" s="10" t="s">
        <v>624</v>
      </c>
      <c r="C57" s="10" t="s">
        <v>21</v>
      </c>
      <c r="D57" s="10">
        <v>787</v>
      </c>
      <c r="E57" s="10" t="b">
        <v>0</v>
      </c>
      <c r="F57" s="10" t="b">
        <v>0</v>
      </c>
      <c r="G57" s="10" t="b">
        <v>1</v>
      </c>
      <c r="H57" s="10" t="b">
        <v>0</v>
      </c>
      <c r="I57" s="10">
        <v>3</v>
      </c>
      <c r="J57" t="str">
        <f t="shared" si="1"/>
        <v>LPH-___3</v>
      </c>
      <c r="K57" t="str">
        <f t="shared" si="2"/>
        <v>USN LPH-___3</v>
      </c>
      <c r="N57" t="str">
        <f t="shared" si="3"/>
        <v>update unitindex set indexcode ='USN LPH-___3', IsDisplayIndex = 1 WHERE unitindexid = 1382</v>
      </c>
    </row>
    <row r="58" spans="1:14" ht="28.8" x14ac:dyDescent="0.3">
      <c r="A58" s="10">
        <v>1385</v>
      </c>
      <c r="B58" s="10" t="s">
        <v>625</v>
      </c>
      <c r="C58" s="10" t="s">
        <v>21</v>
      </c>
      <c r="D58" s="10">
        <v>788</v>
      </c>
      <c r="E58" s="10" t="b">
        <v>0</v>
      </c>
      <c r="F58" s="10" t="b">
        <v>0</v>
      </c>
      <c r="G58" s="10" t="b">
        <v>1</v>
      </c>
      <c r="H58" s="10" t="b">
        <v>0</v>
      </c>
      <c r="I58" s="10">
        <v>3</v>
      </c>
      <c r="J58" t="str">
        <f t="shared" si="1"/>
        <v>LPH-___7</v>
      </c>
      <c r="K58" t="str">
        <f t="shared" si="2"/>
        <v>USN LPH-___7</v>
      </c>
      <c r="N58" t="str">
        <f t="shared" si="3"/>
        <v>update unitindex set indexcode ='USN LPH-___7', IsDisplayIndex = 1 WHERE unitindexid = 1385</v>
      </c>
    </row>
    <row r="59" spans="1:14" ht="28.8" x14ac:dyDescent="0.3">
      <c r="A59" s="10">
        <v>1388</v>
      </c>
      <c r="B59" s="10" t="s">
        <v>626</v>
      </c>
      <c r="C59" s="10" t="s">
        <v>21</v>
      </c>
      <c r="D59" s="10">
        <v>789</v>
      </c>
      <c r="E59" s="10" t="b">
        <v>0</v>
      </c>
      <c r="F59" s="10" t="b">
        <v>0</v>
      </c>
      <c r="G59" s="10" t="b">
        <v>1</v>
      </c>
      <c r="H59" s="10" t="b">
        <v>0</v>
      </c>
      <c r="I59" s="10">
        <v>3</v>
      </c>
      <c r="J59" t="str">
        <f t="shared" si="1"/>
        <v>LPH-___9</v>
      </c>
      <c r="K59" t="str">
        <f t="shared" si="2"/>
        <v>USN LPH-___9</v>
      </c>
      <c r="N59" t="str">
        <f t="shared" si="3"/>
        <v>update unitindex set indexcode ='USN LPH-___9', IsDisplayIndex = 1 WHERE unitindexid = 1388</v>
      </c>
    </row>
    <row r="60" spans="1:14" ht="43.2" x14ac:dyDescent="0.3">
      <c r="A60" s="10">
        <v>1439</v>
      </c>
      <c r="B60" s="10" t="s">
        <v>627</v>
      </c>
      <c r="C60" s="10" t="s">
        <v>21</v>
      </c>
      <c r="D60" s="10">
        <v>806</v>
      </c>
      <c r="E60" s="10" t="b">
        <v>0</v>
      </c>
      <c r="F60" s="10" t="b">
        <v>0</v>
      </c>
      <c r="G60" s="10" t="b">
        <v>1</v>
      </c>
      <c r="H60" s="10" t="b">
        <v>0</v>
      </c>
      <c r="I60" s="10">
        <v>3</v>
      </c>
      <c r="J60" t="str">
        <f t="shared" si="1"/>
        <v>LSD-___41</v>
      </c>
      <c r="K60" t="str">
        <f t="shared" si="2"/>
        <v>USN LSD-___41</v>
      </c>
      <c r="N60" t="str">
        <f t="shared" si="3"/>
        <v>update unitindex set indexcode ='USN LSD-___41', IsDisplayIndex = 1 WHERE unitindexid = 1439</v>
      </c>
    </row>
    <row r="61" spans="1:14" ht="43.2" x14ac:dyDescent="0.3">
      <c r="A61" s="10">
        <v>1442</v>
      </c>
      <c r="B61" s="10" t="s">
        <v>628</v>
      </c>
      <c r="C61" s="10" t="s">
        <v>21</v>
      </c>
      <c r="D61" s="10">
        <v>807</v>
      </c>
      <c r="E61" s="10" t="b">
        <v>0</v>
      </c>
      <c r="F61" s="10" t="b">
        <v>0</v>
      </c>
      <c r="G61" s="10" t="b">
        <v>1</v>
      </c>
      <c r="H61" s="10" t="b">
        <v>0</v>
      </c>
      <c r="I61" s="10">
        <v>3</v>
      </c>
      <c r="J61" t="str">
        <f t="shared" si="1"/>
        <v>LSD-___42</v>
      </c>
      <c r="K61" t="str">
        <f t="shared" si="2"/>
        <v>USN LSD-___42</v>
      </c>
      <c r="N61" t="str">
        <f t="shared" si="3"/>
        <v>update unitindex set indexcode ='USN LSD-___42', IsDisplayIndex = 1 WHERE unitindexid = 1442</v>
      </c>
    </row>
    <row r="62" spans="1:14" ht="43.2" x14ac:dyDescent="0.3">
      <c r="A62" s="10">
        <v>1445</v>
      </c>
      <c r="B62" s="10" t="s">
        <v>629</v>
      </c>
      <c r="C62" s="10" t="s">
        <v>21</v>
      </c>
      <c r="D62" s="10">
        <v>808</v>
      </c>
      <c r="E62" s="10" t="b">
        <v>0</v>
      </c>
      <c r="F62" s="10" t="b">
        <v>0</v>
      </c>
      <c r="G62" s="10" t="b">
        <v>1</v>
      </c>
      <c r="H62" s="10" t="b">
        <v>0</v>
      </c>
      <c r="I62" s="10">
        <v>3</v>
      </c>
      <c r="J62" t="str">
        <f t="shared" si="1"/>
        <v>LSD-___43</v>
      </c>
      <c r="K62" t="str">
        <f t="shared" si="2"/>
        <v>USN LSD-___43</v>
      </c>
      <c r="N62" t="str">
        <f t="shared" si="3"/>
        <v>update unitindex set indexcode ='USN LSD-___43', IsDisplayIndex = 1 WHERE unitindexid = 1445</v>
      </c>
    </row>
    <row r="63" spans="1:14" ht="43.2" x14ac:dyDescent="0.3">
      <c r="A63" s="10">
        <v>1448</v>
      </c>
      <c r="B63" s="10" t="s">
        <v>630</v>
      </c>
      <c r="C63" s="10" t="s">
        <v>21</v>
      </c>
      <c r="D63" s="10">
        <v>809</v>
      </c>
      <c r="E63" s="10" t="b">
        <v>0</v>
      </c>
      <c r="F63" s="10" t="b">
        <v>0</v>
      </c>
      <c r="G63" s="10" t="b">
        <v>1</v>
      </c>
      <c r="H63" s="10" t="b">
        <v>0</v>
      </c>
      <c r="I63" s="10">
        <v>3</v>
      </c>
      <c r="J63" t="str">
        <f t="shared" si="1"/>
        <v>LSD-___44</v>
      </c>
      <c r="K63" t="str">
        <f t="shared" si="2"/>
        <v>USN LSD-___44</v>
      </c>
      <c r="N63" t="str">
        <f t="shared" si="3"/>
        <v>update unitindex set indexcode ='USN LSD-___44', IsDisplayIndex = 1 WHERE unitindexid = 1448</v>
      </c>
    </row>
    <row r="64" spans="1:14" ht="43.2" x14ac:dyDescent="0.3">
      <c r="A64" s="10">
        <v>1451</v>
      </c>
      <c r="B64" s="10" t="s">
        <v>631</v>
      </c>
      <c r="C64" s="10" t="s">
        <v>21</v>
      </c>
      <c r="D64" s="10">
        <v>810</v>
      </c>
      <c r="E64" s="10" t="b">
        <v>0</v>
      </c>
      <c r="F64" s="10" t="b">
        <v>0</v>
      </c>
      <c r="G64" s="10" t="b">
        <v>1</v>
      </c>
      <c r="H64" s="10" t="b">
        <v>0</v>
      </c>
      <c r="I64" s="10">
        <v>3</v>
      </c>
      <c r="J64" t="str">
        <f t="shared" si="1"/>
        <v>LSD-___45</v>
      </c>
      <c r="K64" t="str">
        <f t="shared" si="2"/>
        <v>USN LSD-___45</v>
      </c>
      <c r="N64" t="str">
        <f t="shared" si="3"/>
        <v>update unitindex set indexcode ='USN LSD-___45', IsDisplayIndex = 1 WHERE unitindexid = 1451</v>
      </c>
    </row>
    <row r="65" spans="1:14" ht="43.2" x14ac:dyDescent="0.3">
      <c r="A65" s="10">
        <v>1454</v>
      </c>
      <c r="B65" s="10" t="s">
        <v>632</v>
      </c>
      <c r="C65" s="10" t="s">
        <v>21</v>
      </c>
      <c r="D65" s="10">
        <v>811</v>
      </c>
      <c r="E65" s="10" t="b">
        <v>0</v>
      </c>
      <c r="F65" s="10" t="b">
        <v>0</v>
      </c>
      <c r="G65" s="10" t="b">
        <v>1</v>
      </c>
      <c r="H65" s="10" t="b">
        <v>0</v>
      </c>
      <c r="I65" s="10">
        <v>3</v>
      </c>
      <c r="J65" t="str">
        <f t="shared" si="1"/>
        <v>LSD-___46</v>
      </c>
      <c r="K65" t="str">
        <f t="shared" si="2"/>
        <v>USN LSD-___46</v>
      </c>
      <c r="N65" t="str">
        <f t="shared" si="3"/>
        <v>update unitindex set indexcode ='USN LSD-___46', IsDisplayIndex = 1 WHERE unitindexid = 1454</v>
      </c>
    </row>
    <row r="66" spans="1:14" ht="43.2" x14ac:dyDescent="0.3">
      <c r="A66" s="10">
        <v>1457</v>
      </c>
      <c r="B66" s="10" t="s">
        <v>633</v>
      </c>
      <c r="C66" s="10" t="s">
        <v>21</v>
      </c>
      <c r="D66" s="10">
        <v>812</v>
      </c>
      <c r="E66" s="10" t="b">
        <v>0</v>
      </c>
      <c r="F66" s="10" t="b">
        <v>0</v>
      </c>
      <c r="G66" s="10" t="b">
        <v>1</v>
      </c>
      <c r="H66" s="10" t="b">
        <v>0</v>
      </c>
      <c r="I66" s="10">
        <v>3</v>
      </c>
      <c r="J66" t="str">
        <f t="shared" si="1"/>
        <v>LSD-___47</v>
      </c>
      <c r="K66" t="str">
        <f t="shared" si="2"/>
        <v>USN LSD-___47</v>
      </c>
      <c r="N66" t="str">
        <f t="shared" si="3"/>
        <v>update unitindex set indexcode ='USN LSD-___47', IsDisplayIndex = 1 WHERE unitindexid = 1457</v>
      </c>
    </row>
    <row r="67" spans="1:14" ht="43.2" x14ac:dyDescent="0.3">
      <c r="A67" s="10">
        <v>1460</v>
      </c>
      <c r="B67" s="10" t="s">
        <v>634</v>
      </c>
      <c r="C67" s="10" t="s">
        <v>21</v>
      </c>
      <c r="D67" s="10">
        <v>813</v>
      </c>
      <c r="E67" s="10" t="b">
        <v>0</v>
      </c>
      <c r="F67" s="10" t="b">
        <v>0</v>
      </c>
      <c r="G67" s="10" t="b">
        <v>1</v>
      </c>
      <c r="H67" s="10" t="b">
        <v>0</v>
      </c>
      <c r="I67" s="10">
        <v>3</v>
      </c>
      <c r="J67" t="str">
        <f t="shared" si="1"/>
        <v>LSD-___48</v>
      </c>
      <c r="K67" t="str">
        <f t="shared" si="2"/>
        <v>USN LSD-___48</v>
      </c>
      <c r="N67" t="str">
        <f t="shared" si="3"/>
        <v>update unitindex set indexcode ='USN LSD-___48', IsDisplayIndex = 1 WHERE unitindexid = 1460</v>
      </c>
    </row>
    <row r="68" spans="1:14" ht="43.2" x14ac:dyDescent="0.3">
      <c r="A68" s="10">
        <v>1463</v>
      </c>
      <c r="B68" s="10" t="s">
        <v>635</v>
      </c>
      <c r="C68" s="10" t="s">
        <v>21</v>
      </c>
      <c r="D68" s="10">
        <v>814</v>
      </c>
      <c r="E68" s="10" t="b">
        <v>0</v>
      </c>
      <c r="F68" s="10" t="b">
        <v>0</v>
      </c>
      <c r="G68" s="10" t="b">
        <v>1</v>
      </c>
      <c r="H68" s="10" t="b">
        <v>0</v>
      </c>
      <c r="I68" s="10">
        <v>3</v>
      </c>
      <c r="J68" t="str">
        <f t="shared" si="1"/>
        <v>LSD-___49</v>
      </c>
      <c r="K68" t="str">
        <f t="shared" si="2"/>
        <v>USN LSD-___49</v>
      </c>
      <c r="N68" t="str">
        <f t="shared" si="3"/>
        <v>update unitindex set indexcode ='USN LSD-___49', IsDisplayIndex = 1 WHERE unitindexid = 1463</v>
      </c>
    </row>
    <row r="69" spans="1:14" ht="43.2" x14ac:dyDescent="0.3">
      <c r="A69" s="10">
        <v>1466</v>
      </c>
      <c r="B69" s="10" t="s">
        <v>636</v>
      </c>
      <c r="C69" s="10" t="s">
        <v>21</v>
      </c>
      <c r="D69" s="10">
        <v>815</v>
      </c>
      <c r="E69" s="10" t="b">
        <v>0</v>
      </c>
      <c r="F69" s="10" t="b">
        <v>0</v>
      </c>
      <c r="G69" s="10" t="b">
        <v>1</v>
      </c>
      <c r="H69" s="10" t="b">
        <v>0</v>
      </c>
      <c r="I69" s="10">
        <v>3</v>
      </c>
      <c r="J69" t="str">
        <f t="shared" si="1"/>
        <v>LSD-___50</v>
      </c>
      <c r="K69" t="str">
        <f t="shared" si="2"/>
        <v>USN LSD-___50</v>
      </c>
      <c r="N69" t="str">
        <f t="shared" si="3"/>
        <v>update unitindex set indexcode ='USN LSD-___50', IsDisplayIndex = 1 WHERE unitindexid = 1466</v>
      </c>
    </row>
    <row r="70" spans="1:14" ht="43.2" x14ac:dyDescent="0.3">
      <c r="A70" s="10">
        <v>1469</v>
      </c>
      <c r="B70" s="10" t="s">
        <v>637</v>
      </c>
      <c r="C70" s="10" t="s">
        <v>21</v>
      </c>
      <c r="D70" s="10">
        <v>816</v>
      </c>
      <c r="E70" s="10" t="b">
        <v>0</v>
      </c>
      <c r="F70" s="10" t="b">
        <v>0</v>
      </c>
      <c r="G70" s="10" t="b">
        <v>1</v>
      </c>
      <c r="H70" s="10" t="b">
        <v>0</v>
      </c>
      <c r="I70" s="10">
        <v>3</v>
      </c>
      <c r="J70" t="str">
        <f t="shared" si="1"/>
        <v>LSD-___51</v>
      </c>
      <c r="K70" t="str">
        <f t="shared" si="2"/>
        <v>USN LSD-___51</v>
      </c>
      <c r="N70" t="str">
        <f t="shared" si="3"/>
        <v>update unitindex set indexcode ='USN LSD-___51', IsDisplayIndex = 1 WHERE unitindexid = 1469</v>
      </c>
    </row>
    <row r="71" spans="1:14" ht="43.2" x14ac:dyDescent="0.3">
      <c r="A71" s="10">
        <v>1472</v>
      </c>
      <c r="B71" s="10" t="s">
        <v>638</v>
      </c>
      <c r="C71" s="10" t="s">
        <v>21</v>
      </c>
      <c r="D71" s="10">
        <v>817</v>
      </c>
      <c r="E71" s="10" t="b">
        <v>0</v>
      </c>
      <c r="F71" s="10" t="b">
        <v>0</v>
      </c>
      <c r="G71" s="10" t="b">
        <v>1</v>
      </c>
      <c r="H71" s="10" t="b">
        <v>0</v>
      </c>
      <c r="I71" s="10">
        <v>3</v>
      </c>
      <c r="J71" t="str">
        <f t="shared" si="1"/>
        <v>LSD-___52</v>
      </c>
      <c r="K71" t="str">
        <f t="shared" si="2"/>
        <v>USN LSD-___52</v>
      </c>
      <c r="N71" t="str">
        <f t="shared" si="3"/>
        <v>update unitindex set indexcode ='USN LSD-___52', IsDisplayIndex = 1 WHERE unitindexid = 1472</v>
      </c>
    </row>
    <row r="72" spans="1:14" x14ac:dyDescent="0.3">
      <c r="A72" s="10" t="s">
        <v>21</v>
      </c>
      <c r="B72" s="10" t="s">
        <v>21</v>
      </c>
      <c r="C72" s="10" t="s">
        <v>21</v>
      </c>
      <c r="D72" s="10" t="s">
        <v>21</v>
      </c>
      <c r="E72" s="10" t="s">
        <v>21</v>
      </c>
      <c r="F72" s="10" t="s">
        <v>21</v>
      </c>
      <c r="G72" s="10" t="s">
        <v>21</v>
      </c>
      <c r="H72" s="10" t="s">
        <v>21</v>
      </c>
      <c r="I72" s="10" t="s">
        <v>21</v>
      </c>
    </row>
    <row r="74" spans="1:14" x14ac:dyDescent="0.3">
      <c r="A74" s="10">
        <v>1049</v>
      </c>
      <c r="B74" s="10" t="s">
        <v>639</v>
      </c>
      <c r="C74" s="10" t="s">
        <v>21</v>
      </c>
      <c r="D74" s="10">
        <v>589</v>
      </c>
      <c r="E74" s="10" t="b">
        <v>1</v>
      </c>
      <c r="F74" s="10" t="b">
        <v>1</v>
      </c>
      <c r="G74" s="10" t="b">
        <v>0</v>
      </c>
      <c r="H74" s="10" t="b">
        <v>0</v>
      </c>
      <c r="I74" s="10">
        <v>1</v>
      </c>
      <c r="J74" t="str">
        <f>CONCATENATE(D74,",")</f>
        <v>589,</v>
      </c>
      <c r="K74" t="str">
        <f>CONCATENATE("update unitindex set isSortIndex = 0 where unitindexid =",A74)</f>
        <v>update unitindex set isSortIndex = 0 where unitindexid =1049</v>
      </c>
    </row>
    <row r="75" spans="1:14" x14ac:dyDescent="0.3">
      <c r="A75" s="10">
        <v>1121</v>
      </c>
      <c r="B75" s="10" t="s">
        <v>640</v>
      </c>
      <c r="C75" s="10" t="s">
        <v>21</v>
      </c>
      <c r="D75" s="10">
        <v>591</v>
      </c>
      <c r="E75" s="10" t="b">
        <v>1</v>
      </c>
      <c r="F75" s="10" t="b">
        <v>1</v>
      </c>
      <c r="G75" s="10" t="b">
        <v>0</v>
      </c>
      <c r="H75" s="10" t="b">
        <v>0</v>
      </c>
      <c r="I75" s="10">
        <v>1</v>
      </c>
      <c r="J75" t="str">
        <f t="shared" ref="J75:J138" si="4">CONCATENATE(D75,",")</f>
        <v>591,</v>
      </c>
      <c r="K75" t="str">
        <f t="shared" ref="K75:K138" si="5">CONCATENATE("update unitindex set isSortIndex = 0 where unitindexid =",A75)</f>
        <v>update unitindex set isSortIndex = 0 where unitindexid =1121</v>
      </c>
    </row>
    <row r="76" spans="1:14" x14ac:dyDescent="0.3">
      <c r="A76" s="10">
        <v>1124</v>
      </c>
      <c r="B76" s="10" t="s">
        <v>641</v>
      </c>
      <c r="C76" s="10" t="s">
        <v>21</v>
      </c>
      <c r="D76" s="10">
        <v>592</v>
      </c>
      <c r="E76" s="10" t="b">
        <v>1</v>
      </c>
      <c r="F76" s="10" t="b">
        <v>1</v>
      </c>
      <c r="G76" s="10" t="b">
        <v>0</v>
      </c>
      <c r="H76" s="10" t="b">
        <v>0</v>
      </c>
      <c r="I76" s="10">
        <v>1</v>
      </c>
      <c r="J76" t="str">
        <f t="shared" si="4"/>
        <v>592,</v>
      </c>
      <c r="K76" t="str">
        <f t="shared" si="5"/>
        <v>update unitindex set isSortIndex = 0 where unitindexid =1124</v>
      </c>
    </row>
    <row r="77" spans="1:14" x14ac:dyDescent="0.3">
      <c r="A77" s="10">
        <v>1127</v>
      </c>
      <c r="B77" s="10" t="s">
        <v>642</v>
      </c>
      <c r="C77" s="10" t="s">
        <v>21</v>
      </c>
      <c r="D77" s="10">
        <v>593</v>
      </c>
      <c r="E77" s="10" t="b">
        <v>1</v>
      </c>
      <c r="F77" s="10" t="b">
        <v>1</v>
      </c>
      <c r="G77" s="10" t="b">
        <v>0</v>
      </c>
      <c r="H77" s="10" t="b">
        <v>0</v>
      </c>
      <c r="I77" s="10">
        <v>1</v>
      </c>
      <c r="J77" t="str">
        <f t="shared" si="4"/>
        <v>593,</v>
      </c>
      <c r="K77" t="str">
        <f t="shared" si="5"/>
        <v>update unitindex set isSortIndex = 0 where unitindexid =1127</v>
      </c>
    </row>
    <row r="78" spans="1:14" x14ac:dyDescent="0.3">
      <c r="A78" s="10">
        <v>1130</v>
      </c>
      <c r="B78" s="10" t="s">
        <v>643</v>
      </c>
      <c r="C78" s="10" t="s">
        <v>21</v>
      </c>
      <c r="D78" s="10">
        <v>595</v>
      </c>
      <c r="E78" s="10" t="b">
        <v>1</v>
      </c>
      <c r="F78" s="10" t="b">
        <v>1</v>
      </c>
      <c r="G78" s="10" t="b">
        <v>0</v>
      </c>
      <c r="H78" s="10" t="b">
        <v>0</v>
      </c>
      <c r="I78" s="10">
        <v>1</v>
      </c>
      <c r="J78" t="str">
        <f t="shared" si="4"/>
        <v>595,</v>
      </c>
      <c r="K78" t="str">
        <f t="shared" si="5"/>
        <v>update unitindex set isSortIndex = 0 where unitindexid =1130</v>
      </c>
    </row>
    <row r="79" spans="1:14" x14ac:dyDescent="0.3">
      <c r="A79" s="10">
        <v>1133</v>
      </c>
      <c r="B79" s="10" t="s">
        <v>644</v>
      </c>
      <c r="C79" s="10" t="s">
        <v>21</v>
      </c>
      <c r="D79" s="10">
        <v>596</v>
      </c>
      <c r="E79" s="10" t="b">
        <v>1</v>
      </c>
      <c r="F79" s="10" t="b">
        <v>1</v>
      </c>
      <c r="G79" s="10" t="b">
        <v>0</v>
      </c>
      <c r="H79" s="10" t="b">
        <v>0</v>
      </c>
      <c r="I79" s="10">
        <v>1</v>
      </c>
      <c r="J79" t="str">
        <f t="shared" si="4"/>
        <v>596,</v>
      </c>
      <c r="K79" t="str">
        <f t="shared" si="5"/>
        <v>update unitindex set isSortIndex = 0 where unitindexid =1133</v>
      </c>
    </row>
    <row r="80" spans="1:14" x14ac:dyDescent="0.3">
      <c r="A80" s="10">
        <v>1136</v>
      </c>
      <c r="B80" s="10" t="s">
        <v>645</v>
      </c>
      <c r="C80" s="10" t="s">
        <v>21</v>
      </c>
      <c r="D80" s="10">
        <v>598</v>
      </c>
      <c r="E80" s="10" t="b">
        <v>1</v>
      </c>
      <c r="F80" s="10" t="b">
        <v>1</v>
      </c>
      <c r="G80" s="10" t="b">
        <v>0</v>
      </c>
      <c r="H80" s="10" t="b">
        <v>0</v>
      </c>
      <c r="I80" s="10">
        <v>1</v>
      </c>
      <c r="J80" t="str">
        <f t="shared" si="4"/>
        <v>598,</v>
      </c>
      <c r="K80" t="str">
        <f t="shared" si="5"/>
        <v>update unitindex set isSortIndex = 0 where unitindexid =1136</v>
      </c>
    </row>
    <row r="81" spans="1:11" x14ac:dyDescent="0.3">
      <c r="A81" s="10">
        <v>1139</v>
      </c>
      <c r="B81" s="10" t="s">
        <v>646</v>
      </c>
      <c r="C81" s="10" t="s">
        <v>21</v>
      </c>
      <c r="D81" s="10">
        <v>599</v>
      </c>
      <c r="E81" s="10" t="b">
        <v>1</v>
      </c>
      <c r="F81" s="10" t="b">
        <v>1</v>
      </c>
      <c r="G81" s="10" t="b">
        <v>0</v>
      </c>
      <c r="H81" s="10" t="b">
        <v>0</v>
      </c>
      <c r="I81" s="10">
        <v>1</v>
      </c>
      <c r="J81" t="str">
        <f t="shared" si="4"/>
        <v>599,</v>
      </c>
      <c r="K81" t="str">
        <f t="shared" si="5"/>
        <v>update unitindex set isSortIndex = 0 where unitindexid =1139</v>
      </c>
    </row>
    <row r="82" spans="1:11" x14ac:dyDescent="0.3">
      <c r="A82" s="10">
        <v>1142</v>
      </c>
      <c r="B82" s="10" t="s">
        <v>647</v>
      </c>
      <c r="C82" s="10" t="s">
        <v>21</v>
      </c>
      <c r="D82" s="10">
        <v>600</v>
      </c>
      <c r="E82" s="10" t="b">
        <v>1</v>
      </c>
      <c r="F82" s="10" t="b">
        <v>1</v>
      </c>
      <c r="G82" s="10" t="b">
        <v>0</v>
      </c>
      <c r="H82" s="10" t="b">
        <v>0</v>
      </c>
      <c r="I82" s="10">
        <v>1</v>
      </c>
      <c r="J82" t="str">
        <f t="shared" si="4"/>
        <v>600,</v>
      </c>
      <c r="K82" t="str">
        <f t="shared" si="5"/>
        <v>update unitindex set isSortIndex = 0 where unitindexid =1142</v>
      </c>
    </row>
    <row r="83" spans="1:11" x14ac:dyDescent="0.3">
      <c r="A83" s="10">
        <v>1145</v>
      </c>
      <c r="B83" s="10" t="s">
        <v>648</v>
      </c>
      <c r="C83" s="10" t="s">
        <v>21</v>
      </c>
      <c r="D83" s="10">
        <v>601</v>
      </c>
      <c r="E83" s="10" t="b">
        <v>1</v>
      </c>
      <c r="F83" s="10" t="b">
        <v>1</v>
      </c>
      <c r="G83" s="10" t="b">
        <v>0</v>
      </c>
      <c r="H83" s="10" t="b">
        <v>0</v>
      </c>
      <c r="I83" s="10">
        <v>1</v>
      </c>
      <c r="J83" t="str">
        <f t="shared" si="4"/>
        <v>601,</v>
      </c>
      <c r="K83" t="str">
        <f t="shared" si="5"/>
        <v>update unitindex set isSortIndex = 0 where unitindexid =1145</v>
      </c>
    </row>
    <row r="84" spans="1:11" x14ac:dyDescent="0.3">
      <c r="A84" s="10">
        <v>1148</v>
      </c>
      <c r="B84" s="10" t="s">
        <v>649</v>
      </c>
      <c r="C84" s="10" t="s">
        <v>21</v>
      </c>
      <c r="D84" s="10">
        <v>602</v>
      </c>
      <c r="E84" s="10" t="b">
        <v>1</v>
      </c>
      <c r="F84" s="10" t="b">
        <v>1</v>
      </c>
      <c r="G84" s="10" t="b">
        <v>0</v>
      </c>
      <c r="H84" s="10" t="b">
        <v>0</v>
      </c>
      <c r="I84" s="10">
        <v>1</v>
      </c>
      <c r="J84" t="str">
        <f t="shared" si="4"/>
        <v>602,</v>
      </c>
      <c r="K84" t="str">
        <f t="shared" si="5"/>
        <v>update unitindex set isSortIndex = 0 where unitindexid =1148</v>
      </c>
    </row>
    <row r="85" spans="1:11" x14ac:dyDescent="0.3">
      <c r="A85" s="10">
        <v>1151</v>
      </c>
      <c r="B85" s="10" t="s">
        <v>650</v>
      </c>
      <c r="C85" s="10" t="s">
        <v>21</v>
      </c>
      <c r="D85" s="10">
        <v>603</v>
      </c>
      <c r="E85" s="10" t="b">
        <v>1</v>
      </c>
      <c r="F85" s="10" t="b">
        <v>1</v>
      </c>
      <c r="G85" s="10" t="b">
        <v>0</v>
      </c>
      <c r="H85" s="10" t="b">
        <v>0</v>
      </c>
      <c r="I85" s="10">
        <v>1</v>
      </c>
      <c r="J85" t="str">
        <f t="shared" si="4"/>
        <v>603,</v>
      </c>
      <c r="K85" t="str">
        <f t="shared" si="5"/>
        <v>update unitindex set isSortIndex = 0 where unitindexid =1151</v>
      </c>
    </row>
    <row r="86" spans="1:11" x14ac:dyDescent="0.3">
      <c r="A86" s="10">
        <v>1154</v>
      </c>
      <c r="B86" s="10" t="s">
        <v>651</v>
      </c>
      <c r="C86" s="10" t="s">
        <v>21</v>
      </c>
      <c r="D86" s="10">
        <v>604</v>
      </c>
      <c r="E86" s="10" t="b">
        <v>1</v>
      </c>
      <c r="F86" s="10" t="b">
        <v>1</v>
      </c>
      <c r="G86" s="10" t="b">
        <v>0</v>
      </c>
      <c r="H86" s="10" t="b">
        <v>0</v>
      </c>
      <c r="I86" s="10">
        <v>1</v>
      </c>
      <c r="J86" t="str">
        <f t="shared" si="4"/>
        <v>604,</v>
      </c>
      <c r="K86" t="str">
        <f t="shared" si="5"/>
        <v>update unitindex set isSortIndex = 0 where unitindexid =1154</v>
      </c>
    </row>
    <row r="87" spans="1:11" x14ac:dyDescent="0.3">
      <c r="A87" s="10">
        <v>1157</v>
      </c>
      <c r="B87" s="10" t="s">
        <v>652</v>
      </c>
      <c r="C87" s="10" t="s">
        <v>21</v>
      </c>
      <c r="D87" s="10">
        <v>605</v>
      </c>
      <c r="E87" s="10" t="b">
        <v>1</v>
      </c>
      <c r="F87" s="10" t="b">
        <v>1</v>
      </c>
      <c r="G87" s="10" t="b">
        <v>0</v>
      </c>
      <c r="H87" s="10" t="b">
        <v>0</v>
      </c>
      <c r="I87" s="10">
        <v>1</v>
      </c>
      <c r="J87" t="str">
        <f t="shared" si="4"/>
        <v>605,</v>
      </c>
      <c r="K87" t="str">
        <f t="shared" si="5"/>
        <v>update unitindex set isSortIndex = 0 where unitindexid =1157</v>
      </c>
    </row>
    <row r="88" spans="1:11" x14ac:dyDescent="0.3">
      <c r="A88" s="10">
        <v>1160</v>
      </c>
      <c r="B88" s="10" t="s">
        <v>653</v>
      </c>
      <c r="C88" s="10" t="s">
        <v>21</v>
      </c>
      <c r="D88" s="10">
        <v>606</v>
      </c>
      <c r="E88" s="10" t="b">
        <v>1</v>
      </c>
      <c r="F88" s="10" t="b">
        <v>1</v>
      </c>
      <c r="G88" s="10" t="b">
        <v>0</v>
      </c>
      <c r="H88" s="10" t="b">
        <v>0</v>
      </c>
      <c r="I88" s="10">
        <v>1</v>
      </c>
      <c r="J88" t="str">
        <f t="shared" si="4"/>
        <v>606,</v>
      </c>
      <c r="K88" t="str">
        <f t="shared" si="5"/>
        <v>update unitindex set isSortIndex = 0 where unitindexid =1160</v>
      </c>
    </row>
    <row r="89" spans="1:11" x14ac:dyDescent="0.3">
      <c r="A89" s="10">
        <v>1163</v>
      </c>
      <c r="B89" s="10" t="s">
        <v>654</v>
      </c>
      <c r="C89" s="10" t="s">
        <v>21</v>
      </c>
      <c r="D89" s="10">
        <v>607</v>
      </c>
      <c r="E89" s="10" t="b">
        <v>1</v>
      </c>
      <c r="F89" s="10" t="b">
        <v>1</v>
      </c>
      <c r="G89" s="10" t="b">
        <v>0</v>
      </c>
      <c r="H89" s="10" t="b">
        <v>0</v>
      </c>
      <c r="I89" s="10">
        <v>1</v>
      </c>
      <c r="J89" t="str">
        <f t="shared" si="4"/>
        <v>607,</v>
      </c>
      <c r="K89" t="str">
        <f t="shared" si="5"/>
        <v>update unitindex set isSortIndex = 0 where unitindexid =1163</v>
      </c>
    </row>
    <row r="90" spans="1:11" x14ac:dyDescent="0.3">
      <c r="A90" s="10">
        <v>1166</v>
      </c>
      <c r="B90" s="10" t="s">
        <v>655</v>
      </c>
      <c r="C90" s="10" t="s">
        <v>21</v>
      </c>
      <c r="D90" s="10">
        <v>608</v>
      </c>
      <c r="E90" s="10" t="b">
        <v>1</v>
      </c>
      <c r="F90" s="10" t="b">
        <v>1</v>
      </c>
      <c r="G90" s="10" t="b">
        <v>0</v>
      </c>
      <c r="H90" s="10" t="b">
        <v>0</v>
      </c>
      <c r="I90" s="10">
        <v>1</v>
      </c>
      <c r="J90" t="str">
        <f t="shared" si="4"/>
        <v>608,</v>
      </c>
      <c r="K90" t="str">
        <f t="shared" si="5"/>
        <v>update unitindex set isSortIndex = 0 where unitindexid =1166</v>
      </c>
    </row>
    <row r="91" spans="1:11" x14ac:dyDescent="0.3">
      <c r="A91" s="10">
        <v>1169</v>
      </c>
      <c r="B91" s="10" t="s">
        <v>656</v>
      </c>
      <c r="C91" s="10" t="s">
        <v>21</v>
      </c>
      <c r="D91" s="10">
        <v>609</v>
      </c>
      <c r="E91" s="10" t="b">
        <v>1</v>
      </c>
      <c r="F91" s="10" t="b">
        <v>1</v>
      </c>
      <c r="G91" s="10" t="b">
        <v>0</v>
      </c>
      <c r="H91" s="10" t="b">
        <v>0</v>
      </c>
      <c r="I91" s="10">
        <v>1</v>
      </c>
      <c r="J91" t="str">
        <f t="shared" si="4"/>
        <v>609,</v>
      </c>
      <c r="K91" t="str">
        <f t="shared" si="5"/>
        <v>update unitindex set isSortIndex = 0 where unitindexid =1169</v>
      </c>
    </row>
    <row r="92" spans="1:11" x14ac:dyDescent="0.3">
      <c r="A92" s="10">
        <v>829</v>
      </c>
      <c r="B92" s="10" t="s">
        <v>657</v>
      </c>
      <c r="C92" s="10" t="s">
        <v>21</v>
      </c>
      <c r="D92" s="10">
        <v>610</v>
      </c>
      <c r="E92" s="10" t="b">
        <v>1</v>
      </c>
      <c r="F92" s="10" t="b">
        <v>1</v>
      </c>
      <c r="G92" s="10" t="b">
        <v>0</v>
      </c>
      <c r="H92" s="10" t="b">
        <v>0</v>
      </c>
      <c r="I92" s="10">
        <v>1</v>
      </c>
      <c r="J92" t="str">
        <f t="shared" si="4"/>
        <v>610,</v>
      </c>
      <c r="K92" t="str">
        <f t="shared" si="5"/>
        <v>update unitindex set isSortIndex = 0 where unitindexid =829</v>
      </c>
    </row>
    <row r="93" spans="1:11" x14ac:dyDescent="0.3">
      <c r="A93" s="10">
        <v>1172</v>
      </c>
      <c r="B93" s="10" t="s">
        <v>658</v>
      </c>
      <c r="C93" s="10" t="s">
        <v>21</v>
      </c>
      <c r="D93" s="10">
        <v>611</v>
      </c>
      <c r="E93" s="10" t="b">
        <v>1</v>
      </c>
      <c r="F93" s="10" t="b">
        <v>1</v>
      </c>
      <c r="G93" s="10" t="b">
        <v>0</v>
      </c>
      <c r="H93" s="10" t="b">
        <v>0</v>
      </c>
      <c r="I93" s="10">
        <v>1</v>
      </c>
      <c r="J93" t="str">
        <f t="shared" si="4"/>
        <v>611,</v>
      </c>
      <c r="K93" t="str">
        <f t="shared" si="5"/>
        <v>update unitindex set isSortIndex = 0 where unitindexid =1172</v>
      </c>
    </row>
    <row r="94" spans="1:11" x14ac:dyDescent="0.3">
      <c r="A94" s="10">
        <v>1175</v>
      </c>
      <c r="B94" s="10" t="s">
        <v>659</v>
      </c>
      <c r="C94" s="10" t="s">
        <v>21</v>
      </c>
      <c r="D94" s="10">
        <v>612</v>
      </c>
      <c r="E94" s="10" t="b">
        <v>1</v>
      </c>
      <c r="F94" s="10" t="b">
        <v>1</v>
      </c>
      <c r="G94" s="10" t="b">
        <v>0</v>
      </c>
      <c r="H94" s="10" t="b">
        <v>0</v>
      </c>
      <c r="I94" s="10">
        <v>1</v>
      </c>
      <c r="J94" t="str">
        <f t="shared" si="4"/>
        <v>612,</v>
      </c>
      <c r="K94" t="str">
        <f t="shared" si="5"/>
        <v>update unitindex set isSortIndex = 0 where unitindexid =1175</v>
      </c>
    </row>
    <row r="95" spans="1:11" x14ac:dyDescent="0.3">
      <c r="A95" s="10">
        <v>1178</v>
      </c>
      <c r="B95" s="10" t="s">
        <v>660</v>
      </c>
      <c r="C95" s="10" t="s">
        <v>21</v>
      </c>
      <c r="D95" s="10">
        <v>613</v>
      </c>
      <c r="E95" s="10" t="b">
        <v>1</v>
      </c>
      <c r="F95" s="10" t="b">
        <v>1</v>
      </c>
      <c r="G95" s="10" t="b">
        <v>0</v>
      </c>
      <c r="H95" s="10" t="b">
        <v>0</v>
      </c>
      <c r="I95" s="10">
        <v>1</v>
      </c>
      <c r="J95" t="str">
        <f t="shared" si="4"/>
        <v>613,</v>
      </c>
      <c r="K95" t="str">
        <f t="shared" si="5"/>
        <v>update unitindex set isSortIndex = 0 where unitindexid =1178</v>
      </c>
    </row>
    <row r="96" spans="1:11" x14ac:dyDescent="0.3">
      <c r="A96" s="10">
        <v>1181</v>
      </c>
      <c r="B96" s="10" t="s">
        <v>661</v>
      </c>
      <c r="C96" s="10" t="s">
        <v>21</v>
      </c>
      <c r="D96" s="10">
        <v>614</v>
      </c>
      <c r="E96" s="10" t="b">
        <v>1</v>
      </c>
      <c r="F96" s="10" t="b">
        <v>1</v>
      </c>
      <c r="G96" s="10" t="b">
        <v>0</v>
      </c>
      <c r="H96" s="10" t="b">
        <v>0</v>
      </c>
      <c r="I96" s="10">
        <v>1</v>
      </c>
      <c r="J96" t="str">
        <f t="shared" si="4"/>
        <v>614,</v>
      </c>
      <c r="K96" t="str">
        <f t="shared" si="5"/>
        <v>update unitindex set isSortIndex = 0 where unitindexid =1181</v>
      </c>
    </row>
    <row r="97" spans="1:11" x14ac:dyDescent="0.3">
      <c r="A97" s="10">
        <v>832</v>
      </c>
      <c r="B97" s="10" t="s">
        <v>662</v>
      </c>
      <c r="C97" s="10" t="s">
        <v>21</v>
      </c>
      <c r="D97" s="10">
        <v>615</v>
      </c>
      <c r="E97" s="10" t="b">
        <v>1</v>
      </c>
      <c r="F97" s="10" t="b">
        <v>1</v>
      </c>
      <c r="G97" s="10" t="b">
        <v>0</v>
      </c>
      <c r="H97" s="10" t="b">
        <v>0</v>
      </c>
      <c r="I97" s="10">
        <v>1</v>
      </c>
      <c r="J97" t="str">
        <f t="shared" si="4"/>
        <v>615,</v>
      </c>
      <c r="K97" t="str">
        <f t="shared" si="5"/>
        <v>update unitindex set isSortIndex = 0 where unitindexid =832</v>
      </c>
    </row>
    <row r="98" spans="1:11" x14ac:dyDescent="0.3">
      <c r="A98" s="10">
        <v>1184</v>
      </c>
      <c r="B98" s="10" t="s">
        <v>663</v>
      </c>
      <c r="C98" s="10" t="s">
        <v>21</v>
      </c>
      <c r="D98" s="10">
        <v>616</v>
      </c>
      <c r="E98" s="10" t="b">
        <v>1</v>
      </c>
      <c r="F98" s="10" t="b">
        <v>1</v>
      </c>
      <c r="G98" s="10" t="b">
        <v>0</v>
      </c>
      <c r="H98" s="10" t="b">
        <v>0</v>
      </c>
      <c r="I98" s="10">
        <v>1</v>
      </c>
      <c r="J98" t="str">
        <f t="shared" si="4"/>
        <v>616,</v>
      </c>
      <c r="K98" t="str">
        <f t="shared" si="5"/>
        <v>update unitindex set isSortIndex = 0 where unitindexid =1184</v>
      </c>
    </row>
    <row r="99" spans="1:11" x14ac:dyDescent="0.3">
      <c r="A99" s="10">
        <v>1187</v>
      </c>
      <c r="B99" s="10" t="s">
        <v>664</v>
      </c>
      <c r="C99" s="10" t="s">
        <v>21</v>
      </c>
      <c r="D99" s="10">
        <v>617</v>
      </c>
      <c r="E99" s="10" t="b">
        <v>1</v>
      </c>
      <c r="F99" s="10" t="b">
        <v>1</v>
      </c>
      <c r="G99" s="10" t="b">
        <v>0</v>
      </c>
      <c r="H99" s="10" t="b">
        <v>0</v>
      </c>
      <c r="I99" s="10">
        <v>1</v>
      </c>
      <c r="J99" t="str">
        <f t="shared" si="4"/>
        <v>617,</v>
      </c>
      <c r="K99" t="str">
        <f t="shared" si="5"/>
        <v>update unitindex set isSortIndex = 0 where unitindexid =1187</v>
      </c>
    </row>
    <row r="100" spans="1:11" x14ac:dyDescent="0.3">
      <c r="A100" s="10">
        <v>836</v>
      </c>
      <c r="B100" s="10" t="s">
        <v>665</v>
      </c>
      <c r="C100" s="10" t="s">
        <v>21</v>
      </c>
      <c r="D100" s="10">
        <v>618</v>
      </c>
      <c r="E100" s="10" t="b">
        <v>1</v>
      </c>
      <c r="F100" s="10" t="b">
        <v>1</v>
      </c>
      <c r="G100" s="10" t="b">
        <v>0</v>
      </c>
      <c r="H100" s="10" t="b">
        <v>0</v>
      </c>
      <c r="I100" s="10">
        <v>1</v>
      </c>
      <c r="J100" t="str">
        <f t="shared" si="4"/>
        <v>618,</v>
      </c>
      <c r="K100" t="str">
        <f t="shared" si="5"/>
        <v>update unitindex set isSortIndex = 0 where unitindexid =836</v>
      </c>
    </row>
    <row r="101" spans="1:11" x14ac:dyDescent="0.3">
      <c r="A101" s="10">
        <v>860</v>
      </c>
      <c r="B101" s="10" t="s">
        <v>666</v>
      </c>
      <c r="C101" s="10" t="s">
        <v>21</v>
      </c>
      <c r="D101" s="10">
        <v>619</v>
      </c>
      <c r="E101" s="10" t="b">
        <v>1</v>
      </c>
      <c r="F101" s="10" t="b">
        <v>1</v>
      </c>
      <c r="G101" s="10" t="b">
        <v>0</v>
      </c>
      <c r="H101" s="10" t="b">
        <v>0</v>
      </c>
      <c r="I101" s="10">
        <v>1</v>
      </c>
      <c r="J101" t="str">
        <f t="shared" si="4"/>
        <v>619,</v>
      </c>
      <c r="K101" t="str">
        <f t="shared" si="5"/>
        <v>update unitindex set isSortIndex = 0 where unitindexid =860</v>
      </c>
    </row>
    <row r="102" spans="1:11" x14ac:dyDescent="0.3">
      <c r="A102" s="10">
        <v>863</v>
      </c>
      <c r="B102" s="10" t="s">
        <v>667</v>
      </c>
      <c r="C102" s="10" t="s">
        <v>21</v>
      </c>
      <c r="D102" s="10">
        <v>620</v>
      </c>
      <c r="E102" s="10" t="b">
        <v>1</v>
      </c>
      <c r="F102" s="10" t="b">
        <v>1</v>
      </c>
      <c r="G102" s="10" t="b">
        <v>0</v>
      </c>
      <c r="H102" s="10" t="b">
        <v>0</v>
      </c>
      <c r="I102" s="10">
        <v>1</v>
      </c>
      <c r="J102" t="str">
        <f t="shared" si="4"/>
        <v>620,</v>
      </c>
      <c r="K102" t="str">
        <f t="shared" si="5"/>
        <v>update unitindex set isSortIndex = 0 where unitindexid =863</v>
      </c>
    </row>
    <row r="103" spans="1:11" x14ac:dyDescent="0.3">
      <c r="A103" s="10">
        <v>866</v>
      </c>
      <c r="B103" s="10" t="s">
        <v>668</v>
      </c>
      <c r="C103" s="10" t="s">
        <v>21</v>
      </c>
      <c r="D103" s="10">
        <v>621</v>
      </c>
      <c r="E103" s="10" t="b">
        <v>1</v>
      </c>
      <c r="F103" s="10" t="b">
        <v>1</v>
      </c>
      <c r="G103" s="10" t="b">
        <v>0</v>
      </c>
      <c r="H103" s="10" t="b">
        <v>0</v>
      </c>
      <c r="I103" s="10">
        <v>1</v>
      </c>
      <c r="J103" t="str">
        <f t="shared" si="4"/>
        <v>621,</v>
      </c>
      <c r="K103" t="str">
        <f t="shared" si="5"/>
        <v>update unitindex set isSortIndex = 0 where unitindexid =866</v>
      </c>
    </row>
    <row r="104" spans="1:11" x14ac:dyDescent="0.3">
      <c r="A104" s="10">
        <v>869</v>
      </c>
      <c r="B104" s="10" t="s">
        <v>669</v>
      </c>
      <c r="C104" s="10" t="s">
        <v>21</v>
      </c>
      <c r="D104" s="10">
        <v>622</v>
      </c>
      <c r="E104" s="10" t="b">
        <v>1</v>
      </c>
      <c r="F104" s="10" t="b">
        <v>1</v>
      </c>
      <c r="G104" s="10" t="b">
        <v>0</v>
      </c>
      <c r="H104" s="10" t="b">
        <v>0</v>
      </c>
      <c r="I104" s="10">
        <v>1</v>
      </c>
      <c r="J104" t="str">
        <f t="shared" si="4"/>
        <v>622,</v>
      </c>
      <c r="K104" t="str">
        <f t="shared" si="5"/>
        <v>update unitindex set isSortIndex = 0 where unitindexid =869</v>
      </c>
    </row>
    <row r="105" spans="1:11" x14ac:dyDescent="0.3">
      <c r="A105" s="10">
        <v>872</v>
      </c>
      <c r="B105" s="10" t="s">
        <v>670</v>
      </c>
      <c r="C105" s="10" t="s">
        <v>21</v>
      </c>
      <c r="D105" s="10">
        <v>623</v>
      </c>
      <c r="E105" s="10" t="b">
        <v>1</v>
      </c>
      <c r="F105" s="10" t="b">
        <v>1</v>
      </c>
      <c r="G105" s="10" t="b">
        <v>0</v>
      </c>
      <c r="H105" s="10" t="b">
        <v>0</v>
      </c>
      <c r="I105" s="10">
        <v>1</v>
      </c>
      <c r="J105" t="str">
        <f t="shared" si="4"/>
        <v>623,</v>
      </c>
      <c r="K105" t="str">
        <f t="shared" si="5"/>
        <v>update unitindex set isSortIndex = 0 where unitindexid =872</v>
      </c>
    </row>
    <row r="106" spans="1:11" x14ac:dyDescent="0.3">
      <c r="A106" s="10">
        <v>875</v>
      </c>
      <c r="B106" s="10" t="s">
        <v>671</v>
      </c>
      <c r="C106" s="10" t="s">
        <v>21</v>
      </c>
      <c r="D106" s="10">
        <v>624</v>
      </c>
      <c r="E106" s="10" t="b">
        <v>1</v>
      </c>
      <c r="F106" s="10" t="b">
        <v>1</v>
      </c>
      <c r="G106" s="10" t="b">
        <v>0</v>
      </c>
      <c r="H106" s="10" t="b">
        <v>0</v>
      </c>
      <c r="I106" s="10">
        <v>1</v>
      </c>
      <c r="J106" t="str">
        <f t="shared" si="4"/>
        <v>624,</v>
      </c>
      <c r="K106" t="str">
        <f t="shared" si="5"/>
        <v>update unitindex set isSortIndex = 0 where unitindexid =875</v>
      </c>
    </row>
    <row r="107" spans="1:11" x14ac:dyDescent="0.3">
      <c r="A107" s="10">
        <v>878</v>
      </c>
      <c r="B107" s="10" t="s">
        <v>672</v>
      </c>
      <c r="C107" s="10" t="s">
        <v>21</v>
      </c>
      <c r="D107" s="10">
        <v>625</v>
      </c>
      <c r="E107" s="10" t="b">
        <v>1</v>
      </c>
      <c r="F107" s="10" t="b">
        <v>1</v>
      </c>
      <c r="G107" s="10" t="b">
        <v>0</v>
      </c>
      <c r="H107" s="10" t="b">
        <v>0</v>
      </c>
      <c r="I107" s="10">
        <v>1</v>
      </c>
      <c r="J107" t="str">
        <f t="shared" si="4"/>
        <v>625,</v>
      </c>
      <c r="K107" t="str">
        <f t="shared" si="5"/>
        <v>update unitindex set isSortIndex = 0 where unitindexid =878</v>
      </c>
    </row>
    <row r="108" spans="1:11" x14ac:dyDescent="0.3">
      <c r="A108" s="10">
        <v>881</v>
      </c>
      <c r="B108" s="10" t="s">
        <v>673</v>
      </c>
      <c r="C108" s="10" t="s">
        <v>21</v>
      </c>
      <c r="D108" s="10">
        <v>626</v>
      </c>
      <c r="E108" s="10" t="b">
        <v>1</v>
      </c>
      <c r="F108" s="10" t="b">
        <v>1</v>
      </c>
      <c r="G108" s="10" t="b">
        <v>0</v>
      </c>
      <c r="H108" s="10" t="b">
        <v>0</v>
      </c>
      <c r="I108" s="10">
        <v>1</v>
      </c>
      <c r="J108" t="str">
        <f t="shared" si="4"/>
        <v>626,</v>
      </c>
      <c r="K108" t="str">
        <f t="shared" si="5"/>
        <v>update unitindex set isSortIndex = 0 where unitindexid =881</v>
      </c>
    </row>
    <row r="109" spans="1:11" x14ac:dyDescent="0.3">
      <c r="A109" s="10">
        <v>804</v>
      </c>
      <c r="B109" s="10" t="s">
        <v>674</v>
      </c>
      <c r="C109" s="10" t="s">
        <v>21</v>
      </c>
      <c r="D109" s="10">
        <v>586</v>
      </c>
      <c r="E109" s="10" t="b">
        <v>1</v>
      </c>
      <c r="F109" s="10" t="b">
        <v>1</v>
      </c>
      <c r="G109" s="10" t="b">
        <v>0</v>
      </c>
      <c r="H109" s="10" t="b">
        <v>0</v>
      </c>
      <c r="I109" s="10">
        <v>1</v>
      </c>
      <c r="J109" t="str">
        <f t="shared" si="4"/>
        <v>586,</v>
      </c>
      <c r="K109" t="str">
        <f t="shared" si="5"/>
        <v>update unitindex set isSortIndex = 0 where unitindexid =804</v>
      </c>
    </row>
    <row r="110" spans="1:11" x14ac:dyDescent="0.3">
      <c r="A110" s="10">
        <v>820</v>
      </c>
      <c r="B110" s="10" t="s">
        <v>675</v>
      </c>
      <c r="C110" s="10" t="s">
        <v>21</v>
      </c>
      <c r="D110" s="10">
        <v>627</v>
      </c>
      <c r="E110" s="10" t="b">
        <v>1</v>
      </c>
      <c r="F110" s="10" t="b">
        <v>1</v>
      </c>
      <c r="G110" s="10" t="b">
        <v>0</v>
      </c>
      <c r="H110" s="10" t="b">
        <v>0</v>
      </c>
      <c r="I110" s="10">
        <v>1</v>
      </c>
      <c r="J110" t="str">
        <f t="shared" si="4"/>
        <v>627,</v>
      </c>
      <c r="K110" t="str">
        <f t="shared" si="5"/>
        <v>update unitindex set isSortIndex = 0 where unitindexid =820</v>
      </c>
    </row>
    <row r="111" spans="1:11" x14ac:dyDescent="0.3">
      <c r="A111" s="10">
        <v>884</v>
      </c>
      <c r="B111" s="10" t="s">
        <v>676</v>
      </c>
      <c r="C111" s="10" t="s">
        <v>21</v>
      </c>
      <c r="D111" s="10">
        <v>628</v>
      </c>
      <c r="E111" s="10" t="b">
        <v>1</v>
      </c>
      <c r="F111" s="10" t="b">
        <v>1</v>
      </c>
      <c r="G111" s="10" t="b">
        <v>0</v>
      </c>
      <c r="H111" s="10" t="b">
        <v>0</v>
      </c>
      <c r="I111" s="10">
        <v>1</v>
      </c>
      <c r="J111" t="str">
        <f t="shared" si="4"/>
        <v>628,</v>
      </c>
      <c r="K111" t="str">
        <f t="shared" si="5"/>
        <v>update unitindex set isSortIndex = 0 where unitindexid =884</v>
      </c>
    </row>
    <row r="112" spans="1:11" x14ac:dyDescent="0.3">
      <c r="A112" s="10">
        <v>887</v>
      </c>
      <c r="B112" s="10" t="s">
        <v>677</v>
      </c>
      <c r="C112" s="10" t="s">
        <v>21</v>
      </c>
      <c r="D112" s="10">
        <v>629</v>
      </c>
      <c r="E112" s="10" t="b">
        <v>1</v>
      </c>
      <c r="F112" s="10" t="b">
        <v>1</v>
      </c>
      <c r="G112" s="10" t="b">
        <v>0</v>
      </c>
      <c r="H112" s="10" t="b">
        <v>0</v>
      </c>
      <c r="I112" s="10">
        <v>1</v>
      </c>
      <c r="J112" t="str">
        <f t="shared" si="4"/>
        <v>629,</v>
      </c>
      <c r="K112" t="str">
        <f t="shared" si="5"/>
        <v>update unitindex set isSortIndex = 0 where unitindexid =887</v>
      </c>
    </row>
    <row r="113" spans="1:11" x14ac:dyDescent="0.3">
      <c r="A113" s="10">
        <v>890</v>
      </c>
      <c r="B113" s="10" t="s">
        <v>678</v>
      </c>
      <c r="C113" s="10" t="s">
        <v>21</v>
      </c>
      <c r="D113" s="10">
        <v>630</v>
      </c>
      <c r="E113" s="10" t="b">
        <v>1</v>
      </c>
      <c r="F113" s="10" t="b">
        <v>1</v>
      </c>
      <c r="G113" s="10" t="b">
        <v>0</v>
      </c>
      <c r="H113" s="10" t="b">
        <v>0</v>
      </c>
      <c r="I113" s="10">
        <v>1</v>
      </c>
      <c r="J113" t="str">
        <f t="shared" si="4"/>
        <v>630,</v>
      </c>
      <c r="K113" t="str">
        <f t="shared" si="5"/>
        <v>update unitindex set isSortIndex = 0 where unitindexid =890</v>
      </c>
    </row>
    <row r="114" spans="1:11" x14ac:dyDescent="0.3">
      <c r="A114" s="10">
        <v>893</v>
      </c>
      <c r="B114" s="10" t="s">
        <v>679</v>
      </c>
      <c r="C114" s="10" t="s">
        <v>21</v>
      </c>
      <c r="D114" s="10">
        <v>631</v>
      </c>
      <c r="E114" s="10" t="b">
        <v>1</v>
      </c>
      <c r="F114" s="10" t="b">
        <v>1</v>
      </c>
      <c r="G114" s="10" t="b">
        <v>0</v>
      </c>
      <c r="H114" s="10" t="b">
        <v>0</v>
      </c>
      <c r="I114" s="10">
        <v>1</v>
      </c>
      <c r="J114" t="str">
        <f t="shared" si="4"/>
        <v>631,</v>
      </c>
      <c r="K114" t="str">
        <f t="shared" si="5"/>
        <v>update unitindex set isSortIndex = 0 where unitindexid =893</v>
      </c>
    </row>
    <row r="115" spans="1:11" x14ac:dyDescent="0.3">
      <c r="A115" s="10">
        <v>801</v>
      </c>
      <c r="B115" s="10" t="s">
        <v>680</v>
      </c>
      <c r="C115" s="10" t="s">
        <v>21</v>
      </c>
      <c r="D115" s="10">
        <v>584</v>
      </c>
      <c r="E115" s="10" t="b">
        <v>1</v>
      </c>
      <c r="F115" s="10" t="b">
        <v>1</v>
      </c>
      <c r="G115" s="10" t="b">
        <v>0</v>
      </c>
      <c r="H115" s="10" t="b">
        <v>0</v>
      </c>
      <c r="I115" s="10">
        <v>1</v>
      </c>
      <c r="J115" t="str">
        <f t="shared" si="4"/>
        <v>584,</v>
      </c>
      <c r="K115" t="str">
        <f t="shared" si="5"/>
        <v>update unitindex set isSortIndex = 0 where unitindexid =801</v>
      </c>
    </row>
    <row r="116" spans="1:11" x14ac:dyDescent="0.3">
      <c r="A116" s="10">
        <v>896</v>
      </c>
      <c r="B116" s="10" t="s">
        <v>681</v>
      </c>
      <c r="C116" s="10" t="s">
        <v>21</v>
      </c>
      <c r="D116" s="10">
        <v>633</v>
      </c>
      <c r="E116" s="10" t="b">
        <v>1</v>
      </c>
      <c r="F116" s="10" t="b">
        <v>1</v>
      </c>
      <c r="G116" s="10" t="b">
        <v>0</v>
      </c>
      <c r="H116" s="10" t="b">
        <v>0</v>
      </c>
      <c r="I116" s="10">
        <v>1</v>
      </c>
      <c r="J116" t="str">
        <f t="shared" si="4"/>
        <v>633,</v>
      </c>
      <c r="K116" t="str">
        <f t="shared" si="5"/>
        <v>update unitindex set isSortIndex = 0 where unitindexid =896</v>
      </c>
    </row>
    <row r="117" spans="1:11" x14ac:dyDescent="0.3">
      <c r="A117" s="10">
        <v>899</v>
      </c>
      <c r="B117" s="10" t="s">
        <v>682</v>
      </c>
      <c r="C117" s="10" t="s">
        <v>21</v>
      </c>
      <c r="D117" s="10">
        <v>632</v>
      </c>
      <c r="E117" s="10" t="b">
        <v>1</v>
      </c>
      <c r="F117" s="10" t="b">
        <v>1</v>
      </c>
      <c r="G117" s="10" t="b">
        <v>0</v>
      </c>
      <c r="H117" s="10" t="b">
        <v>0</v>
      </c>
      <c r="I117" s="10">
        <v>1</v>
      </c>
      <c r="J117" t="str">
        <f t="shared" si="4"/>
        <v>632,</v>
      </c>
      <c r="K117" t="str">
        <f t="shared" si="5"/>
        <v>update unitindex set isSortIndex = 0 where unitindexid =899</v>
      </c>
    </row>
    <row r="118" spans="1:11" x14ac:dyDescent="0.3">
      <c r="A118" s="10">
        <v>902</v>
      </c>
      <c r="B118" s="10" t="s">
        <v>683</v>
      </c>
      <c r="C118" s="10" t="s">
        <v>21</v>
      </c>
      <c r="D118" s="10">
        <v>634</v>
      </c>
      <c r="E118" s="10" t="b">
        <v>1</v>
      </c>
      <c r="F118" s="10" t="b">
        <v>1</v>
      </c>
      <c r="G118" s="10" t="b">
        <v>0</v>
      </c>
      <c r="H118" s="10" t="b">
        <v>0</v>
      </c>
      <c r="I118" s="10">
        <v>1</v>
      </c>
      <c r="J118" t="str">
        <f t="shared" si="4"/>
        <v>634,</v>
      </c>
      <c r="K118" t="str">
        <f t="shared" si="5"/>
        <v>update unitindex set isSortIndex = 0 where unitindexid =902</v>
      </c>
    </row>
    <row r="119" spans="1:11" x14ac:dyDescent="0.3">
      <c r="A119" s="10">
        <v>905</v>
      </c>
      <c r="B119" s="10" t="s">
        <v>684</v>
      </c>
      <c r="C119" s="10" t="s">
        <v>21</v>
      </c>
      <c r="D119" s="10">
        <v>635</v>
      </c>
      <c r="E119" s="10" t="b">
        <v>1</v>
      </c>
      <c r="F119" s="10" t="b">
        <v>1</v>
      </c>
      <c r="G119" s="10" t="b">
        <v>0</v>
      </c>
      <c r="H119" s="10" t="b">
        <v>0</v>
      </c>
      <c r="I119" s="10">
        <v>1</v>
      </c>
      <c r="J119" t="str">
        <f t="shared" si="4"/>
        <v>635,</v>
      </c>
      <c r="K119" t="str">
        <f t="shared" si="5"/>
        <v>update unitindex set isSortIndex = 0 where unitindexid =905</v>
      </c>
    </row>
    <row r="120" spans="1:11" x14ac:dyDescent="0.3">
      <c r="A120" s="10">
        <v>823</v>
      </c>
      <c r="B120" s="10" t="s">
        <v>685</v>
      </c>
      <c r="C120" s="10" t="s">
        <v>21</v>
      </c>
      <c r="D120" s="10">
        <v>636</v>
      </c>
      <c r="E120" s="10" t="b">
        <v>1</v>
      </c>
      <c r="F120" s="10" t="b">
        <v>1</v>
      </c>
      <c r="G120" s="10" t="b">
        <v>0</v>
      </c>
      <c r="H120" s="10" t="b">
        <v>0</v>
      </c>
      <c r="I120" s="10">
        <v>1</v>
      </c>
      <c r="J120" t="str">
        <f t="shared" si="4"/>
        <v>636,</v>
      </c>
      <c r="K120" t="str">
        <f t="shared" si="5"/>
        <v>update unitindex set isSortIndex = 0 where unitindexid =823</v>
      </c>
    </row>
    <row r="121" spans="1:11" x14ac:dyDescent="0.3">
      <c r="A121" s="10">
        <v>908</v>
      </c>
      <c r="B121" s="10" t="s">
        <v>686</v>
      </c>
      <c r="C121" s="10" t="s">
        <v>21</v>
      </c>
      <c r="D121" s="10">
        <v>637</v>
      </c>
      <c r="E121" s="10" t="b">
        <v>1</v>
      </c>
      <c r="F121" s="10" t="b">
        <v>1</v>
      </c>
      <c r="G121" s="10" t="b">
        <v>0</v>
      </c>
      <c r="H121" s="10" t="b">
        <v>0</v>
      </c>
      <c r="I121" s="10">
        <v>1</v>
      </c>
      <c r="J121" t="str">
        <f t="shared" si="4"/>
        <v>637,</v>
      </c>
      <c r="K121" t="str">
        <f t="shared" si="5"/>
        <v>update unitindex set isSortIndex = 0 where unitindexid =908</v>
      </c>
    </row>
    <row r="122" spans="1:11" x14ac:dyDescent="0.3">
      <c r="A122" s="10">
        <v>911</v>
      </c>
      <c r="B122" s="10" t="s">
        <v>687</v>
      </c>
      <c r="C122" s="10" t="s">
        <v>21</v>
      </c>
      <c r="D122" s="10">
        <v>638</v>
      </c>
      <c r="E122" s="10" t="b">
        <v>1</v>
      </c>
      <c r="F122" s="10" t="b">
        <v>1</v>
      </c>
      <c r="G122" s="10" t="b">
        <v>0</v>
      </c>
      <c r="H122" s="10" t="b">
        <v>0</v>
      </c>
      <c r="I122" s="10">
        <v>1</v>
      </c>
      <c r="J122" t="str">
        <f t="shared" si="4"/>
        <v>638,</v>
      </c>
      <c r="K122" t="str">
        <f t="shared" si="5"/>
        <v>update unitindex set isSortIndex = 0 where unitindexid =911</v>
      </c>
    </row>
    <row r="123" spans="1:11" x14ac:dyDescent="0.3">
      <c r="A123" s="10">
        <v>914</v>
      </c>
      <c r="B123" s="10" t="s">
        <v>688</v>
      </c>
      <c r="C123" s="10" t="s">
        <v>21</v>
      </c>
      <c r="D123" s="10">
        <v>639</v>
      </c>
      <c r="E123" s="10" t="b">
        <v>1</v>
      </c>
      <c r="F123" s="10" t="b">
        <v>1</v>
      </c>
      <c r="G123" s="10" t="b">
        <v>0</v>
      </c>
      <c r="H123" s="10" t="b">
        <v>0</v>
      </c>
      <c r="I123" s="10">
        <v>1</v>
      </c>
      <c r="J123" t="str">
        <f t="shared" si="4"/>
        <v>639,</v>
      </c>
      <c r="K123" t="str">
        <f t="shared" si="5"/>
        <v>update unitindex set isSortIndex = 0 where unitindexid =914</v>
      </c>
    </row>
    <row r="124" spans="1:11" x14ac:dyDescent="0.3">
      <c r="A124" s="10">
        <v>917</v>
      </c>
      <c r="B124" s="10" t="s">
        <v>689</v>
      </c>
      <c r="C124" s="10" t="s">
        <v>21</v>
      </c>
      <c r="D124" s="10">
        <v>640</v>
      </c>
      <c r="E124" s="10" t="b">
        <v>1</v>
      </c>
      <c r="F124" s="10" t="b">
        <v>1</v>
      </c>
      <c r="G124" s="10" t="b">
        <v>0</v>
      </c>
      <c r="H124" s="10" t="b">
        <v>0</v>
      </c>
      <c r="I124" s="10">
        <v>1</v>
      </c>
      <c r="J124" t="str">
        <f t="shared" si="4"/>
        <v>640,</v>
      </c>
      <c r="K124" t="str">
        <f t="shared" si="5"/>
        <v>update unitindex set isSortIndex = 0 where unitindexid =917</v>
      </c>
    </row>
    <row r="125" spans="1:11" x14ac:dyDescent="0.3">
      <c r="A125" s="10">
        <v>920</v>
      </c>
      <c r="B125" s="10" t="s">
        <v>690</v>
      </c>
      <c r="C125" s="10" t="s">
        <v>21</v>
      </c>
      <c r="D125" s="10">
        <v>641</v>
      </c>
      <c r="E125" s="10" t="b">
        <v>1</v>
      </c>
      <c r="F125" s="10" t="b">
        <v>1</v>
      </c>
      <c r="G125" s="10" t="b">
        <v>0</v>
      </c>
      <c r="H125" s="10" t="b">
        <v>0</v>
      </c>
      <c r="I125" s="10">
        <v>1</v>
      </c>
      <c r="J125" t="str">
        <f t="shared" si="4"/>
        <v>641,</v>
      </c>
      <c r="K125" t="str">
        <f t="shared" si="5"/>
        <v>update unitindex set isSortIndex = 0 where unitindexid =920</v>
      </c>
    </row>
    <row r="126" spans="1:11" x14ac:dyDescent="0.3">
      <c r="A126" s="10">
        <v>798</v>
      </c>
      <c r="B126" s="10" t="s">
        <v>691</v>
      </c>
      <c r="C126" s="10" t="s">
        <v>21</v>
      </c>
      <c r="D126" s="10">
        <v>583</v>
      </c>
      <c r="E126" s="10" t="b">
        <v>1</v>
      </c>
      <c r="F126" s="10" t="b">
        <v>1</v>
      </c>
      <c r="G126" s="10" t="b">
        <v>0</v>
      </c>
      <c r="H126" s="10" t="b">
        <v>0</v>
      </c>
      <c r="I126" s="10">
        <v>1</v>
      </c>
      <c r="J126" t="str">
        <f t="shared" si="4"/>
        <v>583,</v>
      </c>
      <c r="K126" t="str">
        <f t="shared" si="5"/>
        <v>update unitindex set isSortIndex = 0 where unitindexid =798</v>
      </c>
    </row>
    <row r="127" spans="1:11" x14ac:dyDescent="0.3">
      <c r="A127" s="10">
        <v>826</v>
      </c>
      <c r="B127" s="10" t="s">
        <v>692</v>
      </c>
      <c r="C127" s="10" t="s">
        <v>21</v>
      </c>
      <c r="D127" s="10">
        <v>642</v>
      </c>
      <c r="E127" s="10" t="b">
        <v>1</v>
      </c>
      <c r="F127" s="10" t="b">
        <v>1</v>
      </c>
      <c r="G127" s="10" t="b">
        <v>0</v>
      </c>
      <c r="H127" s="10" t="b">
        <v>0</v>
      </c>
      <c r="I127" s="10">
        <v>1</v>
      </c>
      <c r="J127" t="str">
        <f t="shared" si="4"/>
        <v>642,</v>
      </c>
      <c r="K127" t="str">
        <f t="shared" si="5"/>
        <v>update unitindex set isSortIndex = 0 where unitindexid =826</v>
      </c>
    </row>
    <row r="128" spans="1:11" x14ac:dyDescent="0.3">
      <c r="A128" s="10">
        <v>923</v>
      </c>
      <c r="B128" s="10" t="s">
        <v>693</v>
      </c>
      <c r="C128" s="10" t="s">
        <v>21</v>
      </c>
      <c r="D128" s="10">
        <v>643</v>
      </c>
      <c r="E128" s="10" t="b">
        <v>1</v>
      </c>
      <c r="F128" s="10" t="b">
        <v>1</v>
      </c>
      <c r="G128" s="10" t="b">
        <v>0</v>
      </c>
      <c r="H128" s="10" t="b">
        <v>0</v>
      </c>
      <c r="I128" s="10">
        <v>1</v>
      </c>
      <c r="J128" t="str">
        <f t="shared" si="4"/>
        <v>643,</v>
      </c>
      <c r="K128" t="str">
        <f t="shared" si="5"/>
        <v>update unitindex set isSortIndex = 0 where unitindexid =923</v>
      </c>
    </row>
    <row r="129" spans="1:11" x14ac:dyDescent="0.3">
      <c r="A129" s="10">
        <v>926</v>
      </c>
      <c r="B129" s="10" t="s">
        <v>694</v>
      </c>
      <c r="C129" s="10" t="s">
        <v>21</v>
      </c>
      <c r="D129" s="10">
        <v>644</v>
      </c>
      <c r="E129" s="10" t="b">
        <v>1</v>
      </c>
      <c r="F129" s="10" t="b">
        <v>1</v>
      </c>
      <c r="G129" s="10" t="b">
        <v>0</v>
      </c>
      <c r="H129" s="10" t="b">
        <v>0</v>
      </c>
      <c r="I129" s="10">
        <v>1</v>
      </c>
      <c r="J129" t="str">
        <f t="shared" si="4"/>
        <v>644,</v>
      </c>
      <c r="K129" t="str">
        <f t="shared" si="5"/>
        <v>update unitindex set isSortIndex = 0 where unitindexid =926</v>
      </c>
    </row>
    <row r="130" spans="1:11" x14ac:dyDescent="0.3">
      <c r="A130" s="10">
        <v>929</v>
      </c>
      <c r="B130" s="10" t="s">
        <v>695</v>
      </c>
      <c r="C130" s="10" t="s">
        <v>21</v>
      </c>
      <c r="D130" s="10">
        <v>645</v>
      </c>
      <c r="E130" s="10" t="b">
        <v>1</v>
      </c>
      <c r="F130" s="10" t="b">
        <v>1</v>
      </c>
      <c r="G130" s="10" t="b">
        <v>0</v>
      </c>
      <c r="H130" s="10" t="b">
        <v>0</v>
      </c>
      <c r="I130" s="10">
        <v>1</v>
      </c>
      <c r="J130" t="str">
        <f t="shared" si="4"/>
        <v>645,</v>
      </c>
      <c r="K130" t="str">
        <f t="shared" si="5"/>
        <v>update unitindex set isSortIndex = 0 where unitindexid =929</v>
      </c>
    </row>
    <row r="131" spans="1:11" x14ac:dyDescent="0.3">
      <c r="A131" s="10">
        <v>932</v>
      </c>
      <c r="B131" s="10" t="s">
        <v>696</v>
      </c>
      <c r="C131" s="10" t="s">
        <v>21</v>
      </c>
      <c r="D131" s="10">
        <v>646</v>
      </c>
      <c r="E131" s="10" t="b">
        <v>1</v>
      </c>
      <c r="F131" s="10" t="b">
        <v>1</v>
      </c>
      <c r="G131" s="10" t="b">
        <v>0</v>
      </c>
      <c r="H131" s="10" t="b">
        <v>0</v>
      </c>
      <c r="I131" s="10">
        <v>1</v>
      </c>
      <c r="J131" t="str">
        <f t="shared" si="4"/>
        <v>646,</v>
      </c>
      <c r="K131" t="str">
        <f t="shared" si="5"/>
        <v>update unitindex set isSortIndex = 0 where unitindexid =932</v>
      </c>
    </row>
    <row r="132" spans="1:11" x14ac:dyDescent="0.3">
      <c r="A132" s="10">
        <v>935</v>
      </c>
      <c r="B132" s="10" t="s">
        <v>697</v>
      </c>
      <c r="C132" s="10" t="s">
        <v>21</v>
      </c>
      <c r="D132" s="10">
        <v>647</v>
      </c>
      <c r="E132" s="10" t="b">
        <v>1</v>
      </c>
      <c r="F132" s="10" t="b">
        <v>1</v>
      </c>
      <c r="G132" s="10" t="b">
        <v>0</v>
      </c>
      <c r="H132" s="10" t="b">
        <v>0</v>
      </c>
      <c r="I132" s="10">
        <v>1</v>
      </c>
      <c r="J132" t="str">
        <f t="shared" si="4"/>
        <v>647,</v>
      </c>
      <c r="K132" t="str">
        <f t="shared" si="5"/>
        <v>update unitindex set isSortIndex = 0 where unitindexid =935</v>
      </c>
    </row>
    <row r="133" spans="1:11" x14ac:dyDescent="0.3">
      <c r="A133" s="10">
        <v>938</v>
      </c>
      <c r="B133" s="10" t="s">
        <v>698</v>
      </c>
      <c r="C133" s="10" t="s">
        <v>21</v>
      </c>
      <c r="D133" s="10">
        <v>648</v>
      </c>
      <c r="E133" s="10" t="b">
        <v>1</v>
      </c>
      <c r="F133" s="10" t="b">
        <v>1</v>
      </c>
      <c r="G133" s="10" t="b">
        <v>0</v>
      </c>
      <c r="H133" s="10" t="b">
        <v>0</v>
      </c>
      <c r="I133" s="10">
        <v>1</v>
      </c>
      <c r="J133" t="str">
        <f t="shared" si="4"/>
        <v>648,</v>
      </c>
      <c r="K133" t="str">
        <f t="shared" si="5"/>
        <v>update unitindex set isSortIndex = 0 where unitindexid =938</v>
      </c>
    </row>
    <row r="134" spans="1:11" x14ac:dyDescent="0.3">
      <c r="A134" s="10">
        <v>941</v>
      </c>
      <c r="B134" s="10" t="s">
        <v>699</v>
      </c>
      <c r="C134" s="10" t="s">
        <v>21</v>
      </c>
      <c r="D134" s="10">
        <v>649</v>
      </c>
      <c r="E134" s="10" t="b">
        <v>1</v>
      </c>
      <c r="F134" s="10" t="b">
        <v>1</v>
      </c>
      <c r="G134" s="10" t="b">
        <v>0</v>
      </c>
      <c r="H134" s="10" t="b">
        <v>0</v>
      </c>
      <c r="I134" s="10">
        <v>1</v>
      </c>
      <c r="J134" t="str">
        <f t="shared" si="4"/>
        <v>649,</v>
      </c>
      <c r="K134" t="str">
        <f t="shared" si="5"/>
        <v>update unitindex set isSortIndex = 0 where unitindexid =941</v>
      </c>
    </row>
    <row r="135" spans="1:11" x14ac:dyDescent="0.3">
      <c r="A135" s="10">
        <v>944</v>
      </c>
      <c r="B135" s="10" t="s">
        <v>700</v>
      </c>
      <c r="C135" s="10" t="s">
        <v>21</v>
      </c>
      <c r="D135" s="10">
        <v>651</v>
      </c>
      <c r="E135" s="10" t="b">
        <v>1</v>
      </c>
      <c r="F135" s="10" t="b">
        <v>1</v>
      </c>
      <c r="G135" s="10" t="b">
        <v>0</v>
      </c>
      <c r="H135" s="10" t="b">
        <v>0</v>
      </c>
      <c r="I135" s="10">
        <v>1</v>
      </c>
      <c r="J135" t="str">
        <f t="shared" si="4"/>
        <v>651,</v>
      </c>
      <c r="K135" t="str">
        <f t="shared" si="5"/>
        <v>update unitindex set isSortIndex = 0 where unitindexid =944</v>
      </c>
    </row>
    <row r="136" spans="1:11" x14ac:dyDescent="0.3">
      <c r="A136" s="10">
        <v>857</v>
      </c>
      <c r="B136" s="10" t="s">
        <v>701</v>
      </c>
      <c r="C136" s="10" t="s">
        <v>21</v>
      </c>
      <c r="D136" s="10">
        <v>652</v>
      </c>
      <c r="E136" s="10" t="b">
        <v>1</v>
      </c>
      <c r="F136" s="10" t="b">
        <v>1</v>
      </c>
      <c r="G136" s="10" t="b">
        <v>0</v>
      </c>
      <c r="H136" s="10" t="b">
        <v>0</v>
      </c>
      <c r="I136" s="10">
        <v>1</v>
      </c>
      <c r="J136" t="str">
        <f t="shared" si="4"/>
        <v>652,</v>
      </c>
      <c r="K136" t="str">
        <f t="shared" si="5"/>
        <v>update unitindex set isSortIndex = 0 where unitindexid =857</v>
      </c>
    </row>
    <row r="137" spans="1:11" x14ac:dyDescent="0.3">
      <c r="A137" s="10">
        <v>947</v>
      </c>
      <c r="B137" s="10" t="s">
        <v>702</v>
      </c>
      <c r="C137" s="10" t="s">
        <v>21</v>
      </c>
      <c r="D137" s="10">
        <v>653</v>
      </c>
      <c r="E137" s="10" t="b">
        <v>1</v>
      </c>
      <c r="F137" s="10" t="b">
        <v>1</v>
      </c>
      <c r="G137" s="10" t="b">
        <v>0</v>
      </c>
      <c r="H137" s="10" t="b">
        <v>0</v>
      </c>
      <c r="I137" s="10">
        <v>1</v>
      </c>
      <c r="J137" t="str">
        <f t="shared" si="4"/>
        <v>653,</v>
      </c>
      <c r="K137" t="str">
        <f t="shared" si="5"/>
        <v>update unitindex set isSortIndex = 0 where unitindexid =947</v>
      </c>
    </row>
    <row r="138" spans="1:11" x14ac:dyDescent="0.3">
      <c r="A138" s="10">
        <v>950</v>
      </c>
      <c r="B138" s="10" t="s">
        <v>703</v>
      </c>
      <c r="C138" s="10" t="s">
        <v>21</v>
      </c>
      <c r="D138" s="10">
        <v>654</v>
      </c>
      <c r="E138" s="10" t="b">
        <v>1</v>
      </c>
      <c r="F138" s="10" t="b">
        <v>1</v>
      </c>
      <c r="G138" s="10" t="b">
        <v>0</v>
      </c>
      <c r="H138" s="10" t="b">
        <v>0</v>
      </c>
      <c r="I138" s="10">
        <v>1</v>
      </c>
      <c r="J138" t="str">
        <f t="shared" si="4"/>
        <v>654,</v>
      </c>
      <c r="K138" t="str">
        <f t="shared" si="5"/>
        <v>update unitindex set isSortIndex = 0 where unitindexid =950</v>
      </c>
    </row>
    <row r="139" spans="1:11" x14ac:dyDescent="0.3">
      <c r="A139" s="10">
        <v>953</v>
      </c>
      <c r="B139" s="10" t="s">
        <v>704</v>
      </c>
      <c r="C139" s="10" t="s">
        <v>21</v>
      </c>
      <c r="D139" s="10">
        <v>655</v>
      </c>
      <c r="E139" s="10" t="b">
        <v>1</v>
      </c>
      <c r="F139" s="10" t="b">
        <v>1</v>
      </c>
      <c r="G139" s="10" t="b">
        <v>0</v>
      </c>
      <c r="H139" s="10" t="b">
        <v>0</v>
      </c>
      <c r="I139" s="10">
        <v>1</v>
      </c>
      <c r="J139" t="str">
        <f t="shared" ref="J139:J202" si="6">CONCATENATE(D139,",")</f>
        <v>655,</v>
      </c>
      <c r="K139" t="str">
        <f t="shared" ref="K139:K202" si="7">CONCATENATE("update unitindex set isSortIndex = 0 where unitindexid =",A139)</f>
        <v>update unitindex set isSortIndex = 0 where unitindexid =953</v>
      </c>
    </row>
    <row r="140" spans="1:11" x14ac:dyDescent="0.3">
      <c r="A140" s="10">
        <v>817</v>
      </c>
      <c r="B140" s="10" t="s">
        <v>705</v>
      </c>
      <c r="C140" s="10" t="s">
        <v>21</v>
      </c>
      <c r="D140" s="10">
        <v>656</v>
      </c>
      <c r="E140" s="10" t="b">
        <v>1</v>
      </c>
      <c r="F140" s="10" t="b">
        <v>1</v>
      </c>
      <c r="G140" s="10" t="b">
        <v>0</v>
      </c>
      <c r="H140" s="10" t="b">
        <v>0</v>
      </c>
      <c r="I140" s="10">
        <v>1</v>
      </c>
      <c r="J140" t="str">
        <f t="shared" si="6"/>
        <v>656,</v>
      </c>
      <c r="K140" t="str">
        <f t="shared" si="7"/>
        <v>update unitindex set isSortIndex = 0 where unitindexid =817</v>
      </c>
    </row>
    <row r="141" spans="1:11" x14ac:dyDescent="0.3">
      <c r="A141" s="10">
        <v>956</v>
      </c>
      <c r="B141" s="10" t="s">
        <v>706</v>
      </c>
      <c r="C141" s="10" t="s">
        <v>21</v>
      </c>
      <c r="D141" s="10">
        <v>657</v>
      </c>
      <c r="E141" s="10" t="b">
        <v>1</v>
      </c>
      <c r="F141" s="10" t="b">
        <v>1</v>
      </c>
      <c r="G141" s="10" t="b">
        <v>0</v>
      </c>
      <c r="H141" s="10" t="b">
        <v>0</v>
      </c>
      <c r="I141" s="10">
        <v>1</v>
      </c>
      <c r="J141" t="str">
        <f t="shared" si="6"/>
        <v>657,</v>
      </c>
      <c r="K141" t="str">
        <f t="shared" si="7"/>
        <v>update unitindex set isSortIndex = 0 where unitindexid =956</v>
      </c>
    </row>
    <row r="142" spans="1:11" x14ac:dyDescent="0.3">
      <c r="A142" s="10">
        <v>959</v>
      </c>
      <c r="B142" s="10" t="s">
        <v>707</v>
      </c>
      <c r="C142" s="10" t="s">
        <v>21</v>
      </c>
      <c r="D142" s="10">
        <v>658</v>
      </c>
      <c r="E142" s="10" t="b">
        <v>1</v>
      </c>
      <c r="F142" s="10" t="b">
        <v>1</v>
      </c>
      <c r="G142" s="10" t="b">
        <v>0</v>
      </c>
      <c r="H142" s="10" t="b">
        <v>0</v>
      </c>
      <c r="I142" s="10">
        <v>1</v>
      </c>
      <c r="J142" t="str">
        <f t="shared" si="6"/>
        <v>658,</v>
      </c>
      <c r="K142" t="str">
        <f t="shared" si="7"/>
        <v>update unitindex set isSortIndex = 0 where unitindexid =959</v>
      </c>
    </row>
    <row r="143" spans="1:11" x14ac:dyDescent="0.3">
      <c r="A143" s="10">
        <v>814</v>
      </c>
      <c r="B143" s="10" t="s">
        <v>708</v>
      </c>
      <c r="C143" s="10" t="s">
        <v>21</v>
      </c>
      <c r="D143" s="10">
        <v>659</v>
      </c>
      <c r="E143" s="10" t="b">
        <v>1</v>
      </c>
      <c r="F143" s="10" t="b">
        <v>1</v>
      </c>
      <c r="G143" s="10" t="b">
        <v>0</v>
      </c>
      <c r="H143" s="10" t="b">
        <v>0</v>
      </c>
      <c r="I143" s="10">
        <v>1</v>
      </c>
      <c r="J143" t="str">
        <f t="shared" si="6"/>
        <v>659,</v>
      </c>
      <c r="K143" t="str">
        <f t="shared" si="7"/>
        <v>update unitindex set isSortIndex = 0 where unitindexid =814</v>
      </c>
    </row>
    <row r="144" spans="1:11" x14ac:dyDescent="0.3">
      <c r="A144" s="10">
        <v>962</v>
      </c>
      <c r="B144" s="10" t="s">
        <v>709</v>
      </c>
      <c r="C144" s="10" t="s">
        <v>21</v>
      </c>
      <c r="D144" s="10">
        <v>660</v>
      </c>
      <c r="E144" s="10" t="b">
        <v>1</v>
      </c>
      <c r="F144" s="10" t="b">
        <v>1</v>
      </c>
      <c r="G144" s="10" t="b">
        <v>0</v>
      </c>
      <c r="H144" s="10" t="b">
        <v>0</v>
      </c>
      <c r="I144" s="10">
        <v>1</v>
      </c>
      <c r="J144" t="str">
        <f t="shared" si="6"/>
        <v>660,</v>
      </c>
      <c r="K144" t="str">
        <f t="shared" si="7"/>
        <v>update unitindex set isSortIndex = 0 where unitindexid =962</v>
      </c>
    </row>
    <row r="145" spans="1:11" x14ac:dyDescent="0.3">
      <c r="A145" s="10">
        <v>965</v>
      </c>
      <c r="B145" s="10" t="s">
        <v>710</v>
      </c>
      <c r="C145" s="10" t="s">
        <v>21</v>
      </c>
      <c r="D145" s="10">
        <v>661</v>
      </c>
      <c r="E145" s="10" t="b">
        <v>1</v>
      </c>
      <c r="F145" s="10" t="b">
        <v>1</v>
      </c>
      <c r="G145" s="10" t="b">
        <v>0</v>
      </c>
      <c r="H145" s="10" t="b">
        <v>0</v>
      </c>
      <c r="I145" s="10">
        <v>1</v>
      </c>
      <c r="J145" t="str">
        <f t="shared" si="6"/>
        <v>661,</v>
      </c>
      <c r="K145" t="str">
        <f t="shared" si="7"/>
        <v>update unitindex set isSortIndex = 0 where unitindexid =965</v>
      </c>
    </row>
    <row r="146" spans="1:11" x14ac:dyDescent="0.3">
      <c r="A146" s="10">
        <v>968</v>
      </c>
      <c r="B146" s="10" t="s">
        <v>711</v>
      </c>
      <c r="C146" s="10" t="s">
        <v>21</v>
      </c>
      <c r="D146" s="10">
        <v>662</v>
      </c>
      <c r="E146" s="10" t="b">
        <v>1</v>
      </c>
      <c r="F146" s="10" t="b">
        <v>1</v>
      </c>
      <c r="G146" s="10" t="b">
        <v>0</v>
      </c>
      <c r="H146" s="10" t="b">
        <v>0</v>
      </c>
      <c r="I146" s="10">
        <v>1</v>
      </c>
      <c r="J146" t="str">
        <f t="shared" si="6"/>
        <v>662,</v>
      </c>
      <c r="K146" t="str">
        <f t="shared" si="7"/>
        <v>update unitindex set isSortIndex = 0 where unitindexid =968</v>
      </c>
    </row>
    <row r="147" spans="1:11" x14ac:dyDescent="0.3">
      <c r="A147" s="10">
        <v>811</v>
      </c>
      <c r="B147" s="10" t="s">
        <v>712</v>
      </c>
      <c r="C147" s="10" t="s">
        <v>21</v>
      </c>
      <c r="D147" s="10">
        <v>663</v>
      </c>
      <c r="E147" s="10" t="b">
        <v>1</v>
      </c>
      <c r="F147" s="10" t="b">
        <v>1</v>
      </c>
      <c r="G147" s="10" t="b">
        <v>0</v>
      </c>
      <c r="H147" s="10" t="b">
        <v>0</v>
      </c>
      <c r="I147" s="10">
        <v>1</v>
      </c>
      <c r="J147" t="str">
        <f t="shared" si="6"/>
        <v>663,</v>
      </c>
      <c r="K147" t="str">
        <f t="shared" si="7"/>
        <v>update unitindex set isSortIndex = 0 where unitindexid =811</v>
      </c>
    </row>
    <row r="148" spans="1:11" x14ac:dyDescent="0.3">
      <c r="A148" s="10">
        <v>971</v>
      </c>
      <c r="B148" s="10" t="s">
        <v>713</v>
      </c>
      <c r="C148" s="10" t="s">
        <v>21</v>
      </c>
      <c r="D148" s="10">
        <v>664</v>
      </c>
      <c r="E148" s="10" t="b">
        <v>1</v>
      </c>
      <c r="F148" s="10" t="b">
        <v>1</v>
      </c>
      <c r="G148" s="10" t="b">
        <v>0</v>
      </c>
      <c r="H148" s="10" t="b">
        <v>0</v>
      </c>
      <c r="I148" s="10">
        <v>1</v>
      </c>
      <c r="J148" t="str">
        <f t="shared" si="6"/>
        <v>664,</v>
      </c>
      <c r="K148" t="str">
        <f t="shared" si="7"/>
        <v>update unitindex set isSortIndex = 0 where unitindexid =971</v>
      </c>
    </row>
    <row r="149" spans="1:11" x14ac:dyDescent="0.3">
      <c r="A149" s="10">
        <v>974</v>
      </c>
      <c r="B149" s="10" t="s">
        <v>714</v>
      </c>
      <c r="C149" s="10" t="s">
        <v>21</v>
      </c>
      <c r="D149" s="10">
        <v>665</v>
      </c>
      <c r="E149" s="10" t="b">
        <v>1</v>
      </c>
      <c r="F149" s="10" t="b">
        <v>1</v>
      </c>
      <c r="G149" s="10" t="b">
        <v>0</v>
      </c>
      <c r="H149" s="10" t="b">
        <v>0</v>
      </c>
      <c r="I149" s="10">
        <v>1</v>
      </c>
      <c r="J149" t="str">
        <f t="shared" si="6"/>
        <v>665,</v>
      </c>
      <c r="K149" t="str">
        <f t="shared" si="7"/>
        <v>update unitindex set isSortIndex = 0 where unitindexid =974</v>
      </c>
    </row>
    <row r="150" spans="1:11" x14ac:dyDescent="0.3">
      <c r="A150" s="10">
        <v>977</v>
      </c>
      <c r="B150" s="10" t="s">
        <v>715</v>
      </c>
      <c r="C150" s="10" t="s">
        <v>21</v>
      </c>
      <c r="D150" s="10">
        <v>666</v>
      </c>
      <c r="E150" s="10" t="b">
        <v>1</v>
      </c>
      <c r="F150" s="10" t="b">
        <v>1</v>
      </c>
      <c r="G150" s="10" t="b">
        <v>0</v>
      </c>
      <c r="H150" s="10" t="b">
        <v>0</v>
      </c>
      <c r="I150" s="10">
        <v>1</v>
      </c>
      <c r="J150" t="str">
        <f t="shared" si="6"/>
        <v>666,</v>
      </c>
      <c r="K150" t="str">
        <f t="shared" si="7"/>
        <v>update unitindex set isSortIndex = 0 where unitindexid =977</v>
      </c>
    </row>
    <row r="151" spans="1:11" x14ac:dyDescent="0.3">
      <c r="A151" s="10">
        <v>795</v>
      </c>
      <c r="B151" s="10" t="s">
        <v>716</v>
      </c>
      <c r="C151" s="10" t="s">
        <v>21</v>
      </c>
      <c r="D151" s="10">
        <v>582</v>
      </c>
      <c r="E151" s="10" t="b">
        <v>1</v>
      </c>
      <c r="F151" s="10" t="b">
        <v>1</v>
      </c>
      <c r="G151" s="10" t="b">
        <v>0</v>
      </c>
      <c r="H151" s="10" t="b">
        <v>0</v>
      </c>
      <c r="I151" s="10">
        <v>1</v>
      </c>
      <c r="J151" t="str">
        <f t="shared" si="6"/>
        <v>582,</v>
      </c>
      <c r="K151" t="str">
        <f t="shared" si="7"/>
        <v>update unitindex set isSortIndex = 0 where unitindexid =795</v>
      </c>
    </row>
    <row r="152" spans="1:11" x14ac:dyDescent="0.3">
      <c r="A152" s="10">
        <v>980</v>
      </c>
      <c r="B152" s="10" t="s">
        <v>717</v>
      </c>
      <c r="C152" s="10" t="s">
        <v>21</v>
      </c>
      <c r="D152" s="10">
        <v>667</v>
      </c>
      <c r="E152" s="10" t="b">
        <v>1</v>
      </c>
      <c r="F152" s="10" t="b">
        <v>1</v>
      </c>
      <c r="G152" s="10" t="b">
        <v>0</v>
      </c>
      <c r="H152" s="10" t="b">
        <v>0</v>
      </c>
      <c r="I152" s="10">
        <v>1</v>
      </c>
      <c r="J152" t="str">
        <f t="shared" si="6"/>
        <v>667,</v>
      </c>
      <c r="K152" t="str">
        <f t="shared" si="7"/>
        <v>update unitindex set isSortIndex = 0 where unitindexid =980</v>
      </c>
    </row>
    <row r="153" spans="1:11" x14ac:dyDescent="0.3">
      <c r="A153" s="10">
        <v>983</v>
      </c>
      <c r="B153" s="10" t="s">
        <v>718</v>
      </c>
      <c r="C153" s="10" t="s">
        <v>21</v>
      </c>
      <c r="D153" s="10">
        <v>668</v>
      </c>
      <c r="E153" s="10" t="b">
        <v>1</v>
      </c>
      <c r="F153" s="10" t="b">
        <v>1</v>
      </c>
      <c r="G153" s="10" t="b">
        <v>0</v>
      </c>
      <c r="H153" s="10" t="b">
        <v>0</v>
      </c>
      <c r="I153" s="10">
        <v>1</v>
      </c>
      <c r="J153" t="str">
        <f t="shared" si="6"/>
        <v>668,</v>
      </c>
      <c r="K153" t="str">
        <f t="shared" si="7"/>
        <v>update unitindex set isSortIndex = 0 where unitindexid =983</v>
      </c>
    </row>
    <row r="154" spans="1:11" x14ac:dyDescent="0.3">
      <c r="A154" s="10">
        <v>792</v>
      </c>
      <c r="B154" s="10" t="s">
        <v>719</v>
      </c>
      <c r="C154" s="10" t="s">
        <v>21</v>
      </c>
      <c r="D154" s="10">
        <v>580</v>
      </c>
      <c r="E154" s="10" t="b">
        <v>1</v>
      </c>
      <c r="F154" s="10" t="b">
        <v>1</v>
      </c>
      <c r="G154" s="10" t="b">
        <v>0</v>
      </c>
      <c r="H154" s="10" t="b">
        <v>0</v>
      </c>
      <c r="I154" s="10">
        <v>1</v>
      </c>
      <c r="J154" t="str">
        <f t="shared" si="6"/>
        <v>580,</v>
      </c>
      <c r="K154" t="str">
        <f t="shared" si="7"/>
        <v>update unitindex set isSortIndex = 0 where unitindexid =792</v>
      </c>
    </row>
    <row r="155" spans="1:11" x14ac:dyDescent="0.3">
      <c r="A155" s="10">
        <v>986</v>
      </c>
      <c r="B155" s="10" t="s">
        <v>720</v>
      </c>
      <c r="C155" s="10" t="s">
        <v>21</v>
      </c>
      <c r="D155" s="10">
        <v>669</v>
      </c>
      <c r="E155" s="10" t="b">
        <v>1</v>
      </c>
      <c r="F155" s="10" t="b">
        <v>1</v>
      </c>
      <c r="G155" s="10" t="b">
        <v>0</v>
      </c>
      <c r="H155" s="10" t="b">
        <v>0</v>
      </c>
      <c r="I155" s="10">
        <v>1</v>
      </c>
      <c r="J155" t="str">
        <f t="shared" si="6"/>
        <v>669,</v>
      </c>
      <c r="K155" t="str">
        <f t="shared" si="7"/>
        <v>update unitindex set isSortIndex = 0 where unitindexid =986</v>
      </c>
    </row>
    <row r="156" spans="1:11" x14ac:dyDescent="0.3">
      <c r="A156" s="10">
        <v>789</v>
      </c>
      <c r="B156" s="10" t="s">
        <v>721</v>
      </c>
      <c r="C156" s="10" t="s">
        <v>21</v>
      </c>
      <c r="D156" s="10">
        <v>578</v>
      </c>
      <c r="E156" s="10" t="b">
        <v>1</v>
      </c>
      <c r="F156" s="10" t="b">
        <v>1</v>
      </c>
      <c r="G156" s="10" t="b">
        <v>0</v>
      </c>
      <c r="H156" s="10" t="b">
        <v>0</v>
      </c>
      <c r="I156" s="10">
        <v>1</v>
      </c>
      <c r="J156" t="str">
        <f t="shared" si="6"/>
        <v>578,</v>
      </c>
      <c r="K156" t="str">
        <f t="shared" si="7"/>
        <v>update unitindex set isSortIndex = 0 where unitindexid =789</v>
      </c>
    </row>
    <row r="157" spans="1:11" x14ac:dyDescent="0.3">
      <c r="A157" s="10">
        <v>989</v>
      </c>
      <c r="B157" s="10" t="s">
        <v>722</v>
      </c>
      <c r="C157" s="10" t="s">
        <v>21</v>
      </c>
      <c r="D157" s="10">
        <v>670</v>
      </c>
      <c r="E157" s="10" t="b">
        <v>1</v>
      </c>
      <c r="F157" s="10" t="b">
        <v>1</v>
      </c>
      <c r="G157" s="10" t="b">
        <v>0</v>
      </c>
      <c r="H157" s="10" t="b">
        <v>0</v>
      </c>
      <c r="I157" s="10">
        <v>1</v>
      </c>
      <c r="J157" t="str">
        <f t="shared" si="6"/>
        <v>670,</v>
      </c>
      <c r="K157" t="str">
        <f t="shared" si="7"/>
        <v>update unitindex set isSortIndex = 0 where unitindexid =989</v>
      </c>
    </row>
    <row r="158" spans="1:11" x14ac:dyDescent="0.3">
      <c r="A158" s="10">
        <v>992</v>
      </c>
      <c r="B158" s="10" t="s">
        <v>723</v>
      </c>
      <c r="C158" s="10" t="s">
        <v>21</v>
      </c>
      <c r="D158" s="10">
        <v>671</v>
      </c>
      <c r="E158" s="10" t="b">
        <v>1</v>
      </c>
      <c r="F158" s="10" t="b">
        <v>1</v>
      </c>
      <c r="G158" s="10" t="b">
        <v>0</v>
      </c>
      <c r="H158" s="10" t="b">
        <v>0</v>
      </c>
      <c r="I158" s="10">
        <v>1</v>
      </c>
      <c r="J158" t="str">
        <f t="shared" si="6"/>
        <v>671,</v>
      </c>
      <c r="K158" t="str">
        <f t="shared" si="7"/>
        <v>update unitindex set isSortIndex = 0 where unitindexid =992</v>
      </c>
    </row>
    <row r="159" spans="1:11" x14ac:dyDescent="0.3">
      <c r="A159" s="10">
        <v>995</v>
      </c>
      <c r="B159" s="10" t="s">
        <v>724</v>
      </c>
      <c r="C159" s="10" t="s">
        <v>21</v>
      </c>
      <c r="D159" s="10">
        <v>672</v>
      </c>
      <c r="E159" s="10" t="b">
        <v>1</v>
      </c>
      <c r="F159" s="10" t="b">
        <v>1</v>
      </c>
      <c r="G159" s="10" t="b">
        <v>0</v>
      </c>
      <c r="H159" s="10" t="b">
        <v>0</v>
      </c>
      <c r="I159" s="10">
        <v>1</v>
      </c>
      <c r="J159" t="str">
        <f t="shared" si="6"/>
        <v>672,</v>
      </c>
      <c r="K159" t="str">
        <f t="shared" si="7"/>
        <v>update unitindex set isSortIndex = 0 where unitindexid =995</v>
      </c>
    </row>
    <row r="160" spans="1:11" x14ac:dyDescent="0.3">
      <c r="A160" s="10">
        <v>998</v>
      </c>
      <c r="B160" s="10" t="s">
        <v>725</v>
      </c>
      <c r="C160" s="10" t="s">
        <v>21</v>
      </c>
      <c r="D160" s="10">
        <v>673</v>
      </c>
      <c r="E160" s="10" t="b">
        <v>1</v>
      </c>
      <c r="F160" s="10" t="b">
        <v>1</v>
      </c>
      <c r="G160" s="10" t="b">
        <v>0</v>
      </c>
      <c r="H160" s="10" t="b">
        <v>0</v>
      </c>
      <c r="I160" s="10">
        <v>1</v>
      </c>
      <c r="J160" t="str">
        <f t="shared" si="6"/>
        <v>673,</v>
      </c>
      <c r="K160" t="str">
        <f t="shared" si="7"/>
        <v>update unitindex set isSortIndex = 0 where unitindexid =998</v>
      </c>
    </row>
    <row r="161" spans="1:11" x14ac:dyDescent="0.3">
      <c r="A161" s="10">
        <v>1001</v>
      </c>
      <c r="B161" s="10" t="s">
        <v>726</v>
      </c>
      <c r="C161" s="10" t="s">
        <v>21</v>
      </c>
      <c r="D161" s="10">
        <v>674</v>
      </c>
      <c r="E161" s="10" t="b">
        <v>1</v>
      </c>
      <c r="F161" s="10" t="b">
        <v>1</v>
      </c>
      <c r="G161" s="10" t="b">
        <v>0</v>
      </c>
      <c r="H161" s="10" t="b">
        <v>0</v>
      </c>
      <c r="I161" s="10">
        <v>1</v>
      </c>
      <c r="J161" t="str">
        <f t="shared" si="6"/>
        <v>674,</v>
      </c>
      <c r="K161" t="str">
        <f t="shared" si="7"/>
        <v>update unitindex set isSortIndex = 0 where unitindexid =1001</v>
      </c>
    </row>
    <row r="162" spans="1:11" x14ac:dyDescent="0.3">
      <c r="A162" s="10">
        <v>808</v>
      </c>
      <c r="B162" s="10" t="s">
        <v>727</v>
      </c>
      <c r="C162" s="10" t="s">
        <v>21</v>
      </c>
      <c r="D162" s="10">
        <v>675</v>
      </c>
      <c r="E162" s="10" t="b">
        <v>1</v>
      </c>
      <c r="F162" s="10" t="b">
        <v>1</v>
      </c>
      <c r="G162" s="10" t="b">
        <v>0</v>
      </c>
      <c r="H162" s="10" t="b">
        <v>0</v>
      </c>
      <c r="I162" s="10">
        <v>1</v>
      </c>
      <c r="J162" t="str">
        <f t="shared" si="6"/>
        <v>675,</v>
      </c>
      <c r="K162" t="str">
        <f t="shared" si="7"/>
        <v>update unitindex set isSortIndex = 0 where unitindexid =808</v>
      </c>
    </row>
    <row r="163" spans="1:11" x14ac:dyDescent="0.3">
      <c r="A163" s="10">
        <v>1004</v>
      </c>
      <c r="B163" s="10" t="s">
        <v>728</v>
      </c>
      <c r="C163" s="10" t="s">
        <v>21</v>
      </c>
      <c r="D163" s="10">
        <v>676</v>
      </c>
      <c r="E163" s="10" t="b">
        <v>1</v>
      </c>
      <c r="F163" s="10" t="b">
        <v>1</v>
      </c>
      <c r="G163" s="10" t="b">
        <v>0</v>
      </c>
      <c r="H163" s="10" t="b">
        <v>0</v>
      </c>
      <c r="I163" s="10">
        <v>1</v>
      </c>
      <c r="J163" t="str">
        <f t="shared" si="6"/>
        <v>676,</v>
      </c>
      <c r="K163" t="str">
        <f t="shared" si="7"/>
        <v>update unitindex set isSortIndex = 0 where unitindexid =1004</v>
      </c>
    </row>
    <row r="164" spans="1:11" x14ac:dyDescent="0.3">
      <c r="A164" s="10">
        <v>1007</v>
      </c>
      <c r="B164" s="10" t="s">
        <v>729</v>
      </c>
      <c r="C164" s="10" t="s">
        <v>21</v>
      </c>
      <c r="D164" s="10">
        <v>677</v>
      </c>
      <c r="E164" s="10" t="b">
        <v>1</v>
      </c>
      <c r="F164" s="10" t="b">
        <v>1</v>
      </c>
      <c r="G164" s="10" t="b">
        <v>0</v>
      </c>
      <c r="H164" s="10" t="b">
        <v>0</v>
      </c>
      <c r="I164" s="10">
        <v>1</v>
      </c>
      <c r="J164" t="str">
        <f t="shared" si="6"/>
        <v>677,</v>
      </c>
      <c r="K164" t="str">
        <f t="shared" si="7"/>
        <v>update unitindex set isSortIndex = 0 where unitindexid =1007</v>
      </c>
    </row>
    <row r="165" spans="1:11" x14ac:dyDescent="0.3">
      <c r="A165" s="10">
        <v>1010</v>
      </c>
      <c r="B165" s="10" t="s">
        <v>730</v>
      </c>
      <c r="C165" s="10" t="s">
        <v>21</v>
      </c>
      <c r="D165" s="10">
        <v>678</v>
      </c>
      <c r="E165" s="10" t="b">
        <v>1</v>
      </c>
      <c r="F165" s="10" t="b">
        <v>1</v>
      </c>
      <c r="G165" s="10" t="b">
        <v>0</v>
      </c>
      <c r="H165" s="10" t="b">
        <v>0</v>
      </c>
      <c r="I165" s="10">
        <v>1</v>
      </c>
      <c r="J165" t="str">
        <f t="shared" si="6"/>
        <v>678,</v>
      </c>
      <c r="K165" t="str">
        <f t="shared" si="7"/>
        <v>update unitindex set isSortIndex = 0 where unitindexid =1010</v>
      </c>
    </row>
    <row r="166" spans="1:11" x14ac:dyDescent="0.3">
      <c r="A166" s="10">
        <v>1013</v>
      </c>
      <c r="B166" s="10" t="s">
        <v>731</v>
      </c>
      <c r="C166" s="10" t="s">
        <v>21</v>
      </c>
      <c r="D166" s="10">
        <v>679</v>
      </c>
      <c r="E166" s="10" t="b">
        <v>1</v>
      </c>
      <c r="F166" s="10" t="b">
        <v>1</v>
      </c>
      <c r="G166" s="10" t="b">
        <v>0</v>
      </c>
      <c r="H166" s="10" t="b">
        <v>0</v>
      </c>
      <c r="I166" s="10">
        <v>1</v>
      </c>
      <c r="J166" t="str">
        <f t="shared" si="6"/>
        <v>679,</v>
      </c>
      <c r="K166" t="str">
        <f t="shared" si="7"/>
        <v>update unitindex set isSortIndex = 0 where unitindexid =1013</v>
      </c>
    </row>
    <row r="167" spans="1:11" x14ac:dyDescent="0.3">
      <c r="A167" s="10">
        <v>1016</v>
      </c>
      <c r="B167" s="10" t="s">
        <v>732</v>
      </c>
      <c r="C167" s="10" t="s">
        <v>21</v>
      </c>
      <c r="D167" s="10">
        <v>680</v>
      </c>
      <c r="E167" s="10" t="b">
        <v>1</v>
      </c>
      <c r="F167" s="10" t="b">
        <v>1</v>
      </c>
      <c r="G167" s="10" t="b">
        <v>0</v>
      </c>
      <c r="H167" s="10" t="b">
        <v>0</v>
      </c>
      <c r="I167" s="10">
        <v>1</v>
      </c>
      <c r="J167" t="str">
        <f t="shared" si="6"/>
        <v>680,</v>
      </c>
      <c r="K167" t="str">
        <f t="shared" si="7"/>
        <v>update unitindex set isSortIndex = 0 where unitindexid =1016</v>
      </c>
    </row>
    <row r="168" spans="1:11" x14ac:dyDescent="0.3">
      <c r="A168" s="10">
        <v>1019</v>
      </c>
      <c r="B168" s="10" t="s">
        <v>733</v>
      </c>
      <c r="C168" s="10" t="s">
        <v>21</v>
      </c>
      <c r="D168" s="10">
        <v>681</v>
      </c>
      <c r="E168" s="10" t="b">
        <v>1</v>
      </c>
      <c r="F168" s="10" t="b">
        <v>1</v>
      </c>
      <c r="G168" s="10" t="b">
        <v>0</v>
      </c>
      <c r="H168" s="10" t="b">
        <v>0</v>
      </c>
      <c r="I168" s="10">
        <v>1</v>
      </c>
      <c r="J168" t="str">
        <f t="shared" si="6"/>
        <v>681,</v>
      </c>
      <c r="K168" t="str">
        <f t="shared" si="7"/>
        <v>update unitindex set isSortIndex = 0 where unitindexid =1019</v>
      </c>
    </row>
    <row r="169" spans="1:11" x14ac:dyDescent="0.3">
      <c r="A169" s="10">
        <v>1022</v>
      </c>
      <c r="B169" s="10" t="s">
        <v>734</v>
      </c>
      <c r="C169" s="10" t="s">
        <v>21</v>
      </c>
      <c r="D169" s="10">
        <v>682</v>
      </c>
      <c r="E169" s="10" t="b">
        <v>1</v>
      </c>
      <c r="F169" s="10" t="b">
        <v>1</v>
      </c>
      <c r="G169" s="10" t="b">
        <v>0</v>
      </c>
      <c r="H169" s="10" t="b">
        <v>0</v>
      </c>
      <c r="I169" s="10">
        <v>1</v>
      </c>
      <c r="J169" t="str">
        <f t="shared" si="6"/>
        <v>682,</v>
      </c>
      <c r="K169" t="str">
        <f t="shared" si="7"/>
        <v>update unitindex set isSortIndex = 0 where unitindexid =1022</v>
      </c>
    </row>
    <row r="170" spans="1:11" x14ac:dyDescent="0.3">
      <c r="A170" s="10">
        <v>1025</v>
      </c>
      <c r="B170" s="10" t="s">
        <v>735</v>
      </c>
      <c r="C170" s="10" t="s">
        <v>21</v>
      </c>
      <c r="D170" s="10">
        <v>683</v>
      </c>
      <c r="E170" s="10" t="b">
        <v>1</v>
      </c>
      <c r="F170" s="10" t="b">
        <v>1</v>
      </c>
      <c r="G170" s="10" t="b">
        <v>0</v>
      </c>
      <c r="H170" s="10" t="b">
        <v>0</v>
      </c>
      <c r="I170" s="10">
        <v>1</v>
      </c>
      <c r="J170" t="str">
        <f t="shared" si="6"/>
        <v>683,</v>
      </c>
      <c r="K170" t="str">
        <f t="shared" si="7"/>
        <v>update unitindex set isSortIndex = 0 where unitindexid =1025</v>
      </c>
    </row>
    <row r="171" spans="1:11" x14ac:dyDescent="0.3">
      <c r="A171" s="10">
        <v>1028</v>
      </c>
      <c r="B171" s="10" t="s">
        <v>736</v>
      </c>
      <c r="C171" s="10" t="s">
        <v>21</v>
      </c>
      <c r="D171" s="10">
        <v>684</v>
      </c>
      <c r="E171" s="10" t="b">
        <v>1</v>
      </c>
      <c r="F171" s="10" t="b">
        <v>1</v>
      </c>
      <c r="G171" s="10" t="b">
        <v>0</v>
      </c>
      <c r="H171" s="10" t="b">
        <v>0</v>
      </c>
      <c r="I171" s="10">
        <v>1</v>
      </c>
      <c r="J171" t="str">
        <f t="shared" si="6"/>
        <v>684,</v>
      </c>
      <c r="K171" t="str">
        <f t="shared" si="7"/>
        <v>update unitindex set isSortIndex = 0 where unitindexid =1028</v>
      </c>
    </row>
    <row r="172" spans="1:11" x14ac:dyDescent="0.3">
      <c r="A172" s="10">
        <v>1031</v>
      </c>
      <c r="B172" s="10" t="s">
        <v>737</v>
      </c>
      <c r="C172" s="10" t="s">
        <v>21</v>
      </c>
      <c r="D172" s="10">
        <v>685</v>
      </c>
      <c r="E172" s="10" t="b">
        <v>1</v>
      </c>
      <c r="F172" s="10" t="b">
        <v>1</v>
      </c>
      <c r="G172" s="10" t="b">
        <v>0</v>
      </c>
      <c r="H172" s="10" t="b">
        <v>0</v>
      </c>
      <c r="I172" s="10">
        <v>1</v>
      </c>
      <c r="J172" t="str">
        <f t="shared" si="6"/>
        <v>685,</v>
      </c>
      <c r="K172" t="str">
        <f t="shared" si="7"/>
        <v>update unitindex set isSortIndex = 0 where unitindexid =1031</v>
      </c>
    </row>
    <row r="173" spans="1:11" x14ac:dyDescent="0.3">
      <c r="A173" s="10">
        <v>1034</v>
      </c>
      <c r="B173" s="10" t="s">
        <v>738</v>
      </c>
      <c r="C173" s="10" t="s">
        <v>21</v>
      </c>
      <c r="D173" s="10">
        <v>686</v>
      </c>
      <c r="E173" s="10" t="b">
        <v>1</v>
      </c>
      <c r="F173" s="10" t="b">
        <v>1</v>
      </c>
      <c r="G173" s="10" t="b">
        <v>0</v>
      </c>
      <c r="H173" s="10" t="b">
        <v>0</v>
      </c>
      <c r="I173" s="10">
        <v>1</v>
      </c>
      <c r="J173" t="str">
        <f t="shared" si="6"/>
        <v>686,</v>
      </c>
      <c r="K173" t="str">
        <f t="shared" si="7"/>
        <v>update unitindex set isSortIndex = 0 where unitindexid =1034</v>
      </c>
    </row>
    <row r="174" spans="1:11" x14ac:dyDescent="0.3">
      <c r="A174" s="10">
        <v>1037</v>
      </c>
      <c r="B174" s="10" t="s">
        <v>739</v>
      </c>
      <c r="C174" s="10" t="s">
        <v>21</v>
      </c>
      <c r="D174" s="10">
        <v>687</v>
      </c>
      <c r="E174" s="10" t="b">
        <v>1</v>
      </c>
      <c r="F174" s="10" t="b">
        <v>1</v>
      </c>
      <c r="G174" s="10" t="b">
        <v>0</v>
      </c>
      <c r="H174" s="10" t="b">
        <v>0</v>
      </c>
      <c r="I174" s="10">
        <v>1</v>
      </c>
      <c r="J174" t="str">
        <f t="shared" si="6"/>
        <v>687,</v>
      </c>
      <c r="K174" t="str">
        <f t="shared" si="7"/>
        <v>update unitindex set isSortIndex = 0 where unitindexid =1037</v>
      </c>
    </row>
    <row r="175" spans="1:11" x14ac:dyDescent="0.3">
      <c r="A175" s="10">
        <v>1040</v>
      </c>
      <c r="B175" s="10" t="s">
        <v>740</v>
      </c>
      <c r="C175" s="10" t="s">
        <v>21</v>
      </c>
      <c r="D175" s="10">
        <v>688</v>
      </c>
      <c r="E175" s="10" t="b">
        <v>1</v>
      </c>
      <c r="F175" s="10" t="b">
        <v>1</v>
      </c>
      <c r="G175" s="10" t="b">
        <v>0</v>
      </c>
      <c r="H175" s="10" t="b">
        <v>0</v>
      </c>
      <c r="I175" s="10">
        <v>1</v>
      </c>
      <c r="J175" t="str">
        <f t="shared" si="6"/>
        <v>688,</v>
      </c>
      <c r="K175" t="str">
        <f t="shared" si="7"/>
        <v>update unitindex set isSortIndex = 0 where unitindexid =1040</v>
      </c>
    </row>
    <row r="176" spans="1:11" x14ac:dyDescent="0.3">
      <c r="A176" s="10">
        <v>1043</v>
      </c>
      <c r="B176" s="10" t="s">
        <v>741</v>
      </c>
      <c r="C176" s="10" t="s">
        <v>21</v>
      </c>
      <c r="D176" s="10">
        <v>689</v>
      </c>
      <c r="E176" s="10" t="b">
        <v>1</v>
      </c>
      <c r="F176" s="10" t="b">
        <v>1</v>
      </c>
      <c r="G176" s="10" t="b">
        <v>0</v>
      </c>
      <c r="H176" s="10" t="b">
        <v>0</v>
      </c>
      <c r="I176" s="10">
        <v>1</v>
      </c>
      <c r="J176" t="str">
        <f t="shared" si="6"/>
        <v>689,</v>
      </c>
      <c r="K176" t="str">
        <f t="shared" si="7"/>
        <v>update unitindex set isSortIndex = 0 where unitindexid =1043</v>
      </c>
    </row>
    <row r="177" spans="1:11" x14ac:dyDescent="0.3">
      <c r="A177" s="10">
        <v>1046</v>
      </c>
      <c r="B177" s="10" t="s">
        <v>742</v>
      </c>
      <c r="C177" s="10" t="s">
        <v>21</v>
      </c>
      <c r="D177" s="10">
        <v>690</v>
      </c>
      <c r="E177" s="10" t="b">
        <v>1</v>
      </c>
      <c r="F177" s="10" t="b">
        <v>1</v>
      </c>
      <c r="G177" s="10" t="b">
        <v>0</v>
      </c>
      <c r="H177" s="10" t="b">
        <v>0</v>
      </c>
      <c r="I177" s="10">
        <v>1</v>
      </c>
      <c r="J177" t="str">
        <f t="shared" si="6"/>
        <v>690,</v>
      </c>
      <c r="K177" t="str">
        <f t="shared" si="7"/>
        <v>update unitindex set isSortIndex = 0 where unitindexid =1046</v>
      </c>
    </row>
    <row r="178" spans="1:11" x14ac:dyDescent="0.3">
      <c r="A178" s="10">
        <v>1198</v>
      </c>
      <c r="B178" s="10" t="s">
        <v>743</v>
      </c>
      <c r="C178" s="10" t="s">
        <v>21</v>
      </c>
      <c r="D178" s="10">
        <v>706</v>
      </c>
      <c r="E178" s="10" t="b">
        <v>1</v>
      </c>
      <c r="F178" s="10" t="b">
        <v>1</v>
      </c>
      <c r="G178" s="10" t="b">
        <v>0</v>
      </c>
      <c r="H178" s="10" t="b">
        <v>0</v>
      </c>
      <c r="I178" s="10">
        <v>1</v>
      </c>
      <c r="J178" t="str">
        <f t="shared" si="6"/>
        <v>706,</v>
      </c>
      <c r="K178" t="str">
        <f t="shared" si="7"/>
        <v>update unitindex set isSortIndex = 0 where unitindexid =1198</v>
      </c>
    </row>
    <row r="179" spans="1:11" x14ac:dyDescent="0.3">
      <c r="A179" s="10">
        <v>1240</v>
      </c>
      <c r="B179" s="10" t="s">
        <v>744</v>
      </c>
      <c r="C179" s="10" t="s">
        <v>21</v>
      </c>
      <c r="D179" s="10">
        <v>721</v>
      </c>
      <c r="E179" s="10" t="b">
        <v>1</v>
      </c>
      <c r="F179" s="10" t="b">
        <v>1</v>
      </c>
      <c r="G179" s="10" t="b">
        <v>0</v>
      </c>
      <c r="H179" s="10" t="b">
        <v>0</v>
      </c>
      <c r="I179" s="10">
        <v>1</v>
      </c>
      <c r="J179" t="str">
        <f t="shared" si="6"/>
        <v>721,</v>
      </c>
      <c r="K179" t="str">
        <f t="shared" si="7"/>
        <v>update unitindex set isSortIndex = 0 where unitindexid =1240</v>
      </c>
    </row>
    <row r="180" spans="1:11" x14ac:dyDescent="0.3">
      <c r="A180" s="10">
        <v>1201</v>
      </c>
      <c r="B180" s="10" t="s">
        <v>745</v>
      </c>
      <c r="C180" s="10" t="s">
        <v>21</v>
      </c>
      <c r="D180" s="10">
        <v>708</v>
      </c>
      <c r="E180" s="10" t="b">
        <v>1</v>
      </c>
      <c r="F180" s="10" t="b">
        <v>1</v>
      </c>
      <c r="G180" s="10" t="b">
        <v>0</v>
      </c>
      <c r="H180" s="10" t="b">
        <v>0</v>
      </c>
      <c r="I180" s="10">
        <v>1</v>
      </c>
      <c r="J180" t="str">
        <f t="shared" si="6"/>
        <v>708,</v>
      </c>
      <c r="K180" t="str">
        <f t="shared" si="7"/>
        <v>update unitindex set isSortIndex = 0 where unitindexid =1201</v>
      </c>
    </row>
    <row r="181" spans="1:11" x14ac:dyDescent="0.3">
      <c r="A181" s="10">
        <v>1243</v>
      </c>
      <c r="B181" s="10" t="s">
        <v>746</v>
      </c>
      <c r="C181" s="10" t="s">
        <v>21</v>
      </c>
      <c r="D181" s="10">
        <v>722</v>
      </c>
      <c r="E181" s="10" t="b">
        <v>1</v>
      </c>
      <c r="F181" s="10" t="b">
        <v>1</v>
      </c>
      <c r="G181" s="10" t="b">
        <v>0</v>
      </c>
      <c r="H181" s="10" t="b">
        <v>0</v>
      </c>
      <c r="I181" s="10">
        <v>1</v>
      </c>
      <c r="J181" t="str">
        <f t="shared" si="6"/>
        <v>722,</v>
      </c>
      <c r="K181" t="str">
        <f t="shared" si="7"/>
        <v>update unitindex set isSortIndex = 0 where unitindexid =1243</v>
      </c>
    </row>
    <row r="182" spans="1:11" x14ac:dyDescent="0.3">
      <c r="A182" s="10">
        <v>1204</v>
      </c>
      <c r="B182" s="10" t="s">
        <v>747</v>
      </c>
      <c r="C182" s="10" t="s">
        <v>21</v>
      </c>
      <c r="D182" s="10">
        <v>709</v>
      </c>
      <c r="E182" s="10" t="b">
        <v>1</v>
      </c>
      <c r="F182" s="10" t="b">
        <v>1</v>
      </c>
      <c r="G182" s="10" t="b">
        <v>0</v>
      </c>
      <c r="H182" s="10" t="b">
        <v>0</v>
      </c>
      <c r="I182" s="10">
        <v>1</v>
      </c>
      <c r="J182" t="str">
        <f t="shared" si="6"/>
        <v>709,</v>
      </c>
      <c r="K182" t="str">
        <f t="shared" si="7"/>
        <v>update unitindex set isSortIndex = 0 where unitindexid =1204</v>
      </c>
    </row>
    <row r="183" spans="1:11" x14ac:dyDescent="0.3">
      <c r="A183" s="10">
        <v>1246</v>
      </c>
      <c r="B183" s="10" t="s">
        <v>748</v>
      </c>
      <c r="C183" s="10" t="s">
        <v>21</v>
      </c>
      <c r="D183" s="10">
        <v>723</v>
      </c>
      <c r="E183" s="10" t="b">
        <v>1</v>
      </c>
      <c r="F183" s="10" t="b">
        <v>1</v>
      </c>
      <c r="G183" s="10" t="b">
        <v>0</v>
      </c>
      <c r="H183" s="10" t="b">
        <v>0</v>
      </c>
      <c r="I183" s="10">
        <v>1</v>
      </c>
      <c r="J183" t="str">
        <f t="shared" si="6"/>
        <v>723,</v>
      </c>
      <c r="K183" t="str">
        <f t="shared" si="7"/>
        <v>update unitindex set isSortIndex = 0 where unitindexid =1246</v>
      </c>
    </row>
    <row r="184" spans="1:11" x14ac:dyDescent="0.3">
      <c r="A184" s="10">
        <v>1207</v>
      </c>
      <c r="B184" s="10" t="s">
        <v>749</v>
      </c>
      <c r="C184" s="10" t="s">
        <v>21</v>
      </c>
      <c r="D184" s="10">
        <v>710</v>
      </c>
      <c r="E184" s="10" t="b">
        <v>1</v>
      </c>
      <c r="F184" s="10" t="b">
        <v>1</v>
      </c>
      <c r="G184" s="10" t="b">
        <v>0</v>
      </c>
      <c r="H184" s="10" t="b">
        <v>0</v>
      </c>
      <c r="I184" s="10">
        <v>1</v>
      </c>
      <c r="J184" t="str">
        <f t="shared" si="6"/>
        <v>710,</v>
      </c>
      <c r="K184" t="str">
        <f t="shared" si="7"/>
        <v>update unitindex set isSortIndex = 0 where unitindexid =1207</v>
      </c>
    </row>
    <row r="185" spans="1:11" x14ac:dyDescent="0.3">
      <c r="A185" s="10">
        <v>1249</v>
      </c>
      <c r="B185" s="10" t="s">
        <v>750</v>
      </c>
      <c r="C185" s="10" t="s">
        <v>21</v>
      </c>
      <c r="D185" s="10">
        <v>724</v>
      </c>
      <c r="E185" s="10" t="b">
        <v>1</v>
      </c>
      <c r="F185" s="10" t="b">
        <v>1</v>
      </c>
      <c r="G185" s="10" t="b">
        <v>0</v>
      </c>
      <c r="H185" s="10" t="b">
        <v>0</v>
      </c>
      <c r="I185" s="10">
        <v>1</v>
      </c>
      <c r="J185" t="str">
        <f t="shared" si="6"/>
        <v>724,</v>
      </c>
      <c r="K185" t="str">
        <f t="shared" si="7"/>
        <v>update unitindex set isSortIndex = 0 where unitindexid =1249</v>
      </c>
    </row>
    <row r="186" spans="1:11" x14ac:dyDescent="0.3">
      <c r="A186" s="10">
        <v>1210</v>
      </c>
      <c r="B186" s="10" t="s">
        <v>751</v>
      </c>
      <c r="C186" s="10" t="s">
        <v>21</v>
      </c>
      <c r="D186" s="10">
        <v>711</v>
      </c>
      <c r="E186" s="10" t="b">
        <v>1</v>
      </c>
      <c r="F186" s="10" t="b">
        <v>1</v>
      </c>
      <c r="G186" s="10" t="b">
        <v>0</v>
      </c>
      <c r="H186" s="10" t="b">
        <v>0</v>
      </c>
      <c r="I186" s="10">
        <v>1</v>
      </c>
      <c r="J186" t="str">
        <f t="shared" si="6"/>
        <v>711,</v>
      </c>
      <c r="K186" t="str">
        <f t="shared" si="7"/>
        <v>update unitindex set isSortIndex = 0 where unitindexid =1210</v>
      </c>
    </row>
    <row r="187" spans="1:11" x14ac:dyDescent="0.3">
      <c r="A187" s="10">
        <v>1252</v>
      </c>
      <c r="B187" s="10" t="s">
        <v>752</v>
      </c>
      <c r="C187" s="10" t="s">
        <v>21</v>
      </c>
      <c r="D187" s="10">
        <v>725</v>
      </c>
      <c r="E187" s="10" t="b">
        <v>1</v>
      </c>
      <c r="F187" s="10" t="b">
        <v>1</v>
      </c>
      <c r="G187" s="10" t="b">
        <v>0</v>
      </c>
      <c r="H187" s="10" t="b">
        <v>0</v>
      </c>
      <c r="I187" s="10">
        <v>1</v>
      </c>
      <c r="J187" t="str">
        <f t="shared" si="6"/>
        <v>725,</v>
      </c>
      <c r="K187" t="str">
        <f t="shared" si="7"/>
        <v>update unitindex set isSortIndex = 0 where unitindexid =1252</v>
      </c>
    </row>
    <row r="188" spans="1:11" x14ac:dyDescent="0.3">
      <c r="A188" s="10">
        <v>1213</v>
      </c>
      <c r="B188" s="10" t="s">
        <v>753</v>
      </c>
      <c r="C188" s="10" t="s">
        <v>21</v>
      </c>
      <c r="D188" s="10">
        <v>712</v>
      </c>
      <c r="E188" s="10" t="b">
        <v>1</v>
      </c>
      <c r="F188" s="10" t="b">
        <v>1</v>
      </c>
      <c r="G188" s="10" t="b">
        <v>0</v>
      </c>
      <c r="H188" s="10" t="b">
        <v>0</v>
      </c>
      <c r="I188" s="10">
        <v>1</v>
      </c>
      <c r="J188" t="str">
        <f t="shared" si="6"/>
        <v>712,</v>
      </c>
      <c r="K188" t="str">
        <f t="shared" si="7"/>
        <v>update unitindex set isSortIndex = 0 where unitindexid =1213</v>
      </c>
    </row>
    <row r="189" spans="1:11" x14ac:dyDescent="0.3">
      <c r="A189" s="10">
        <v>1255</v>
      </c>
      <c r="B189" s="10" t="s">
        <v>754</v>
      </c>
      <c r="C189" s="10" t="s">
        <v>21</v>
      </c>
      <c r="D189" s="10">
        <v>726</v>
      </c>
      <c r="E189" s="10" t="b">
        <v>1</v>
      </c>
      <c r="F189" s="10" t="b">
        <v>1</v>
      </c>
      <c r="G189" s="10" t="b">
        <v>0</v>
      </c>
      <c r="H189" s="10" t="b">
        <v>0</v>
      </c>
      <c r="I189" s="10">
        <v>1</v>
      </c>
      <c r="J189" t="str">
        <f t="shared" si="6"/>
        <v>726,</v>
      </c>
      <c r="K189" t="str">
        <f t="shared" si="7"/>
        <v>update unitindex set isSortIndex = 0 where unitindexid =1255</v>
      </c>
    </row>
    <row r="190" spans="1:11" x14ac:dyDescent="0.3">
      <c r="A190" s="10">
        <v>1216</v>
      </c>
      <c r="B190" s="10" t="s">
        <v>755</v>
      </c>
      <c r="C190" s="10" t="s">
        <v>21</v>
      </c>
      <c r="D190" s="10">
        <v>713</v>
      </c>
      <c r="E190" s="10" t="b">
        <v>1</v>
      </c>
      <c r="F190" s="10" t="b">
        <v>1</v>
      </c>
      <c r="G190" s="10" t="b">
        <v>0</v>
      </c>
      <c r="H190" s="10" t="b">
        <v>0</v>
      </c>
      <c r="I190" s="10">
        <v>1</v>
      </c>
      <c r="J190" t="str">
        <f t="shared" si="6"/>
        <v>713,</v>
      </c>
      <c r="K190" t="str">
        <f t="shared" si="7"/>
        <v>update unitindex set isSortIndex = 0 where unitindexid =1216</v>
      </c>
    </row>
    <row r="191" spans="1:11" x14ac:dyDescent="0.3">
      <c r="A191" s="10">
        <v>1258</v>
      </c>
      <c r="B191" s="10" t="s">
        <v>756</v>
      </c>
      <c r="C191" s="10" t="s">
        <v>21</v>
      </c>
      <c r="D191" s="10">
        <v>727</v>
      </c>
      <c r="E191" s="10" t="b">
        <v>1</v>
      </c>
      <c r="F191" s="10" t="b">
        <v>1</v>
      </c>
      <c r="G191" s="10" t="b">
        <v>0</v>
      </c>
      <c r="H191" s="10" t="b">
        <v>0</v>
      </c>
      <c r="I191" s="10">
        <v>1</v>
      </c>
      <c r="J191" t="str">
        <f t="shared" si="6"/>
        <v>727,</v>
      </c>
      <c r="K191" t="str">
        <f t="shared" si="7"/>
        <v>update unitindex set isSortIndex = 0 where unitindexid =1258</v>
      </c>
    </row>
    <row r="192" spans="1:11" x14ac:dyDescent="0.3">
      <c r="A192" s="10">
        <v>1219</v>
      </c>
      <c r="B192" s="10" t="s">
        <v>757</v>
      </c>
      <c r="C192" s="10" t="s">
        <v>21</v>
      </c>
      <c r="D192" s="10">
        <v>714</v>
      </c>
      <c r="E192" s="10" t="b">
        <v>1</v>
      </c>
      <c r="F192" s="10" t="b">
        <v>1</v>
      </c>
      <c r="G192" s="10" t="b">
        <v>0</v>
      </c>
      <c r="H192" s="10" t="b">
        <v>0</v>
      </c>
      <c r="I192" s="10">
        <v>1</v>
      </c>
      <c r="J192" t="str">
        <f t="shared" si="6"/>
        <v>714,</v>
      </c>
      <c r="K192" t="str">
        <f t="shared" si="7"/>
        <v>update unitindex set isSortIndex = 0 where unitindexid =1219</v>
      </c>
    </row>
    <row r="193" spans="1:11" x14ac:dyDescent="0.3">
      <c r="A193" s="10">
        <v>1261</v>
      </c>
      <c r="B193" s="10" t="s">
        <v>758</v>
      </c>
      <c r="C193" s="10" t="s">
        <v>21</v>
      </c>
      <c r="D193" s="10">
        <v>728</v>
      </c>
      <c r="E193" s="10" t="b">
        <v>1</v>
      </c>
      <c r="F193" s="10" t="b">
        <v>1</v>
      </c>
      <c r="G193" s="10" t="b">
        <v>0</v>
      </c>
      <c r="H193" s="10" t="b">
        <v>0</v>
      </c>
      <c r="I193" s="10">
        <v>1</v>
      </c>
      <c r="J193" t="str">
        <f t="shared" si="6"/>
        <v>728,</v>
      </c>
      <c r="K193" t="str">
        <f t="shared" si="7"/>
        <v>update unitindex set isSortIndex = 0 where unitindexid =1261</v>
      </c>
    </row>
    <row r="194" spans="1:11" x14ac:dyDescent="0.3">
      <c r="A194" s="10">
        <v>1222</v>
      </c>
      <c r="B194" s="10" t="s">
        <v>759</v>
      </c>
      <c r="C194" s="10" t="s">
        <v>21</v>
      </c>
      <c r="D194" s="10">
        <v>715</v>
      </c>
      <c r="E194" s="10" t="b">
        <v>1</v>
      </c>
      <c r="F194" s="10" t="b">
        <v>1</v>
      </c>
      <c r="G194" s="10" t="b">
        <v>0</v>
      </c>
      <c r="H194" s="10" t="b">
        <v>0</v>
      </c>
      <c r="I194" s="10">
        <v>1</v>
      </c>
      <c r="J194" t="str">
        <f t="shared" si="6"/>
        <v>715,</v>
      </c>
      <c r="K194" t="str">
        <f t="shared" si="7"/>
        <v>update unitindex set isSortIndex = 0 where unitindexid =1222</v>
      </c>
    </row>
    <row r="195" spans="1:11" x14ac:dyDescent="0.3">
      <c r="A195" s="10">
        <v>1264</v>
      </c>
      <c r="B195" s="10" t="s">
        <v>760</v>
      </c>
      <c r="C195" s="10" t="s">
        <v>21</v>
      </c>
      <c r="D195" s="10">
        <v>729</v>
      </c>
      <c r="E195" s="10" t="b">
        <v>1</v>
      </c>
      <c r="F195" s="10" t="b">
        <v>1</v>
      </c>
      <c r="G195" s="10" t="b">
        <v>0</v>
      </c>
      <c r="H195" s="10" t="b">
        <v>0</v>
      </c>
      <c r="I195" s="10">
        <v>1</v>
      </c>
      <c r="J195" t="str">
        <f t="shared" si="6"/>
        <v>729,</v>
      </c>
      <c r="K195" t="str">
        <f t="shared" si="7"/>
        <v>update unitindex set isSortIndex = 0 where unitindexid =1264</v>
      </c>
    </row>
    <row r="196" spans="1:11" x14ac:dyDescent="0.3">
      <c r="A196" s="10">
        <v>1225</v>
      </c>
      <c r="B196" s="10" t="s">
        <v>761</v>
      </c>
      <c r="C196" s="10" t="s">
        <v>21</v>
      </c>
      <c r="D196" s="10">
        <v>716</v>
      </c>
      <c r="E196" s="10" t="b">
        <v>1</v>
      </c>
      <c r="F196" s="10" t="b">
        <v>1</v>
      </c>
      <c r="G196" s="10" t="b">
        <v>0</v>
      </c>
      <c r="H196" s="10" t="b">
        <v>0</v>
      </c>
      <c r="I196" s="10">
        <v>1</v>
      </c>
      <c r="J196" t="str">
        <f t="shared" si="6"/>
        <v>716,</v>
      </c>
      <c r="K196" t="str">
        <f t="shared" si="7"/>
        <v>update unitindex set isSortIndex = 0 where unitindexid =1225</v>
      </c>
    </row>
    <row r="197" spans="1:11" x14ac:dyDescent="0.3">
      <c r="A197" s="10">
        <v>1267</v>
      </c>
      <c r="B197" s="10" t="s">
        <v>762</v>
      </c>
      <c r="C197" s="10" t="s">
        <v>21</v>
      </c>
      <c r="D197" s="10">
        <v>730</v>
      </c>
      <c r="E197" s="10" t="b">
        <v>1</v>
      </c>
      <c r="F197" s="10" t="b">
        <v>1</v>
      </c>
      <c r="G197" s="10" t="b">
        <v>0</v>
      </c>
      <c r="H197" s="10" t="b">
        <v>0</v>
      </c>
      <c r="I197" s="10">
        <v>1</v>
      </c>
      <c r="J197" t="str">
        <f t="shared" si="6"/>
        <v>730,</v>
      </c>
      <c r="K197" t="str">
        <f t="shared" si="7"/>
        <v>update unitindex set isSortIndex = 0 where unitindexid =1267</v>
      </c>
    </row>
    <row r="198" spans="1:11" x14ac:dyDescent="0.3">
      <c r="A198" s="10">
        <v>1228</v>
      </c>
      <c r="B198" s="10" t="s">
        <v>763</v>
      </c>
      <c r="C198" s="10" t="s">
        <v>21</v>
      </c>
      <c r="D198" s="10">
        <v>717</v>
      </c>
      <c r="E198" s="10" t="b">
        <v>1</v>
      </c>
      <c r="F198" s="10" t="b">
        <v>1</v>
      </c>
      <c r="G198" s="10" t="b">
        <v>0</v>
      </c>
      <c r="H198" s="10" t="b">
        <v>0</v>
      </c>
      <c r="I198" s="10">
        <v>1</v>
      </c>
      <c r="J198" t="str">
        <f t="shared" si="6"/>
        <v>717,</v>
      </c>
      <c r="K198" t="str">
        <f t="shared" si="7"/>
        <v>update unitindex set isSortIndex = 0 where unitindexid =1228</v>
      </c>
    </row>
    <row r="199" spans="1:11" x14ac:dyDescent="0.3">
      <c r="A199" s="10">
        <v>1270</v>
      </c>
      <c r="B199" s="10" t="s">
        <v>764</v>
      </c>
      <c r="C199" s="10" t="s">
        <v>21</v>
      </c>
      <c r="D199" s="10">
        <v>731</v>
      </c>
      <c r="E199" s="10" t="b">
        <v>1</v>
      </c>
      <c r="F199" s="10" t="b">
        <v>1</v>
      </c>
      <c r="G199" s="10" t="b">
        <v>0</v>
      </c>
      <c r="H199" s="10" t="b">
        <v>0</v>
      </c>
      <c r="I199" s="10">
        <v>1</v>
      </c>
      <c r="J199" t="str">
        <f t="shared" si="6"/>
        <v>731,</v>
      </c>
      <c r="K199" t="str">
        <f t="shared" si="7"/>
        <v>update unitindex set isSortIndex = 0 where unitindexid =1270</v>
      </c>
    </row>
    <row r="200" spans="1:11" x14ac:dyDescent="0.3">
      <c r="A200" s="10">
        <v>1231</v>
      </c>
      <c r="B200" s="10" t="s">
        <v>765</v>
      </c>
      <c r="C200" s="10" t="s">
        <v>21</v>
      </c>
      <c r="D200" s="10">
        <v>718</v>
      </c>
      <c r="E200" s="10" t="b">
        <v>1</v>
      </c>
      <c r="F200" s="10" t="b">
        <v>1</v>
      </c>
      <c r="G200" s="10" t="b">
        <v>0</v>
      </c>
      <c r="H200" s="10" t="b">
        <v>0</v>
      </c>
      <c r="I200" s="10">
        <v>1</v>
      </c>
      <c r="J200" t="str">
        <f t="shared" si="6"/>
        <v>718,</v>
      </c>
      <c r="K200" t="str">
        <f t="shared" si="7"/>
        <v>update unitindex set isSortIndex = 0 where unitindexid =1231</v>
      </c>
    </row>
    <row r="201" spans="1:11" x14ac:dyDescent="0.3">
      <c r="A201" s="10">
        <v>1273</v>
      </c>
      <c r="B201" s="10" t="s">
        <v>766</v>
      </c>
      <c r="C201" s="10" t="s">
        <v>21</v>
      </c>
      <c r="D201" s="10">
        <v>732</v>
      </c>
      <c r="E201" s="10" t="b">
        <v>1</v>
      </c>
      <c r="F201" s="10" t="b">
        <v>1</v>
      </c>
      <c r="G201" s="10" t="b">
        <v>0</v>
      </c>
      <c r="H201" s="10" t="b">
        <v>0</v>
      </c>
      <c r="I201" s="10">
        <v>1</v>
      </c>
      <c r="J201" t="str">
        <f t="shared" si="6"/>
        <v>732,</v>
      </c>
      <c r="K201" t="str">
        <f t="shared" si="7"/>
        <v>update unitindex set isSortIndex = 0 where unitindexid =1273</v>
      </c>
    </row>
    <row r="202" spans="1:11" x14ac:dyDescent="0.3">
      <c r="A202" s="10">
        <v>1234</v>
      </c>
      <c r="B202" s="10" t="s">
        <v>767</v>
      </c>
      <c r="C202" s="10" t="s">
        <v>21</v>
      </c>
      <c r="D202" s="10">
        <v>719</v>
      </c>
      <c r="E202" s="10" t="b">
        <v>1</v>
      </c>
      <c r="F202" s="10" t="b">
        <v>1</v>
      </c>
      <c r="G202" s="10" t="b">
        <v>0</v>
      </c>
      <c r="H202" s="10" t="b">
        <v>0</v>
      </c>
      <c r="I202" s="10">
        <v>1</v>
      </c>
      <c r="J202" t="str">
        <f t="shared" si="6"/>
        <v>719,</v>
      </c>
      <c r="K202" t="str">
        <f t="shared" si="7"/>
        <v>update unitindex set isSortIndex = 0 where unitindexid =1234</v>
      </c>
    </row>
    <row r="203" spans="1:11" x14ac:dyDescent="0.3">
      <c r="A203" s="10">
        <v>1276</v>
      </c>
      <c r="B203" s="10" t="s">
        <v>768</v>
      </c>
      <c r="C203" s="10" t="s">
        <v>21</v>
      </c>
      <c r="D203" s="10">
        <v>733</v>
      </c>
      <c r="E203" s="10" t="b">
        <v>1</v>
      </c>
      <c r="F203" s="10" t="b">
        <v>1</v>
      </c>
      <c r="G203" s="10" t="b">
        <v>0</v>
      </c>
      <c r="H203" s="10" t="b">
        <v>0</v>
      </c>
      <c r="I203" s="10">
        <v>1</v>
      </c>
      <c r="J203" t="str">
        <f t="shared" ref="J203:J266" si="8">CONCATENATE(D203,",")</f>
        <v>733,</v>
      </c>
      <c r="K203" t="str">
        <f t="shared" ref="K203:K266" si="9">CONCATENATE("update unitindex set isSortIndex = 0 where unitindexid =",A203)</f>
        <v>update unitindex set isSortIndex = 0 where unitindexid =1276</v>
      </c>
    </row>
    <row r="204" spans="1:11" x14ac:dyDescent="0.3">
      <c r="A204" s="10">
        <v>1237</v>
      </c>
      <c r="B204" s="10" t="s">
        <v>769</v>
      </c>
      <c r="C204" s="10" t="s">
        <v>21</v>
      </c>
      <c r="D204" s="10">
        <v>720</v>
      </c>
      <c r="E204" s="10" t="b">
        <v>1</v>
      </c>
      <c r="F204" s="10" t="b">
        <v>1</v>
      </c>
      <c r="G204" s="10" t="b">
        <v>0</v>
      </c>
      <c r="H204" s="10" t="b">
        <v>0</v>
      </c>
      <c r="I204" s="10">
        <v>1</v>
      </c>
      <c r="J204" t="str">
        <f t="shared" si="8"/>
        <v>720,</v>
      </c>
      <c r="K204" t="str">
        <f t="shared" si="9"/>
        <v>update unitindex set isSortIndex = 0 where unitindexid =1237</v>
      </c>
    </row>
    <row r="205" spans="1:11" x14ac:dyDescent="0.3">
      <c r="A205" s="10">
        <v>1279</v>
      </c>
      <c r="B205" s="10" t="s">
        <v>770</v>
      </c>
      <c r="C205" s="10" t="s">
        <v>21</v>
      </c>
      <c r="D205" s="10">
        <v>734</v>
      </c>
      <c r="E205" s="10" t="b">
        <v>1</v>
      </c>
      <c r="F205" s="10" t="b">
        <v>1</v>
      </c>
      <c r="G205" s="10" t="b">
        <v>0</v>
      </c>
      <c r="H205" s="10" t="b">
        <v>0</v>
      </c>
      <c r="I205" s="10">
        <v>1</v>
      </c>
      <c r="J205" t="str">
        <f t="shared" si="8"/>
        <v>734,</v>
      </c>
      <c r="K205" t="str">
        <f t="shared" si="9"/>
        <v>update unitindex set isSortIndex = 0 where unitindexid =1279</v>
      </c>
    </row>
    <row r="206" spans="1:11" x14ac:dyDescent="0.3">
      <c r="A206" s="10">
        <v>1282</v>
      </c>
      <c r="B206" s="10" t="s">
        <v>771</v>
      </c>
      <c r="C206" s="10" t="s">
        <v>21</v>
      </c>
      <c r="D206" s="10">
        <v>735</v>
      </c>
      <c r="E206" s="10" t="b">
        <v>1</v>
      </c>
      <c r="F206" s="10" t="b">
        <v>1</v>
      </c>
      <c r="G206" s="10" t="b">
        <v>0</v>
      </c>
      <c r="H206" s="10" t="b">
        <v>0</v>
      </c>
      <c r="I206" s="10">
        <v>1</v>
      </c>
      <c r="J206" t="str">
        <f t="shared" si="8"/>
        <v>735,</v>
      </c>
      <c r="K206" t="str">
        <f t="shared" si="9"/>
        <v>update unitindex set isSortIndex = 0 where unitindexid =1282</v>
      </c>
    </row>
    <row r="207" spans="1:11" x14ac:dyDescent="0.3">
      <c r="A207" s="10">
        <v>1190</v>
      </c>
      <c r="B207" s="10" t="s">
        <v>772</v>
      </c>
      <c r="C207" s="10" t="s">
        <v>21</v>
      </c>
      <c r="D207" s="10">
        <v>703</v>
      </c>
      <c r="E207" s="10" t="b">
        <v>1</v>
      </c>
      <c r="F207" s="10" t="b">
        <v>1</v>
      </c>
      <c r="G207" s="10" t="b">
        <v>0</v>
      </c>
      <c r="H207" s="10" t="b">
        <v>0</v>
      </c>
      <c r="I207" s="10">
        <v>1</v>
      </c>
      <c r="J207" t="str">
        <f t="shared" si="8"/>
        <v>703,</v>
      </c>
      <c r="K207" t="str">
        <f t="shared" si="9"/>
        <v>update unitindex set isSortIndex = 0 where unitindexid =1190</v>
      </c>
    </row>
    <row r="208" spans="1:11" x14ac:dyDescent="0.3">
      <c r="A208" s="10">
        <v>1193</v>
      </c>
      <c r="B208" s="10" t="s">
        <v>773</v>
      </c>
      <c r="C208" s="10" t="s">
        <v>21</v>
      </c>
      <c r="D208" s="10">
        <v>704</v>
      </c>
      <c r="E208" s="10" t="b">
        <v>1</v>
      </c>
      <c r="F208" s="10" t="b">
        <v>1</v>
      </c>
      <c r="G208" s="10" t="b">
        <v>0</v>
      </c>
      <c r="H208" s="10" t="b">
        <v>0</v>
      </c>
      <c r="I208" s="10">
        <v>1</v>
      </c>
      <c r="J208" t="str">
        <f t="shared" si="8"/>
        <v>704,</v>
      </c>
      <c r="K208" t="str">
        <f t="shared" si="9"/>
        <v>update unitindex set isSortIndex = 0 where unitindexid =1193</v>
      </c>
    </row>
    <row r="209" spans="1:11" x14ac:dyDescent="0.3">
      <c r="A209" s="10">
        <v>1329</v>
      </c>
      <c r="B209" s="10" t="s">
        <v>774</v>
      </c>
      <c r="C209" s="10" t="s">
        <v>21</v>
      </c>
      <c r="D209" s="10">
        <v>770</v>
      </c>
      <c r="E209" s="10" t="b">
        <v>1</v>
      </c>
      <c r="F209" s="10" t="b">
        <v>1</v>
      </c>
      <c r="G209" s="10" t="b">
        <v>0</v>
      </c>
      <c r="H209" s="10" t="b">
        <v>0</v>
      </c>
      <c r="I209" s="10">
        <v>1</v>
      </c>
      <c r="J209" t="str">
        <f t="shared" si="8"/>
        <v>770,</v>
      </c>
      <c r="K209" t="str">
        <f t="shared" si="9"/>
        <v>update unitindex set isSortIndex = 0 where unitindexid =1329</v>
      </c>
    </row>
    <row r="210" spans="1:11" x14ac:dyDescent="0.3">
      <c r="A210" s="10">
        <v>1332</v>
      </c>
      <c r="B210" s="10" t="s">
        <v>775</v>
      </c>
      <c r="C210" s="10" t="s">
        <v>21</v>
      </c>
      <c r="D210" s="10">
        <v>771</v>
      </c>
      <c r="E210" s="10" t="b">
        <v>1</v>
      </c>
      <c r="F210" s="10" t="b">
        <v>1</v>
      </c>
      <c r="G210" s="10" t="b">
        <v>0</v>
      </c>
      <c r="H210" s="10" t="b">
        <v>0</v>
      </c>
      <c r="I210" s="10">
        <v>1</v>
      </c>
      <c r="J210" t="str">
        <f t="shared" si="8"/>
        <v>771,</v>
      </c>
      <c r="K210" t="str">
        <f t="shared" si="9"/>
        <v>update unitindex set isSortIndex = 0 where unitindexid =1332</v>
      </c>
    </row>
    <row r="211" spans="1:11" x14ac:dyDescent="0.3">
      <c r="A211" s="10">
        <v>1335</v>
      </c>
      <c r="B211" s="10" t="s">
        <v>776</v>
      </c>
      <c r="C211" s="10" t="s">
        <v>21</v>
      </c>
      <c r="D211" s="10">
        <v>772</v>
      </c>
      <c r="E211" s="10" t="b">
        <v>1</v>
      </c>
      <c r="F211" s="10" t="b">
        <v>1</v>
      </c>
      <c r="G211" s="10" t="b">
        <v>0</v>
      </c>
      <c r="H211" s="10" t="b">
        <v>0</v>
      </c>
      <c r="I211" s="10">
        <v>1</v>
      </c>
      <c r="J211" t="str">
        <f t="shared" si="8"/>
        <v>772,</v>
      </c>
      <c r="K211" t="str">
        <f t="shared" si="9"/>
        <v>update unitindex set isSortIndex = 0 where unitindexid =1335</v>
      </c>
    </row>
    <row r="212" spans="1:11" x14ac:dyDescent="0.3">
      <c r="A212" s="10">
        <v>1338</v>
      </c>
      <c r="B212" s="10" t="s">
        <v>777</v>
      </c>
      <c r="C212" s="10" t="s">
        <v>21</v>
      </c>
      <c r="D212" s="10">
        <v>773</v>
      </c>
      <c r="E212" s="10" t="b">
        <v>1</v>
      </c>
      <c r="F212" s="10" t="b">
        <v>1</v>
      </c>
      <c r="G212" s="10" t="b">
        <v>0</v>
      </c>
      <c r="H212" s="10" t="b">
        <v>0</v>
      </c>
      <c r="I212" s="10">
        <v>1</v>
      </c>
      <c r="J212" t="str">
        <f t="shared" si="8"/>
        <v>773,</v>
      </c>
      <c r="K212" t="str">
        <f t="shared" si="9"/>
        <v>update unitindex set isSortIndex = 0 where unitindexid =1338</v>
      </c>
    </row>
    <row r="213" spans="1:11" x14ac:dyDescent="0.3">
      <c r="A213" s="10">
        <v>1341</v>
      </c>
      <c r="B213" s="10" t="s">
        <v>778</v>
      </c>
      <c r="C213" s="10" t="s">
        <v>21</v>
      </c>
      <c r="D213" s="10">
        <v>774</v>
      </c>
      <c r="E213" s="10" t="b">
        <v>1</v>
      </c>
      <c r="F213" s="10" t="b">
        <v>1</v>
      </c>
      <c r="G213" s="10" t="b">
        <v>0</v>
      </c>
      <c r="H213" s="10" t="b">
        <v>0</v>
      </c>
      <c r="I213" s="10">
        <v>1</v>
      </c>
      <c r="J213" t="str">
        <f t="shared" si="8"/>
        <v>774,</v>
      </c>
      <c r="K213" t="str">
        <f t="shared" si="9"/>
        <v>update unitindex set isSortIndex = 0 where unitindexid =1341</v>
      </c>
    </row>
    <row r="214" spans="1:11" x14ac:dyDescent="0.3">
      <c r="A214" s="10">
        <v>1344</v>
      </c>
      <c r="B214" s="10" t="s">
        <v>779</v>
      </c>
      <c r="C214" s="10" t="s">
        <v>21</v>
      </c>
      <c r="D214" s="10">
        <v>775</v>
      </c>
      <c r="E214" s="10" t="b">
        <v>1</v>
      </c>
      <c r="F214" s="10" t="b">
        <v>1</v>
      </c>
      <c r="G214" s="10" t="b">
        <v>0</v>
      </c>
      <c r="H214" s="10" t="b">
        <v>0</v>
      </c>
      <c r="I214" s="10">
        <v>1</v>
      </c>
      <c r="J214" t="str">
        <f t="shared" si="8"/>
        <v>775,</v>
      </c>
      <c r="K214" t="str">
        <f t="shared" si="9"/>
        <v>update unitindex set isSortIndex = 0 where unitindexid =1344</v>
      </c>
    </row>
    <row r="215" spans="1:11" x14ac:dyDescent="0.3">
      <c r="A215" s="10">
        <v>1347</v>
      </c>
      <c r="B215" s="10" t="s">
        <v>780</v>
      </c>
      <c r="C215" s="10" t="s">
        <v>21</v>
      </c>
      <c r="D215" s="10">
        <v>776</v>
      </c>
      <c r="E215" s="10" t="b">
        <v>1</v>
      </c>
      <c r="F215" s="10" t="b">
        <v>1</v>
      </c>
      <c r="G215" s="10" t="b">
        <v>0</v>
      </c>
      <c r="H215" s="10" t="b">
        <v>0</v>
      </c>
      <c r="I215" s="10">
        <v>1</v>
      </c>
      <c r="J215" t="str">
        <f t="shared" si="8"/>
        <v>776,</v>
      </c>
      <c r="K215" t="str">
        <f t="shared" si="9"/>
        <v>update unitindex set isSortIndex = 0 where unitindexid =1347</v>
      </c>
    </row>
    <row r="216" spans="1:11" x14ac:dyDescent="0.3">
      <c r="A216" s="10">
        <v>1350</v>
      </c>
      <c r="B216" s="10" t="s">
        <v>781</v>
      </c>
      <c r="C216" s="10" t="s">
        <v>21</v>
      </c>
      <c r="D216" s="10">
        <v>777</v>
      </c>
      <c r="E216" s="10" t="b">
        <v>1</v>
      </c>
      <c r="F216" s="10" t="b">
        <v>1</v>
      </c>
      <c r="G216" s="10" t="b">
        <v>0</v>
      </c>
      <c r="H216" s="10" t="b">
        <v>0</v>
      </c>
      <c r="I216" s="10">
        <v>1</v>
      </c>
      <c r="J216" t="str">
        <f t="shared" si="8"/>
        <v>777,</v>
      </c>
      <c r="K216" t="str">
        <f t="shared" si="9"/>
        <v>update unitindex set isSortIndex = 0 where unitindexid =1350</v>
      </c>
    </row>
    <row r="217" spans="1:11" x14ac:dyDescent="0.3">
      <c r="A217" s="10">
        <v>1377</v>
      </c>
      <c r="B217" s="10" t="s">
        <v>782</v>
      </c>
      <c r="C217" s="10" t="s">
        <v>21</v>
      </c>
      <c r="D217" s="10">
        <v>786</v>
      </c>
      <c r="E217" s="10" t="b">
        <v>1</v>
      </c>
      <c r="F217" s="10" t="b">
        <v>1</v>
      </c>
      <c r="G217" s="10" t="b">
        <v>0</v>
      </c>
      <c r="H217" s="10" t="b">
        <v>0</v>
      </c>
      <c r="I217" s="10">
        <v>1</v>
      </c>
      <c r="J217" t="str">
        <f t="shared" si="8"/>
        <v>786,</v>
      </c>
      <c r="K217" t="str">
        <f t="shared" si="9"/>
        <v>update unitindex set isSortIndex = 0 where unitindexid =1377</v>
      </c>
    </row>
    <row r="218" spans="1:11" x14ac:dyDescent="0.3">
      <c r="A218" s="10">
        <v>1380</v>
      </c>
      <c r="B218" s="10" t="s">
        <v>783</v>
      </c>
      <c r="C218" s="10" t="s">
        <v>21</v>
      </c>
      <c r="D218" s="10">
        <v>787</v>
      </c>
      <c r="E218" s="10" t="b">
        <v>1</v>
      </c>
      <c r="F218" s="10" t="b">
        <v>1</v>
      </c>
      <c r="G218" s="10" t="b">
        <v>0</v>
      </c>
      <c r="H218" s="10" t="b">
        <v>0</v>
      </c>
      <c r="I218" s="10">
        <v>1</v>
      </c>
      <c r="J218" t="str">
        <f t="shared" si="8"/>
        <v>787,</v>
      </c>
      <c r="K218" t="str">
        <f t="shared" si="9"/>
        <v>update unitindex set isSortIndex = 0 where unitindexid =1380</v>
      </c>
    </row>
    <row r="219" spans="1:11" x14ac:dyDescent="0.3">
      <c r="A219" s="10">
        <v>1383</v>
      </c>
      <c r="B219" s="10" t="s">
        <v>784</v>
      </c>
      <c r="C219" s="10" t="s">
        <v>21</v>
      </c>
      <c r="D219" s="10">
        <v>788</v>
      </c>
      <c r="E219" s="10" t="b">
        <v>1</v>
      </c>
      <c r="F219" s="10" t="b">
        <v>1</v>
      </c>
      <c r="G219" s="10" t="b">
        <v>0</v>
      </c>
      <c r="H219" s="10" t="b">
        <v>0</v>
      </c>
      <c r="I219" s="10">
        <v>1</v>
      </c>
      <c r="J219" t="str">
        <f t="shared" si="8"/>
        <v>788,</v>
      </c>
      <c r="K219" t="str">
        <f t="shared" si="9"/>
        <v>update unitindex set isSortIndex = 0 where unitindexid =1383</v>
      </c>
    </row>
    <row r="220" spans="1:11" x14ac:dyDescent="0.3">
      <c r="A220" s="10">
        <v>1386</v>
      </c>
      <c r="B220" s="10" t="s">
        <v>785</v>
      </c>
      <c r="C220" s="10" t="s">
        <v>21</v>
      </c>
      <c r="D220" s="10">
        <v>789</v>
      </c>
      <c r="E220" s="10" t="b">
        <v>1</v>
      </c>
      <c r="F220" s="10" t="b">
        <v>1</v>
      </c>
      <c r="G220" s="10" t="b">
        <v>0</v>
      </c>
      <c r="H220" s="10" t="b">
        <v>0</v>
      </c>
      <c r="I220" s="10">
        <v>1</v>
      </c>
      <c r="J220" t="str">
        <f t="shared" si="8"/>
        <v>789,</v>
      </c>
      <c r="K220" t="str">
        <f t="shared" si="9"/>
        <v>update unitindex set isSortIndex = 0 where unitindexid =1386</v>
      </c>
    </row>
    <row r="221" spans="1:11" x14ac:dyDescent="0.3">
      <c r="A221" s="10">
        <v>1389</v>
      </c>
      <c r="B221" s="10" t="s">
        <v>786</v>
      </c>
      <c r="C221" s="10" t="s">
        <v>21</v>
      </c>
      <c r="D221" s="10">
        <v>790</v>
      </c>
      <c r="E221" s="10" t="b">
        <v>1</v>
      </c>
      <c r="F221" s="10" t="b">
        <v>1</v>
      </c>
      <c r="G221" s="10" t="b">
        <v>0</v>
      </c>
      <c r="H221" s="10" t="b">
        <v>0</v>
      </c>
      <c r="I221" s="10">
        <v>1</v>
      </c>
      <c r="J221" t="str">
        <f t="shared" si="8"/>
        <v>790,</v>
      </c>
      <c r="K221" t="str">
        <f t="shared" si="9"/>
        <v>update unitindex set isSortIndex = 0 where unitindexid =1389</v>
      </c>
    </row>
    <row r="222" spans="1:11" x14ac:dyDescent="0.3">
      <c r="A222" s="10">
        <v>1392</v>
      </c>
      <c r="B222" s="10" t="s">
        <v>787</v>
      </c>
      <c r="C222" s="10" t="s">
        <v>21</v>
      </c>
      <c r="D222" s="10">
        <v>791</v>
      </c>
      <c r="E222" s="10" t="b">
        <v>1</v>
      </c>
      <c r="F222" s="10" t="b">
        <v>1</v>
      </c>
      <c r="G222" s="10" t="b">
        <v>0</v>
      </c>
      <c r="H222" s="10" t="b">
        <v>0</v>
      </c>
      <c r="I222" s="10">
        <v>1</v>
      </c>
      <c r="J222" t="str">
        <f t="shared" si="8"/>
        <v>791,</v>
      </c>
      <c r="K222" t="str">
        <f t="shared" si="9"/>
        <v>update unitindex set isSortIndex = 0 where unitindexid =1392</v>
      </c>
    </row>
    <row r="223" spans="1:11" x14ac:dyDescent="0.3">
      <c r="A223" s="10">
        <v>1395</v>
      </c>
      <c r="B223" s="10" t="s">
        <v>788</v>
      </c>
      <c r="C223" s="10" t="s">
        <v>21</v>
      </c>
      <c r="D223" s="10">
        <v>792</v>
      </c>
      <c r="E223" s="10" t="b">
        <v>1</v>
      </c>
      <c r="F223" s="10" t="b">
        <v>1</v>
      </c>
      <c r="G223" s="10" t="b">
        <v>0</v>
      </c>
      <c r="H223" s="10" t="b">
        <v>0</v>
      </c>
      <c r="I223" s="10">
        <v>1</v>
      </c>
      <c r="J223" t="str">
        <f t="shared" si="8"/>
        <v>792,</v>
      </c>
      <c r="K223" t="str">
        <f t="shared" si="9"/>
        <v>update unitindex set isSortIndex = 0 where unitindexid =1395</v>
      </c>
    </row>
    <row r="224" spans="1:11" x14ac:dyDescent="0.3">
      <c r="A224" s="10">
        <v>1362</v>
      </c>
      <c r="B224" s="10" t="s">
        <v>789</v>
      </c>
      <c r="C224" s="10" t="s">
        <v>21</v>
      </c>
      <c r="D224" s="10">
        <v>781</v>
      </c>
      <c r="E224" s="10" t="b">
        <v>1</v>
      </c>
      <c r="F224" s="10" t="b">
        <v>1</v>
      </c>
      <c r="G224" s="10" t="b">
        <v>0</v>
      </c>
      <c r="H224" s="10" t="b">
        <v>0</v>
      </c>
      <c r="I224" s="10">
        <v>1</v>
      </c>
      <c r="J224" t="str">
        <f t="shared" si="8"/>
        <v>781,</v>
      </c>
      <c r="K224" t="str">
        <f t="shared" si="9"/>
        <v>update unitindex set isSortIndex = 0 where unitindexid =1362</v>
      </c>
    </row>
    <row r="225" spans="1:11" x14ac:dyDescent="0.3">
      <c r="A225" s="10">
        <v>1365</v>
      </c>
      <c r="B225" s="10" t="s">
        <v>790</v>
      </c>
      <c r="C225" s="10" t="s">
        <v>21</v>
      </c>
      <c r="D225" s="10">
        <v>782</v>
      </c>
      <c r="E225" s="10" t="b">
        <v>1</v>
      </c>
      <c r="F225" s="10" t="b">
        <v>1</v>
      </c>
      <c r="G225" s="10" t="b">
        <v>0</v>
      </c>
      <c r="H225" s="10" t="b">
        <v>0</v>
      </c>
      <c r="I225" s="10">
        <v>1</v>
      </c>
      <c r="J225" t="str">
        <f t="shared" si="8"/>
        <v>782,</v>
      </c>
      <c r="K225" t="str">
        <f t="shared" si="9"/>
        <v>update unitindex set isSortIndex = 0 where unitindexid =1365</v>
      </c>
    </row>
    <row r="226" spans="1:11" x14ac:dyDescent="0.3">
      <c r="A226" s="10">
        <v>1368</v>
      </c>
      <c r="B226" s="10" t="s">
        <v>791</v>
      </c>
      <c r="C226" s="10" t="s">
        <v>21</v>
      </c>
      <c r="D226" s="10">
        <v>783</v>
      </c>
      <c r="E226" s="10" t="b">
        <v>1</v>
      </c>
      <c r="F226" s="10" t="b">
        <v>1</v>
      </c>
      <c r="G226" s="10" t="b">
        <v>0</v>
      </c>
      <c r="H226" s="10" t="b">
        <v>0</v>
      </c>
      <c r="I226" s="10">
        <v>1</v>
      </c>
      <c r="J226" t="str">
        <f t="shared" si="8"/>
        <v>783,</v>
      </c>
      <c r="K226" t="str">
        <f t="shared" si="9"/>
        <v>update unitindex set isSortIndex = 0 where unitindexid =1368</v>
      </c>
    </row>
    <row r="227" spans="1:11" x14ac:dyDescent="0.3">
      <c r="A227" s="10">
        <v>1371</v>
      </c>
      <c r="B227" s="10" t="s">
        <v>792</v>
      </c>
      <c r="C227" s="10" t="s">
        <v>21</v>
      </c>
      <c r="D227" s="10">
        <v>784</v>
      </c>
      <c r="E227" s="10" t="b">
        <v>1</v>
      </c>
      <c r="F227" s="10" t="b">
        <v>1</v>
      </c>
      <c r="G227" s="10" t="b">
        <v>0</v>
      </c>
      <c r="H227" s="10" t="b">
        <v>0</v>
      </c>
      <c r="I227" s="10">
        <v>1</v>
      </c>
      <c r="J227" t="str">
        <f t="shared" si="8"/>
        <v>784,</v>
      </c>
      <c r="K227" t="str">
        <f t="shared" si="9"/>
        <v>update unitindex set isSortIndex = 0 where unitindexid =1371</v>
      </c>
    </row>
    <row r="228" spans="1:11" x14ac:dyDescent="0.3">
      <c r="A228" s="10">
        <v>1374</v>
      </c>
      <c r="B228" s="10" t="s">
        <v>793</v>
      </c>
      <c r="C228" s="10" t="s">
        <v>21</v>
      </c>
      <c r="D228" s="10">
        <v>785</v>
      </c>
      <c r="E228" s="10" t="b">
        <v>1</v>
      </c>
      <c r="F228" s="10" t="b">
        <v>1</v>
      </c>
      <c r="G228" s="10" t="b">
        <v>0</v>
      </c>
      <c r="H228" s="10" t="b">
        <v>0</v>
      </c>
      <c r="I228" s="10">
        <v>1</v>
      </c>
      <c r="J228" t="str">
        <f t="shared" si="8"/>
        <v>785,</v>
      </c>
      <c r="K228" t="str">
        <f t="shared" si="9"/>
        <v>update unitindex set isSortIndex = 0 where unitindexid =1374</v>
      </c>
    </row>
    <row r="229" spans="1:11" x14ac:dyDescent="0.3">
      <c r="A229" s="10">
        <v>1353</v>
      </c>
      <c r="B229" s="10" t="s">
        <v>794</v>
      </c>
      <c r="C229" s="10" t="s">
        <v>21</v>
      </c>
      <c r="D229" s="10">
        <v>778</v>
      </c>
      <c r="E229" s="10" t="b">
        <v>1</v>
      </c>
      <c r="F229" s="10" t="b">
        <v>1</v>
      </c>
      <c r="G229" s="10" t="b">
        <v>0</v>
      </c>
      <c r="H229" s="10" t="b">
        <v>0</v>
      </c>
      <c r="I229" s="10">
        <v>1</v>
      </c>
      <c r="J229" t="str">
        <f t="shared" si="8"/>
        <v>778,</v>
      </c>
      <c r="K229" t="str">
        <f t="shared" si="9"/>
        <v>update unitindex set isSortIndex = 0 where unitindexid =1353</v>
      </c>
    </row>
    <row r="230" spans="1:11" x14ac:dyDescent="0.3">
      <c r="A230" s="10">
        <v>1356</v>
      </c>
      <c r="B230" s="10" t="s">
        <v>795</v>
      </c>
      <c r="C230" s="10" t="s">
        <v>21</v>
      </c>
      <c r="D230" s="10">
        <v>779</v>
      </c>
      <c r="E230" s="10" t="b">
        <v>1</v>
      </c>
      <c r="F230" s="10" t="b">
        <v>1</v>
      </c>
      <c r="G230" s="10" t="b">
        <v>0</v>
      </c>
      <c r="H230" s="10" t="b">
        <v>0</v>
      </c>
      <c r="I230" s="10">
        <v>1</v>
      </c>
      <c r="J230" t="str">
        <f t="shared" si="8"/>
        <v>779,</v>
      </c>
      <c r="K230" t="str">
        <f t="shared" si="9"/>
        <v>update unitindex set isSortIndex = 0 where unitindexid =1356</v>
      </c>
    </row>
    <row r="231" spans="1:11" x14ac:dyDescent="0.3">
      <c r="A231" s="10">
        <v>1359</v>
      </c>
      <c r="B231" s="10" t="s">
        <v>796</v>
      </c>
      <c r="C231" s="10" t="s">
        <v>21</v>
      </c>
      <c r="D231" s="10">
        <v>780</v>
      </c>
      <c r="E231" s="10" t="b">
        <v>1</v>
      </c>
      <c r="F231" s="10" t="b">
        <v>1</v>
      </c>
      <c r="G231" s="10" t="b">
        <v>0</v>
      </c>
      <c r="H231" s="10" t="b">
        <v>0</v>
      </c>
      <c r="I231" s="10">
        <v>1</v>
      </c>
      <c r="J231" t="str">
        <f t="shared" si="8"/>
        <v>780,</v>
      </c>
      <c r="K231" t="str">
        <f t="shared" si="9"/>
        <v>update unitindex set isSortIndex = 0 where unitindexid =1359</v>
      </c>
    </row>
    <row r="232" spans="1:11" x14ac:dyDescent="0.3">
      <c r="A232" s="10">
        <v>1437</v>
      </c>
      <c r="B232" s="10" t="s">
        <v>797</v>
      </c>
      <c r="C232" s="10" t="s">
        <v>21</v>
      </c>
      <c r="D232" s="10">
        <v>806</v>
      </c>
      <c r="E232" s="10" t="b">
        <v>1</v>
      </c>
      <c r="F232" s="10" t="b">
        <v>1</v>
      </c>
      <c r="G232" s="10" t="b">
        <v>0</v>
      </c>
      <c r="H232" s="10" t="b">
        <v>0</v>
      </c>
      <c r="I232" s="10">
        <v>1</v>
      </c>
      <c r="J232" t="str">
        <f t="shared" si="8"/>
        <v>806,</v>
      </c>
      <c r="K232" t="str">
        <f t="shared" si="9"/>
        <v>update unitindex set isSortIndex = 0 where unitindexid =1437</v>
      </c>
    </row>
    <row r="233" spans="1:11" x14ac:dyDescent="0.3">
      <c r="A233" s="10">
        <v>1440</v>
      </c>
      <c r="B233" s="10" t="s">
        <v>798</v>
      </c>
      <c r="C233" s="10" t="s">
        <v>21</v>
      </c>
      <c r="D233" s="10">
        <v>807</v>
      </c>
      <c r="E233" s="10" t="b">
        <v>1</v>
      </c>
      <c r="F233" s="10" t="b">
        <v>1</v>
      </c>
      <c r="G233" s="10" t="b">
        <v>0</v>
      </c>
      <c r="H233" s="10" t="b">
        <v>0</v>
      </c>
      <c r="I233" s="10">
        <v>1</v>
      </c>
      <c r="J233" t="str">
        <f t="shared" si="8"/>
        <v>807,</v>
      </c>
      <c r="K233" t="str">
        <f t="shared" si="9"/>
        <v>update unitindex set isSortIndex = 0 where unitindexid =1440</v>
      </c>
    </row>
    <row r="234" spans="1:11" x14ac:dyDescent="0.3">
      <c r="A234" s="10">
        <v>1443</v>
      </c>
      <c r="B234" s="10" t="s">
        <v>799</v>
      </c>
      <c r="C234" s="10" t="s">
        <v>21</v>
      </c>
      <c r="D234" s="10">
        <v>808</v>
      </c>
      <c r="E234" s="10" t="b">
        <v>1</v>
      </c>
      <c r="F234" s="10" t="b">
        <v>1</v>
      </c>
      <c r="G234" s="10" t="b">
        <v>0</v>
      </c>
      <c r="H234" s="10" t="b">
        <v>0</v>
      </c>
      <c r="I234" s="10">
        <v>1</v>
      </c>
      <c r="J234" t="str">
        <f t="shared" si="8"/>
        <v>808,</v>
      </c>
      <c r="K234" t="str">
        <f t="shared" si="9"/>
        <v>update unitindex set isSortIndex = 0 where unitindexid =1443</v>
      </c>
    </row>
    <row r="235" spans="1:11" x14ac:dyDescent="0.3">
      <c r="A235" s="10">
        <v>1446</v>
      </c>
      <c r="B235" s="10" t="s">
        <v>800</v>
      </c>
      <c r="C235" s="10" t="s">
        <v>21</v>
      </c>
      <c r="D235" s="10">
        <v>809</v>
      </c>
      <c r="E235" s="10" t="b">
        <v>1</v>
      </c>
      <c r="F235" s="10" t="b">
        <v>1</v>
      </c>
      <c r="G235" s="10" t="b">
        <v>0</v>
      </c>
      <c r="H235" s="10" t="b">
        <v>0</v>
      </c>
      <c r="I235" s="10">
        <v>1</v>
      </c>
      <c r="J235" t="str">
        <f t="shared" si="8"/>
        <v>809,</v>
      </c>
      <c r="K235" t="str">
        <f t="shared" si="9"/>
        <v>update unitindex set isSortIndex = 0 where unitindexid =1446</v>
      </c>
    </row>
    <row r="236" spans="1:11" x14ac:dyDescent="0.3">
      <c r="A236" s="10">
        <v>1449</v>
      </c>
      <c r="B236" s="10" t="s">
        <v>801</v>
      </c>
      <c r="C236" s="10" t="s">
        <v>21</v>
      </c>
      <c r="D236" s="10">
        <v>810</v>
      </c>
      <c r="E236" s="10" t="b">
        <v>1</v>
      </c>
      <c r="F236" s="10" t="b">
        <v>1</v>
      </c>
      <c r="G236" s="10" t="b">
        <v>0</v>
      </c>
      <c r="H236" s="10" t="b">
        <v>0</v>
      </c>
      <c r="I236" s="10">
        <v>1</v>
      </c>
      <c r="J236" t="str">
        <f t="shared" si="8"/>
        <v>810,</v>
      </c>
      <c r="K236" t="str">
        <f t="shared" si="9"/>
        <v>update unitindex set isSortIndex = 0 where unitindexid =1449</v>
      </c>
    </row>
    <row r="237" spans="1:11" x14ac:dyDescent="0.3">
      <c r="A237" s="10">
        <v>1452</v>
      </c>
      <c r="B237" s="10" t="s">
        <v>802</v>
      </c>
      <c r="C237" s="10" t="s">
        <v>21</v>
      </c>
      <c r="D237" s="10">
        <v>811</v>
      </c>
      <c r="E237" s="10" t="b">
        <v>1</v>
      </c>
      <c r="F237" s="10" t="b">
        <v>1</v>
      </c>
      <c r="G237" s="10" t="b">
        <v>0</v>
      </c>
      <c r="H237" s="10" t="b">
        <v>0</v>
      </c>
      <c r="I237" s="10">
        <v>1</v>
      </c>
      <c r="J237" t="str">
        <f t="shared" si="8"/>
        <v>811,</v>
      </c>
      <c r="K237" t="str">
        <f t="shared" si="9"/>
        <v>update unitindex set isSortIndex = 0 where unitindexid =1452</v>
      </c>
    </row>
    <row r="238" spans="1:11" x14ac:dyDescent="0.3">
      <c r="A238" s="10">
        <v>1455</v>
      </c>
      <c r="B238" s="10" t="s">
        <v>803</v>
      </c>
      <c r="C238" s="10" t="s">
        <v>21</v>
      </c>
      <c r="D238" s="10">
        <v>812</v>
      </c>
      <c r="E238" s="10" t="b">
        <v>1</v>
      </c>
      <c r="F238" s="10" t="b">
        <v>1</v>
      </c>
      <c r="G238" s="10" t="b">
        <v>0</v>
      </c>
      <c r="H238" s="10" t="b">
        <v>0</v>
      </c>
      <c r="I238" s="10">
        <v>1</v>
      </c>
      <c r="J238" t="str">
        <f t="shared" si="8"/>
        <v>812,</v>
      </c>
      <c r="K238" t="str">
        <f t="shared" si="9"/>
        <v>update unitindex set isSortIndex = 0 where unitindexid =1455</v>
      </c>
    </row>
    <row r="239" spans="1:11" x14ac:dyDescent="0.3">
      <c r="A239" s="10">
        <v>1458</v>
      </c>
      <c r="B239" s="10" t="s">
        <v>804</v>
      </c>
      <c r="C239" s="10" t="s">
        <v>21</v>
      </c>
      <c r="D239" s="10">
        <v>813</v>
      </c>
      <c r="E239" s="10" t="b">
        <v>1</v>
      </c>
      <c r="F239" s="10" t="b">
        <v>1</v>
      </c>
      <c r="G239" s="10" t="b">
        <v>0</v>
      </c>
      <c r="H239" s="10" t="b">
        <v>0</v>
      </c>
      <c r="I239" s="10">
        <v>1</v>
      </c>
      <c r="J239" t="str">
        <f t="shared" si="8"/>
        <v>813,</v>
      </c>
      <c r="K239" t="str">
        <f t="shared" si="9"/>
        <v>update unitindex set isSortIndex = 0 where unitindexid =1458</v>
      </c>
    </row>
    <row r="240" spans="1:11" x14ac:dyDescent="0.3">
      <c r="A240" s="10">
        <v>1461</v>
      </c>
      <c r="B240" s="10" t="s">
        <v>805</v>
      </c>
      <c r="C240" s="10" t="s">
        <v>21</v>
      </c>
      <c r="D240" s="10">
        <v>814</v>
      </c>
      <c r="E240" s="10" t="b">
        <v>1</v>
      </c>
      <c r="F240" s="10" t="b">
        <v>1</v>
      </c>
      <c r="G240" s="10" t="b">
        <v>0</v>
      </c>
      <c r="H240" s="10" t="b">
        <v>0</v>
      </c>
      <c r="I240" s="10">
        <v>1</v>
      </c>
      <c r="J240" t="str">
        <f t="shared" si="8"/>
        <v>814,</v>
      </c>
      <c r="K240" t="str">
        <f t="shared" si="9"/>
        <v>update unitindex set isSortIndex = 0 where unitindexid =1461</v>
      </c>
    </row>
    <row r="241" spans="1:11" x14ac:dyDescent="0.3">
      <c r="A241" s="10">
        <v>1464</v>
      </c>
      <c r="B241" s="10" t="s">
        <v>806</v>
      </c>
      <c r="C241" s="10" t="s">
        <v>21</v>
      </c>
      <c r="D241" s="10">
        <v>815</v>
      </c>
      <c r="E241" s="10" t="b">
        <v>1</v>
      </c>
      <c r="F241" s="10" t="b">
        <v>1</v>
      </c>
      <c r="G241" s="10" t="b">
        <v>0</v>
      </c>
      <c r="H241" s="10" t="b">
        <v>0</v>
      </c>
      <c r="I241" s="10">
        <v>1</v>
      </c>
      <c r="J241" t="str">
        <f t="shared" si="8"/>
        <v>815,</v>
      </c>
      <c r="K241" t="str">
        <f t="shared" si="9"/>
        <v>update unitindex set isSortIndex = 0 where unitindexid =1464</v>
      </c>
    </row>
    <row r="242" spans="1:11" x14ac:dyDescent="0.3">
      <c r="A242" s="10">
        <v>1467</v>
      </c>
      <c r="B242" s="10" t="s">
        <v>807</v>
      </c>
      <c r="C242" s="10" t="s">
        <v>21</v>
      </c>
      <c r="D242" s="10">
        <v>816</v>
      </c>
      <c r="E242" s="10" t="b">
        <v>1</v>
      </c>
      <c r="F242" s="10" t="b">
        <v>1</v>
      </c>
      <c r="G242" s="10" t="b">
        <v>0</v>
      </c>
      <c r="H242" s="10" t="b">
        <v>0</v>
      </c>
      <c r="I242" s="10">
        <v>1</v>
      </c>
      <c r="J242" t="str">
        <f t="shared" si="8"/>
        <v>816,</v>
      </c>
      <c r="K242" t="str">
        <f t="shared" si="9"/>
        <v>update unitindex set isSortIndex = 0 where unitindexid =1467</v>
      </c>
    </row>
    <row r="243" spans="1:11" x14ac:dyDescent="0.3">
      <c r="A243" s="10">
        <v>1470</v>
      </c>
      <c r="B243" s="10" t="s">
        <v>808</v>
      </c>
      <c r="C243" s="10" t="s">
        <v>21</v>
      </c>
      <c r="D243" s="10">
        <v>817</v>
      </c>
      <c r="E243" s="10" t="b">
        <v>1</v>
      </c>
      <c r="F243" s="10" t="b">
        <v>1</v>
      </c>
      <c r="G243" s="10" t="b">
        <v>0</v>
      </c>
      <c r="H243" s="10" t="b">
        <v>0</v>
      </c>
      <c r="I243" s="10">
        <v>1</v>
      </c>
      <c r="J243" t="str">
        <f t="shared" si="8"/>
        <v>817,</v>
      </c>
      <c r="K243" t="str">
        <f t="shared" si="9"/>
        <v>update unitindex set isSortIndex = 0 where unitindexid =1470</v>
      </c>
    </row>
    <row r="244" spans="1:11" x14ac:dyDescent="0.3">
      <c r="A244" s="10">
        <v>1398</v>
      </c>
      <c r="B244" s="10" t="s">
        <v>809</v>
      </c>
      <c r="C244" s="10" t="s">
        <v>21</v>
      </c>
      <c r="D244" s="10">
        <v>793</v>
      </c>
      <c r="E244" s="10" t="b">
        <v>1</v>
      </c>
      <c r="F244" s="10" t="b">
        <v>1</v>
      </c>
      <c r="G244" s="10" t="b">
        <v>0</v>
      </c>
      <c r="H244" s="10" t="b">
        <v>0</v>
      </c>
      <c r="I244" s="10">
        <v>1</v>
      </c>
      <c r="J244" t="str">
        <f t="shared" si="8"/>
        <v>793,</v>
      </c>
      <c r="K244" t="str">
        <f t="shared" si="9"/>
        <v>update unitindex set isSortIndex = 0 where unitindexid =1398</v>
      </c>
    </row>
    <row r="245" spans="1:11" x14ac:dyDescent="0.3">
      <c r="A245" s="10">
        <v>1401</v>
      </c>
      <c r="B245" s="10" t="s">
        <v>810</v>
      </c>
      <c r="C245" s="10" t="s">
        <v>21</v>
      </c>
      <c r="D245" s="10">
        <v>794</v>
      </c>
      <c r="E245" s="10" t="b">
        <v>1</v>
      </c>
      <c r="F245" s="10" t="b">
        <v>1</v>
      </c>
      <c r="G245" s="10" t="b">
        <v>0</v>
      </c>
      <c r="H245" s="10" t="b">
        <v>0</v>
      </c>
      <c r="I245" s="10">
        <v>1</v>
      </c>
      <c r="J245" t="str">
        <f t="shared" si="8"/>
        <v>794,</v>
      </c>
      <c r="K245" t="str">
        <f t="shared" si="9"/>
        <v>update unitindex set isSortIndex = 0 where unitindexid =1401</v>
      </c>
    </row>
    <row r="246" spans="1:11" x14ac:dyDescent="0.3">
      <c r="A246" s="10">
        <v>1479</v>
      </c>
      <c r="B246" s="10" t="s">
        <v>811</v>
      </c>
      <c r="C246" s="10" t="s">
        <v>21</v>
      </c>
      <c r="D246" s="10">
        <v>795</v>
      </c>
      <c r="E246" s="10" t="b">
        <v>1</v>
      </c>
      <c r="F246" s="10" t="b">
        <v>1</v>
      </c>
      <c r="G246" s="10" t="b">
        <v>0</v>
      </c>
      <c r="H246" s="10" t="b">
        <v>0</v>
      </c>
      <c r="I246" s="10">
        <v>1</v>
      </c>
      <c r="J246" t="str">
        <f t="shared" si="8"/>
        <v>795,</v>
      </c>
      <c r="K246" t="str">
        <f t="shared" si="9"/>
        <v>update unitindex set isSortIndex = 0 where unitindexid =1479</v>
      </c>
    </row>
    <row r="247" spans="1:11" x14ac:dyDescent="0.3">
      <c r="A247" s="10">
        <v>1407</v>
      </c>
      <c r="B247" s="10" t="s">
        <v>812</v>
      </c>
      <c r="C247" s="10" t="s">
        <v>21</v>
      </c>
      <c r="D247" s="10">
        <v>796</v>
      </c>
      <c r="E247" s="10" t="b">
        <v>1</v>
      </c>
      <c r="F247" s="10" t="b">
        <v>1</v>
      </c>
      <c r="G247" s="10" t="b">
        <v>0</v>
      </c>
      <c r="H247" s="10" t="b">
        <v>0</v>
      </c>
      <c r="I247" s="10">
        <v>1</v>
      </c>
      <c r="J247" t="str">
        <f t="shared" si="8"/>
        <v>796,</v>
      </c>
      <c r="K247" t="str">
        <f t="shared" si="9"/>
        <v>update unitindex set isSortIndex = 0 where unitindexid =1407</v>
      </c>
    </row>
    <row r="248" spans="1:11" x14ac:dyDescent="0.3">
      <c r="A248" s="10">
        <v>1480</v>
      </c>
      <c r="B248" s="10" t="s">
        <v>813</v>
      </c>
      <c r="C248" s="10" t="s">
        <v>21</v>
      </c>
      <c r="D248" s="10">
        <v>797</v>
      </c>
      <c r="E248" s="10" t="b">
        <v>1</v>
      </c>
      <c r="F248" s="10" t="b">
        <v>1</v>
      </c>
      <c r="G248" s="10" t="b">
        <v>0</v>
      </c>
      <c r="H248" s="10" t="b">
        <v>0</v>
      </c>
      <c r="I248" s="10">
        <v>1</v>
      </c>
      <c r="J248" t="str">
        <f t="shared" si="8"/>
        <v>797,</v>
      </c>
      <c r="K248" t="str">
        <f t="shared" si="9"/>
        <v>update unitindex set isSortIndex = 0 where unitindexid =1480</v>
      </c>
    </row>
    <row r="249" spans="1:11" x14ac:dyDescent="0.3">
      <c r="A249" s="10">
        <v>1481</v>
      </c>
      <c r="B249" s="10" t="s">
        <v>814</v>
      </c>
      <c r="C249" s="10" t="s">
        <v>21</v>
      </c>
      <c r="D249" s="10">
        <v>798</v>
      </c>
      <c r="E249" s="10" t="b">
        <v>1</v>
      </c>
      <c r="F249" s="10" t="b">
        <v>1</v>
      </c>
      <c r="G249" s="10" t="b">
        <v>0</v>
      </c>
      <c r="H249" s="10" t="b">
        <v>0</v>
      </c>
      <c r="I249" s="10">
        <v>1</v>
      </c>
      <c r="J249" t="str">
        <f t="shared" si="8"/>
        <v>798,</v>
      </c>
      <c r="K249" t="str">
        <f t="shared" si="9"/>
        <v>update unitindex set isSortIndex = 0 where unitindexid =1481</v>
      </c>
    </row>
    <row r="250" spans="1:11" x14ac:dyDescent="0.3">
      <c r="A250" s="10">
        <v>1482</v>
      </c>
      <c r="B250" s="10" t="s">
        <v>815</v>
      </c>
      <c r="C250" s="10" t="s">
        <v>21</v>
      </c>
      <c r="D250" s="10">
        <v>799</v>
      </c>
      <c r="E250" s="10" t="b">
        <v>1</v>
      </c>
      <c r="F250" s="10" t="b">
        <v>1</v>
      </c>
      <c r="G250" s="10" t="b">
        <v>0</v>
      </c>
      <c r="H250" s="10" t="b">
        <v>0</v>
      </c>
      <c r="I250" s="10">
        <v>1</v>
      </c>
      <c r="J250" t="str">
        <f t="shared" si="8"/>
        <v>799,</v>
      </c>
      <c r="K250" t="str">
        <f t="shared" si="9"/>
        <v>update unitindex set isSortIndex = 0 where unitindexid =1482</v>
      </c>
    </row>
    <row r="251" spans="1:11" x14ac:dyDescent="0.3">
      <c r="A251" s="10">
        <v>1483</v>
      </c>
      <c r="B251" s="10" t="s">
        <v>816</v>
      </c>
      <c r="C251" s="10" t="s">
        <v>21</v>
      </c>
      <c r="D251" s="10">
        <v>800</v>
      </c>
      <c r="E251" s="10" t="b">
        <v>1</v>
      </c>
      <c r="F251" s="10" t="b">
        <v>1</v>
      </c>
      <c r="G251" s="10" t="b">
        <v>0</v>
      </c>
      <c r="H251" s="10" t="b">
        <v>0</v>
      </c>
      <c r="I251" s="10">
        <v>1</v>
      </c>
      <c r="J251" t="str">
        <f t="shared" si="8"/>
        <v>800,</v>
      </c>
      <c r="K251" t="str">
        <f t="shared" si="9"/>
        <v>update unitindex set isSortIndex = 0 where unitindexid =1483</v>
      </c>
    </row>
    <row r="252" spans="1:11" x14ac:dyDescent="0.3">
      <c r="A252" s="10">
        <v>1422</v>
      </c>
      <c r="B252" s="10" t="s">
        <v>817</v>
      </c>
      <c r="C252" s="10" t="s">
        <v>21</v>
      </c>
      <c r="D252" s="10">
        <v>801</v>
      </c>
      <c r="E252" s="10" t="b">
        <v>1</v>
      </c>
      <c r="F252" s="10" t="b">
        <v>1</v>
      </c>
      <c r="G252" s="10" t="b">
        <v>0</v>
      </c>
      <c r="H252" s="10" t="b">
        <v>0</v>
      </c>
      <c r="I252" s="10">
        <v>1</v>
      </c>
      <c r="J252" t="str">
        <f t="shared" si="8"/>
        <v>801,</v>
      </c>
      <c r="K252" t="str">
        <f t="shared" si="9"/>
        <v>update unitindex set isSortIndex = 0 where unitindexid =1422</v>
      </c>
    </row>
    <row r="253" spans="1:11" x14ac:dyDescent="0.3">
      <c r="A253" s="10">
        <v>1425</v>
      </c>
      <c r="B253" s="10" t="s">
        <v>818</v>
      </c>
      <c r="C253" s="10" t="s">
        <v>21</v>
      </c>
      <c r="D253" s="10">
        <v>802</v>
      </c>
      <c r="E253" s="10" t="b">
        <v>1</v>
      </c>
      <c r="F253" s="10" t="b">
        <v>1</v>
      </c>
      <c r="G253" s="10" t="b">
        <v>0</v>
      </c>
      <c r="H253" s="10" t="b">
        <v>0</v>
      </c>
      <c r="I253" s="10">
        <v>1</v>
      </c>
      <c r="J253" t="str">
        <f t="shared" si="8"/>
        <v>802,</v>
      </c>
      <c r="K253" t="str">
        <f t="shared" si="9"/>
        <v>update unitindex set isSortIndex = 0 where unitindexid =1425</v>
      </c>
    </row>
    <row r="254" spans="1:11" x14ac:dyDescent="0.3">
      <c r="A254" s="10">
        <v>1428</v>
      </c>
      <c r="B254" s="10" t="s">
        <v>819</v>
      </c>
      <c r="C254" s="10" t="s">
        <v>21</v>
      </c>
      <c r="D254" s="10">
        <v>803</v>
      </c>
      <c r="E254" s="10" t="b">
        <v>1</v>
      </c>
      <c r="F254" s="10" t="b">
        <v>1</v>
      </c>
      <c r="G254" s="10" t="b">
        <v>0</v>
      </c>
      <c r="H254" s="10" t="b">
        <v>0</v>
      </c>
      <c r="I254" s="10">
        <v>1</v>
      </c>
      <c r="J254" t="str">
        <f t="shared" si="8"/>
        <v>803,</v>
      </c>
      <c r="K254" t="str">
        <f t="shared" si="9"/>
        <v>update unitindex set isSortIndex = 0 where unitindexid =1428</v>
      </c>
    </row>
    <row r="255" spans="1:11" x14ac:dyDescent="0.3">
      <c r="A255" s="10">
        <v>1484</v>
      </c>
      <c r="B255" s="10" t="s">
        <v>820</v>
      </c>
      <c r="C255" s="10" t="s">
        <v>21</v>
      </c>
      <c r="D255" s="10">
        <v>804</v>
      </c>
      <c r="E255" s="10" t="b">
        <v>1</v>
      </c>
      <c r="F255" s="10" t="b">
        <v>1</v>
      </c>
      <c r="G255" s="10" t="b">
        <v>0</v>
      </c>
      <c r="H255" s="10" t="b">
        <v>0</v>
      </c>
      <c r="I255" s="10">
        <v>1</v>
      </c>
      <c r="J255" t="str">
        <f t="shared" si="8"/>
        <v>804,</v>
      </c>
      <c r="K255" t="str">
        <f t="shared" si="9"/>
        <v>update unitindex set isSortIndex = 0 where unitindexid =1484</v>
      </c>
    </row>
    <row r="256" spans="1:11" x14ac:dyDescent="0.3">
      <c r="A256" s="10">
        <v>1485</v>
      </c>
      <c r="B256" s="10" t="s">
        <v>821</v>
      </c>
      <c r="C256" s="10" t="s">
        <v>21</v>
      </c>
      <c r="D256" s="10">
        <v>805</v>
      </c>
      <c r="E256" s="10" t="b">
        <v>1</v>
      </c>
      <c r="F256" s="10" t="b">
        <v>1</v>
      </c>
      <c r="G256" s="10" t="b">
        <v>0</v>
      </c>
      <c r="H256" s="10" t="b">
        <v>0</v>
      </c>
      <c r="I256" s="10">
        <v>1</v>
      </c>
      <c r="J256" t="str">
        <f t="shared" si="8"/>
        <v>805,</v>
      </c>
      <c r="K256" t="str">
        <f t="shared" si="9"/>
        <v>update unitindex set isSortIndex = 0 where unitindexid =1485</v>
      </c>
    </row>
    <row r="257" spans="1:11" ht="28.8" x14ac:dyDescent="0.3">
      <c r="A257" s="10">
        <v>1287</v>
      </c>
      <c r="B257" s="10" t="s">
        <v>822</v>
      </c>
      <c r="C257" s="10" t="s">
        <v>21</v>
      </c>
      <c r="D257" s="10">
        <v>739</v>
      </c>
      <c r="E257" s="10" t="b">
        <v>1</v>
      </c>
      <c r="F257" s="10" t="b">
        <v>1</v>
      </c>
      <c r="G257" s="10" t="b">
        <v>0</v>
      </c>
      <c r="H257" s="10" t="b">
        <v>0</v>
      </c>
      <c r="I257" s="10">
        <v>1</v>
      </c>
      <c r="J257" t="str">
        <f t="shared" si="8"/>
        <v>739,</v>
      </c>
      <c r="K257" t="str">
        <f t="shared" si="9"/>
        <v>update unitindex set isSortIndex = 0 where unitindexid =1287</v>
      </c>
    </row>
    <row r="258" spans="1:11" ht="28.8" x14ac:dyDescent="0.3">
      <c r="A258" s="10">
        <v>1290</v>
      </c>
      <c r="B258" s="10" t="s">
        <v>823</v>
      </c>
      <c r="C258" s="10" t="s">
        <v>21</v>
      </c>
      <c r="D258" s="10">
        <v>740</v>
      </c>
      <c r="E258" s="10" t="b">
        <v>1</v>
      </c>
      <c r="F258" s="10" t="b">
        <v>1</v>
      </c>
      <c r="G258" s="10" t="b">
        <v>0</v>
      </c>
      <c r="H258" s="10" t="b">
        <v>0</v>
      </c>
      <c r="I258" s="10">
        <v>1</v>
      </c>
      <c r="J258" t="str">
        <f t="shared" si="8"/>
        <v>740,</v>
      </c>
      <c r="K258" t="str">
        <f t="shared" si="9"/>
        <v>update unitindex set isSortIndex = 0 where unitindexid =1290</v>
      </c>
    </row>
    <row r="259" spans="1:11" ht="28.8" x14ac:dyDescent="0.3">
      <c r="A259" s="10">
        <v>1293</v>
      </c>
      <c r="B259" s="10" t="s">
        <v>824</v>
      </c>
      <c r="C259" s="10" t="s">
        <v>21</v>
      </c>
      <c r="D259" s="10">
        <v>741</v>
      </c>
      <c r="E259" s="10" t="b">
        <v>1</v>
      </c>
      <c r="F259" s="10" t="b">
        <v>1</v>
      </c>
      <c r="G259" s="10" t="b">
        <v>0</v>
      </c>
      <c r="H259" s="10" t="b">
        <v>0</v>
      </c>
      <c r="I259" s="10">
        <v>1</v>
      </c>
      <c r="J259" t="str">
        <f t="shared" si="8"/>
        <v>741,</v>
      </c>
      <c r="K259" t="str">
        <f t="shared" si="9"/>
        <v>update unitindex set isSortIndex = 0 where unitindexid =1293</v>
      </c>
    </row>
    <row r="260" spans="1:11" ht="28.8" x14ac:dyDescent="0.3">
      <c r="A260" s="10">
        <v>1296</v>
      </c>
      <c r="B260" s="10" t="s">
        <v>825</v>
      </c>
      <c r="C260" s="10" t="s">
        <v>21</v>
      </c>
      <c r="D260" s="10">
        <v>742</v>
      </c>
      <c r="E260" s="10" t="b">
        <v>1</v>
      </c>
      <c r="F260" s="10" t="b">
        <v>1</v>
      </c>
      <c r="G260" s="10" t="b">
        <v>0</v>
      </c>
      <c r="H260" s="10" t="b">
        <v>0</v>
      </c>
      <c r="I260" s="10">
        <v>1</v>
      </c>
      <c r="J260" t="str">
        <f t="shared" si="8"/>
        <v>742,</v>
      </c>
      <c r="K260" t="str">
        <f t="shared" si="9"/>
        <v>update unitindex set isSortIndex = 0 where unitindexid =1296</v>
      </c>
    </row>
    <row r="261" spans="1:11" ht="28.8" x14ac:dyDescent="0.3">
      <c r="A261" s="10">
        <v>1299</v>
      </c>
      <c r="B261" s="10" t="s">
        <v>826</v>
      </c>
      <c r="C261" s="10" t="s">
        <v>21</v>
      </c>
      <c r="D261" s="10">
        <v>743</v>
      </c>
      <c r="E261" s="10" t="b">
        <v>1</v>
      </c>
      <c r="F261" s="10" t="b">
        <v>1</v>
      </c>
      <c r="G261" s="10" t="b">
        <v>0</v>
      </c>
      <c r="H261" s="10" t="b">
        <v>0</v>
      </c>
      <c r="I261" s="10">
        <v>1</v>
      </c>
      <c r="J261" t="str">
        <f t="shared" si="8"/>
        <v>743,</v>
      </c>
      <c r="K261" t="str">
        <f t="shared" si="9"/>
        <v>update unitindex set isSortIndex = 0 where unitindexid =1299</v>
      </c>
    </row>
    <row r="262" spans="1:11" ht="28.8" x14ac:dyDescent="0.3">
      <c r="A262" s="10">
        <v>1302</v>
      </c>
      <c r="B262" s="10" t="s">
        <v>827</v>
      </c>
      <c r="C262" s="10" t="s">
        <v>21</v>
      </c>
      <c r="D262" s="10">
        <v>744</v>
      </c>
      <c r="E262" s="10" t="b">
        <v>1</v>
      </c>
      <c r="F262" s="10" t="b">
        <v>1</v>
      </c>
      <c r="G262" s="10" t="b">
        <v>0</v>
      </c>
      <c r="H262" s="10" t="b">
        <v>0</v>
      </c>
      <c r="I262" s="10">
        <v>1</v>
      </c>
      <c r="J262" t="str">
        <f t="shared" si="8"/>
        <v>744,</v>
      </c>
      <c r="K262" t="str">
        <f t="shared" si="9"/>
        <v>update unitindex set isSortIndex = 0 where unitindexid =1302</v>
      </c>
    </row>
    <row r="263" spans="1:11" ht="28.8" x14ac:dyDescent="0.3">
      <c r="A263" s="10">
        <v>1305</v>
      </c>
      <c r="B263" s="10" t="s">
        <v>828</v>
      </c>
      <c r="C263" s="10" t="s">
        <v>21</v>
      </c>
      <c r="D263" s="10">
        <v>745</v>
      </c>
      <c r="E263" s="10" t="b">
        <v>1</v>
      </c>
      <c r="F263" s="10" t="b">
        <v>1</v>
      </c>
      <c r="G263" s="10" t="b">
        <v>0</v>
      </c>
      <c r="H263" s="10" t="b">
        <v>0</v>
      </c>
      <c r="I263" s="10">
        <v>1</v>
      </c>
      <c r="J263" t="str">
        <f t="shared" si="8"/>
        <v>745,</v>
      </c>
      <c r="K263" t="str">
        <f t="shared" si="9"/>
        <v>update unitindex set isSortIndex = 0 where unitindexid =1305</v>
      </c>
    </row>
    <row r="264" spans="1:11" ht="28.8" x14ac:dyDescent="0.3">
      <c r="A264" s="10">
        <v>1308</v>
      </c>
      <c r="B264" s="10" t="s">
        <v>829</v>
      </c>
      <c r="C264" s="10" t="s">
        <v>21</v>
      </c>
      <c r="D264" s="10">
        <v>746</v>
      </c>
      <c r="E264" s="10" t="b">
        <v>1</v>
      </c>
      <c r="F264" s="10" t="b">
        <v>1</v>
      </c>
      <c r="G264" s="10" t="b">
        <v>0</v>
      </c>
      <c r="H264" s="10" t="b">
        <v>0</v>
      </c>
      <c r="I264" s="10">
        <v>1</v>
      </c>
      <c r="J264" t="str">
        <f t="shared" si="8"/>
        <v>746,</v>
      </c>
      <c r="K264" t="str">
        <f t="shared" si="9"/>
        <v>update unitindex set isSortIndex = 0 where unitindexid =1308</v>
      </c>
    </row>
    <row r="265" spans="1:11" ht="28.8" x14ac:dyDescent="0.3">
      <c r="A265" s="10">
        <v>1311</v>
      </c>
      <c r="B265" s="10" t="s">
        <v>830</v>
      </c>
      <c r="C265" s="10" t="s">
        <v>21</v>
      </c>
      <c r="D265" s="10">
        <v>747</v>
      </c>
      <c r="E265" s="10" t="b">
        <v>1</v>
      </c>
      <c r="F265" s="10" t="b">
        <v>1</v>
      </c>
      <c r="G265" s="10" t="b">
        <v>0</v>
      </c>
      <c r="H265" s="10" t="b">
        <v>0</v>
      </c>
      <c r="I265" s="10">
        <v>1</v>
      </c>
      <c r="J265" t="str">
        <f t="shared" si="8"/>
        <v>747,</v>
      </c>
      <c r="K265" t="str">
        <f t="shared" si="9"/>
        <v>update unitindex set isSortIndex = 0 where unitindexid =1311</v>
      </c>
    </row>
    <row r="266" spans="1:11" ht="28.8" x14ac:dyDescent="0.3">
      <c r="A266" s="10">
        <v>1314</v>
      </c>
      <c r="B266" s="10" t="s">
        <v>831</v>
      </c>
      <c r="C266" s="10" t="s">
        <v>21</v>
      </c>
      <c r="D266" s="10">
        <v>748</v>
      </c>
      <c r="E266" s="10" t="b">
        <v>1</v>
      </c>
      <c r="F266" s="10" t="b">
        <v>1</v>
      </c>
      <c r="G266" s="10" t="b">
        <v>0</v>
      </c>
      <c r="H266" s="10" t="b">
        <v>0</v>
      </c>
      <c r="I266" s="10">
        <v>1</v>
      </c>
      <c r="J266" t="str">
        <f t="shared" si="8"/>
        <v>748,</v>
      </c>
      <c r="K266" t="str">
        <f t="shared" si="9"/>
        <v>update unitindex set isSortIndex = 0 where unitindexid =1314</v>
      </c>
    </row>
    <row r="267" spans="1:11" ht="28.8" x14ac:dyDescent="0.3">
      <c r="A267" s="10">
        <v>1317</v>
      </c>
      <c r="B267" s="10" t="s">
        <v>832</v>
      </c>
      <c r="C267" s="10" t="s">
        <v>21</v>
      </c>
      <c r="D267" s="10">
        <v>749</v>
      </c>
      <c r="E267" s="10" t="b">
        <v>1</v>
      </c>
      <c r="F267" s="10" t="b">
        <v>1</v>
      </c>
      <c r="G267" s="10" t="b">
        <v>0</v>
      </c>
      <c r="H267" s="10" t="b">
        <v>0</v>
      </c>
      <c r="I267" s="10">
        <v>1</v>
      </c>
      <c r="J267" t="str">
        <f t="shared" ref="J267:J306" si="10">CONCATENATE(D267,",")</f>
        <v>749,</v>
      </c>
      <c r="K267" t="str">
        <f t="shared" ref="K267:K306" si="11">CONCATENATE("update unitindex set isSortIndex = 0 where unitindexid =",A267)</f>
        <v>update unitindex set isSortIndex = 0 where unitindexid =1317</v>
      </c>
    </row>
    <row r="268" spans="1:11" ht="28.8" x14ac:dyDescent="0.3">
      <c r="A268" s="10">
        <v>1320</v>
      </c>
      <c r="B268" s="10" t="s">
        <v>833</v>
      </c>
      <c r="C268" s="10" t="s">
        <v>21</v>
      </c>
      <c r="D268" s="10">
        <v>750</v>
      </c>
      <c r="E268" s="10" t="b">
        <v>1</v>
      </c>
      <c r="F268" s="10" t="b">
        <v>1</v>
      </c>
      <c r="G268" s="10" t="b">
        <v>0</v>
      </c>
      <c r="H268" s="10" t="b">
        <v>0</v>
      </c>
      <c r="I268" s="10">
        <v>1</v>
      </c>
      <c r="J268" t="str">
        <f t="shared" si="10"/>
        <v>750,</v>
      </c>
      <c r="K268" t="str">
        <f t="shared" si="11"/>
        <v>update unitindex set isSortIndex = 0 where unitindexid =1320</v>
      </c>
    </row>
    <row r="269" spans="1:11" ht="28.8" x14ac:dyDescent="0.3">
      <c r="A269" s="10">
        <v>1323</v>
      </c>
      <c r="B269" s="10" t="s">
        <v>834</v>
      </c>
      <c r="C269" s="10" t="s">
        <v>21</v>
      </c>
      <c r="D269" s="10">
        <v>751</v>
      </c>
      <c r="E269" s="10" t="b">
        <v>1</v>
      </c>
      <c r="F269" s="10" t="b">
        <v>1</v>
      </c>
      <c r="G269" s="10" t="b">
        <v>0</v>
      </c>
      <c r="H269" s="10" t="b">
        <v>0</v>
      </c>
      <c r="I269" s="10">
        <v>1</v>
      </c>
      <c r="J269" t="str">
        <f t="shared" si="10"/>
        <v>751,</v>
      </c>
      <c r="K269" t="str">
        <f t="shared" si="11"/>
        <v>update unitindex set isSortIndex = 0 where unitindexid =1323</v>
      </c>
    </row>
    <row r="270" spans="1:11" ht="28.8" x14ac:dyDescent="0.3">
      <c r="A270" s="10">
        <v>1326</v>
      </c>
      <c r="B270" s="10" t="s">
        <v>835</v>
      </c>
      <c r="C270" s="10" t="s">
        <v>21</v>
      </c>
      <c r="D270" s="10">
        <v>752</v>
      </c>
      <c r="E270" s="10" t="b">
        <v>1</v>
      </c>
      <c r="F270" s="10" t="b">
        <v>1</v>
      </c>
      <c r="G270" s="10" t="b">
        <v>0</v>
      </c>
      <c r="H270" s="10" t="b">
        <v>0</v>
      </c>
      <c r="I270" s="10">
        <v>1</v>
      </c>
      <c r="J270" t="str">
        <f t="shared" si="10"/>
        <v>752,</v>
      </c>
      <c r="K270" t="str">
        <f t="shared" si="11"/>
        <v>update unitindex set isSortIndex = 0 where unitindexid =1326</v>
      </c>
    </row>
    <row r="271" spans="1:11" x14ac:dyDescent="0.3">
      <c r="A271" s="10">
        <v>664</v>
      </c>
      <c r="B271" s="10" t="s">
        <v>836</v>
      </c>
      <c r="C271" s="10" t="s">
        <v>21</v>
      </c>
      <c r="D271" s="10">
        <v>497</v>
      </c>
      <c r="E271" s="10" t="b">
        <v>1</v>
      </c>
      <c r="F271" s="10" t="b">
        <v>1</v>
      </c>
      <c r="G271" s="10" t="b">
        <v>0</v>
      </c>
      <c r="H271" s="10" t="b">
        <v>0</v>
      </c>
      <c r="I271" s="10">
        <v>1</v>
      </c>
      <c r="J271" t="str">
        <f t="shared" si="10"/>
        <v>497,</v>
      </c>
      <c r="K271" t="str">
        <f t="shared" si="11"/>
        <v>update unitindex set isSortIndex = 0 where unitindexid =664</v>
      </c>
    </row>
    <row r="272" spans="1:11" x14ac:dyDescent="0.3">
      <c r="A272" s="10">
        <v>668</v>
      </c>
      <c r="B272" s="10" t="s">
        <v>837</v>
      </c>
      <c r="C272" s="10" t="s">
        <v>21</v>
      </c>
      <c r="D272" s="10">
        <v>498</v>
      </c>
      <c r="E272" s="10" t="b">
        <v>1</v>
      </c>
      <c r="F272" s="10" t="b">
        <v>1</v>
      </c>
      <c r="G272" s="10" t="b">
        <v>0</v>
      </c>
      <c r="H272" s="10" t="b">
        <v>0</v>
      </c>
      <c r="I272" s="10">
        <v>1</v>
      </c>
      <c r="J272" t="str">
        <f t="shared" si="10"/>
        <v>498,</v>
      </c>
      <c r="K272" t="str">
        <f t="shared" si="11"/>
        <v>update unitindex set isSortIndex = 0 where unitindexid =668</v>
      </c>
    </row>
    <row r="273" spans="1:11" x14ac:dyDescent="0.3">
      <c r="A273" s="10">
        <v>663</v>
      </c>
      <c r="B273" s="10" t="s">
        <v>838</v>
      </c>
      <c r="C273" s="10" t="s">
        <v>21</v>
      </c>
      <c r="D273" s="10">
        <v>499</v>
      </c>
      <c r="E273" s="10" t="b">
        <v>1</v>
      </c>
      <c r="F273" s="10" t="b">
        <v>1</v>
      </c>
      <c r="G273" s="10" t="b">
        <v>0</v>
      </c>
      <c r="H273" s="10" t="b">
        <v>0</v>
      </c>
      <c r="I273" s="10">
        <v>1</v>
      </c>
      <c r="J273" t="str">
        <f t="shared" si="10"/>
        <v>499,</v>
      </c>
      <c r="K273" t="str">
        <f t="shared" si="11"/>
        <v>update unitindex set isSortIndex = 0 where unitindexid =663</v>
      </c>
    </row>
    <row r="274" spans="1:11" x14ac:dyDescent="0.3">
      <c r="A274" s="10">
        <v>672</v>
      </c>
      <c r="B274" s="10" t="s">
        <v>839</v>
      </c>
      <c r="C274" s="10" t="s">
        <v>21</v>
      </c>
      <c r="D274" s="10">
        <v>500</v>
      </c>
      <c r="E274" s="10" t="b">
        <v>1</v>
      </c>
      <c r="F274" s="10" t="b">
        <v>1</v>
      </c>
      <c r="G274" s="10" t="b">
        <v>0</v>
      </c>
      <c r="H274" s="10" t="b">
        <v>0</v>
      </c>
      <c r="I274" s="10">
        <v>1</v>
      </c>
      <c r="J274" t="str">
        <f t="shared" si="10"/>
        <v>500,</v>
      </c>
      <c r="K274" t="str">
        <f t="shared" si="11"/>
        <v>update unitindex set isSortIndex = 0 where unitindexid =672</v>
      </c>
    </row>
    <row r="275" spans="1:11" x14ac:dyDescent="0.3">
      <c r="A275" s="10">
        <v>675</v>
      </c>
      <c r="B275" s="10" t="s">
        <v>840</v>
      </c>
      <c r="C275" s="10" t="s">
        <v>21</v>
      </c>
      <c r="D275" s="10">
        <v>501</v>
      </c>
      <c r="E275" s="10" t="b">
        <v>1</v>
      </c>
      <c r="F275" s="10" t="b">
        <v>1</v>
      </c>
      <c r="G275" s="10" t="b">
        <v>0</v>
      </c>
      <c r="H275" s="10" t="b">
        <v>0</v>
      </c>
      <c r="I275" s="10">
        <v>1</v>
      </c>
      <c r="J275" t="str">
        <f t="shared" si="10"/>
        <v>501,</v>
      </c>
      <c r="K275" t="str">
        <f t="shared" si="11"/>
        <v>update unitindex set isSortIndex = 0 where unitindexid =675</v>
      </c>
    </row>
    <row r="276" spans="1:11" x14ac:dyDescent="0.3">
      <c r="A276" s="10">
        <v>679</v>
      </c>
      <c r="B276" s="10" t="s">
        <v>841</v>
      </c>
      <c r="C276" s="10" t="s">
        <v>21</v>
      </c>
      <c r="D276" s="10">
        <v>502</v>
      </c>
      <c r="E276" s="10" t="b">
        <v>1</v>
      </c>
      <c r="F276" s="10" t="b">
        <v>1</v>
      </c>
      <c r="G276" s="10" t="b">
        <v>0</v>
      </c>
      <c r="H276" s="10" t="b">
        <v>0</v>
      </c>
      <c r="I276" s="10">
        <v>1</v>
      </c>
      <c r="J276" t="str">
        <f t="shared" si="10"/>
        <v>502,</v>
      </c>
      <c r="K276" t="str">
        <f t="shared" si="11"/>
        <v>update unitindex set isSortIndex = 0 where unitindexid =679</v>
      </c>
    </row>
    <row r="277" spans="1:11" x14ac:dyDescent="0.3">
      <c r="A277" s="10">
        <v>682</v>
      </c>
      <c r="B277" s="10" t="s">
        <v>842</v>
      </c>
      <c r="C277" s="10" t="s">
        <v>21</v>
      </c>
      <c r="D277" s="10">
        <v>503</v>
      </c>
      <c r="E277" s="10" t="b">
        <v>1</v>
      </c>
      <c r="F277" s="10" t="b">
        <v>1</v>
      </c>
      <c r="G277" s="10" t="b">
        <v>0</v>
      </c>
      <c r="H277" s="10" t="b">
        <v>0</v>
      </c>
      <c r="I277" s="10">
        <v>1</v>
      </c>
      <c r="J277" t="str">
        <f t="shared" si="10"/>
        <v>503,</v>
      </c>
      <c r="K277" t="str">
        <f t="shared" si="11"/>
        <v>update unitindex set isSortIndex = 0 where unitindexid =682</v>
      </c>
    </row>
    <row r="278" spans="1:11" x14ac:dyDescent="0.3">
      <c r="A278" s="10">
        <v>685</v>
      </c>
      <c r="B278" s="10" t="s">
        <v>843</v>
      </c>
      <c r="C278" s="10" t="s">
        <v>21</v>
      </c>
      <c r="D278" s="10">
        <v>504</v>
      </c>
      <c r="E278" s="10" t="b">
        <v>1</v>
      </c>
      <c r="F278" s="10" t="b">
        <v>1</v>
      </c>
      <c r="G278" s="10" t="b">
        <v>0</v>
      </c>
      <c r="H278" s="10" t="b">
        <v>0</v>
      </c>
      <c r="I278" s="10">
        <v>1</v>
      </c>
      <c r="J278" t="str">
        <f t="shared" si="10"/>
        <v>504,</v>
      </c>
      <c r="K278" t="str">
        <f t="shared" si="11"/>
        <v>update unitindex set isSortIndex = 0 where unitindexid =685</v>
      </c>
    </row>
    <row r="279" spans="1:11" x14ac:dyDescent="0.3">
      <c r="A279" s="10">
        <v>688</v>
      </c>
      <c r="B279" s="10" t="s">
        <v>844</v>
      </c>
      <c r="C279" s="10" t="s">
        <v>21</v>
      </c>
      <c r="D279" s="10">
        <v>505</v>
      </c>
      <c r="E279" s="10" t="b">
        <v>1</v>
      </c>
      <c r="F279" s="10" t="b">
        <v>1</v>
      </c>
      <c r="G279" s="10" t="b">
        <v>0</v>
      </c>
      <c r="H279" s="10" t="b">
        <v>0</v>
      </c>
      <c r="I279" s="10">
        <v>1</v>
      </c>
      <c r="J279" t="str">
        <f t="shared" si="10"/>
        <v>505,</v>
      </c>
      <c r="K279" t="str">
        <f t="shared" si="11"/>
        <v>update unitindex set isSortIndex = 0 where unitindexid =688</v>
      </c>
    </row>
    <row r="280" spans="1:11" x14ac:dyDescent="0.3">
      <c r="A280" s="10">
        <v>691</v>
      </c>
      <c r="B280" s="10" t="s">
        <v>845</v>
      </c>
      <c r="C280" s="10" t="s">
        <v>21</v>
      </c>
      <c r="D280" s="10">
        <v>506</v>
      </c>
      <c r="E280" s="10" t="b">
        <v>1</v>
      </c>
      <c r="F280" s="10" t="b">
        <v>1</v>
      </c>
      <c r="G280" s="10" t="b">
        <v>0</v>
      </c>
      <c r="H280" s="10" t="b">
        <v>0</v>
      </c>
      <c r="I280" s="10">
        <v>1</v>
      </c>
      <c r="J280" t="str">
        <f t="shared" si="10"/>
        <v>506,</v>
      </c>
      <c r="K280" t="str">
        <f t="shared" si="11"/>
        <v>update unitindex set isSortIndex = 0 where unitindexid =691</v>
      </c>
    </row>
    <row r="281" spans="1:11" x14ac:dyDescent="0.3">
      <c r="A281" s="10">
        <v>694</v>
      </c>
      <c r="B281" s="10" t="s">
        <v>846</v>
      </c>
      <c r="C281" s="10" t="s">
        <v>21</v>
      </c>
      <c r="D281" s="10">
        <v>508</v>
      </c>
      <c r="E281" s="10" t="b">
        <v>1</v>
      </c>
      <c r="F281" s="10" t="b">
        <v>1</v>
      </c>
      <c r="G281" s="10" t="b">
        <v>0</v>
      </c>
      <c r="H281" s="10" t="b">
        <v>0</v>
      </c>
      <c r="I281" s="10">
        <v>1</v>
      </c>
      <c r="J281" t="str">
        <f t="shared" si="10"/>
        <v>508,</v>
      </c>
      <c r="K281" t="str">
        <f t="shared" si="11"/>
        <v>update unitindex set isSortIndex = 0 where unitindexid =694</v>
      </c>
    </row>
    <row r="282" spans="1:11" x14ac:dyDescent="0.3">
      <c r="A282" s="10">
        <v>697</v>
      </c>
      <c r="B282" s="10" t="s">
        <v>847</v>
      </c>
      <c r="C282" s="10" t="s">
        <v>21</v>
      </c>
      <c r="D282" s="10">
        <v>509</v>
      </c>
      <c r="E282" s="10" t="b">
        <v>1</v>
      </c>
      <c r="F282" s="10" t="b">
        <v>1</v>
      </c>
      <c r="G282" s="10" t="b">
        <v>0</v>
      </c>
      <c r="H282" s="10" t="b">
        <v>0</v>
      </c>
      <c r="I282" s="10">
        <v>1</v>
      </c>
      <c r="J282" t="str">
        <f t="shared" si="10"/>
        <v>509,</v>
      </c>
      <c r="K282" t="str">
        <f t="shared" si="11"/>
        <v>update unitindex set isSortIndex = 0 where unitindexid =697</v>
      </c>
    </row>
    <row r="283" spans="1:11" x14ac:dyDescent="0.3">
      <c r="A283" s="10">
        <v>654</v>
      </c>
      <c r="B283" s="10" t="s">
        <v>848</v>
      </c>
      <c r="C283" s="10" t="s">
        <v>21</v>
      </c>
      <c r="D283" s="10">
        <v>521</v>
      </c>
      <c r="E283" s="10" t="b">
        <v>1</v>
      </c>
      <c r="F283" s="10" t="b">
        <v>1</v>
      </c>
      <c r="G283" s="10" t="b">
        <v>0</v>
      </c>
      <c r="H283" s="10" t="b">
        <v>0</v>
      </c>
      <c r="I283" s="10">
        <v>1</v>
      </c>
      <c r="J283" t="str">
        <f t="shared" si="10"/>
        <v>521,</v>
      </c>
      <c r="K283" t="str">
        <f t="shared" si="11"/>
        <v>update unitindex set isSortIndex = 0 where unitindexid =654</v>
      </c>
    </row>
    <row r="284" spans="1:11" x14ac:dyDescent="0.3">
      <c r="A284" s="10">
        <v>656</v>
      </c>
      <c r="B284" s="10" t="s">
        <v>849</v>
      </c>
      <c r="C284" s="10" t="s">
        <v>21</v>
      </c>
      <c r="D284" s="10">
        <v>493</v>
      </c>
      <c r="E284" s="10" t="b">
        <v>1</v>
      </c>
      <c r="F284" s="10" t="b">
        <v>1</v>
      </c>
      <c r="G284" s="10" t="b">
        <v>0</v>
      </c>
      <c r="H284" s="10" t="b">
        <v>0</v>
      </c>
      <c r="I284" s="10">
        <v>1</v>
      </c>
      <c r="J284" t="str">
        <f t="shared" si="10"/>
        <v>493,</v>
      </c>
      <c r="K284" t="str">
        <f t="shared" si="11"/>
        <v>update unitindex set isSortIndex = 0 where unitindexid =656</v>
      </c>
    </row>
    <row r="285" spans="1:11" x14ac:dyDescent="0.3">
      <c r="A285" s="10">
        <v>658</v>
      </c>
      <c r="B285" s="10" t="s">
        <v>850</v>
      </c>
      <c r="C285" s="10" t="s">
        <v>21</v>
      </c>
      <c r="D285" s="10">
        <v>494</v>
      </c>
      <c r="E285" s="10" t="b">
        <v>1</v>
      </c>
      <c r="F285" s="10" t="b">
        <v>1</v>
      </c>
      <c r="G285" s="10" t="b">
        <v>0</v>
      </c>
      <c r="H285" s="10" t="b">
        <v>0</v>
      </c>
      <c r="I285" s="10">
        <v>1</v>
      </c>
      <c r="J285" t="str">
        <f t="shared" si="10"/>
        <v>494,</v>
      </c>
      <c r="K285" t="str">
        <f t="shared" si="11"/>
        <v>update unitindex set isSortIndex = 0 where unitindexid =658</v>
      </c>
    </row>
    <row r="286" spans="1:11" x14ac:dyDescent="0.3">
      <c r="A286" s="10">
        <v>660</v>
      </c>
      <c r="B286" s="10" t="s">
        <v>851</v>
      </c>
      <c r="C286" s="10" t="s">
        <v>21</v>
      </c>
      <c r="D286" s="10">
        <v>495</v>
      </c>
      <c r="E286" s="10" t="b">
        <v>1</v>
      </c>
      <c r="F286" s="10" t="b">
        <v>1</v>
      </c>
      <c r="G286" s="10" t="b">
        <v>0</v>
      </c>
      <c r="H286" s="10" t="b">
        <v>0</v>
      </c>
      <c r="I286" s="10">
        <v>1</v>
      </c>
      <c r="J286" t="str">
        <f t="shared" si="10"/>
        <v>495,</v>
      </c>
      <c r="K286" t="str">
        <f t="shared" si="11"/>
        <v>update unitindex set isSortIndex = 0 where unitindexid =660</v>
      </c>
    </row>
    <row r="287" spans="1:11" x14ac:dyDescent="0.3">
      <c r="A287" s="10">
        <v>706</v>
      </c>
      <c r="B287" s="10" t="s">
        <v>852</v>
      </c>
      <c r="C287" s="10" t="s">
        <v>21</v>
      </c>
      <c r="D287" s="10">
        <v>496</v>
      </c>
      <c r="E287" s="10" t="b">
        <v>1</v>
      </c>
      <c r="F287" s="10" t="b">
        <v>1</v>
      </c>
      <c r="G287" s="10" t="b">
        <v>0</v>
      </c>
      <c r="H287" s="10" t="b">
        <v>0</v>
      </c>
      <c r="I287" s="10">
        <v>1</v>
      </c>
      <c r="J287" t="str">
        <f t="shared" si="10"/>
        <v>496,</v>
      </c>
      <c r="K287" t="str">
        <f t="shared" si="11"/>
        <v>update unitindex set isSortIndex = 0 where unitindexid =706</v>
      </c>
    </row>
    <row r="288" spans="1:11" x14ac:dyDescent="0.3">
      <c r="A288" s="10">
        <v>652</v>
      </c>
      <c r="B288" s="10" t="s">
        <v>853</v>
      </c>
      <c r="C288" s="10" t="s">
        <v>21</v>
      </c>
      <c r="D288" s="10">
        <v>490</v>
      </c>
      <c r="E288" s="10" t="b">
        <v>1</v>
      </c>
      <c r="F288" s="10" t="b">
        <v>1</v>
      </c>
      <c r="G288" s="10" t="b">
        <v>0</v>
      </c>
      <c r="H288" s="10" t="b">
        <v>0</v>
      </c>
      <c r="I288" s="10" t="s">
        <v>21</v>
      </c>
      <c r="J288" t="str">
        <f t="shared" si="10"/>
        <v>490,</v>
      </c>
      <c r="K288" t="str">
        <f t="shared" si="11"/>
        <v>update unitindex set isSortIndex = 0 where unitindexid =652</v>
      </c>
    </row>
    <row r="289" spans="1:11" x14ac:dyDescent="0.3">
      <c r="A289" s="10">
        <v>170</v>
      </c>
      <c r="B289" s="10" t="s">
        <v>854</v>
      </c>
      <c r="C289" s="10" t="s">
        <v>21</v>
      </c>
      <c r="D289" s="10">
        <v>190</v>
      </c>
      <c r="E289" s="10" t="b">
        <v>0</v>
      </c>
      <c r="F289" s="10" t="b">
        <v>1</v>
      </c>
      <c r="G289" s="10" t="b">
        <v>0</v>
      </c>
      <c r="H289" s="10" t="b">
        <v>0</v>
      </c>
      <c r="I289" s="10">
        <v>1</v>
      </c>
      <c r="J289" t="str">
        <f t="shared" si="10"/>
        <v>190,</v>
      </c>
      <c r="K289" t="str">
        <f t="shared" si="11"/>
        <v>update unitindex set isSortIndex = 0 where unitindexid =170</v>
      </c>
    </row>
    <row r="290" spans="1:11" x14ac:dyDescent="0.3">
      <c r="A290" s="10">
        <v>172</v>
      </c>
      <c r="B290" s="10" t="s">
        <v>855</v>
      </c>
      <c r="C290" s="10" t="s">
        <v>21</v>
      </c>
      <c r="D290" s="10">
        <v>191</v>
      </c>
      <c r="E290" s="10" t="b">
        <v>0</v>
      </c>
      <c r="F290" s="10" t="b">
        <v>1</v>
      </c>
      <c r="G290" s="10" t="b">
        <v>1</v>
      </c>
      <c r="H290" s="10" t="b">
        <v>0</v>
      </c>
      <c r="I290" s="10">
        <v>1</v>
      </c>
      <c r="J290" t="str">
        <f t="shared" si="10"/>
        <v>191,</v>
      </c>
      <c r="K290" t="str">
        <f t="shared" si="11"/>
        <v>update unitindex set isSortIndex = 0 where unitindexid =172</v>
      </c>
    </row>
    <row r="291" spans="1:11" x14ac:dyDescent="0.3">
      <c r="A291" s="10">
        <v>174</v>
      </c>
      <c r="B291" s="10" t="s">
        <v>856</v>
      </c>
      <c r="C291" s="10" t="s">
        <v>21</v>
      </c>
      <c r="D291" s="10">
        <v>175</v>
      </c>
      <c r="E291" s="10" t="b">
        <v>0</v>
      </c>
      <c r="F291" s="10" t="b">
        <v>1</v>
      </c>
      <c r="G291" s="10" t="b">
        <v>1</v>
      </c>
      <c r="H291" s="10" t="b">
        <v>0</v>
      </c>
      <c r="I291" s="10">
        <v>1</v>
      </c>
      <c r="J291" t="str">
        <f t="shared" si="10"/>
        <v>175,</v>
      </c>
      <c r="K291" t="str">
        <f t="shared" si="11"/>
        <v>update unitindex set isSortIndex = 0 where unitindexid =174</v>
      </c>
    </row>
    <row r="292" spans="1:11" x14ac:dyDescent="0.3">
      <c r="A292" s="10">
        <v>176</v>
      </c>
      <c r="B292" s="10" t="s">
        <v>857</v>
      </c>
      <c r="C292" s="10" t="s">
        <v>21</v>
      </c>
      <c r="D292" s="10">
        <v>177</v>
      </c>
      <c r="E292" s="10" t="b">
        <v>0</v>
      </c>
      <c r="F292" s="10" t="b">
        <v>1</v>
      </c>
      <c r="G292" s="10" t="b">
        <v>1</v>
      </c>
      <c r="H292" s="10" t="b">
        <v>0</v>
      </c>
      <c r="I292" s="10">
        <v>1</v>
      </c>
      <c r="J292" t="str">
        <f t="shared" si="10"/>
        <v>177,</v>
      </c>
      <c r="K292" t="str">
        <f t="shared" si="11"/>
        <v>update unitindex set isSortIndex = 0 where unitindexid =176</v>
      </c>
    </row>
    <row r="293" spans="1:11" x14ac:dyDescent="0.3">
      <c r="A293" s="10">
        <v>168</v>
      </c>
      <c r="B293" s="10" t="s">
        <v>858</v>
      </c>
      <c r="C293" s="10" t="s">
        <v>21</v>
      </c>
      <c r="D293" s="10">
        <v>178</v>
      </c>
      <c r="E293" s="10" t="b">
        <v>0</v>
      </c>
      <c r="F293" s="10" t="b">
        <v>1</v>
      </c>
      <c r="G293" s="10" t="b">
        <v>0</v>
      </c>
      <c r="H293" s="10" t="b">
        <v>0</v>
      </c>
      <c r="I293" s="10">
        <v>1</v>
      </c>
      <c r="J293" t="str">
        <f t="shared" si="10"/>
        <v>178,</v>
      </c>
      <c r="K293" t="str">
        <f t="shared" si="11"/>
        <v>update unitindex set isSortIndex = 0 where unitindexid =168</v>
      </c>
    </row>
    <row r="294" spans="1:11" x14ac:dyDescent="0.3">
      <c r="A294" s="10">
        <v>178</v>
      </c>
      <c r="B294" s="10" t="s">
        <v>859</v>
      </c>
      <c r="C294" s="10" t="s">
        <v>21</v>
      </c>
      <c r="D294" s="10">
        <v>197</v>
      </c>
      <c r="E294" s="10" t="b">
        <v>0</v>
      </c>
      <c r="F294" s="10" t="b">
        <v>1</v>
      </c>
      <c r="G294" s="10" t="b">
        <v>1</v>
      </c>
      <c r="H294" s="10" t="b">
        <v>0</v>
      </c>
      <c r="I294" s="10">
        <v>1</v>
      </c>
      <c r="J294" t="str">
        <f t="shared" si="10"/>
        <v>197,</v>
      </c>
      <c r="K294" t="str">
        <f t="shared" si="11"/>
        <v>update unitindex set isSortIndex = 0 where unitindexid =178</v>
      </c>
    </row>
    <row r="295" spans="1:11" x14ac:dyDescent="0.3">
      <c r="A295" s="10">
        <v>180</v>
      </c>
      <c r="B295" s="10" t="s">
        <v>860</v>
      </c>
      <c r="C295" s="10" t="s">
        <v>21</v>
      </c>
      <c r="D295" s="10">
        <v>198</v>
      </c>
      <c r="E295" s="10" t="b">
        <v>0</v>
      </c>
      <c r="F295" s="10" t="b">
        <v>1</v>
      </c>
      <c r="G295" s="10" t="b">
        <v>1</v>
      </c>
      <c r="H295" s="10" t="b">
        <v>0</v>
      </c>
      <c r="I295" s="10">
        <v>1</v>
      </c>
      <c r="J295" t="str">
        <f t="shared" si="10"/>
        <v>198,</v>
      </c>
      <c r="K295" t="str">
        <f t="shared" si="11"/>
        <v>update unitindex set isSortIndex = 0 where unitindexid =180</v>
      </c>
    </row>
    <row r="296" spans="1:11" x14ac:dyDescent="0.3">
      <c r="A296" s="10">
        <v>182</v>
      </c>
      <c r="B296" s="10" t="s">
        <v>861</v>
      </c>
      <c r="C296" s="10" t="s">
        <v>21</v>
      </c>
      <c r="D296" s="10">
        <v>199</v>
      </c>
      <c r="E296" s="10" t="b">
        <v>0</v>
      </c>
      <c r="F296" s="10" t="b">
        <v>1</v>
      </c>
      <c r="G296" s="10" t="b">
        <v>1</v>
      </c>
      <c r="H296" s="10" t="b">
        <v>0</v>
      </c>
      <c r="I296" s="10">
        <v>1</v>
      </c>
      <c r="J296" t="str">
        <f t="shared" si="10"/>
        <v>199,</v>
      </c>
      <c r="K296" t="str">
        <f t="shared" si="11"/>
        <v>update unitindex set isSortIndex = 0 where unitindexid =182</v>
      </c>
    </row>
    <row r="297" spans="1:11" x14ac:dyDescent="0.3">
      <c r="A297" s="10">
        <v>184</v>
      </c>
      <c r="B297" s="10" t="s">
        <v>862</v>
      </c>
      <c r="C297" s="10" t="s">
        <v>21</v>
      </c>
      <c r="D297" s="10">
        <v>200</v>
      </c>
      <c r="E297" s="10" t="b">
        <v>0</v>
      </c>
      <c r="F297" s="10" t="b">
        <v>1</v>
      </c>
      <c r="G297" s="10" t="b">
        <v>1</v>
      </c>
      <c r="H297" s="10" t="b">
        <v>0</v>
      </c>
      <c r="I297" s="10">
        <v>1</v>
      </c>
      <c r="J297" t="str">
        <f t="shared" si="10"/>
        <v>200,</v>
      </c>
      <c r="K297" t="str">
        <f t="shared" si="11"/>
        <v>update unitindex set isSortIndex = 0 where unitindexid =184</v>
      </c>
    </row>
    <row r="298" spans="1:11" x14ac:dyDescent="0.3">
      <c r="A298" s="10">
        <v>186</v>
      </c>
      <c r="B298" s="10" t="s">
        <v>863</v>
      </c>
      <c r="C298" s="10" t="s">
        <v>21</v>
      </c>
      <c r="D298" s="10">
        <v>201</v>
      </c>
      <c r="E298" s="10" t="b">
        <v>0</v>
      </c>
      <c r="F298" s="10" t="b">
        <v>1</v>
      </c>
      <c r="G298" s="10" t="b">
        <v>1</v>
      </c>
      <c r="H298" s="10" t="b">
        <v>0</v>
      </c>
      <c r="I298" s="10">
        <v>1</v>
      </c>
      <c r="J298" t="str">
        <f t="shared" si="10"/>
        <v>201,</v>
      </c>
      <c r="K298" t="str">
        <f t="shared" si="11"/>
        <v>update unitindex set isSortIndex = 0 where unitindexid =186</v>
      </c>
    </row>
    <row r="299" spans="1:11" x14ac:dyDescent="0.3">
      <c r="A299" s="10">
        <v>188</v>
      </c>
      <c r="B299" s="10" t="s">
        <v>864</v>
      </c>
      <c r="C299" s="10" t="s">
        <v>21</v>
      </c>
      <c r="D299" s="10">
        <v>203</v>
      </c>
      <c r="E299" s="10" t="b">
        <v>0</v>
      </c>
      <c r="F299" s="10" t="b">
        <v>1</v>
      </c>
      <c r="G299" s="10" t="b">
        <v>1</v>
      </c>
      <c r="H299" s="10" t="b">
        <v>0</v>
      </c>
      <c r="I299" s="10">
        <v>1</v>
      </c>
      <c r="J299" t="str">
        <f t="shared" si="10"/>
        <v>203,</v>
      </c>
      <c r="K299" t="str">
        <f t="shared" si="11"/>
        <v>update unitindex set isSortIndex = 0 where unitindexid =188</v>
      </c>
    </row>
    <row r="300" spans="1:11" x14ac:dyDescent="0.3">
      <c r="A300" s="10">
        <v>190</v>
      </c>
      <c r="B300" s="10" t="s">
        <v>865</v>
      </c>
      <c r="C300" s="10" t="s">
        <v>21</v>
      </c>
      <c r="D300" s="10">
        <v>204</v>
      </c>
      <c r="E300" s="10" t="b">
        <v>0</v>
      </c>
      <c r="F300" s="10" t="b">
        <v>1</v>
      </c>
      <c r="G300" s="10" t="b">
        <v>1</v>
      </c>
      <c r="H300" s="10" t="b">
        <v>0</v>
      </c>
      <c r="I300" s="10">
        <v>1</v>
      </c>
      <c r="J300" t="str">
        <f t="shared" si="10"/>
        <v>204,</v>
      </c>
      <c r="K300" t="str">
        <f t="shared" si="11"/>
        <v>update unitindex set isSortIndex = 0 where unitindexid =190</v>
      </c>
    </row>
    <row r="301" spans="1:11" x14ac:dyDescent="0.3">
      <c r="A301" s="10">
        <v>192</v>
      </c>
      <c r="B301" s="10" t="s">
        <v>866</v>
      </c>
      <c r="C301" s="10" t="s">
        <v>21</v>
      </c>
      <c r="D301" s="10">
        <v>205</v>
      </c>
      <c r="E301" s="10" t="b">
        <v>0</v>
      </c>
      <c r="F301" s="10" t="b">
        <v>1</v>
      </c>
      <c r="G301" s="10" t="b">
        <v>1</v>
      </c>
      <c r="H301" s="10" t="b">
        <v>0</v>
      </c>
      <c r="I301" s="10">
        <v>1</v>
      </c>
      <c r="J301" t="str">
        <f t="shared" si="10"/>
        <v>205,</v>
      </c>
      <c r="K301" t="str">
        <f t="shared" si="11"/>
        <v>update unitindex set isSortIndex = 0 where unitindexid =192</v>
      </c>
    </row>
    <row r="302" spans="1:11" x14ac:dyDescent="0.3">
      <c r="A302" s="10">
        <v>194</v>
      </c>
      <c r="B302" s="10" t="s">
        <v>867</v>
      </c>
      <c r="C302" s="10" t="s">
        <v>21</v>
      </c>
      <c r="D302" s="10">
        <v>206</v>
      </c>
      <c r="E302" s="10" t="b">
        <v>0</v>
      </c>
      <c r="F302" s="10" t="b">
        <v>1</v>
      </c>
      <c r="G302" s="10" t="b">
        <v>1</v>
      </c>
      <c r="H302" s="10" t="b">
        <v>0</v>
      </c>
      <c r="I302" s="10">
        <v>1</v>
      </c>
      <c r="J302" t="str">
        <f t="shared" si="10"/>
        <v>206,</v>
      </c>
      <c r="K302" t="str">
        <f t="shared" si="11"/>
        <v>update unitindex set isSortIndex = 0 where unitindexid =194</v>
      </c>
    </row>
    <row r="303" spans="1:11" x14ac:dyDescent="0.3">
      <c r="A303" s="10">
        <v>196</v>
      </c>
      <c r="B303" s="10" t="s">
        <v>868</v>
      </c>
      <c r="C303" s="10" t="s">
        <v>21</v>
      </c>
      <c r="D303" s="10">
        <v>207</v>
      </c>
      <c r="E303" s="10" t="b">
        <v>0</v>
      </c>
      <c r="F303" s="10" t="b">
        <v>1</v>
      </c>
      <c r="G303" s="10" t="b">
        <v>1</v>
      </c>
      <c r="H303" s="10" t="b">
        <v>0</v>
      </c>
      <c r="I303" s="10">
        <v>1</v>
      </c>
      <c r="J303" t="str">
        <f t="shared" si="10"/>
        <v>207,</v>
      </c>
      <c r="K303" t="str">
        <f t="shared" si="11"/>
        <v>update unitindex set isSortIndex = 0 where unitindexid =196</v>
      </c>
    </row>
    <row r="304" spans="1:11" x14ac:dyDescent="0.3">
      <c r="A304" s="10">
        <v>198</v>
      </c>
      <c r="B304" s="10" t="s">
        <v>869</v>
      </c>
      <c r="C304" s="10" t="s">
        <v>21</v>
      </c>
      <c r="D304" s="10">
        <v>208</v>
      </c>
      <c r="E304" s="10" t="b">
        <v>0</v>
      </c>
      <c r="F304" s="10" t="b">
        <v>1</v>
      </c>
      <c r="G304" s="10" t="b">
        <v>1</v>
      </c>
      <c r="H304" s="10" t="b">
        <v>0</v>
      </c>
      <c r="I304" s="10">
        <v>1</v>
      </c>
      <c r="J304" t="str">
        <f t="shared" si="10"/>
        <v>208,</v>
      </c>
      <c r="K304" t="str">
        <f t="shared" si="11"/>
        <v>update unitindex set isSortIndex = 0 where unitindexid =198</v>
      </c>
    </row>
    <row r="305" spans="1:13" x14ac:dyDescent="0.3">
      <c r="A305" s="10">
        <v>200</v>
      </c>
      <c r="B305" s="10" t="s">
        <v>870</v>
      </c>
      <c r="C305" s="10" t="s">
        <v>21</v>
      </c>
      <c r="D305" s="10">
        <v>209</v>
      </c>
      <c r="E305" s="10" t="b">
        <v>0</v>
      </c>
      <c r="F305" s="10" t="b">
        <v>1</v>
      </c>
      <c r="G305" s="10" t="b">
        <v>1</v>
      </c>
      <c r="H305" s="10" t="b">
        <v>0</v>
      </c>
      <c r="I305" s="10">
        <v>1</v>
      </c>
      <c r="J305" t="str">
        <f t="shared" si="10"/>
        <v>209,</v>
      </c>
      <c r="K305" t="str">
        <f t="shared" si="11"/>
        <v>update unitindex set isSortIndex = 0 where unitindexid =200</v>
      </c>
    </row>
    <row r="306" spans="1:13" x14ac:dyDescent="0.3">
      <c r="A306" s="10">
        <v>202</v>
      </c>
      <c r="B306" s="10" t="s">
        <v>871</v>
      </c>
      <c r="C306" s="10" t="s">
        <v>21</v>
      </c>
      <c r="D306" s="10">
        <v>210</v>
      </c>
      <c r="E306" s="10" t="b">
        <v>0</v>
      </c>
      <c r="F306" s="10" t="b">
        <v>1</v>
      </c>
      <c r="G306" s="10" t="b">
        <v>1</v>
      </c>
      <c r="H306" s="10" t="b">
        <v>0</v>
      </c>
      <c r="I306" s="10">
        <v>1</v>
      </c>
      <c r="J306" t="str">
        <f t="shared" si="10"/>
        <v>210,</v>
      </c>
      <c r="K306" t="str">
        <f t="shared" si="11"/>
        <v>update unitindex set isSortIndex = 0 where unitindexid =202</v>
      </c>
    </row>
    <row r="307" spans="1:13" x14ac:dyDescent="0.3">
      <c r="A307" s="10" t="s">
        <v>21</v>
      </c>
      <c r="B307" s="10" t="s">
        <v>21</v>
      </c>
      <c r="C307" s="10" t="s">
        <v>21</v>
      </c>
      <c r="D307" s="10" t="s">
        <v>21</v>
      </c>
      <c r="E307" s="10" t="s">
        <v>21</v>
      </c>
      <c r="F307" s="10" t="s">
        <v>21</v>
      </c>
      <c r="G307" s="10" t="s">
        <v>21</v>
      </c>
      <c r="H307" s="10" t="s">
        <v>21</v>
      </c>
      <c r="I307" s="10" t="s">
        <v>21</v>
      </c>
    </row>
    <row r="310" spans="1:13" ht="28.8" x14ac:dyDescent="0.3">
      <c r="A310" s="10">
        <v>206</v>
      </c>
      <c r="B310" s="10" t="s">
        <v>589</v>
      </c>
      <c r="C310" s="10" t="s">
        <v>21</v>
      </c>
      <c r="D310" s="10">
        <v>175</v>
      </c>
      <c r="E310" s="10" t="b">
        <v>1</v>
      </c>
      <c r="F310" s="10" t="b">
        <v>1</v>
      </c>
      <c r="G310" s="10" t="b">
        <v>1</v>
      </c>
      <c r="H310" s="10" t="b">
        <v>0</v>
      </c>
      <c r="I310" s="10">
        <v>2</v>
      </c>
      <c r="M310" t="str">
        <f>CONCATENATE("update unitindex set isSortindex  = 1 where unitindexid = ", A310)</f>
        <v>update unitindex set isSortindex  = 1 where unitindexid = 206</v>
      </c>
    </row>
    <row r="311" spans="1:13" ht="28.8" x14ac:dyDescent="0.3">
      <c r="A311" s="10">
        <v>207</v>
      </c>
      <c r="B311" s="10" t="s">
        <v>590</v>
      </c>
      <c r="C311" s="10" t="s">
        <v>21</v>
      </c>
      <c r="D311" s="10">
        <v>177</v>
      </c>
      <c r="E311" s="10" t="b">
        <v>1</v>
      </c>
      <c r="F311" s="10" t="b">
        <v>1</v>
      </c>
      <c r="G311" s="10" t="b">
        <v>1</v>
      </c>
      <c r="H311" s="10" t="b">
        <v>0</v>
      </c>
      <c r="I311" s="10">
        <v>2</v>
      </c>
      <c r="M311" t="str">
        <f t="shared" ref="M311:M374" si="12">CONCATENATE("update unitindex set isSortindex  = 1 where unitindexid = ", A311)</f>
        <v>update unitindex set isSortindex  = 1 where unitindexid = 207</v>
      </c>
    </row>
    <row r="312" spans="1:13" ht="28.8" x14ac:dyDescent="0.3">
      <c r="A312" s="10">
        <v>167</v>
      </c>
      <c r="B312" s="10" t="s">
        <v>573</v>
      </c>
      <c r="C312" s="10" t="s">
        <v>21</v>
      </c>
      <c r="D312" s="10">
        <v>178</v>
      </c>
      <c r="E312" s="10" t="b">
        <v>1</v>
      </c>
      <c r="F312" s="10" t="b">
        <v>1</v>
      </c>
      <c r="G312" s="10" t="b">
        <v>1</v>
      </c>
      <c r="H312" s="10" t="b">
        <v>0</v>
      </c>
      <c r="I312" s="10">
        <v>2</v>
      </c>
      <c r="M312" t="str">
        <f t="shared" si="12"/>
        <v>update unitindex set isSortindex  = 1 where unitindexid = 167</v>
      </c>
    </row>
    <row r="313" spans="1:13" ht="28.8" x14ac:dyDescent="0.3">
      <c r="A313" s="10">
        <v>203</v>
      </c>
      <c r="B313" s="10" t="s">
        <v>587</v>
      </c>
      <c r="C313" s="10" t="s">
        <v>21</v>
      </c>
      <c r="D313" s="10">
        <v>190</v>
      </c>
      <c r="E313" s="10" t="b">
        <v>1</v>
      </c>
      <c r="F313" s="10" t="b">
        <v>1</v>
      </c>
      <c r="G313" s="10" t="b">
        <v>1</v>
      </c>
      <c r="H313" s="10" t="b">
        <v>0</v>
      </c>
      <c r="I313" s="10">
        <v>2</v>
      </c>
      <c r="M313" t="str">
        <f t="shared" si="12"/>
        <v>update unitindex set isSortindex  = 1 where unitindexid = 203</v>
      </c>
    </row>
    <row r="314" spans="1:13" ht="28.8" x14ac:dyDescent="0.3">
      <c r="A314" s="10">
        <v>205</v>
      </c>
      <c r="B314" s="10" t="s">
        <v>588</v>
      </c>
      <c r="C314" s="10" t="s">
        <v>21</v>
      </c>
      <c r="D314" s="10">
        <v>191</v>
      </c>
      <c r="E314" s="10" t="b">
        <v>1</v>
      </c>
      <c r="F314" s="10" t="b">
        <v>1</v>
      </c>
      <c r="G314" s="10" t="b">
        <v>1</v>
      </c>
      <c r="H314" s="10" t="b">
        <v>0</v>
      </c>
      <c r="I314" s="10">
        <v>2</v>
      </c>
      <c r="M314" t="str">
        <f t="shared" si="12"/>
        <v>update unitindex set isSortindex  = 1 where unitindexid = 205</v>
      </c>
    </row>
    <row r="315" spans="1:13" ht="28.8" x14ac:dyDescent="0.3">
      <c r="A315" s="10">
        <v>177</v>
      </c>
      <c r="B315" s="10" t="s">
        <v>574</v>
      </c>
      <c r="C315" s="10" t="s">
        <v>21</v>
      </c>
      <c r="D315" s="10">
        <v>197</v>
      </c>
      <c r="E315" s="10" t="b">
        <v>1</v>
      </c>
      <c r="F315" s="10" t="b">
        <v>1</v>
      </c>
      <c r="G315" s="10" t="b">
        <v>1</v>
      </c>
      <c r="H315" s="10" t="b">
        <v>0</v>
      </c>
      <c r="I315" s="10">
        <v>2</v>
      </c>
      <c r="M315" t="str">
        <f t="shared" si="12"/>
        <v>update unitindex set isSortindex  = 1 where unitindexid = 177</v>
      </c>
    </row>
    <row r="316" spans="1:13" ht="28.8" x14ac:dyDescent="0.3">
      <c r="A316" s="10">
        <v>179</v>
      </c>
      <c r="B316" s="10" t="s">
        <v>575</v>
      </c>
      <c r="C316" s="10" t="s">
        <v>21</v>
      </c>
      <c r="D316" s="10">
        <v>198</v>
      </c>
      <c r="E316" s="10" t="b">
        <v>1</v>
      </c>
      <c r="F316" s="10" t="b">
        <v>1</v>
      </c>
      <c r="G316" s="10" t="b">
        <v>1</v>
      </c>
      <c r="H316" s="10" t="b">
        <v>0</v>
      </c>
      <c r="I316" s="10">
        <v>2</v>
      </c>
      <c r="M316" t="str">
        <f t="shared" si="12"/>
        <v>update unitindex set isSortindex  = 1 where unitindexid = 179</v>
      </c>
    </row>
    <row r="317" spans="1:13" ht="28.8" x14ac:dyDescent="0.3">
      <c r="A317" s="10">
        <v>181</v>
      </c>
      <c r="B317" s="10" t="s">
        <v>576</v>
      </c>
      <c r="C317" s="10" t="s">
        <v>21</v>
      </c>
      <c r="D317" s="10">
        <v>199</v>
      </c>
      <c r="E317" s="10" t="b">
        <v>1</v>
      </c>
      <c r="F317" s="10" t="b">
        <v>1</v>
      </c>
      <c r="G317" s="10" t="b">
        <v>1</v>
      </c>
      <c r="H317" s="10" t="b">
        <v>0</v>
      </c>
      <c r="I317" s="10">
        <v>2</v>
      </c>
      <c r="M317" t="str">
        <f t="shared" si="12"/>
        <v>update unitindex set isSortindex  = 1 where unitindexid = 181</v>
      </c>
    </row>
    <row r="318" spans="1:13" ht="28.8" x14ac:dyDescent="0.3">
      <c r="A318" s="10">
        <v>183</v>
      </c>
      <c r="B318" s="10" t="s">
        <v>577</v>
      </c>
      <c r="C318" s="10" t="s">
        <v>21</v>
      </c>
      <c r="D318" s="10">
        <v>200</v>
      </c>
      <c r="E318" s="10" t="b">
        <v>1</v>
      </c>
      <c r="F318" s="10" t="b">
        <v>1</v>
      </c>
      <c r="G318" s="10" t="b">
        <v>1</v>
      </c>
      <c r="H318" s="10" t="b">
        <v>0</v>
      </c>
      <c r="I318" s="10">
        <v>2</v>
      </c>
      <c r="M318" t="str">
        <f t="shared" si="12"/>
        <v>update unitindex set isSortindex  = 1 where unitindexid = 183</v>
      </c>
    </row>
    <row r="319" spans="1:13" ht="28.8" x14ac:dyDescent="0.3">
      <c r="A319" s="10">
        <v>185</v>
      </c>
      <c r="B319" s="10" t="s">
        <v>578</v>
      </c>
      <c r="C319" s="10" t="s">
        <v>21</v>
      </c>
      <c r="D319" s="10">
        <v>201</v>
      </c>
      <c r="E319" s="10" t="b">
        <v>1</v>
      </c>
      <c r="F319" s="10" t="b">
        <v>1</v>
      </c>
      <c r="G319" s="10" t="b">
        <v>1</v>
      </c>
      <c r="H319" s="10" t="b">
        <v>0</v>
      </c>
      <c r="I319" s="10">
        <v>2</v>
      </c>
      <c r="M319" t="str">
        <f t="shared" si="12"/>
        <v>update unitindex set isSortindex  = 1 where unitindexid = 185</v>
      </c>
    </row>
    <row r="320" spans="1:13" ht="28.8" x14ac:dyDescent="0.3">
      <c r="A320" s="10">
        <v>187</v>
      </c>
      <c r="B320" s="10" t="s">
        <v>579</v>
      </c>
      <c r="C320" s="10" t="s">
        <v>21</v>
      </c>
      <c r="D320" s="10">
        <v>203</v>
      </c>
      <c r="E320" s="10" t="b">
        <v>1</v>
      </c>
      <c r="F320" s="10" t="b">
        <v>1</v>
      </c>
      <c r="G320" s="10" t="b">
        <v>1</v>
      </c>
      <c r="H320" s="10" t="b">
        <v>0</v>
      </c>
      <c r="I320" s="10">
        <v>2</v>
      </c>
      <c r="M320" t="str">
        <f t="shared" si="12"/>
        <v>update unitindex set isSortindex  = 1 where unitindexid = 187</v>
      </c>
    </row>
    <row r="321" spans="1:13" ht="28.8" x14ac:dyDescent="0.3">
      <c r="A321" s="10">
        <v>189</v>
      </c>
      <c r="B321" s="10" t="s">
        <v>580</v>
      </c>
      <c r="C321" s="10" t="s">
        <v>21</v>
      </c>
      <c r="D321" s="10">
        <v>204</v>
      </c>
      <c r="E321" s="10" t="b">
        <v>1</v>
      </c>
      <c r="F321" s="10" t="b">
        <v>1</v>
      </c>
      <c r="G321" s="10" t="b">
        <v>1</v>
      </c>
      <c r="H321" s="10" t="b">
        <v>0</v>
      </c>
      <c r="I321" s="10">
        <v>2</v>
      </c>
      <c r="M321" t="str">
        <f t="shared" si="12"/>
        <v>update unitindex set isSortindex  = 1 where unitindexid = 189</v>
      </c>
    </row>
    <row r="322" spans="1:13" ht="28.8" x14ac:dyDescent="0.3">
      <c r="A322" s="10">
        <v>191</v>
      </c>
      <c r="B322" s="10" t="s">
        <v>581</v>
      </c>
      <c r="C322" s="10" t="s">
        <v>21</v>
      </c>
      <c r="D322" s="10">
        <v>205</v>
      </c>
      <c r="E322" s="10" t="b">
        <v>1</v>
      </c>
      <c r="F322" s="10" t="b">
        <v>1</v>
      </c>
      <c r="G322" s="10" t="b">
        <v>1</v>
      </c>
      <c r="H322" s="10" t="b">
        <v>0</v>
      </c>
      <c r="I322" s="10">
        <v>2</v>
      </c>
      <c r="M322" t="str">
        <f t="shared" si="12"/>
        <v>update unitindex set isSortindex  = 1 where unitindexid = 191</v>
      </c>
    </row>
    <row r="323" spans="1:13" ht="28.8" x14ac:dyDescent="0.3">
      <c r="A323" s="10">
        <v>193</v>
      </c>
      <c r="B323" s="10" t="s">
        <v>582</v>
      </c>
      <c r="C323" s="10" t="s">
        <v>21</v>
      </c>
      <c r="D323" s="10">
        <v>206</v>
      </c>
      <c r="E323" s="10" t="b">
        <v>1</v>
      </c>
      <c r="F323" s="10" t="b">
        <v>1</v>
      </c>
      <c r="G323" s="10" t="b">
        <v>1</v>
      </c>
      <c r="H323" s="10" t="b">
        <v>0</v>
      </c>
      <c r="I323" s="10">
        <v>2</v>
      </c>
      <c r="M323" t="str">
        <f t="shared" si="12"/>
        <v>update unitindex set isSortindex  = 1 where unitindexid = 193</v>
      </c>
    </row>
    <row r="324" spans="1:13" ht="28.8" x14ac:dyDescent="0.3">
      <c r="A324" s="10">
        <v>195</v>
      </c>
      <c r="B324" s="10" t="s">
        <v>583</v>
      </c>
      <c r="C324" s="10" t="s">
        <v>21</v>
      </c>
      <c r="D324" s="10">
        <v>207</v>
      </c>
      <c r="E324" s="10" t="b">
        <v>1</v>
      </c>
      <c r="F324" s="10" t="b">
        <v>1</v>
      </c>
      <c r="G324" s="10" t="b">
        <v>1</v>
      </c>
      <c r="H324" s="10" t="b">
        <v>0</v>
      </c>
      <c r="I324" s="10">
        <v>2</v>
      </c>
      <c r="M324" t="str">
        <f t="shared" si="12"/>
        <v>update unitindex set isSortindex  = 1 where unitindexid = 195</v>
      </c>
    </row>
    <row r="325" spans="1:13" ht="28.8" x14ac:dyDescent="0.3">
      <c r="A325" s="10">
        <v>197</v>
      </c>
      <c r="B325" s="10" t="s">
        <v>584</v>
      </c>
      <c r="C325" s="10" t="s">
        <v>21</v>
      </c>
      <c r="D325" s="10">
        <v>208</v>
      </c>
      <c r="E325" s="10" t="b">
        <v>1</v>
      </c>
      <c r="F325" s="10" t="b">
        <v>1</v>
      </c>
      <c r="G325" s="10" t="b">
        <v>1</v>
      </c>
      <c r="H325" s="10" t="b">
        <v>0</v>
      </c>
      <c r="I325" s="10">
        <v>2</v>
      </c>
      <c r="M325" t="str">
        <f t="shared" si="12"/>
        <v>update unitindex set isSortindex  = 1 where unitindexid = 197</v>
      </c>
    </row>
    <row r="326" spans="1:13" ht="28.8" x14ac:dyDescent="0.3">
      <c r="A326" s="10">
        <v>199</v>
      </c>
      <c r="B326" s="10" t="s">
        <v>585</v>
      </c>
      <c r="C326" s="10" t="s">
        <v>21</v>
      </c>
      <c r="D326" s="10">
        <v>209</v>
      </c>
      <c r="E326" s="10" t="b">
        <v>1</v>
      </c>
      <c r="F326" s="10" t="b">
        <v>1</v>
      </c>
      <c r="G326" s="10" t="b">
        <v>1</v>
      </c>
      <c r="H326" s="10" t="b">
        <v>0</v>
      </c>
      <c r="I326" s="10">
        <v>2</v>
      </c>
      <c r="M326" t="str">
        <f t="shared" si="12"/>
        <v>update unitindex set isSortindex  = 1 where unitindexid = 199</v>
      </c>
    </row>
    <row r="327" spans="1:13" ht="28.8" x14ac:dyDescent="0.3">
      <c r="A327" s="10">
        <v>201</v>
      </c>
      <c r="B327" s="10" t="s">
        <v>586</v>
      </c>
      <c r="C327" s="10" t="s">
        <v>21</v>
      </c>
      <c r="D327" s="10">
        <v>210</v>
      </c>
      <c r="E327" s="10" t="b">
        <v>1</v>
      </c>
      <c r="F327" s="10" t="b">
        <v>1</v>
      </c>
      <c r="G327" s="10" t="b">
        <v>1</v>
      </c>
      <c r="H327" s="10" t="b">
        <v>0</v>
      </c>
      <c r="I327" s="10">
        <v>2</v>
      </c>
      <c r="M327" t="str">
        <f t="shared" si="12"/>
        <v>update unitindex set isSortindex  = 1 where unitindexid = 201</v>
      </c>
    </row>
    <row r="328" spans="1:13" ht="28.8" x14ac:dyDescent="0.3">
      <c r="A328" s="10">
        <v>708</v>
      </c>
      <c r="B328" s="10" t="s">
        <v>872</v>
      </c>
      <c r="C328" s="10" t="s">
        <v>21</v>
      </c>
      <c r="D328" s="10">
        <v>490</v>
      </c>
      <c r="E328" s="10" t="b">
        <v>0</v>
      </c>
      <c r="F328" s="10" t="b">
        <v>1</v>
      </c>
      <c r="G328" s="10" t="b">
        <v>0</v>
      </c>
      <c r="H328" s="10" t="b">
        <v>0</v>
      </c>
      <c r="I328" s="10">
        <v>2</v>
      </c>
      <c r="M328" t="str">
        <f t="shared" si="12"/>
        <v>update unitindex set isSortindex  = 1 where unitindexid = 708</v>
      </c>
    </row>
    <row r="329" spans="1:13" ht="28.8" x14ac:dyDescent="0.3">
      <c r="A329" s="10">
        <v>655</v>
      </c>
      <c r="B329" s="10" t="s">
        <v>873</v>
      </c>
      <c r="C329" s="10" t="s">
        <v>21</v>
      </c>
      <c r="D329" s="10">
        <v>493</v>
      </c>
      <c r="E329" s="10" t="b">
        <v>0</v>
      </c>
      <c r="F329" s="10" t="b">
        <v>1</v>
      </c>
      <c r="G329" s="10" t="b">
        <v>0</v>
      </c>
      <c r="H329" s="10" t="b">
        <v>0</v>
      </c>
      <c r="I329" s="10">
        <v>2</v>
      </c>
      <c r="M329" t="str">
        <f t="shared" si="12"/>
        <v>update unitindex set isSortindex  = 1 where unitindexid = 655</v>
      </c>
    </row>
    <row r="330" spans="1:13" ht="28.8" x14ac:dyDescent="0.3">
      <c r="A330" s="10">
        <v>657</v>
      </c>
      <c r="B330" s="10" t="s">
        <v>874</v>
      </c>
      <c r="C330" s="10" t="s">
        <v>21</v>
      </c>
      <c r="D330" s="10">
        <v>494</v>
      </c>
      <c r="E330" s="10" t="b">
        <v>0</v>
      </c>
      <c r="F330" s="10" t="b">
        <v>1</v>
      </c>
      <c r="G330" s="10" t="b">
        <v>0</v>
      </c>
      <c r="H330" s="10" t="b">
        <v>0</v>
      </c>
      <c r="I330" s="10">
        <v>2</v>
      </c>
      <c r="M330" t="str">
        <f t="shared" si="12"/>
        <v>update unitindex set isSortindex  = 1 where unitindexid = 657</v>
      </c>
    </row>
    <row r="331" spans="1:13" ht="28.8" x14ac:dyDescent="0.3">
      <c r="A331" s="10">
        <v>659</v>
      </c>
      <c r="B331" s="10" t="s">
        <v>875</v>
      </c>
      <c r="C331" s="10" t="s">
        <v>21</v>
      </c>
      <c r="D331" s="10">
        <v>495</v>
      </c>
      <c r="E331" s="10" t="b">
        <v>0</v>
      </c>
      <c r="F331" s="10" t="b">
        <v>1</v>
      </c>
      <c r="G331" s="10" t="b">
        <v>0</v>
      </c>
      <c r="H331" s="10" t="b">
        <v>0</v>
      </c>
      <c r="I331" s="10">
        <v>2</v>
      </c>
      <c r="M331" t="str">
        <f t="shared" si="12"/>
        <v>update unitindex set isSortindex  = 1 where unitindexid = 659</v>
      </c>
    </row>
    <row r="332" spans="1:13" ht="28.8" x14ac:dyDescent="0.3">
      <c r="A332" s="10">
        <v>707</v>
      </c>
      <c r="B332" s="10" t="s">
        <v>876</v>
      </c>
      <c r="C332" s="10" t="s">
        <v>21</v>
      </c>
      <c r="D332" s="10">
        <v>496</v>
      </c>
      <c r="E332" s="10" t="b">
        <v>0</v>
      </c>
      <c r="F332" s="10" t="b">
        <v>1</v>
      </c>
      <c r="G332" s="10" t="b">
        <v>0</v>
      </c>
      <c r="H332" s="10" t="b">
        <v>0</v>
      </c>
      <c r="I332" s="10">
        <v>2</v>
      </c>
      <c r="M332" t="str">
        <f t="shared" si="12"/>
        <v>update unitindex set isSortindex  = 1 where unitindexid = 707</v>
      </c>
    </row>
    <row r="333" spans="1:13" x14ac:dyDescent="0.3">
      <c r="A333" s="10">
        <v>665</v>
      </c>
      <c r="B333" s="10" t="s">
        <v>877</v>
      </c>
      <c r="C333" s="10" t="s">
        <v>21</v>
      </c>
      <c r="D333" s="10">
        <v>497</v>
      </c>
      <c r="E333" s="10" t="b">
        <v>0</v>
      </c>
      <c r="F333" s="10" t="b">
        <v>1</v>
      </c>
      <c r="G333" s="10" t="b">
        <v>0</v>
      </c>
      <c r="H333" s="10" t="b">
        <v>0</v>
      </c>
      <c r="I333" s="10">
        <v>2</v>
      </c>
      <c r="M333" t="str">
        <f t="shared" si="12"/>
        <v>update unitindex set isSortindex  = 1 where unitindexid = 665</v>
      </c>
    </row>
    <row r="334" spans="1:13" x14ac:dyDescent="0.3">
      <c r="A334" s="10">
        <v>669</v>
      </c>
      <c r="B334" s="10" t="s">
        <v>878</v>
      </c>
      <c r="C334" s="10" t="s">
        <v>21</v>
      </c>
      <c r="D334" s="10">
        <v>498</v>
      </c>
      <c r="E334" s="10" t="b">
        <v>0</v>
      </c>
      <c r="F334" s="10" t="b">
        <v>1</v>
      </c>
      <c r="G334" s="10" t="b">
        <v>0</v>
      </c>
      <c r="H334" s="10" t="b">
        <v>0</v>
      </c>
      <c r="I334" s="10">
        <v>2</v>
      </c>
      <c r="M334" t="str">
        <f t="shared" si="12"/>
        <v>update unitindex set isSortindex  = 1 where unitindexid = 669</v>
      </c>
    </row>
    <row r="335" spans="1:13" ht="28.8" x14ac:dyDescent="0.3">
      <c r="A335" s="10">
        <v>670</v>
      </c>
      <c r="B335" s="10" t="s">
        <v>879</v>
      </c>
      <c r="C335" s="10" t="s">
        <v>21</v>
      </c>
      <c r="D335" s="10">
        <v>499</v>
      </c>
      <c r="E335" s="10" t="b">
        <v>0</v>
      </c>
      <c r="F335" s="10" t="b">
        <v>1</v>
      </c>
      <c r="G335" s="10" t="b">
        <v>0</v>
      </c>
      <c r="H335" s="10" t="b">
        <v>0</v>
      </c>
      <c r="I335" s="10">
        <v>2</v>
      </c>
      <c r="M335" t="str">
        <f t="shared" si="12"/>
        <v>update unitindex set isSortindex  = 1 where unitindexid = 670</v>
      </c>
    </row>
    <row r="336" spans="1:13" ht="28.8" x14ac:dyDescent="0.3">
      <c r="A336" s="10">
        <v>673</v>
      </c>
      <c r="B336" s="10" t="s">
        <v>880</v>
      </c>
      <c r="C336" s="10" t="s">
        <v>21</v>
      </c>
      <c r="D336" s="10">
        <v>500</v>
      </c>
      <c r="E336" s="10" t="b">
        <v>0</v>
      </c>
      <c r="F336" s="10" t="b">
        <v>1</v>
      </c>
      <c r="G336" s="10" t="b">
        <v>0</v>
      </c>
      <c r="H336" s="10" t="b">
        <v>0</v>
      </c>
      <c r="I336" s="10">
        <v>2</v>
      </c>
      <c r="M336" t="str">
        <f t="shared" si="12"/>
        <v>update unitindex set isSortindex  = 1 where unitindexid = 673</v>
      </c>
    </row>
    <row r="337" spans="1:13" ht="28.8" x14ac:dyDescent="0.3">
      <c r="A337" s="10">
        <v>676</v>
      </c>
      <c r="B337" s="10" t="s">
        <v>881</v>
      </c>
      <c r="C337" s="10" t="s">
        <v>21</v>
      </c>
      <c r="D337" s="10">
        <v>501</v>
      </c>
      <c r="E337" s="10" t="b">
        <v>0</v>
      </c>
      <c r="F337" s="10" t="b">
        <v>1</v>
      </c>
      <c r="G337" s="10" t="b">
        <v>0</v>
      </c>
      <c r="H337" s="10" t="b">
        <v>0</v>
      </c>
      <c r="I337" s="10">
        <v>2</v>
      </c>
      <c r="M337" t="str">
        <f t="shared" si="12"/>
        <v>update unitindex set isSortindex  = 1 where unitindexid = 676</v>
      </c>
    </row>
    <row r="338" spans="1:13" ht="28.8" x14ac:dyDescent="0.3">
      <c r="A338" s="10">
        <v>680</v>
      </c>
      <c r="B338" s="10" t="s">
        <v>882</v>
      </c>
      <c r="C338" s="10" t="s">
        <v>21</v>
      </c>
      <c r="D338" s="10">
        <v>502</v>
      </c>
      <c r="E338" s="10" t="b">
        <v>0</v>
      </c>
      <c r="F338" s="10" t="b">
        <v>1</v>
      </c>
      <c r="G338" s="10" t="b">
        <v>0</v>
      </c>
      <c r="H338" s="10" t="b">
        <v>0</v>
      </c>
      <c r="I338" s="10">
        <v>2</v>
      </c>
      <c r="M338" t="str">
        <f t="shared" si="12"/>
        <v>update unitindex set isSortindex  = 1 where unitindexid = 680</v>
      </c>
    </row>
    <row r="339" spans="1:13" ht="28.8" x14ac:dyDescent="0.3">
      <c r="A339" s="10">
        <v>683</v>
      </c>
      <c r="B339" s="10" t="s">
        <v>883</v>
      </c>
      <c r="C339" s="10" t="s">
        <v>21</v>
      </c>
      <c r="D339" s="10">
        <v>503</v>
      </c>
      <c r="E339" s="10" t="b">
        <v>0</v>
      </c>
      <c r="F339" s="10" t="b">
        <v>1</v>
      </c>
      <c r="G339" s="10" t="b">
        <v>0</v>
      </c>
      <c r="H339" s="10" t="b">
        <v>0</v>
      </c>
      <c r="I339" s="10">
        <v>2</v>
      </c>
      <c r="M339" t="str">
        <f t="shared" si="12"/>
        <v>update unitindex set isSortindex  = 1 where unitindexid = 683</v>
      </c>
    </row>
    <row r="340" spans="1:13" ht="28.8" x14ac:dyDescent="0.3">
      <c r="A340" s="10">
        <v>686</v>
      </c>
      <c r="B340" s="10" t="s">
        <v>884</v>
      </c>
      <c r="C340" s="10" t="s">
        <v>21</v>
      </c>
      <c r="D340" s="10">
        <v>504</v>
      </c>
      <c r="E340" s="10" t="b">
        <v>0</v>
      </c>
      <c r="F340" s="10" t="b">
        <v>1</v>
      </c>
      <c r="G340" s="10" t="b">
        <v>0</v>
      </c>
      <c r="H340" s="10" t="b">
        <v>0</v>
      </c>
      <c r="I340" s="10">
        <v>2</v>
      </c>
      <c r="M340" t="str">
        <f t="shared" si="12"/>
        <v>update unitindex set isSortindex  = 1 where unitindexid = 686</v>
      </c>
    </row>
    <row r="341" spans="1:13" ht="28.8" x14ac:dyDescent="0.3">
      <c r="A341" s="10">
        <v>689</v>
      </c>
      <c r="B341" s="10" t="s">
        <v>885</v>
      </c>
      <c r="C341" s="10" t="s">
        <v>21</v>
      </c>
      <c r="D341" s="10">
        <v>505</v>
      </c>
      <c r="E341" s="10" t="b">
        <v>0</v>
      </c>
      <c r="F341" s="10" t="b">
        <v>1</v>
      </c>
      <c r="G341" s="10" t="b">
        <v>0</v>
      </c>
      <c r="H341" s="10" t="b">
        <v>0</v>
      </c>
      <c r="I341" s="10">
        <v>2</v>
      </c>
      <c r="M341" t="str">
        <f t="shared" si="12"/>
        <v>update unitindex set isSortindex  = 1 where unitindexid = 689</v>
      </c>
    </row>
    <row r="342" spans="1:13" ht="28.8" x14ac:dyDescent="0.3">
      <c r="A342" s="10">
        <v>692</v>
      </c>
      <c r="B342" s="10" t="s">
        <v>886</v>
      </c>
      <c r="C342" s="10" t="s">
        <v>21</v>
      </c>
      <c r="D342" s="10">
        <v>506</v>
      </c>
      <c r="E342" s="10" t="b">
        <v>0</v>
      </c>
      <c r="F342" s="10" t="b">
        <v>1</v>
      </c>
      <c r="G342" s="10" t="b">
        <v>0</v>
      </c>
      <c r="H342" s="10" t="b">
        <v>0</v>
      </c>
      <c r="I342" s="10">
        <v>2</v>
      </c>
      <c r="M342" t="str">
        <f t="shared" si="12"/>
        <v>update unitindex set isSortindex  = 1 where unitindexid = 692</v>
      </c>
    </row>
    <row r="343" spans="1:13" ht="28.8" x14ac:dyDescent="0.3">
      <c r="A343" s="10">
        <v>695</v>
      </c>
      <c r="B343" s="10" t="s">
        <v>887</v>
      </c>
      <c r="C343" s="10" t="s">
        <v>21</v>
      </c>
      <c r="D343" s="10">
        <v>508</v>
      </c>
      <c r="E343" s="10" t="b">
        <v>0</v>
      </c>
      <c r="F343" s="10" t="b">
        <v>1</v>
      </c>
      <c r="G343" s="10" t="b">
        <v>0</v>
      </c>
      <c r="H343" s="10" t="b">
        <v>0</v>
      </c>
      <c r="I343" s="10">
        <v>2</v>
      </c>
      <c r="M343" t="str">
        <f t="shared" si="12"/>
        <v>update unitindex set isSortindex  = 1 where unitindexid = 695</v>
      </c>
    </row>
    <row r="344" spans="1:13" ht="28.8" x14ac:dyDescent="0.3">
      <c r="A344" s="10">
        <v>651</v>
      </c>
      <c r="B344" s="10" t="s">
        <v>888</v>
      </c>
      <c r="C344" s="10" t="s">
        <v>21</v>
      </c>
      <c r="D344" s="10">
        <v>509</v>
      </c>
      <c r="E344" s="10" t="b">
        <v>0</v>
      </c>
      <c r="F344" s="10" t="b">
        <v>1</v>
      </c>
      <c r="G344" s="10" t="b">
        <v>0</v>
      </c>
      <c r="H344" s="10" t="b">
        <v>0</v>
      </c>
      <c r="I344" s="10">
        <v>2</v>
      </c>
      <c r="M344" t="str">
        <f t="shared" si="12"/>
        <v>update unitindex set isSortindex  = 1 where unitindexid = 651</v>
      </c>
    </row>
    <row r="345" spans="1:13" ht="28.8" x14ac:dyDescent="0.3">
      <c r="A345" s="10">
        <v>653</v>
      </c>
      <c r="B345" s="10" t="s">
        <v>889</v>
      </c>
      <c r="C345" s="10" t="s">
        <v>21</v>
      </c>
      <c r="D345" s="10">
        <v>521</v>
      </c>
      <c r="E345" s="10" t="b">
        <v>0</v>
      </c>
      <c r="F345" s="10" t="b">
        <v>1</v>
      </c>
      <c r="G345" s="10" t="b">
        <v>0</v>
      </c>
      <c r="H345" s="10" t="b">
        <v>0</v>
      </c>
      <c r="I345" s="10">
        <v>2</v>
      </c>
      <c r="M345" t="str">
        <f t="shared" si="12"/>
        <v>update unitindex set isSortindex  = 1 where unitindexid = 653</v>
      </c>
    </row>
    <row r="346" spans="1:13" ht="28.8" x14ac:dyDescent="0.3">
      <c r="A346" s="10">
        <v>790</v>
      </c>
      <c r="B346" s="10" t="s">
        <v>890</v>
      </c>
      <c r="C346" s="10" t="s">
        <v>21</v>
      </c>
      <c r="D346" s="10">
        <v>578</v>
      </c>
      <c r="E346" s="10" t="b">
        <v>0</v>
      </c>
      <c r="F346" s="10" t="b">
        <v>1</v>
      </c>
      <c r="G346" s="10" t="b">
        <v>0</v>
      </c>
      <c r="H346" s="10" t="b">
        <v>0</v>
      </c>
      <c r="I346" s="10">
        <v>2</v>
      </c>
      <c r="M346" t="str">
        <f t="shared" si="12"/>
        <v>update unitindex set isSortindex  = 1 where unitindexid = 790</v>
      </c>
    </row>
    <row r="347" spans="1:13" ht="28.8" x14ac:dyDescent="0.3">
      <c r="A347" s="10">
        <v>793</v>
      </c>
      <c r="B347" s="10" t="s">
        <v>891</v>
      </c>
      <c r="C347" s="10" t="s">
        <v>21</v>
      </c>
      <c r="D347" s="10">
        <v>580</v>
      </c>
      <c r="E347" s="10" t="b">
        <v>0</v>
      </c>
      <c r="F347" s="10" t="b">
        <v>1</v>
      </c>
      <c r="G347" s="10" t="b">
        <v>0</v>
      </c>
      <c r="H347" s="10" t="b">
        <v>0</v>
      </c>
      <c r="I347" s="10">
        <v>2</v>
      </c>
      <c r="M347" t="str">
        <f t="shared" si="12"/>
        <v>update unitindex set isSortindex  = 1 where unitindexid = 793</v>
      </c>
    </row>
    <row r="348" spans="1:13" ht="28.8" x14ac:dyDescent="0.3">
      <c r="A348" s="10">
        <v>796</v>
      </c>
      <c r="B348" s="10" t="s">
        <v>892</v>
      </c>
      <c r="C348" s="10" t="s">
        <v>21</v>
      </c>
      <c r="D348" s="10">
        <v>582</v>
      </c>
      <c r="E348" s="10" t="b">
        <v>0</v>
      </c>
      <c r="F348" s="10" t="b">
        <v>1</v>
      </c>
      <c r="G348" s="10" t="b">
        <v>0</v>
      </c>
      <c r="H348" s="10" t="b">
        <v>0</v>
      </c>
      <c r="I348" s="10">
        <v>2</v>
      </c>
      <c r="M348" t="str">
        <f t="shared" si="12"/>
        <v>update unitindex set isSortindex  = 1 where unitindexid = 796</v>
      </c>
    </row>
    <row r="349" spans="1:13" ht="28.8" x14ac:dyDescent="0.3">
      <c r="A349" s="10">
        <v>799</v>
      </c>
      <c r="B349" s="10" t="s">
        <v>893</v>
      </c>
      <c r="C349" s="10" t="s">
        <v>21</v>
      </c>
      <c r="D349" s="10">
        <v>583</v>
      </c>
      <c r="E349" s="10" t="b">
        <v>0</v>
      </c>
      <c r="F349" s="10" t="b">
        <v>1</v>
      </c>
      <c r="G349" s="10" t="b">
        <v>0</v>
      </c>
      <c r="H349" s="10" t="b">
        <v>0</v>
      </c>
      <c r="I349" s="10">
        <v>2</v>
      </c>
      <c r="M349" t="str">
        <f t="shared" si="12"/>
        <v>update unitindex set isSortindex  = 1 where unitindexid = 799</v>
      </c>
    </row>
    <row r="350" spans="1:13" ht="28.8" x14ac:dyDescent="0.3">
      <c r="A350" s="10">
        <v>802</v>
      </c>
      <c r="B350" s="10" t="s">
        <v>894</v>
      </c>
      <c r="C350" s="10" t="s">
        <v>21</v>
      </c>
      <c r="D350" s="10">
        <v>584</v>
      </c>
      <c r="E350" s="10" t="b">
        <v>0</v>
      </c>
      <c r="F350" s="10" t="b">
        <v>1</v>
      </c>
      <c r="G350" s="10" t="b">
        <v>0</v>
      </c>
      <c r="H350" s="10" t="b">
        <v>0</v>
      </c>
      <c r="I350" s="10">
        <v>2</v>
      </c>
      <c r="M350" t="str">
        <f t="shared" si="12"/>
        <v>update unitindex set isSortindex  = 1 where unitindexid = 802</v>
      </c>
    </row>
    <row r="351" spans="1:13" ht="28.8" x14ac:dyDescent="0.3">
      <c r="A351" s="10">
        <v>805</v>
      </c>
      <c r="B351" s="10" t="s">
        <v>895</v>
      </c>
      <c r="C351" s="10" t="s">
        <v>21</v>
      </c>
      <c r="D351" s="10">
        <v>586</v>
      </c>
      <c r="E351" s="10" t="b">
        <v>0</v>
      </c>
      <c r="F351" s="10" t="b">
        <v>1</v>
      </c>
      <c r="G351" s="10" t="b">
        <v>0</v>
      </c>
      <c r="H351" s="10" t="b">
        <v>0</v>
      </c>
      <c r="I351" s="10">
        <v>2</v>
      </c>
      <c r="M351" t="str">
        <f t="shared" si="12"/>
        <v>update unitindex set isSortindex  = 1 where unitindexid = 805</v>
      </c>
    </row>
    <row r="352" spans="1:13" ht="28.8" x14ac:dyDescent="0.3">
      <c r="A352" s="10">
        <v>1050</v>
      </c>
      <c r="B352" s="10" t="s">
        <v>896</v>
      </c>
      <c r="C352" s="10" t="s">
        <v>21</v>
      </c>
      <c r="D352" s="10">
        <v>589</v>
      </c>
      <c r="E352" s="10" t="b">
        <v>0</v>
      </c>
      <c r="F352" s="10" t="b">
        <v>1</v>
      </c>
      <c r="G352" s="10" t="b">
        <v>0</v>
      </c>
      <c r="H352" s="10" t="b">
        <v>0</v>
      </c>
      <c r="I352" s="10">
        <v>2</v>
      </c>
      <c r="M352" t="str">
        <f t="shared" si="12"/>
        <v>update unitindex set isSortindex  = 1 where unitindexid = 1050</v>
      </c>
    </row>
    <row r="353" spans="1:13" ht="28.8" x14ac:dyDescent="0.3">
      <c r="A353" s="10">
        <v>1122</v>
      </c>
      <c r="B353" s="10" t="s">
        <v>897</v>
      </c>
      <c r="C353" s="10" t="s">
        <v>21</v>
      </c>
      <c r="D353" s="10">
        <v>591</v>
      </c>
      <c r="E353" s="10" t="b">
        <v>0</v>
      </c>
      <c r="F353" s="10" t="b">
        <v>1</v>
      </c>
      <c r="G353" s="10" t="b">
        <v>0</v>
      </c>
      <c r="H353" s="10" t="b">
        <v>0</v>
      </c>
      <c r="I353" s="10">
        <v>2</v>
      </c>
      <c r="M353" t="str">
        <f t="shared" si="12"/>
        <v>update unitindex set isSortindex  = 1 where unitindexid = 1122</v>
      </c>
    </row>
    <row r="354" spans="1:13" ht="28.8" x14ac:dyDescent="0.3">
      <c r="A354" s="10">
        <v>1125</v>
      </c>
      <c r="B354" s="10" t="s">
        <v>898</v>
      </c>
      <c r="C354" s="10" t="s">
        <v>21</v>
      </c>
      <c r="D354" s="10">
        <v>592</v>
      </c>
      <c r="E354" s="10" t="b">
        <v>0</v>
      </c>
      <c r="F354" s="10" t="b">
        <v>1</v>
      </c>
      <c r="G354" s="10" t="b">
        <v>0</v>
      </c>
      <c r="H354" s="10" t="b">
        <v>0</v>
      </c>
      <c r="I354" s="10">
        <v>2</v>
      </c>
      <c r="M354" t="str">
        <f t="shared" si="12"/>
        <v>update unitindex set isSortindex  = 1 where unitindexid = 1125</v>
      </c>
    </row>
    <row r="355" spans="1:13" ht="28.8" x14ac:dyDescent="0.3">
      <c r="A355" s="10">
        <v>1128</v>
      </c>
      <c r="B355" s="10" t="s">
        <v>899</v>
      </c>
      <c r="C355" s="10" t="s">
        <v>21</v>
      </c>
      <c r="D355" s="10">
        <v>593</v>
      </c>
      <c r="E355" s="10" t="b">
        <v>0</v>
      </c>
      <c r="F355" s="10" t="b">
        <v>1</v>
      </c>
      <c r="G355" s="10" t="b">
        <v>0</v>
      </c>
      <c r="H355" s="10" t="b">
        <v>0</v>
      </c>
      <c r="I355" s="10">
        <v>2</v>
      </c>
      <c r="M355" t="str">
        <f t="shared" si="12"/>
        <v>update unitindex set isSortindex  = 1 where unitindexid = 1128</v>
      </c>
    </row>
    <row r="356" spans="1:13" ht="28.8" x14ac:dyDescent="0.3">
      <c r="A356" s="10">
        <v>1131</v>
      </c>
      <c r="B356" s="10" t="s">
        <v>900</v>
      </c>
      <c r="C356" s="10" t="s">
        <v>21</v>
      </c>
      <c r="D356" s="10">
        <v>595</v>
      </c>
      <c r="E356" s="10" t="b">
        <v>0</v>
      </c>
      <c r="F356" s="10" t="b">
        <v>1</v>
      </c>
      <c r="G356" s="10" t="b">
        <v>0</v>
      </c>
      <c r="H356" s="10" t="b">
        <v>0</v>
      </c>
      <c r="I356" s="10">
        <v>2</v>
      </c>
      <c r="M356" t="str">
        <f t="shared" si="12"/>
        <v>update unitindex set isSortindex  = 1 where unitindexid = 1131</v>
      </c>
    </row>
    <row r="357" spans="1:13" ht="28.8" x14ac:dyDescent="0.3">
      <c r="A357" s="10">
        <v>1134</v>
      </c>
      <c r="B357" s="10" t="s">
        <v>901</v>
      </c>
      <c r="C357" s="10" t="s">
        <v>21</v>
      </c>
      <c r="D357" s="10">
        <v>596</v>
      </c>
      <c r="E357" s="10" t="b">
        <v>0</v>
      </c>
      <c r="F357" s="10" t="b">
        <v>1</v>
      </c>
      <c r="G357" s="10" t="b">
        <v>0</v>
      </c>
      <c r="H357" s="10" t="b">
        <v>0</v>
      </c>
      <c r="I357" s="10">
        <v>2</v>
      </c>
      <c r="M357" t="str">
        <f t="shared" si="12"/>
        <v>update unitindex set isSortindex  = 1 where unitindexid = 1134</v>
      </c>
    </row>
    <row r="358" spans="1:13" ht="28.8" x14ac:dyDescent="0.3">
      <c r="A358" s="10">
        <v>1137</v>
      </c>
      <c r="B358" s="10" t="s">
        <v>902</v>
      </c>
      <c r="C358" s="10" t="s">
        <v>21</v>
      </c>
      <c r="D358" s="10">
        <v>598</v>
      </c>
      <c r="E358" s="10" t="b">
        <v>0</v>
      </c>
      <c r="F358" s="10" t="b">
        <v>1</v>
      </c>
      <c r="G358" s="10" t="b">
        <v>0</v>
      </c>
      <c r="H358" s="10" t="b">
        <v>0</v>
      </c>
      <c r="I358" s="10">
        <v>2</v>
      </c>
      <c r="M358" t="str">
        <f t="shared" si="12"/>
        <v>update unitindex set isSortindex  = 1 where unitindexid = 1137</v>
      </c>
    </row>
    <row r="359" spans="1:13" ht="28.8" x14ac:dyDescent="0.3">
      <c r="A359" s="10">
        <v>1140</v>
      </c>
      <c r="B359" s="10" t="s">
        <v>903</v>
      </c>
      <c r="C359" s="10" t="s">
        <v>21</v>
      </c>
      <c r="D359" s="10">
        <v>599</v>
      </c>
      <c r="E359" s="10" t="b">
        <v>0</v>
      </c>
      <c r="F359" s="10" t="b">
        <v>1</v>
      </c>
      <c r="G359" s="10" t="b">
        <v>0</v>
      </c>
      <c r="H359" s="10" t="b">
        <v>0</v>
      </c>
      <c r="I359" s="10">
        <v>2</v>
      </c>
      <c r="M359" t="str">
        <f t="shared" si="12"/>
        <v>update unitindex set isSortindex  = 1 where unitindexid = 1140</v>
      </c>
    </row>
    <row r="360" spans="1:13" ht="28.8" x14ac:dyDescent="0.3">
      <c r="A360" s="10">
        <v>1143</v>
      </c>
      <c r="B360" s="10" t="s">
        <v>904</v>
      </c>
      <c r="C360" s="10" t="s">
        <v>21</v>
      </c>
      <c r="D360" s="10">
        <v>600</v>
      </c>
      <c r="E360" s="10" t="b">
        <v>0</v>
      </c>
      <c r="F360" s="10" t="b">
        <v>1</v>
      </c>
      <c r="G360" s="10" t="b">
        <v>0</v>
      </c>
      <c r="H360" s="10" t="b">
        <v>0</v>
      </c>
      <c r="I360" s="10">
        <v>2</v>
      </c>
      <c r="M360" t="str">
        <f t="shared" si="12"/>
        <v>update unitindex set isSortindex  = 1 where unitindexid = 1143</v>
      </c>
    </row>
    <row r="361" spans="1:13" ht="28.8" x14ac:dyDescent="0.3">
      <c r="A361" s="10">
        <v>1146</v>
      </c>
      <c r="B361" s="10" t="s">
        <v>905</v>
      </c>
      <c r="C361" s="10" t="s">
        <v>21</v>
      </c>
      <c r="D361" s="10">
        <v>601</v>
      </c>
      <c r="E361" s="10" t="b">
        <v>0</v>
      </c>
      <c r="F361" s="10" t="b">
        <v>1</v>
      </c>
      <c r="G361" s="10" t="b">
        <v>0</v>
      </c>
      <c r="H361" s="10" t="b">
        <v>0</v>
      </c>
      <c r="I361" s="10">
        <v>2</v>
      </c>
      <c r="M361" t="str">
        <f t="shared" si="12"/>
        <v>update unitindex set isSortindex  = 1 where unitindexid = 1146</v>
      </c>
    </row>
    <row r="362" spans="1:13" ht="28.8" x14ac:dyDescent="0.3">
      <c r="A362" s="10">
        <v>1149</v>
      </c>
      <c r="B362" s="10" t="s">
        <v>906</v>
      </c>
      <c r="C362" s="10" t="s">
        <v>21</v>
      </c>
      <c r="D362" s="10">
        <v>602</v>
      </c>
      <c r="E362" s="10" t="b">
        <v>0</v>
      </c>
      <c r="F362" s="10" t="b">
        <v>1</v>
      </c>
      <c r="G362" s="10" t="b">
        <v>0</v>
      </c>
      <c r="H362" s="10" t="b">
        <v>0</v>
      </c>
      <c r="I362" s="10">
        <v>2</v>
      </c>
      <c r="M362" t="str">
        <f t="shared" si="12"/>
        <v>update unitindex set isSortindex  = 1 where unitindexid = 1149</v>
      </c>
    </row>
    <row r="363" spans="1:13" ht="28.8" x14ac:dyDescent="0.3">
      <c r="A363" s="10">
        <v>1152</v>
      </c>
      <c r="B363" s="10" t="s">
        <v>907</v>
      </c>
      <c r="C363" s="10" t="s">
        <v>21</v>
      </c>
      <c r="D363" s="10">
        <v>603</v>
      </c>
      <c r="E363" s="10" t="b">
        <v>0</v>
      </c>
      <c r="F363" s="10" t="b">
        <v>1</v>
      </c>
      <c r="G363" s="10" t="b">
        <v>0</v>
      </c>
      <c r="H363" s="10" t="b">
        <v>0</v>
      </c>
      <c r="I363" s="10">
        <v>2</v>
      </c>
      <c r="M363" t="str">
        <f t="shared" si="12"/>
        <v>update unitindex set isSortindex  = 1 where unitindexid = 1152</v>
      </c>
    </row>
    <row r="364" spans="1:13" ht="28.8" x14ac:dyDescent="0.3">
      <c r="A364" s="10">
        <v>1155</v>
      </c>
      <c r="B364" s="10" t="s">
        <v>908</v>
      </c>
      <c r="C364" s="10" t="s">
        <v>21</v>
      </c>
      <c r="D364" s="10">
        <v>604</v>
      </c>
      <c r="E364" s="10" t="b">
        <v>0</v>
      </c>
      <c r="F364" s="10" t="b">
        <v>1</v>
      </c>
      <c r="G364" s="10" t="b">
        <v>0</v>
      </c>
      <c r="H364" s="10" t="b">
        <v>0</v>
      </c>
      <c r="I364" s="10">
        <v>2</v>
      </c>
      <c r="M364" t="str">
        <f t="shared" si="12"/>
        <v>update unitindex set isSortindex  = 1 where unitindexid = 1155</v>
      </c>
    </row>
    <row r="365" spans="1:13" ht="28.8" x14ac:dyDescent="0.3">
      <c r="A365" s="10">
        <v>1158</v>
      </c>
      <c r="B365" s="10" t="s">
        <v>909</v>
      </c>
      <c r="C365" s="10" t="s">
        <v>21</v>
      </c>
      <c r="D365" s="10">
        <v>605</v>
      </c>
      <c r="E365" s="10" t="b">
        <v>0</v>
      </c>
      <c r="F365" s="10" t="b">
        <v>1</v>
      </c>
      <c r="G365" s="10" t="b">
        <v>0</v>
      </c>
      <c r="H365" s="10" t="b">
        <v>0</v>
      </c>
      <c r="I365" s="10">
        <v>2</v>
      </c>
      <c r="M365" t="str">
        <f t="shared" si="12"/>
        <v>update unitindex set isSortindex  = 1 where unitindexid = 1158</v>
      </c>
    </row>
    <row r="366" spans="1:13" ht="28.8" x14ac:dyDescent="0.3">
      <c r="A366" s="10">
        <v>1161</v>
      </c>
      <c r="B366" s="10" t="s">
        <v>910</v>
      </c>
      <c r="C366" s="10" t="s">
        <v>21</v>
      </c>
      <c r="D366" s="10">
        <v>606</v>
      </c>
      <c r="E366" s="10" t="b">
        <v>0</v>
      </c>
      <c r="F366" s="10" t="b">
        <v>1</v>
      </c>
      <c r="G366" s="10" t="b">
        <v>0</v>
      </c>
      <c r="H366" s="10" t="b">
        <v>0</v>
      </c>
      <c r="I366" s="10">
        <v>2</v>
      </c>
      <c r="M366" t="str">
        <f t="shared" si="12"/>
        <v>update unitindex set isSortindex  = 1 where unitindexid = 1161</v>
      </c>
    </row>
    <row r="367" spans="1:13" ht="28.8" x14ac:dyDescent="0.3">
      <c r="A367" s="10">
        <v>1164</v>
      </c>
      <c r="B367" s="10" t="s">
        <v>911</v>
      </c>
      <c r="C367" s="10" t="s">
        <v>21</v>
      </c>
      <c r="D367" s="10">
        <v>607</v>
      </c>
      <c r="E367" s="10" t="b">
        <v>0</v>
      </c>
      <c r="F367" s="10" t="b">
        <v>1</v>
      </c>
      <c r="G367" s="10" t="b">
        <v>0</v>
      </c>
      <c r="H367" s="10" t="b">
        <v>0</v>
      </c>
      <c r="I367" s="10">
        <v>2</v>
      </c>
      <c r="M367" t="str">
        <f t="shared" si="12"/>
        <v>update unitindex set isSortindex  = 1 where unitindexid = 1164</v>
      </c>
    </row>
    <row r="368" spans="1:13" ht="28.8" x14ac:dyDescent="0.3">
      <c r="A368" s="10">
        <v>1167</v>
      </c>
      <c r="B368" s="10" t="s">
        <v>912</v>
      </c>
      <c r="C368" s="10" t="s">
        <v>21</v>
      </c>
      <c r="D368" s="10">
        <v>608</v>
      </c>
      <c r="E368" s="10" t="b">
        <v>0</v>
      </c>
      <c r="F368" s="10" t="b">
        <v>1</v>
      </c>
      <c r="G368" s="10" t="b">
        <v>0</v>
      </c>
      <c r="H368" s="10" t="b">
        <v>0</v>
      </c>
      <c r="I368" s="10">
        <v>2</v>
      </c>
      <c r="M368" t="str">
        <f t="shared" si="12"/>
        <v>update unitindex set isSortindex  = 1 where unitindexid = 1167</v>
      </c>
    </row>
    <row r="369" spans="1:13" ht="28.8" x14ac:dyDescent="0.3">
      <c r="A369" s="10">
        <v>1170</v>
      </c>
      <c r="B369" s="10" t="s">
        <v>913</v>
      </c>
      <c r="C369" s="10" t="s">
        <v>21</v>
      </c>
      <c r="D369" s="10">
        <v>609</v>
      </c>
      <c r="E369" s="10" t="b">
        <v>0</v>
      </c>
      <c r="F369" s="10" t="b">
        <v>1</v>
      </c>
      <c r="G369" s="10" t="b">
        <v>0</v>
      </c>
      <c r="H369" s="10" t="b">
        <v>0</v>
      </c>
      <c r="I369" s="10">
        <v>2</v>
      </c>
      <c r="M369" t="str">
        <f t="shared" si="12"/>
        <v>update unitindex set isSortindex  = 1 where unitindexid = 1170</v>
      </c>
    </row>
    <row r="370" spans="1:13" ht="28.8" x14ac:dyDescent="0.3">
      <c r="A370" s="10">
        <v>830</v>
      </c>
      <c r="B370" s="10" t="s">
        <v>914</v>
      </c>
      <c r="C370" s="10" t="s">
        <v>21</v>
      </c>
      <c r="D370" s="10">
        <v>610</v>
      </c>
      <c r="E370" s="10" t="b">
        <v>0</v>
      </c>
      <c r="F370" s="10" t="b">
        <v>1</v>
      </c>
      <c r="G370" s="10" t="b">
        <v>0</v>
      </c>
      <c r="H370" s="10" t="b">
        <v>0</v>
      </c>
      <c r="I370" s="10">
        <v>2</v>
      </c>
      <c r="M370" t="str">
        <f t="shared" si="12"/>
        <v>update unitindex set isSortindex  = 1 where unitindexid = 830</v>
      </c>
    </row>
    <row r="371" spans="1:13" ht="28.8" x14ac:dyDescent="0.3">
      <c r="A371" s="10">
        <v>1173</v>
      </c>
      <c r="B371" s="10" t="s">
        <v>915</v>
      </c>
      <c r="C371" s="10" t="s">
        <v>21</v>
      </c>
      <c r="D371" s="10">
        <v>611</v>
      </c>
      <c r="E371" s="10" t="b">
        <v>0</v>
      </c>
      <c r="F371" s="10" t="b">
        <v>1</v>
      </c>
      <c r="G371" s="10" t="b">
        <v>0</v>
      </c>
      <c r="H371" s="10" t="b">
        <v>0</v>
      </c>
      <c r="I371" s="10">
        <v>2</v>
      </c>
      <c r="M371" t="str">
        <f t="shared" si="12"/>
        <v>update unitindex set isSortindex  = 1 where unitindexid = 1173</v>
      </c>
    </row>
    <row r="372" spans="1:13" ht="28.8" x14ac:dyDescent="0.3">
      <c r="A372" s="10">
        <v>1176</v>
      </c>
      <c r="B372" s="10" t="s">
        <v>916</v>
      </c>
      <c r="C372" s="10" t="s">
        <v>21</v>
      </c>
      <c r="D372" s="10">
        <v>612</v>
      </c>
      <c r="E372" s="10" t="b">
        <v>0</v>
      </c>
      <c r="F372" s="10" t="b">
        <v>1</v>
      </c>
      <c r="G372" s="10" t="b">
        <v>0</v>
      </c>
      <c r="H372" s="10" t="b">
        <v>0</v>
      </c>
      <c r="I372" s="10">
        <v>2</v>
      </c>
      <c r="M372" t="str">
        <f t="shared" si="12"/>
        <v>update unitindex set isSortindex  = 1 where unitindexid = 1176</v>
      </c>
    </row>
    <row r="373" spans="1:13" ht="28.8" x14ac:dyDescent="0.3">
      <c r="A373" s="10">
        <v>1179</v>
      </c>
      <c r="B373" s="10" t="s">
        <v>917</v>
      </c>
      <c r="C373" s="10" t="s">
        <v>21</v>
      </c>
      <c r="D373" s="10">
        <v>613</v>
      </c>
      <c r="E373" s="10" t="b">
        <v>0</v>
      </c>
      <c r="F373" s="10" t="b">
        <v>1</v>
      </c>
      <c r="G373" s="10" t="b">
        <v>0</v>
      </c>
      <c r="H373" s="10" t="b">
        <v>0</v>
      </c>
      <c r="I373" s="10">
        <v>2</v>
      </c>
      <c r="M373" t="str">
        <f t="shared" si="12"/>
        <v>update unitindex set isSortindex  = 1 where unitindexid = 1179</v>
      </c>
    </row>
    <row r="374" spans="1:13" ht="28.8" x14ac:dyDescent="0.3">
      <c r="A374" s="10">
        <v>1182</v>
      </c>
      <c r="B374" s="10" t="s">
        <v>918</v>
      </c>
      <c r="C374" s="10" t="s">
        <v>21</v>
      </c>
      <c r="D374" s="10">
        <v>614</v>
      </c>
      <c r="E374" s="10" t="b">
        <v>0</v>
      </c>
      <c r="F374" s="10" t="b">
        <v>1</v>
      </c>
      <c r="G374" s="10" t="b">
        <v>0</v>
      </c>
      <c r="H374" s="10" t="b">
        <v>0</v>
      </c>
      <c r="I374" s="10">
        <v>2</v>
      </c>
      <c r="M374" t="str">
        <f t="shared" si="12"/>
        <v>update unitindex set isSortindex  = 1 where unitindexid = 1182</v>
      </c>
    </row>
    <row r="375" spans="1:13" ht="28.8" x14ac:dyDescent="0.3">
      <c r="A375" s="10">
        <v>834</v>
      </c>
      <c r="B375" s="10" t="s">
        <v>919</v>
      </c>
      <c r="C375" s="10" t="s">
        <v>21</v>
      </c>
      <c r="D375" s="10">
        <v>615</v>
      </c>
      <c r="E375" s="10" t="b">
        <v>0</v>
      </c>
      <c r="F375" s="10" t="b">
        <v>1</v>
      </c>
      <c r="G375" s="10" t="b">
        <v>0</v>
      </c>
      <c r="H375" s="10" t="b">
        <v>0</v>
      </c>
      <c r="I375" s="10">
        <v>2</v>
      </c>
      <c r="M375" t="str">
        <f t="shared" ref="M375:M438" si="13">CONCATENATE("update unitindex set isSortindex  = 1 where unitindexid = ", A375)</f>
        <v>update unitindex set isSortindex  = 1 where unitindexid = 834</v>
      </c>
    </row>
    <row r="376" spans="1:13" ht="28.8" x14ac:dyDescent="0.3">
      <c r="A376" s="10">
        <v>1185</v>
      </c>
      <c r="B376" s="10" t="s">
        <v>920</v>
      </c>
      <c r="C376" s="10" t="s">
        <v>21</v>
      </c>
      <c r="D376" s="10">
        <v>616</v>
      </c>
      <c r="E376" s="10" t="b">
        <v>0</v>
      </c>
      <c r="F376" s="10" t="b">
        <v>1</v>
      </c>
      <c r="G376" s="10" t="b">
        <v>0</v>
      </c>
      <c r="H376" s="10" t="b">
        <v>0</v>
      </c>
      <c r="I376" s="10">
        <v>2</v>
      </c>
      <c r="M376" t="str">
        <f t="shared" si="13"/>
        <v>update unitindex set isSortindex  = 1 where unitindexid = 1185</v>
      </c>
    </row>
    <row r="377" spans="1:13" ht="28.8" x14ac:dyDescent="0.3">
      <c r="A377" s="10">
        <v>1188</v>
      </c>
      <c r="B377" s="10" t="s">
        <v>921</v>
      </c>
      <c r="C377" s="10" t="s">
        <v>21</v>
      </c>
      <c r="D377" s="10">
        <v>617</v>
      </c>
      <c r="E377" s="10" t="b">
        <v>0</v>
      </c>
      <c r="F377" s="10" t="b">
        <v>1</v>
      </c>
      <c r="G377" s="10" t="b">
        <v>0</v>
      </c>
      <c r="H377" s="10" t="b">
        <v>0</v>
      </c>
      <c r="I377" s="10">
        <v>2</v>
      </c>
      <c r="M377" t="str">
        <f t="shared" si="13"/>
        <v>update unitindex set isSortindex  = 1 where unitindexid = 1188</v>
      </c>
    </row>
    <row r="378" spans="1:13" ht="28.8" x14ac:dyDescent="0.3">
      <c r="A378" s="10">
        <v>837</v>
      </c>
      <c r="B378" s="10" t="s">
        <v>922</v>
      </c>
      <c r="C378" s="10" t="s">
        <v>21</v>
      </c>
      <c r="D378" s="10">
        <v>618</v>
      </c>
      <c r="E378" s="10" t="b">
        <v>0</v>
      </c>
      <c r="F378" s="10" t="b">
        <v>1</v>
      </c>
      <c r="G378" s="10" t="b">
        <v>0</v>
      </c>
      <c r="H378" s="10" t="b">
        <v>0</v>
      </c>
      <c r="I378" s="10">
        <v>2</v>
      </c>
      <c r="M378" t="str">
        <f t="shared" si="13"/>
        <v>update unitindex set isSortindex  = 1 where unitindexid = 837</v>
      </c>
    </row>
    <row r="379" spans="1:13" ht="28.8" x14ac:dyDescent="0.3">
      <c r="A379" s="10">
        <v>861</v>
      </c>
      <c r="B379" s="10" t="s">
        <v>480</v>
      </c>
      <c r="C379" s="10" t="s">
        <v>21</v>
      </c>
      <c r="D379" s="10">
        <v>619</v>
      </c>
      <c r="E379" s="10" t="b">
        <v>0</v>
      </c>
      <c r="F379" s="10" t="b">
        <v>1</v>
      </c>
      <c r="G379" s="10" t="b">
        <v>0</v>
      </c>
      <c r="H379" s="10" t="b">
        <v>0</v>
      </c>
      <c r="I379" s="10">
        <v>2</v>
      </c>
      <c r="M379" t="str">
        <f t="shared" si="13"/>
        <v>update unitindex set isSortindex  = 1 where unitindexid = 861</v>
      </c>
    </row>
    <row r="380" spans="1:13" ht="28.8" x14ac:dyDescent="0.3">
      <c r="A380" s="10">
        <v>864</v>
      </c>
      <c r="B380" s="10" t="s">
        <v>482</v>
      </c>
      <c r="C380" s="10" t="s">
        <v>21</v>
      </c>
      <c r="D380" s="10">
        <v>620</v>
      </c>
      <c r="E380" s="10" t="b">
        <v>0</v>
      </c>
      <c r="F380" s="10" t="b">
        <v>1</v>
      </c>
      <c r="G380" s="10" t="b">
        <v>0</v>
      </c>
      <c r="H380" s="10" t="b">
        <v>0</v>
      </c>
      <c r="I380" s="10">
        <v>2</v>
      </c>
      <c r="M380" t="str">
        <f t="shared" si="13"/>
        <v>update unitindex set isSortindex  = 1 where unitindexid = 864</v>
      </c>
    </row>
    <row r="381" spans="1:13" ht="28.8" x14ac:dyDescent="0.3">
      <c r="A381" s="10">
        <v>867</v>
      </c>
      <c r="B381" s="10" t="s">
        <v>923</v>
      </c>
      <c r="C381" s="10" t="s">
        <v>21</v>
      </c>
      <c r="D381" s="10">
        <v>621</v>
      </c>
      <c r="E381" s="10" t="b">
        <v>0</v>
      </c>
      <c r="F381" s="10" t="b">
        <v>1</v>
      </c>
      <c r="G381" s="10" t="b">
        <v>0</v>
      </c>
      <c r="H381" s="10" t="b">
        <v>0</v>
      </c>
      <c r="I381" s="10">
        <v>2</v>
      </c>
      <c r="M381" t="str">
        <f t="shared" si="13"/>
        <v>update unitindex set isSortindex  = 1 where unitindexid = 867</v>
      </c>
    </row>
    <row r="382" spans="1:13" ht="28.8" x14ac:dyDescent="0.3">
      <c r="A382" s="10">
        <v>870</v>
      </c>
      <c r="B382" s="10" t="s">
        <v>924</v>
      </c>
      <c r="C382" s="10" t="s">
        <v>21</v>
      </c>
      <c r="D382" s="10">
        <v>622</v>
      </c>
      <c r="E382" s="10" t="b">
        <v>0</v>
      </c>
      <c r="F382" s="10" t="b">
        <v>1</v>
      </c>
      <c r="G382" s="10" t="b">
        <v>0</v>
      </c>
      <c r="H382" s="10" t="b">
        <v>0</v>
      </c>
      <c r="I382" s="10">
        <v>2</v>
      </c>
      <c r="M382" t="str">
        <f t="shared" si="13"/>
        <v>update unitindex set isSortindex  = 1 where unitindexid = 870</v>
      </c>
    </row>
    <row r="383" spans="1:13" ht="28.8" x14ac:dyDescent="0.3">
      <c r="A383" s="10">
        <v>873</v>
      </c>
      <c r="B383" s="10" t="s">
        <v>484</v>
      </c>
      <c r="C383" s="10" t="s">
        <v>21</v>
      </c>
      <c r="D383" s="10">
        <v>623</v>
      </c>
      <c r="E383" s="10" t="b">
        <v>0</v>
      </c>
      <c r="F383" s="10" t="b">
        <v>1</v>
      </c>
      <c r="G383" s="10" t="b">
        <v>0</v>
      </c>
      <c r="H383" s="10" t="b">
        <v>0</v>
      </c>
      <c r="I383" s="10">
        <v>2</v>
      </c>
      <c r="M383" t="str">
        <f t="shared" si="13"/>
        <v>update unitindex set isSortindex  = 1 where unitindexid = 873</v>
      </c>
    </row>
    <row r="384" spans="1:13" ht="28.8" x14ac:dyDescent="0.3">
      <c r="A384" s="10">
        <v>876</v>
      </c>
      <c r="B384" s="10" t="s">
        <v>925</v>
      </c>
      <c r="C384" s="10" t="s">
        <v>21</v>
      </c>
      <c r="D384" s="10">
        <v>624</v>
      </c>
      <c r="E384" s="10" t="b">
        <v>0</v>
      </c>
      <c r="F384" s="10" t="b">
        <v>1</v>
      </c>
      <c r="G384" s="10" t="b">
        <v>0</v>
      </c>
      <c r="H384" s="10" t="b">
        <v>0</v>
      </c>
      <c r="I384" s="10">
        <v>2</v>
      </c>
      <c r="M384" t="str">
        <f t="shared" si="13"/>
        <v>update unitindex set isSortindex  = 1 where unitindexid = 876</v>
      </c>
    </row>
    <row r="385" spans="1:13" ht="28.8" x14ac:dyDescent="0.3">
      <c r="A385" s="10">
        <v>879</v>
      </c>
      <c r="B385" s="10" t="s">
        <v>486</v>
      </c>
      <c r="C385" s="10" t="s">
        <v>21</v>
      </c>
      <c r="D385" s="10">
        <v>625</v>
      </c>
      <c r="E385" s="10" t="b">
        <v>0</v>
      </c>
      <c r="F385" s="10" t="b">
        <v>1</v>
      </c>
      <c r="G385" s="10" t="b">
        <v>0</v>
      </c>
      <c r="H385" s="10" t="b">
        <v>0</v>
      </c>
      <c r="I385" s="10">
        <v>2</v>
      </c>
      <c r="M385" t="str">
        <f t="shared" si="13"/>
        <v>update unitindex set isSortindex  = 1 where unitindexid = 879</v>
      </c>
    </row>
    <row r="386" spans="1:13" ht="28.8" x14ac:dyDescent="0.3">
      <c r="A386" s="10">
        <v>882</v>
      </c>
      <c r="B386" s="10" t="s">
        <v>488</v>
      </c>
      <c r="C386" s="10" t="s">
        <v>21</v>
      </c>
      <c r="D386" s="10">
        <v>626</v>
      </c>
      <c r="E386" s="10" t="b">
        <v>0</v>
      </c>
      <c r="F386" s="10" t="b">
        <v>1</v>
      </c>
      <c r="G386" s="10" t="b">
        <v>0</v>
      </c>
      <c r="H386" s="10" t="b">
        <v>0</v>
      </c>
      <c r="I386" s="10">
        <v>2</v>
      </c>
      <c r="M386" t="str">
        <f t="shared" si="13"/>
        <v>update unitindex set isSortindex  = 1 where unitindexid = 882</v>
      </c>
    </row>
    <row r="387" spans="1:13" ht="28.8" x14ac:dyDescent="0.3">
      <c r="A387" s="10">
        <v>821</v>
      </c>
      <c r="B387" s="10" t="s">
        <v>926</v>
      </c>
      <c r="C387" s="10" t="s">
        <v>21</v>
      </c>
      <c r="D387" s="10">
        <v>627</v>
      </c>
      <c r="E387" s="10" t="b">
        <v>0</v>
      </c>
      <c r="F387" s="10" t="b">
        <v>1</v>
      </c>
      <c r="G387" s="10" t="b">
        <v>0</v>
      </c>
      <c r="H387" s="10" t="b">
        <v>0</v>
      </c>
      <c r="I387" s="10">
        <v>2</v>
      </c>
      <c r="M387" t="str">
        <f t="shared" si="13"/>
        <v>update unitindex set isSortindex  = 1 where unitindexid = 821</v>
      </c>
    </row>
    <row r="388" spans="1:13" ht="28.8" x14ac:dyDescent="0.3">
      <c r="A388" s="10">
        <v>885</v>
      </c>
      <c r="B388" s="10" t="s">
        <v>490</v>
      </c>
      <c r="C388" s="10" t="s">
        <v>21</v>
      </c>
      <c r="D388" s="10">
        <v>628</v>
      </c>
      <c r="E388" s="10" t="b">
        <v>0</v>
      </c>
      <c r="F388" s="10" t="b">
        <v>1</v>
      </c>
      <c r="G388" s="10" t="b">
        <v>0</v>
      </c>
      <c r="H388" s="10" t="b">
        <v>0</v>
      </c>
      <c r="I388" s="10">
        <v>2</v>
      </c>
      <c r="M388" t="str">
        <f t="shared" si="13"/>
        <v>update unitindex set isSortindex  = 1 where unitindexid = 885</v>
      </c>
    </row>
    <row r="389" spans="1:13" ht="28.8" x14ac:dyDescent="0.3">
      <c r="A389" s="10">
        <v>888</v>
      </c>
      <c r="B389" s="10" t="s">
        <v>927</v>
      </c>
      <c r="C389" s="10" t="s">
        <v>21</v>
      </c>
      <c r="D389" s="10">
        <v>629</v>
      </c>
      <c r="E389" s="10" t="b">
        <v>0</v>
      </c>
      <c r="F389" s="10" t="b">
        <v>1</v>
      </c>
      <c r="G389" s="10" t="b">
        <v>0</v>
      </c>
      <c r="H389" s="10" t="b">
        <v>0</v>
      </c>
      <c r="I389" s="10">
        <v>2</v>
      </c>
      <c r="M389" t="str">
        <f t="shared" si="13"/>
        <v>update unitindex set isSortindex  = 1 where unitindexid = 888</v>
      </c>
    </row>
    <row r="390" spans="1:13" ht="28.8" x14ac:dyDescent="0.3">
      <c r="A390" s="10">
        <v>891</v>
      </c>
      <c r="B390" s="10" t="s">
        <v>928</v>
      </c>
      <c r="C390" s="10" t="s">
        <v>21</v>
      </c>
      <c r="D390" s="10">
        <v>630</v>
      </c>
      <c r="E390" s="10" t="b">
        <v>0</v>
      </c>
      <c r="F390" s="10" t="b">
        <v>1</v>
      </c>
      <c r="G390" s="10" t="b">
        <v>0</v>
      </c>
      <c r="H390" s="10" t="b">
        <v>0</v>
      </c>
      <c r="I390" s="10">
        <v>2</v>
      </c>
      <c r="M390" t="str">
        <f t="shared" si="13"/>
        <v>update unitindex set isSortindex  = 1 where unitindexid = 891</v>
      </c>
    </row>
    <row r="391" spans="1:13" ht="28.8" x14ac:dyDescent="0.3">
      <c r="A391" s="10">
        <v>894</v>
      </c>
      <c r="B391" s="10" t="s">
        <v>492</v>
      </c>
      <c r="C391" s="10" t="s">
        <v>21</v>
      </c>
      <c r="D391" s="10">
        <v>631</v>
      </c>
      <c r="E391" s="10" t="b">
        <v>0</v>
      </c>
      <c r="F391" s="10" t="b">
        <v>1</v>
      </c>
      <c r="G391" s="10" t="b">
        <v>0</v>
      </c>
      <c r="H391" s="10" t="b">
        <v>0</v>
      </c>
      <c r="I391" s="10">
        <v>2</v>
      </c>
      <c r="M391" t="str">
        <f t="shared" si="13"/>
        <v>update unitindex set isSortindex  = 1 where unitindexid = 894</v>
      </c>
    </row>
    <row r="392" spans="1:13" ht="28.8" x14ac:dyDescent="0.3">
      <c r="A392" s="10">
        <v>900</v>
      </c>
      <c r="B392" s="10" t="s">
        <v>496</v>
      </c>
      <c r="C392" s="10" t="s">
        <v>21</v>
      </c>
      <c r="D392" s="10">
        <v>632</v>
      </c>
      <c r="E392" s="10" t="b">
        <v>0</v>
      </c>
      <c r="F392" s="10" t="b">
        <v>1</v>
      </c>
      <c r="G392" s="10" t="b">
        <v>0</v>
      </c>
      <c r="H392" s="10" t="b">
        <v>0</v>
      </c>
      <c r="I392" s="10">
        <v>2</v>
      </c>
      <c r="M392" t="str">
        <f t="shared" si="13"/>
        <v>update unitindex set isSortindex  = 1 where unitindexid = 900</v>
      </c>
    </row>
    <row r="393" spans="1:13" ht="28.8" x14ac:dyDescent="0.3">
      <c r="A393" s="10">
        <v>897</v>
      </c>
      <c r="B393" s="10" t="s">
        <v>494</v>
      </c>
      <c r="C393" s="10" t="s">
        <v>21</v>
      </c>
      <c r="D393" s="10">
        <v>633</v>
      </c>
      <c r="E393" s="10" t="b">
        <v>0</v>
      </c>
      <c r="F393" s="10" t="b">
        <v>1</v>
      </c>
      <c r="G393" s="10" t="b">
        <v>0</v>
      </c>
      <c r="H393" s="10" t="b">
        <v>0</v>
      </c>
      <c r="I393" s="10">
        <v>2</v>
      </c>
      <c r="M393" t="str">
        <f t="shared" si="13"/>
        <v>update unitindex set isSortindex  = 1 where unitindexid = 897</v>
      </c>
    </row>
    <row r="394" spans="1:13" ht="28.8" x14ac:dyDescent="0.3">
      <c r="A394" s="10">
        <v>903</v>
      </c>
      <c r="B394" s="10" t="s">
        <v>498</v>
      </c>
      <c r="C394" s="10" t="s">
        <v>21</v>
      </c>
      <c r="D394" s="10">
        <v>634</v>
      </c>
      <c r="E394" s="10" t="b">
        <v>0</v>
      </c>
      <c r="F394" s="10" t="b">
        <v>1</v>
      </c>
      <c r="G394" s="10" t="b">
        <v>0</v>
      </c>
      <c r="H394" s="10" t="b">
        <v>0</v>
      </c>
      <c r="I394" s="10">
        <v>2</v>
      </c>
      <c r="M394" t="str">
        <f t="shared" si="13"/>
        <v>update unitindex set isSortindex  = 1 where unitindexid = 903</v>
      </c>
    </row>
    <row r="395" spans="1:13" ht="28.8" x14ac:dyDescent="0.3">
      <c r="A395" s="10">
        <v>906</v>
      </c>
      <c r="B395" s="10" t="s">
        <v>929</v>
      </c>
      <c r="C395" s="10" t="s">
        <v>21</v>
      </c>
      <c r="D395" s="10">
        <v>635</v>
      </c>
      <c r="E395" s="10" t="b">
        <v>0</v>
      </c>
      <c r="F395" s="10" t="b">
        <v>1</v>
      </c>
      <c r="G395" s="10" t="b">
        <v>0</v>
      </c>
      <c r="H395" s="10" t="b">
        <v>0</v>
      </c>
      <c r="I395" s="10">
        <v>2</v>
      </c>
      <c r="M395" t="str">
        <f t="shared" si="13"/>
        <v>update unitindex set isSortindex  = 1 where unitindexid = 906</v>
      </c>
    </row>
    <row r="396" spans="1:13" ht="28.8" x14ac:dyDescent="0.3">
      <c r="A396" s="10">
        <v>824</v>
      </c>
      <c r="B396" s="10" t="s">
        <v>930</v>
      </c>
      <c r="C396" s="10" t="s">
        <v>21</v>
      </c>
      <c r="D396" s="10">
        <v>636</v>
      </c>
      <c r="E396" s="10" t="b">
        <v>0</v>
      </c>
      <c r="F396" s="10" t="b">
        <v>1</v>
      </c>
      <c r="G396" s="10" t="b">
        <v>0</v>
      </c>
      <c r="H396" s="10" t="b">
        <v>0</v>
      </c>
      <c r="I396" s="10">
        <v>2</v>
      </c>
      <c r="M396" t="str">
        <f t="shared" si="13"/>
        <v>update unitindex set isSortindex  = 1 where unitindexid = 824</v>
      </c>
    </row>
    <row r="397" spans="1:13" ht="28.8" x14ac:dyDescent="0.3">
      <c r="A397" s="10">
        <v>909</v>
      </c>
      <c r="B397" s="10" t="s">
        <v>500</v>
      </c>
      <c r="C397" s="10" t="s">
        <v>21</v>
      </c>
      <c r="D397" s="10">
        <v>637</v>
      </c>
      <c r="E397" s="10" t="b">
        <v>0</v>
      </c>
      <c r="F397" s="10" t="b">
        <v>1</v>
      </c>
      <c r="G397" s="10" t="b">
        <v>0</v>
      </c>
      <c r="H397" s="10" t="b">
        <v>0</v>
      </c>
      <c r="I397" s="10">
        <v>2</v>
      </c>
      <c r="M397" t="str">
        <f t="shared" si="13"/>
        <v>update unitindex set isSortindex  = 1 where unitindexid = 909</v>
      </c>
    </row>
    <row r="398" spans="1:13" ht="28.8" x14ac:dyDescent="0.3">
      <c r="A398" s="10">
        <v>912</v>
      </c>
      <c r="B398" s="10" t="s">
        <v>502</v>
      </c>
      <c r="C398" s="10" t="s">
        <v>21</v>
      </c>
      <c r="D398" s="10">
        <v>638</v>
      </c>
      <c r="E398" s="10" t="b">
        <v>0</v>
      </c>
      <c r="F398" s="10" t="b">
        <v>1</v>
      </c>
      <c r="G398" s="10" t="b">
        <v>0</v>
      </c>
      <c r="H398" s="10" t="b">
        <v>0</v>
      </c>
      <c r="I398" s="10">
        <v>2</v>
      </c>
      <c r="M398" t="str">
        <f t="shared" si="13"/>
        <v>update unitindex set isSortindex  = 1 where unitindexid = 912</v>
      </c>
    </row>
    <row r="399" spans="1:13" ht="28.8" x14ac:dyDescent="0.3">
      <c r="A399" s="10">
        <v>915</v>
      </c>
      <c r="B399" s="10" t="s">
        <v>931</v>
      </c>
      <c r="C399" s="10" t="s">
        <v>21</v>
      </c>
      <c r="D399" s="10">
        <v>639</v>
      </c>
      <c r="E399" s="10" t="b">
        <v>0</v>
      </c>
      <c r="F399" s="10" t="b">
        <v>1</v>
      </c>
      <c r="G399" s="10" t="b">
        <v>0</v>
      </c>
      <c r="H399" s="10" t="b">
        <v>0</v>
      </c>
      <c r="I399" s="10">
        <v>2</v>
      </c>
      <c r="M399" t="str">
        <f t="shared" si="13"/>
        <v>update unitindex set isSortindex  = 1 where unitindexid = 915</v>
      </c>
    </row>
    <row r="400" spans="1:13" ht="28.8" x14ac:dyDescent="0.3">
      <c r="A400" s="10">
        <v>918</v>
      </c>
      <c r="B400" s="10" t="s">
        <v>504</v>
      </c>
      <c r="C400" s="10" t="s">
        <v>21</v>
      </c>
      <c r="D400" s="10">
        <v>640</v>
      </c>
      <c r="E400" s="10" t="b">
        <v>0</v>
      </c>
      <c r="F400" s="10" t="b">
        <v>1</v>
      </c>
      <c r="G400" s="10" t="b">
        <v>0</v>
      </c>
      <c r="H400" s="10" t="b">
        <v>0</v>
      </c>
      <c r="I400" s="10">
        <v>2</v>
      </c>
      <c r="M400" t="str">
        <f t="shared" si="13"/>
        <v>update unitindex set isSortindex  = 1 where unitindexid = 918</v>
      </c>
    </row>
    <row r="401" spans="1:13" ht="28.8" x14ac:dyDescent="0.3">
      <c r="A401" s="10">
        <v>921</v>
      </c>
      <c r="B401" s="10" t="s">
        <v>506</v>
      </c>
      <c r="C401" s="10" t="s">
        <v>21</v>
      </c>
      <c r="D401" s="10">
        <v>641</v>
      </c>
      <c r="E401" s="10" t="b">
        <v>0</v>
      </c>
      <c r="F401" s="10" t="b">
        <v>1</v>
      </c>
      <c r="G401" s="10" t="b">
        <v>0</v>
      </c>
      <c r="H401" s="10" t="b">
        <v>0</v>
      </c>
      <c r="I401" s="10">
        <v>2</v>
      </c>
      <c r="M401" t="str">
        <f t="shared" si="13"/>
        <v>update unitindex set isSortindex  = 1 where unitindexid = 921</v>
      </c>
    </row>
    <row r="402" spans="1:13" ht="28.8" x14ac:dyDescent="0.3">
      <c r="A402" s="10">
        <v>827</v>
      </c>
      <c r="B402" s="10" t="s">
        <v>932</v>
      </c>
      <c r="C402" s="10" t="s">
        <v>21</v>
      </c>
      <c r="D402" s="10">
        <v>642</v>
      </c>
      <c r="E402" s="10" t="b">
        <v>0</v>
      </c>
      <c r="F402" s="10" t="b">
        <v>1</v>
      </c>
      <c r="G402" s="10" t="b">
        <v>0</v>
      </c>
      <c r="H402" s="10" t="b">
        <v>0</v>
      </c>
      <c r="I402" s="10">
        <v>2</v>
      </c>
      <c r="M402" t="str">
        <f t="shared" si="13"/>
        <v>update unitindex set isSortindex  = 1 where unitindexid = 827</v>
      </c>
    </row>
    <row r="403" spans="1:13" ht="28.8" x14ac:dyDescent="0.3">
      <c r="A403" s="10">
        <v>924</v>
      </c>
      <c r="B403" s="10" t="s">
        <v>508</v>
      </c>
      <c r="C403" s="10" t="s">
        <v>21</v>
      </c>
      <c r="D403" s="10">
        <v>643</v>
      </c>
      <c r="E403" s="10" t="b">
        <v>0</v>
      </c>
      <c r="F403" s="10" t="b">
        <v>1</v>
      </c>
      <c r="G403" s="10" t="b">
        <v>0</v>
      </c>
      <c r="H403" s="10" t="b">
        <v>0</v>
      </c>
      <c r="I403" s="10">
        <v>2</v>
      </c>
      <c r="M403" t="str">
        <f t="shared" si="13"/>
        <v>update unitindex set isSortindex  = 1 where unitindexid = 924</v>
      </c>
    </row>
    <row r="404" spans="1:13" ht="28.8" x14ac:dyDescent="0.3">
      <c r="A404" s="10">
        <v>927</v>
      </c>
      <c r="B404" s="10" t="s">
        <v>510</v>
      </c>
      <c r="C404" s="10" t="s">
        <v>21</v>
      </c>
      <c r="D404" s="10">
        <v>644</v>
      </c>
      <c r="E404" s="10" t="b">
        <v>0</v>
      </c>
      <c r="F404" s="10" t="b">
        <v>1</v>
      </c>
      <c r="G404" s="10" t="b">
        <v>0</v>
      </c>
      <c r="H404" s="10" t="b">
        <v>0</v>
      </c>
      <c r="I404" s="10">
        <v>2</v>
      </c>
      <c r="M404" t="str">
        <f t="shared" si="13"/>
        <v>update unitindex set isSortindex  = 1 where unitindexid = 927</v>
      </c>
    </row>
    <row r="405" spans="1:13" ht="28.8" x14ac:dyDescent="0.3">
      <c r="A405" s="10">
        <v>930</v>
      </c>
      <c r="B405" s="10" t="s">
        <v>933</v>
      </c>
      <c r="C405" s="10" t="s">
        <v>21</v>
      </c>
      <c r="D405" s="10">
        <v>645</v>
      </c>
      <c r="E405" s="10" t="b">
        <v>0</v>
      </c>
      <c r="F405" s="10" t="b">
        <v>1</v>
      </c>
      <c r="G405" s="10" t="b">
        <v>0</v>
      </c>
      <c r="H405" s="10" t="b">
        <v>0</v>
      </c>
      <c r="I405" s="10">
        <v>2</v>
      </c>
      <c r="M405" t="str">
        <f t="shared" si="13"/>
        <v>update unitindex set isSortindex  = 1 where unitindexid = 930</v>
      </c>
    </row>
    <row r="406" spans="1:13" ht="28.8" x14ac:dyDescent="0.3">
      <c r="A406" s="10">
        <v>933</v>
      </c>
      <c r="B406" s="10" t="s">
        <v>934</v>
      </c>
      <c r="C406" s="10" t="s">
        <v>21</v>
      </c>
      <c r="D406" s="10">
        <v>646</v>
      </c>
      <c r="E406" s="10" t="b">
        <v>0</v>
      </c>
      <c r="F406" s="10" t="b">
        <v>1</v>
      </c>
      <c r="G406" s="10" t="b">
        <v>0</v>
      </c>
      <c r="H406" s="10" t="b">
        <v>0</v>
      </c>
      <c r="I406" s="10">
        <v>2</v>
      </c>
      <c r="M406" t="str">
        <f t="shared" si="13"/>
        <v>update unitindex set isSortindex  = 1 where unitindexid = 933</v>
      </c>
    </row>
    <row r="407" spans="1:13" ht="28.8" x14ac:dyDescent="0.3">
      <c r="A407" s="10">
        <v>936</v>
      </c>
      <c r="B407" s="10" t="s">
        <v>935</v>
      </c>
      <c r="C407" s="10" t="s">
        <v>21</v>
      </c>
      <c r="D407" s="10">
        <v>647</v>
      </c>
      <c r="E407" s="10" t="b">
        <v>0</v>
      </c>
      <c r="F407" s="10" t="b">
        <v>1</v>
      </c>
      <c r="G407" s="10" t="b">
        <v>0</v>
      </c>
      <c r="H407" s="10" t="b">
        <v>0</v>
      </c>
      <c r="I407" s="10">
        <v>2</v>
      </c>
      <c r="M407" t="str">
        <f t="shared" si="13"/>
        <v>update unitindex set isSortindex  = 1 where unitindexid = 936</v>
      </c>
    </row>
    <row r="408" spans="1:13" ht="28.8" x14ac:dyDescent="0.3">
      <c r="A408" s="10">
        <v>939</v>
      </c>
      <c r="B408" s="10" t="s">
        <v>936</v>
      </c>
      <c r="C408" s="10" t="s">
        <v>21</v>
      </c>
      <c r="D408" s="10">
        <v>648</v>
      </c>
      <c r="E408" s="10" t="b">
        <v>0</v>
      </c>
      <c r="F408" s="10" t="b">
        <v>1</v>
      </c>
      <c r="G408" s="10" t="b">
        <v>0</v>
      </c>
      <c r="H408" s="10" t="b">
        <v>0</v>
      </c>
      <c r="I408" s="10">
        <v>2</v>
      </c>
      <c r="M408" t="str">
        <f t="shared" si="13"/>
        <v>update unitindex set isSortindex  = 1 where unitindexid = 939</v>
      </c>
    </row>
    <row r="409" spans="1:13" ht="28.8" x14ac:dyDescent="0.3">
      <c r="A409" s="10">
        <v>942</v>
      </c>
      <c r="B409" s="10" t="s">
        <v>937</v>
      </c>
      <c r="C409" s="10" t="s">
        <v>21</v>
      </c>
      <c r="D409" s="10">
        <v>649</v>
      </c>
      <c r="E409" s="10" t="b">
        <v>0</v>
      </c>
      <c r="F409" s="10" t="b">
        <v>1</v>
      </c>
      <c r="G409" s="10" t="b">
        <v>0</v>
      </c>
      <c r="H409" s="10" t="b">
        <v>0</v>
      </c>
      <c r="I409" s="10">
        <v>2</v>
      </c>
      <c r="M409" t="str">
        <f t="shared" si="13"/>
        <v>update unitindex set isSortindex  = 1 where unitindexid = 942</v>
      </c>
    </row>
    <row r="410" spans="1:13" ht="28.8" x14ac:dyDescent="0.3">
      <c r="A410" s="10">
        <v>945</v>
      </c>
      <c r="B410" s="10" t="s">
        <v>938</v>
      </c>
      <c r="C410" s="10" t="s">
        <v>21</v>
      </c>
      <c r="D410" s="10">
        <v>651</v>
      </c>
      <c r="E410" s="10" t="b">
        <v>0</v>
      </c>
      <c r="F410" s="10" t="b">
        <v>1</v>
      </c>
      <c r="G410" s="10" t="b">
        <v>0</v>
      </c>
      <c r="H410" s="10" t="b">
        <v>0</v>
      </c>
      <c r="I410" s="10">
        <v>2</v>
      </c>
      <c r="M410" t="str">
        <f t="shared" si="13"/>
        <v>update unitindex set isSortindex  = 1 where unitindexid = 945</v>
      </c>
    </row>
    <row r="411" spans="1:13" ht="28.8" x14ac:dyDescent="0.3">
      <c r="A411" s="10">
        <v>858</v>
      </c>
      <c r="B411" s="10" t="s">
        <v>939</v>
      </c>
      <c r="C411" s="10" t="s">
        <v>21</v>
      </c>
      <c r="D411" s="10">
        <v>652</v>
      </c>
      <c r="E411" s="10" t="b">
        <v>0</v>
      </c>
      <c r="F411" s="10" t="b">
        <v>1</v>
      </c>
      <c r="G411" s="10" t="b">
        <v>0</v>
      </c>
      <c r="H411" s="10" t="b">
        <v>0</v>
      </c>
      <c r="I411" s="10">
        <v>2</v>
      </c>
      <c r="M411" t="str">
        <f t="shared" si="13"/>
        <v>update unitindex set isSortindex  = 1 where unitindexid = 858</v>
      </c>
    </row>
    <row r="412" spans="1:13" ht="28.8" x14ac:dyDescent="0.3">
      <c r="A412" s="10">
        <v>948</v>
      </c>
      <c r="B412" s="10" t="s">
        <v>940</v>
      </c>
      <c r="C412" s="10" t="s">
        <v>21</v>
      </c>
      <c r="D412" s="10">
        <v>653</v>
      </c>
      <c r="E412" s="10" t="b">
        <v>0</v>
      </c>
      <c r="F412" s="10" t="b">
        <v>1</v>
      </c>
      <c r="G412" s="10" t="b">
        <v>0</v>
      </c>
      <c r="H412" s="10" t="b">
        <v>0</v>
      </c>
      <c r="I412" s="10">
        <v>2</v>
      </c>
      <c r="M412" t="str">
        <f t="shared" si="13"/>
        <v>update unitindex set isSortindex  = 1 where unitindexid = 948</v>
      </c>
    </row>
    <row r="413" spans="1:13" ht="28.8" x14ac:dyDescent="0.3">
      <c r="A413" s="10">
        <v>951</v>
      </c>
      <c r="B413" s="10" t="s">
        <v>941</v>
      </c>
      <c r="C413" s="10" t="s">
        <v>21</v>
      </c>
      <c r="D413" s="10">
        <v>654</v>
      </c>
      <c r="E413" s="10" t="b">
        <v>0</v>
      </c>
      <c r="F413" s="10" t="b">
        <v>1</v>
      </c>
      <c r="G413" s="10" t="b">
        <v>0</v>
      </c>
      <c r="H413" s="10" t="b">
        <v>0</v>
      </c>
      <c r="I413" s="10">
        <v>2</v>
      </c>
      <c r="M413" t="str">
        <f t="shared" si="13"/>
        <v>update unitindex set isSortindex  = 1 where unitindexid = 951</v>
      </c>
    </row>
    <row r="414" spans="1:13" ht="28.8" x14ac:dyDescent="0.3">
      <c r="A414" s="10">
        <v>954</v>
      </c>
      <c r="B414" s="10" t="s">
        <v>942</v>
      </c>
      <c r="C414" s="10" t="s">
        <v>21</v>
      </c>
      <c r="D414" s="10">
        <v>655</v>
      </c>
      <c r="E414" s="10" t="b">
        <v>0</v>
      </c>
      <c r="F414" s="10" t="b">
        <v>1</v>
      </c>
      <c r="G414" s="10" t="b">
        <v>0</v>
      </c>
      <c r="H414" s="10" t="b">
        <v>0</v>
      </c>
      <c r="I414" s="10">
        <v>2</v>
      </c>
      <c r="M414" t="str">
        <f t="shared" si="13"/>
        <v>update unitindex set isSortindex  = 1 where unitindexid = 954</v>
      </c>
    </row>
    <row r="415" spans="1:13" ht="28.8" x14ac:dyDescent="0.3">
      <c r="A415" s="10">
        <v>818</v>
      </c>
      <c r="B415" s="10" t="s">
        <v>943</v>
      </c>
      <c r="C415" s="10" t="s">
        <v>21</v>
      </c>
      <c r="D415" s="10">
        <v>656</v>
      </c>
      <c r="E415" s="10" t="b">
        <v>0</v>
      </c>
      <c r="F415" s="10" t="b">
        <v>1</v>
      </c>
      <c r="G415" s="10" t="b">
        <v>0</v>
      </c>
      <c r="H415" s="10" t="b">
        <v>0</v>
      </c>
      <c r="I415" s="10">
        <v>2</v>
      </c>
      <c r="M415" t="str">
        <f t="shared" si="13"/>
        <v>update unitindex set isSortindex  = 1 where unitindexid = 818</v>
      </c>
    </row>
    <row r="416" spans="1:13" ht="28.8" x14ac:dyDescent="0.3">
      <c r="A416" s="10">
        <v>957</v>
      </c>
      <c r="B416" s="10" t="s">
        <v>944</v>
      </c>
      <c r="C416" s="10" t="s">
        <v>21</v>
      </c>
      <c r="D416" s="10">
        <v>657</v>
      </c>
      <c r="E416" s="10" t="b">
        <v>0</v>
      </c>
      <c r="F416" s="10" t="b">
        <v>1</v>
      </c>
      <c r="G416" s="10" t="b">
        <v>0</v>
      </c>
      <c r="H416" s="10" t="b">
        <v>0</v>
      </c>
      <c r="I416" s="10">
        <v>2</v>
      </c>
      <c r="M416" t="str">
        <f t="shared" si="13"/>
        <v>update unitindex set isSortindex  = 1 where unitindexid = 957</v>
      </c>
    </row>
    <row r="417" spans="1:13" ht="28.8" x14ac:dyDescent="0.3">
      <c r="A417" s="10">
        <v>960</v>
      </c>
      <c r="B417" s="10" t="s">
        <v>945</v>
      </c>
      <c r="C417" s="10" t="s">
        <v>21</v>
      </c>
      <c r="D417" s="10">
        <v>658</v>
      </c>
      <c r="E417" s="10" t="b">
        <v>0</v>
      </c>
      <c r="F417" s="10" t="b">
        <v>1</v>
      </c>
      <c r="G417" s="10" t="b">
        <v>0</v>
      </c>
      <c r="H417" s="10" t="b">
        <v>0</v>
      </c>
      <c r="I417" s="10">
        <v>2</v>
      </c>
      <c r="M417" t="str">
        <f t="shared" si="13"/>
        <v>update unitindex set isSortindex  = 1 where unitindexid = 960</v>
      </c>
    </row>
    <row r="418" spans="1:13" ht="28.8" x14ac:dyDescent="0.3">
      <c r="A418" s="10">
        <v>815</v>
      </c>
      <c r="B418" s="10" t="s">
        <v>946</v>
      </c>
      <c r="C418" s="10" t="s">
        <v>21</v>
      </c>
      <c r="D418" s="10">
        <v>659</v>
      </c>
      <c r="E418" s="10" t="b">
        <v>0</v>
      </c>
      <c r="F418" s="10" t="b">
        <v>1</v>
      </c>
      <c r="G418" s="10" t="b">
        <v>0</v>
      </c>
      <c r="H418" s="10" t="b">
        <v>0</v>
      </c>
      <c r="I418" s="10">
        <v>2</v>
      </c>
      <c r="M418" t="str">
        <f t="shared" si="13"/>
        <v>update unitindex set isSortindex  = 1 where unitindexid = 815</v>
      </c>
    </row>
    <row r="419" spans="1:13" ht="28.8" x14ac:dyDescent="0.3">
      <c r="A419" s="10">
        <v>963</v>
      </c>
      <c r="B419" s="10" t="s">
        <v>947</v>
      </c>
      <c r="C419" s="10" t="s">
        <v>21</v>
      </c>
      <c r="D419" s="10">
        <v>660</v>
      </c>
      <c r="E419" s="10" t="b">
        <v>0</v>
      </c>
      <c r="F419" s="10" t="b">
        <v>1</v>
      </c>
      <c r="G419" s="10" t="b">
        <v>0</v>
      </c>
      <c r="H419" s="10" t="b">
        <v>0</v>
      </c>
      <c r="I419" s="10">
        <v>2</v>
      </c>
      <c r="M419" t="str">
        <f t="shared" si="13"/>
        <v>update unitindex set isSortindex  = 1 where unitindexid = 963</v>
      </c>
    </row>
    <row r="420" spans="1:13" ht="28.8" x14ac:dyDescent="0.3">
      <c r="A420" s="10">
        <v>966</v>
      </c>
      <c r="B420" s="10" t="s">
        <v>948</v>
      </c>
      <c r="C420" s="10" t="s">
        <v>21</v>
      </c>
      <c r="D420" s="10">
        <v>661</v>
      </c>
      <c r="E420" s="10" t="b">
        <v>0</v>
      </c>
      <c r="F420" s="10" t="b">
        <v>1</v>
      </c>
      <c r="G420" s="10" t="b">
        <v>0</v>
      </c>
      <c r="H420" s="10" t="b">
        <v>0</v>
      </c>
      <c r="I420" s="10">
        <v>2</v>
      </c>
      <c r="M420" t="str">
        <f t="shared" si="13"/>
        <v>update unitindex set isSortindex  = 1 where unitindexid = 966</v>
      </c>
    </row>
    <row r="421" spans="1:13" ht="28.8" x14ac:dyDescent="0.3">
      <c r="A421" s="10">
        <v>969</v>
      </c>
      <c r="B421" s="10" t="s">
        <v>949</v>
      </c>
      <c r="C421" s="10" t="s">
        <v>21</v>
      </c>
      <c r="D421" s="10">
        <v>662</v>
      </c>
      <c r="E421" s="10" t="b">
        <v>0</v>
      </c>
      <c r="F421" s="10" t="b">
        <v>1</v>
      </c>
      <c r="G421" s="10" t="b">
        <v>0</v>
      </c>
      <c r="H421" s="10" t="b">
        <v>0</v>
      </c>
      <c r="I421" s="10">
        <v>2</v>
      </c>
      <c r="M421" t="str">
        <f t="shared" si="13"/>
        <v>update unitindex set isSortindex  = 1 where unitindexid = 969</v>
      </c>
    </row>
    <row r="422" spans="1:13" ht="28.8" x14ac:dyDescent="0.3">
      <c r="A422" s="10">
        <v>812</v>
      </c>
      <c r="B422" s="10" t="s">
        <v>950</v>
      </c>
      <c r="C422" s="10" t="s">
        <v>21</v>
      </c>
      <c r="D422" s="10">
        <v>663</v>
      </c>
      <c r="E422" s="10" t="b">
        <v>0</v>
      </c>
      <c r="F422" s="10" t="b">
        <v>1</v>
      </c>
      <c r="G422" s="10" t="b">
        <v>0</v>
      </c>
      <c r="H422" s="10" t="b">
        <v>0</v>
      </c>
      <c r="I422" s="10">
        <v>2</v>
      </c>
      <c r="M422" t="str">
        <f t="shared" si="13"/>
        <v>update unitindex set isSortindex  = 1 where unitindexid = 812</v>
      </c>
    </row>
    <row r="423" spans="1:13" ht="28.8" x14ac:dyDescent="0.3">
      <c r="A423" s="10">
        <v>972</v>
      </c>
      <c r="B423" s="10" t="s">
        <v>951</v>
      </c>
      <c r="C423" s="10" t="s">
        <v>21</v>
      </c>
      <c r="D423" s="10">
        <v>664</v>
      </c>
      <c r="E423" s="10" t="b">
        <v>0</v>
      </c>
      <c r="F423" s="10" t="b">
        <v>1</v>
      </c>
      <c r="G423" s="10" t="b">
        <v>0</v>
      </c>
      <c r="H423" s="10" t="b">
        <v>0</v>
      </c>
      <c r="I423" s="10">
        <v>2</v>
      </c>
      <c r="M423" t="str">
        <f t="shared" si="13"/>
        <v>update unitindex set isSortindex  = 1 where unitindexid = 972</v>
      </c>
    </row>
    <row r="424" spans="1:13" ht="28.8" x14ac:dyDescent="0.3">
      <c r="A424" s="10">
        <v>975</v>
      </c>
      <c r="B424" s="10" t="s">
        <v>952</v>
      </c>
      <c r="C424" s="10" t="s">
        <v>21</v>
      </c>
      <c r="D424" s="10">
        <v>665</v>
      </c>
      <c r="E424" s="10" t="b">
        <v>0</v>
      </c>
      <c r="F424" s="10" t="b">
        <v>1</v>
      </c>
      <c r="G424" s="10" t="b">
        <v>0</v>
      </c>
      <c r="H424" s="10" t="b">
        <v>0</v>
      </c>
      <c r="I424" s="10">
        <v>2</v>
      </c>
      <c r="M424" t="str">
        <f t="shared" si="13"/>
        <v>update unitindex set isSortindex  = 1 where unitindexid = 975</v>
      </c>
    </row>
    <row r="425" spans="1:13" ht="28.8" x14ac:dyDescent="0.3">
      <c r="A425" s="10">
        <v>978</v>
      </c>
      <c r="B425" s="10" t="s">
        <v>953</v>
      </c>
      <c r="C425" s="10" t="s">
        <v>21</v>
      </c>
      <c r="D425" s="10">
        <v>666</v>
      </c>
      <c r="E425" s="10" t="b">
        <v>0</v>
      </c>
      <c r="F425" s="10" t="b">
        <v>1</v>
      </c>
      <c r="G425" s="10" t="b">
        <v>0</v>
      </c>
      <c r="H425" s="10" t="b">
        <v>0</v>
      </c>
      <c r="I425" s="10">
        <v>2</v>
      </c>
      <c r="M425" t="str">
        <f t="shared" si="13"/>
        <v>update unitindex set isSortindex  = 1 where unitindexid = 978</v>
      </c>
    </row>
    <row r="426" spans="1:13" ht="28.8" x14ac:dyDescent="0.3">
      <c r="A426" s="10">
        <v>981</v>
      </c>
      <c r="B426" s="10" t="s">
        <v>954</v>
      </c>
      <c r="C426" s="10" t="s">
        <v>21</v>
      </c>
      <c r="D426" s="10">
        <v>667</v>
      </c>
      <c r="E426" s="10" t="b">
        <v>0</v>
      </c>
      <c r="F426" s="10" t="b">
        <v>1</v>
      </c>
      <c r="G426" s="10" t="b">
        <v>0</v>
      </c>
      <c r="H426" s="10" t="b">
        <v>0</v>
      </c>
      <c r="I426" s="10">
        <v>2</v>
      </c>
      <c r="M426" t="str">
        <f t="shared" si="13"/>
        <v>update unitindex set isSortindex  = 1 where unitindexid = 981</v>
      </c>
    </row>
    <row r="427" spans="1:13" ht="28.8" x14ac:dyDescent="0.3">
      <c r="A427" s="10">
        <v>984</v>
      </c>
      <c r="B427" s="10" t="s">
        <v>955</v>
      </c>
      <c r="C427" s="10" t="s">
        <v>21</v>
      </c>
      <c r="D427" s="10">
        <v>668</v>
      </c>
      <c r="E427" s="10" t="b">
        <v>0</v>
      </c>
      <c r="F427" s="10" t="b">
        <v>1</v>
      </c>
      <c r="G427" s="10" t="b">
        <v>0</v>
      </c>
      <c r="H427" s="10" t="b">
        <v>0</v>
      </c>
      <c r="I427" s="10">
        <v>2</v>
      </c>
      <c r="M427" t="str">
        <f t="shared" si="13"/>
        <v>update unitindex set isSortindex  = 1 where unitindexid = 984</v>
      </c>
    </row>
    <row r="428" spans="1:13" ht="28.8" x14ac:dyDescent="0.3">
      <c r="A428" s="10">
        <v>987</v>
      </c>
      <c r="B428" s="10" t="s">
        <v>956</v>
      </c>
      <c r="C428" s="10" t="s">
        <v>21</v>
      </c>
      <c r="D428" s="10">
        <v>669</v>
      </c>
      <c r="E428" s="10" t="b">
        <v>0</v>
      </c>
      <c r="F428" s="10" t="b">
        <v>1</v>
      </c>
      <c r="G428" s="10" t="b">
        <v>0</v>
      </c>
      <c r="H428" s="10" t="b">
        <v>0</v>
      </c>
      <c r="I428" s="10">
        <v>2</v>
      </c>
      <c r="M428" t="str">
        <f t="shared" si="13"/>
        <v>update unitindex set isSortindex  = 1 where unitindexid = 987</v>
      </c>
    </row>
    <row r="429" spans="1:13" ht="28.8" x14ac:dyDescent="0.3">
      <c r="A429" s="10">
        <v>990</v>
      </c>
      <c r="B429" s="10" t="s">
        <v>957</v>
      </c>
      <c r="C429" s="10" t="s">
        <v>21</v>
      </c>
      <c r="D429" s="10">
        <v>670</v>
      </c>
      <c r="E429" s="10" t="b">
        <v>0</v>
      </c>
      <c r="F429" s="10" t="b">
        <v>1</v>
      </c>
      <c r="G429" s="10" t="b">
        <v>0</v>
      </c>
      <c r="H429" s="10" t="b">
        <v>0</v>
      </c>
      <c r="I429" s="10">
        <v>2</v>
      </c>
      <c r="M429" t="str">
        <f t="shared" si="13"/>
        <v>update unitindex set isSortindex  = 1 where unitindexid = 990</v>
      </c>
    </row>
    <row r="430" spans="1:13" ht="28.8" x14ac:dyDescent="0.3">
      <c r="A430" s="10">
        <v>993</v>
      </c>
      <c r="B430" s="10" t="s">
        <v>958</v>
      </c>
      <c r="C430" s="10" t="s">
        <v>21</v>
      </c>
      <c r="D430" s="10">
        <v>671</v>
      </c>
      <c r="E430" s="10" t="b">
        <v>0</v>
      </c>
      <c r="F430" s="10" t="b">
        <v>1</v>
      </c>
      <c r="G430" s="10" t="b">
        <v>0</v>
      </c>
      <c r="H430" s="10" t="b">
        <v>0</v>
      </c>
      <c r="I430" s="10">
        <v>2</v>
      </c>
      <c r="M430" t="str">
        <f t="shared" si="13"/>
        <v>update unitindex set isSortindex  = 1 where unitindexid = 993</v>
      </c>
    </row>
    <row r="431" spans="1:13" ht="28.8" x14ac:dyDescent="0.3">
      <c r="A431" s="10">
        <v>996</v>
      </c>
      <c r="B431" s="10" t="s">
        <v>959</v>
      </c>
      <c r="C431" s="10" t="s">
        <v>21</v>
      </c>
      <c r="D431" s="10">
        <v>672</v>
      </c>
      <c r="E431" s="10" t="b">
        <v>0</v>
      </c>
      <c r="F431" s="10" t="b">
        <v>1</v>
      </c>
      <c r="G431" s="10" t="b">
        <v>0</v>
      </c>
      <c r="H431" s="10" t="b">
        <v>0</v>
      </c>
      <c r="I431" s="10">
        <v>2</v>
      </c>
      <c r="M431" t="str">
        <f t="shared" si="13"/>
        <v>update unitindex set isSortindex  = 1 where unitindexid = 996</v>
      </c>
    </row>
    <row r="432" spans="1:13" ht="28.8" x14ac:dyDescent="0.3">
      <c r="A432" s="10">
        <v>999</v>
      </c>
      <c r="B432" s="10" t="s">
        <v>960</v>
      </c>
      <c r="C432" s="10" t="s">
        <v>21</v>
      </c>
      <c r="D432" s="10">
        <v>673</v>
      </c>
      <c r="E432" s="10" t="b">
        <v>0</v>
      </c>
      <c r="F432" s="10" t="b">
        <v>1</v>
      </c>
      <c r="G432" s="10" t="b">
        <v>0</v>
      </c>
      <c r="H432" s="10" t="b">
        <v>0</v>
      </c>
      <c r="I432" s="10">
        <v>2</v>
      </c>
      <c r="M432" t="str">
        <f t="shared" si="13"/>
        <v>update unitindex set isSortindex  = 1 where unitindexid = 999</v>
      </c>
    </row>
    <row r="433" spans="1:13" ht="28.8" x14ac:dyDescent="0.3">
      <c r="A433" s="10">
        <v>1002</v>
      </c>
      <c r="B433" s="10" t="s">
        <v>961</v>
      </c>
      <c r="C433" s="10" t="s">
        <v>21</v>
      </c>
      <c r="D433" s="10">
        <v>674</v>
      </c>
      <c r="E433" s="10" t="b">
        <v>0</v>
      </c>
      <c r="F433" s="10" t="b">
        <v>1</v>
      </c>
      <c r="G433" s="10" t="b">
        <v>0</v>
      </c>
      <c r="H433" s="10" t="b">
        <v>0</v>
      </c>
      <c r="I433" s="10">
        <v>2</v>
      </c>
      <c r="M433" t="str">
        <f t="shared" si="13"/>
        <v>update unitindex set isSortindex  = 1 where unitindexid = 1002</v>
      </c>
    </row>
    <row r="434" spans="1:13" ht="28.8" x14ac:dyDescent="0.3">
      <c r="A434" s="10">
        <v>809</v>
      </c>
      <c r="B434" s="10" t="s">
        <v>962</v>
      </c>
      <c r="C434" s="10" t="s">
        <v>21</v>
      </c>
      <c r="D434" s="10">
        <v>675</v>
      </c>
      <c r="E434" s="10" t="b">
        <v>0</v>
      </c>
      <c r="F434" s="10" t="b">
        <v>1</v>
      </c>
      <c r="G434" s="10" t="b">
        <v>0</v>
      </c>
      <c r="H434" s="10" t="b">
        <v>0</v>
      </c>
      <c r="I434" s="10">
        <v>2</v>
      </c>
      <c r="M434" t="str">
        <f t="shared" si="13"/>
        <v>update unitindex set isSortindex  = 1 where unitindexid = 809</v>
      </c>
    </row>
    <row r="435" spans="1:13" ht="28.8" x14ac:dyDescent="0.3">
      <c r="A435" s="10">
        <v>1005</v>
      </c>
      <c r="B435" s="10" t="s">
        <v>963</v>
      </c>
      <c r="C435" s="10" t="s">
        <v>21</v>
      </c>
      <c r="D435" s="10">
        <v>676</v>
      </c>
      <c r="E435" s="10" t="b">
        <v>0</v>
      </c>
      <c r="F435" s="10" t="b">
        <v>1</v>
      </c>
      <c r="G435" s="10" t="b">
        <v>0</v>
      </c>
      <c r="H435" s="10" t="b">
        <v>0</v>
      </c>
      <c r="I435" s="10">
        <v>2</v>
      </c>
      <c r="M435" t="str">
        <f t="shared" si="13"/>
        <v>update unitindex set isSortindex  = 1 where unitindexid = 1005</v>
      </c>
    </row>
    <row r="436" spans="1:13" ht="28.8" x14ac:dyDescent="0.3">
      <c r="A436" s="10">
        <v>1008</v>
      </c>
      <c r="B436" s="10" t="s">
        <v>964</v>
      </c>
      <c r="C436" s="10" t="s">
        <v>21</v>
      </c>
      <c r="D436" s="10">
        <v>677</v>
      </c>
      <c r="E436" s="10" t="b">
        <v>0</v>
      </c>
      <c r="F436" s="10" t="b">
        <v>1</v>
      </c>
      <c r="G436" s="10" t="b">
        <v>0</v>
      </c>
      <c r="H436" s="10" t="b">
        <v>0</v>
      </c>
      <c r="I436" s="10">
        <v>2</v>
      </c>
      <c r="M436" t="str">
        <f t="shared" si="13"/>
        <v>update unitindex set isSortindex  = 1 where unitindexid = 1008</v>
      </c>
    </row>
    <row r="437" spans="1:13" ht="28.8" x14ac:dyDescent="0.3">
      <c r="A437" s="10">
        <v>1011</v>
      </c>
      <c r="B437" s="10" t="s">
        <v>965</v>
      </c>
      <c r="C437" s="10" t="s">
        <v>21</v>
      </c>
      <c r="D437" s="10">
        <v>678</v>
      </c>
      <c r="E437" s="10" t="b">
        <v>0</v>
      </c>
      <c r="F437" s="10" t="b">
        <v>1</v>
      </c>
      <c r="G437" s="10" t="b">
        <v>0</v>
      </c>
      <c r="H437" s="10" t="b">
        <v>0</v>
      </c>
      <c r="I437" s="10">
        <v>2</v>
      </c>
      <c r="M437" t="str">
        <f t="shared" si="13"/>
        <v>update unitindex set isSortindex  = 1 where unitindexid = 1011</v>
      </c>
    </row>
    <row r="438" spans="1:13" ht="28.8" x14ac:dyDescent="0.3">
      <c r="A438" s="10">
        <v>1014</v>
      </c>
      <c r="B438" s="10" t="s">
        <v>966</v>
      </c>
      <c r="C438" s="10" t="s">
        <v>21</v>
      </c>
      <c r="D438" s="10">
        <v>679</v>
      </c>
      <c r="E438" s="10" t="b">
        <v>0</v>
      </c>
      <c r="F438" s="10" t="b">
        <v>1</v>
      </c>
      <c r="G438" s="10" t="b">
        <v>0</v>
      </c>
      <c r="H438" s="10" t="b">
        <v>0</v>
      </c>
      <c r="I438" s="10">
        <v>2</v>
      </c>
      <c r="M438" t="str">
        <f t="shared" si="13"/>
        <v>update unitindex set isSortindex  = 1 where unitindexid = 1014</v>
      </c>
    </row>
    <row r="439" spans="1:13" ht="28.8" x14ac:dyDescent="0.3">
      <c r="A439" s="10">
        <v>1017</v>
      </c>
      <c r="B439" s="10" t="s">
        <v>967</v>
      </c>
      <c r="C439" s="10" t="s">
        <v>21</v>
      </c>
      <c r="D439" s="10">
        <v>680</v>
      </c>
      <c r="E439" s="10" t="b">
        <v>0</v>
      </c>
      <c r="F439" s="10" t="b">
        <v>1</v>
      </c>
      <c r="G439" s="10" t="b">
        <v>0</v>
      </c>
      <c r="H439" s="10" t="b">
        <v>0</v>
      </c>
      <c r="I439" s="10">
        <v>2</v>
      </c>
      <c r="M439" t="str">
        <f t="shared" ref="M439:M502" si="14">CONCATENATE("update unitindex set isSortindex  = 1 where unitindexid = ", A439)</f>
        <v>update unitindex set isSortindex  = 1 where unitindexid = 1017</v>
      </c>
    </row>
    <row r="440" spans="1:13" ht="28.8" x14ac:dyDescent="0.3">
      <c r="A440" s="10">
        <v>1020</v>
      </c>
      <c r="B440" s="10" t="s">
        <v>968</v>
      </c>
      <c r="C440" s="10" t="s">
        <v>21</v>
      </c>
      <c r="D440" s="10">
        <v>681</v>
      </c>
      <c r="E440" s="10" t="b">
        <v>0</v>
      </c>
      <c r="F440" s="10" t="b">
        <v>1</v>
      </c>
      <c r="G440" s="10" t="b">
        <v>0</v>
      </c>
      <c r="H440" s="10" t="b">
        <v>0</v>
      </c>
      <c r="I440" s="10">
        <v>2</v>
      </c>
      <c r="M440" t="str">
        <f t="shared" si="14"/>
        <v>update unitindex set isSortindex  = 1 where unitindexid = 1020</v>
      </c>
    </row>
    <row r="441" spans="1:13" ht="28.8" x14ac:dyDescent="0.3">
      <c r="A441" s="10">
        <v>1023</v>
      </c>
      <c r="B441" s="10" t="s">
        <v>969</v>
      </c>
      <c r="C441" s="10" t="s">
        <v>21</v>
      </c>
      <c r="D441" s="10">
        <v>682</v>
      </c>
      <c r="E441" s="10" t="b">
        <v>0</v>
      </c>
      <c r="F441" s="10" t="b">
        <v>1</v>
      </c>
      <c r="G441" s="10" t="b">
        <v>0</v>
      </c>
      <c r="H441" s="10" t="b">
        <v>0</v>
      </c>
      <c r="I441" s="10">
        <v>2</v>
      </c>
      <c r="M441" t="str">
        <f t="shared" si="14"/>
        <v>update unitindex set isSortindex  = 1 where unitindexid = 1023</v>
      </c>
    </row>
    <row r="442" spans="1:13" ht="28.8" x14ac:dyDescent="0.3">
      <c r="A442" s="10">
        <v>1026</v>
      </c>
      <c r="B442" s="10" t="s">
        <v>970</v>
      </c>
      <c r="C442" s="10" t="s">
        <v>21</v>
      </c>
      <c r="D442" s="10">
        <v>683</v>
      </c>
      <c r="E442" s="10" t="b">
        <v>0</v>
      </c>
      <c r="F442" s="10" t="b">
        <v>1</v>
      </c>
      <c r="G442" s="10" t="b">
        <v>0</v>
      </c>
      <c r="H442" s="10" t="b">
        <v>0</v>
      </c>
      <c r="I442" s="10">
        <v>2</v>
      </c>
      <c r="M442" t="str">
        <f t="shared" si="14"/>
        <v>update unitindex set isSortindex  = 1 where unitindexid = 1026</v>
      </c>
    </row>
    <row r="443" spans="1:13" ht="28.8" x14ac:dyDescent="0.3">
      <c r="A443" s="10">
        <v>1029</v>
      </c>
      <c r="B443" s="10" t="s">
        <v>971</v>
      </c>
      <c r="C443" s="10" t="s">
        <v>21</v>
      </c>
      <c r="D443" s="10">
        <v>684</v>
      </c>
      <c r="E443" s="10" t="b">
        <v>0</v>
      </c>
      <c r="F443" s="10" t="b">
        <v>1</v>
      </c>
      <c r="G443" s="10" t="b">
        <v>0</v>
      </c>
      <c r="H443" s="10" t="b">
        <v>0</v>
      </c>
      <c r="I443" s="10">
        <v>2</v>
      </c>
      <c r="M443" t="str">
        <f t="shared" si="14"/>
        <v>update unitindex set isSortindex  = 1 where unitindexid = 1029</v>
      </c>
    </row>
    <row r="444" spans="1:13" ht="28.8" x14ac:dyDescent="0.3">
      <c r="A444" s="10">
        <v>1032</v>
      </c>
      <c r="B444" s="10" t="s">
        <v>972</v>
      </c>
      <c r="C444" s="10" t="s">
        <v>21</v>
      </c>
      <c r="D444" s="10">
        <v>685</v>
      </c>
      <c r="E444" s="10" t="b">
        <v>0</v>
      </c>
      <c r="F444" s="10" t="b">
        <v>1</v>
      </c>
      <c r="G444" s="10" t="b">
        <v>0</v>
      </c>
      <c r="H444" s="10" t="b">
        <v>0</v>
      </c>
      <c r="I444" s="10">
        <v>2</v>
      </c>
      <c r="M444" t="str">
        <f t="shared" si="14"/>
        <v>update unitindex set isSortindex  = 1 where unitindexid = 1032</v>
      </c>
    </row>
    <row r="445" spans="1:13" ht="28.8" x14ac:dyDescent="0.3">
      <c r="A445" s="10">
        <v>1035</v>
      </c>
      <c r="B445" s="10" t="s">
        <v>973</v>
      </c>
      <c r="C445" s="10" t="s">
        <v>21</v>
      </c>
      <c r="D445" s="10">
        <v>686</v>
      </c>
      <c r="E445" s="10" t="b">
        <v>0</v>
      </c>
      <c r="F445" s="10" t="b">
        <v>1</v>
      </c>
      <c r="G445" s="10" t="b">
        <v>0</v>
      </c>
      <c r="H445" s="10" t="b">
        <v>0</v>
      </c>
      <c r="I445" s="10">
        <v>2</v>
      </c>
      <c r="M445" t="str">
        <f t="shared" si="14"/>
        <v>update unitindex set isSortindex  = 1 where unitindexid = 1035</v>
      </c>
    </row>
    <row r="446" spans="1:13" ht="28.8" x14ac:dyDescent="0.3">
      <c r="A446" s="10">
        <v>1038</v>
      </c>
      <c r="B446" s="10" t="s">
        <v>974</v>
      </c>
      <c r="C446" s="10" t="s">
        <v>21</v>
      </c>
      <c r="D446" s="10">
        <v>687</v>
      </c>
      <c r="E446" s="10" t="b">
        <v>0</v>
      </c>
      <c r="F446" s="10" t="b">
        <v>1</v>
      </c>
      <c r="G446" s="10" t="b">
        <v>0</v>
      </c>
      <c r="H446" s="10" t="b">
        <v>0</v>
      </c>
      <c r="I446" s="10">
        <v>2</v>
      </c>
      <c r="M446" t="str">
        <f t="shared" si="14"/>
        <v>update unitindex set isSortindex  = 1 where unitindexid = 1038</v>
      </c>
    </row>
    <row r="447" spans="1:13" ht="28.8" x14ac:dyDescent="0.3">
      <c r="A447" s="10">
        <v>1041</v>
      </c>
      <c r="B447" s="10" t="s">
        <v>975</v>
      </c>
      <c r="C447" s="10" t="s">
        <v>21</v>
      </c>
      <c r="D447" s="10">
        <v>688</v>
      </c>
      <c r="E447" s="10" t="b">
        <v>0</v>
      </c>
      <c r="F447" s="10" t="b">
        <v>1</v>
      </c>
      <c r="G447" s="10" t="b">
        <v>0</v>
      </c>
      <c r="H447" s="10" t="b">
        <v>0</v>
      </c>
      <c r="I447" s="10">
        <v>2</v>
      </c>
      <c r="M447" t="str">
        <f t="shared" si="14"/>
        <v>update unitindex set isSortindex  = 1 where unitindexid = 1041</v>
      </c>
    </row>
    <row r="448" spans="1:13" ht="28.8" x14ac:dyDescent="0.3">
      <c r="A448" s="10">
        <v>1044</v>
      </c>
      <c r="B448" s="10" t="s">
        <v>976</v>
      </c>
      <c r="C448" s="10" t="s">
        <v>21</v>
      </c>
      <c r="D448" s="10">
        <v>689</v>
      </c>
      <c r="E448" s="10" t="b">
        <v>0</v>
      </c>
      <c r="F448" s="10" t="b">
        <v>1</v>
      </c>
      <c r="G448" s="10" t="b">
        <v>0</v>
      </c>
      <c r="H448" s="10" t="b">
        <v>0</v>
      </c>
      <c r="I448" s="10">
        <v>2</v>
      </c>
      <c r="M448" t="str">
        <f t="shared" si="14"/>
        <v>update unitindex set isSortindex  = 1 where unitindexid = 1044</v>
      </c>
    </row>
    <row r="449" spans="1:13" ht="28.8" x14ac:dyDescent="0.3">
      <c r="A449" s="10">
        <v>1047</v>
      </c>
      <c r="B449" s="10" t="s">
        <v>977</v>
      </c>
      <c r="C449" s="10" t="s">
        <v>21</v>
      </c>
      <c r="D449" s="10">
        <v>690</v>
      </c>
      <c r="E449" s="10" t="b">
        <v>0</v>
      </c>
      <c r="F449" s="10" t="b">
        <v>1</v>
      </c>
      <c r="G449" s="10" t="b">
        <v>0</v>
      </c>
      <c r="H449" s="10" t="b">
        <v>0</v>
      </c>
      <c r="I449" s="10">
        <v>2</v>
      </c>
      <c r="M449" t="str">
        <f t="shared" si="14"/>
        <v>update unitindex set isSortindex  = 1 where unitindexid = 1047</v>
      </c>
    </row>
    <row r="450" spans="1:13" ht="28.8" x14ac:dyDescent="0.3">
      <c r="A450" s="10">
        <v>1191</v>
      </c>
      <c r="B450" s="10" t="s">
        <v>978</v>
      </c>
      <c r="C450" s="10" t="s">
        <v>21</v>
      </c>
      <c r="D450" s="10">
        <v>703</v>
      </c>
      <c r="E450" s="10" t="b">
        <v>0</v>
      </c>
      <c r="F450" s="10" t="b">
        <v>1</v>
      </c>
      <c r="G450" s="10" t="b">
        <v>0</v>
      </c>
      <c r="H450" s="10" t="b">
        <v>0</v>
      </c>
      <c r="I450" s="10">
        <v>2</v>
      </c>
      <c r="M450" t="str">
        <f t="shared" si="14"/>
        <v>update unitindex set isSortindex  = 1 where unitindexid = 1191</v>
      </c>
    </row>
    <row r="451" spans="1:13" ht="28.8" x14ac:dyDescent="0.3">
      <c r="A451" s="10">
        <v>1194</v>
      </c>
      <c r="B451" s="10" t="s">
        <v>979</v>
      </c>
      <c r="C451" s="10" t="s">
        <v>21</v>
      </c>
      <c r="D451" s="10">
        <v>704</v>
      </c>
      <c r="E451" s="10" t="b">
        <v>0</v>
      </c>
      <c r="F451" s="10" t="b">
        <v>1</v>
      </c>
      <c r="G451" s="10" t="b">
        <v>0</v>
      </c>
      <c r="H451" s="10" t="b">
        <v>0</v>
      </c>
      <c r="I451" s="10">
        <v>2</v>
      </c>
      <c r="M451" t="str">
        <f t="shared" si="14"/>
        <v>update unitindex set isSortindex  = 1 where unitindexid = 1194</v>
      </c>
    </row>
    <row r="452" spans="1:13" ht="28.8" x14ac:dyDescent="0.3">
      <c r="A452" s="10">
        <v>1199</v>
      </c>
      <c r="B452" s="10" t="s">
        <v>980</v>
      </c>
      <c r="C452" s="10" t="s">
        <v>21</v>
      </c>
      <c r="D452" s="10">
        <v>706</v>
      </c>
      <c r="E452" s="10" t="b">
        <v>0</v>
      </c>
      <c r="F452" s="10" t="b">
        <v>1</v>
      </c>
      <c r="G452" s="10" t="b">
        <v>0</v>
      </c>
      <c r="H452" s="10" t="b">
        <v>0</v>
      </c>
      <c r="I452" s="10">
        <v>2</v>
      </c>
      <c r="M452" t="str">
        <f t="shared" si="14"/>
        <v>update unitindex set isSortindex  = 1 where unitindexid = 1199</v>
      </c>
    </row>
    <row r="453" spans="1:13" ht="28.8" x14ac:dyDescent="0.3">
      <c r="A453" s="10">
        <v>1202</v>
      </c>
      <c r="B453" s="10" t="s">
        <v>981</v>
      </c>
      <c r="C453" s="10" t="s">
        <v>21</v>
      </c>
      <c r="D453" s="10">
        <v>708</v>
      </c>
      <c r="E453" s="10" t="b">
        <v>0</v>
      </c>
      <c r="F453" s="10" t="b">
        <v>1</v>
      </c>
      <c r="G453" s="10" t="b">
        <v>0</v>
      </c>
      <c r="H453" s="10" t="b">
        <v>0</v>
      </c>
      <c r="I453" s="10">
        <v>2</v>
      </c>
      <c r="M453" t="str">
        <f t="shared" si="14"/>
        <v>update unitindex set isSortindex  = 1 where unitindexid = 1202</v>
      </c>
    </row>
    <row r="454" spans="1:13" ht="28.8" x14ac:dyDescent="0.3">
      <c r="A454" s="10">
        <v>1205</v>
      </c>
      <c r="B454" s="10" t="s">
        <v>982</v>
      </c>
      <c r="C454" s="10" t="s">
        <v>21</v>
      </c>
      <c r="D454" s="10">
        <v>709</v>
      </c>
      <c r="E454" s="10" t="b">
        <v>0</v>
      </c>
      <c r="F454" s="10" t="b">
        <v>1</v>
      </c>
      <c r="G454" s="10" t="b">
        <v>0</v>
      </c>
      <c r="H454" s="10" t="b">
        <v>0</v>
      </c>
      <c r="I454" s="10">
        <v>2</v>
      </c>
      <c r="M454" t="str">
        <f t="shared" si="14"/>
        <v>update unitindex set isSortindex  = 1 where unitindexid = 1205</v>
      </c>
    </row>
    <row r="455" spans="1:13" ht="28.8" x14ac:dyDescent="0.3">
      <c r="A455" s="10">
        <v>1208</v>
      </c>
      <c r="B455" s="10" t="s">
        <v>983</v>
      </c>
      <c r="C455" s="10" t="s">
        <v>21</v>
      </c>
      <c r="D455" s="10">
        <v>710</v>
      </c>
      <c r="E455" s="10" t="b">
        <v>0</v>
      </c>
      <c r="F455" s="10" t="b">
        <v>1</v>
      </c>
      <c r="G455" s="10" t="b">
        <v>0</v>
      </c>
      <c r="H455" s="10" t="b">
        <v>0</v>
      </c>
      <c r="I455" s="10">
        <v>2</v>
      </c>
      <c r="M455" t="str">
        <f t="shared" si="14"/>
        <v>update unitindex set isSortindex  = 1 where unitindexid = 1208</v>
      </c>
    </row>
    <row r="456" spans="1:13" ht="28.8" x14ac:dyDescent="0.3">
      <c r="A456" s="10">
        <v>1211</v>
      </c>
      <c r="B456" s="10" t="s">
        <v>984</v>
      </c>
      <c r="C456" s="10" t="s">
        <v>21</v>
      </c>
      <c r="D456" s="10">
        <v>711</v>
      </c>
      <c r="E456" s="10" t="b">
        <v>0</v>
      </c>
      <c r="F456" s="10" t="b">
        <v>1</v>
      </c>
      <c r="G456" s="10" t="b">
        <v>0</v>
      </c>
      <c r="H456" s="10" t="b">
        <v>0</v>
      </c>
      <c r="I456" s="10">
        <v>2</v>
      </c>
      <c r="M456" t="str">
        <f t="shared" si="14"/>
        <v>update unitindex set isSortindex  = 1 where unitindexid = 1211</v>
      </c>
    </row>
    <row r="457" spans="1:13" ht="28.8" x14ac:dyDescent="0.3">
      <c r="A457" s="10">
        <v>1214</v>
      </c>
      <c r="B457" s="10" t="s">
        <v>985</v>
      </c>
      <c r="C457" s="10" t="s">
        <v>21</v>
      </c>
      <c r="D457" s="10">
        <v>712</v>
      </c>
      <c r="E457" s="10" t="b">
        <v>0</v>
      </c>
      <c r="F457" s="10" t="b">
        <v>1</v>
      </c>
      <c r="G457" s="10" t="b">
        <v>0</v>
      </c>
      <c r="H457" s="10" t="b">
        <v>0</v>
      </c>
      <c r="I457" s="10">
        <v>2</v>
      </c>
      <c r="M457" t="str">
        <f t="shared" si="14"/>
        <v>update unitindex set isSortindex  = 1 where unitindexid = 1214</v>
      </c>
    </row>
    <row r="458" spans="1:13" ht="28.8" x14ac:dyDescent="0.3">
      <c r="A458" s="10">
        <v>1217</v>
      </c>
      <c r="B458" s="10" t="s">
        <v>986</v>
      </c>
      <c r="C458" s="10" t="s">
        <v>21</v>
      </c>
      <c r="D458" s="10">
        <v>713</v>
      </c>
      <c r="E458" s="10" t="b">
        <v>0</v>
      </c>
      <c r="F458" s="10" t="b">
        <v>1</v>
      </c>
      <c r="G458" s="10" t="b">
        <v>0</v>
      </c>
      <c r="H458" s="10" t="b">
        <v>0</v>
      </c>
      <c r="I458" s="10">
        <v>2</v>
      </c>
      <c r="M458" t="str">
        <f t="shared" si="14"/>
        <v>update unitindex set isSortindex  = 1 where unitindexid = 1217</v>
      </c>
    </row>
    <row r="459" spans="1:13" ht="28.8" x14ac:dyDescent="0.3">
      <c r="A459" s="10">
        <v>1220</v>
      </c>
      <c r="B459" s="10" t="s">
        <v>987</v>
      </c>
      <c r="C459" s="10" t="s">
        <v>21</v>
      </c>
      <c r="D459" s="10">
        <v>714</v>
      </c>
      <c r="E459" s="10" t="b">
        <v>0</v>
      </c>
      <c r="F459" s="10" t="b">
        <v>1</v>
      </c>
      <c r="G459" s="10" t="b">
        <v>0</v>
      </c>
      <c r="H459" s="10" t="b">
        <v>0</v>
      </c>
      <c r="I459" s="10">
        <v>2</v>
      </c>
      <c r="M459" t="str">
        <f t="shared" si="14"/>
        <v>update unitindex set isSortindex  = 1 where unitindexid = 1220</v>
      </c>
    </row>
    <row r="460" spans="1:13" ht="28.8" x14ac:dyDescent="0.3">
      <c r="A460" s="10">
        <v>1223</v>
      </c>
      <c r="B460" s="10" t="s">
        <v>988</v>
      </c>
      <c r="C460" s="10" t="s">
        <v>21</v>
      </c>
      <c r="D460" s="10">
        <v>715</v>
      </c>
      <c r="E460" s="10" t="b">
        <v>0</v>
      </c>
      <c r="F460" s="10" t="b">
        <v>1</v>
      </c>
      <c r="G460" s="10" t="b">
        <v>0</v>
      </c>
      <c r="H460" s="10" t="b">
        <v>0</v>
      </c>
      <c r="I460" s="10">
        <v>2</v>
      </c>
      <c r="M460" t="str">
        <f t="shared" si="14"/>
        <v>update unitindex set isSortindex  = 1 where unitindexid = 1223</v>
      </c>
    </row>
    <row r="461" spans="1:13" ht="28.8" x14ac:dyDescent="0.3">
      <c r="A461" s="10">
        <v>1226</v>
      </c>
      <c r="B461" s="10" t="s">
        <v>989</v>
      </c>
      <c r="C461" s="10" t="s">
        <v>21</v>
      </c>
      <c r="D461" s="10">
        <v>716</v>
      </c>
      <c r="E461" s="10" t="b">
        <v>0</v>
      </c>
      <c r="F461" s="10" t="b">
        <v>1</v>
      </c>
      <c r="G461" s="10" t="b">
        <v>0</v>
      </c>
      <c r="H461" s="10" t="b">
        <v>0</v>
      </c>
      <c r="I461" s="10">
        <v>2</v>
      </c>
      <c r="M461" t="str">
        <f t="shared" si="14"/>
        <v>update unitindex set isSortindex  = 1 where unitindexid = 1226</v>
      </c>
    </row>
    <row r="462" spans="1:13" ht="28.8" x14ac:dyDescent="0.3">
      <c r="A462" s="10">
        <v>1229</v>
      </c>
      <c r="B462" s="10" t="s">
        <v>990</v>
      </c>
      <c r="C462" s="10" t="s">
        <v>21</v>
      </c>
      <c r="D462" s="10">
        <v>717</v>
      </c>
      <c r="E462" s="10" t="b">
        <v>0</v>
      </c>
      <c r="F462" s="10" t="b">
        <v>1</v>
      </c>
      <c r="G462" s="10" t="b">
        <v>0</v>
      </c>
      <c r="H462" s="10" t="b">
        <v>0</v>
      </c>
      <c r="I462" s="10">
        <v>2</v>
      </c>
      <c r="M462" t="str">
        <f t="shared" si="14"/>
        <v>update unitindex set isSortindex  = 1 where unitindexid = 1229</v>
      </c>
    </row>
    <row r="463" spans="1:13" ht="28.8" x14ac:dyDescent="0.3">
      <c r="A463" s="10">
        <v>1232</v>
      </c>
      <c r="B463" s="10" t="s">
        <v>991</v>
      </c>
      <c r="C463" s="10" t="s">
        <v>21</v>
      </c>
      <c r="D463" s="10">
        <v>718</v>
      </c>
      <c r="E463" s="10" t="b">
        <v>0</v>
      </c>
      <c r="F463" s="10" t="b">
        <v>1</v>
      </c>
      <c r="G463" s="10" t="b">
        <v>0</v>
      </c>
      <c r="H463" s="10" t="b">
        <v>0</v>
      </c>
      <c r="I463" s="10">
        <v>2</v>
      </c>
      <c r="M463" t="str">
        <f t="shared" si="14"/>
        <v>update unitindex set isSortindex  = 1 where unitindexid = 1232</v>
      </c>
    </row>
    <row r="464" spans="1:13" ht="28.8" x14ac:dyDescent="0.3">
      <c r="A464" s="10">
        <v>1235</v>
      </c>
      <c r="B464" s="10" t="s">
        <v>992</v>
      </c>
      <c r="C464" s="10" t="s">
        <v>21</v>
      </c>
      <c r="D464" s="10">
        <v>719</v>
      </c>
      <c r="E464" s="10" t="b">
        <v>0</v>
      </c>
      <c r="F464" s="10" t="b">
        <v>1</v>
      </c>
      <c r="G464" s="10" t="b">
        <v>0</v>
      </c>
      <c r="H464" s="10" t="b">
        <v>0</v>
      </c>
      <c r="I464" s="10">
        <v>2</v>
      </c>
      <c r="M464" t="str">
        <f t="shared" si="14"/>
        <v>update unitindex set isSortindex  = 1 where unitindexid = 1235</v>
      </c>
    </row>
    <row r="465" spans="1:13" ht="28.8" x14ac:dyDescent="0.3">
      <c r="A465" s="10">
        <v>1238</v>
      </c>
      <c r="B465" s="10" t="s">
        <v>993</v>
      </c>
      <c r="C465" s="10" t="s">
        <v>21</v>
      </c>
      <c r="D465" s="10">
        <v>720</v>
      </c>
      <c r="E465" s="10" t="b">
        <v>0</v>
      </c>
      <c r="F465" s="10" t="b">
        <v>1</v>
      </c>
      <c r="G465" s="10" t="b">
        <v>0</v>
      </c>
      <c r="H465" s="10" t="b">
        <v>0</v>
      </c>
      <c r="I465" s="10">
        <v>2</v>
      </c>
      <c r="M465" t="str">
        <f t="shared" si="14"/>
        <v>update unitindex set isSortindex  = 1 where unitindexid = 1238</v>
      </c>
    </row>
    <row r="466" spans="1:13" ht="28.8" x14ac:dyDescent="0.3">
      <c r="A466" s="10">
        <v>1241</v>
      </c>
      <c r="B466" s="10" t="s">
        <v>994</v>
      </c>
      <c r="C466" s="10" t="s">
        <v>21</v>
      </c>
      <c r="D466" s="10">
        <v>721</v>
      </c>
      <c r="E466" s="10" t="b">
        <v>0</v>
      </c>
      <c r="F466" s="10" t="b">
        <v>1</v>
      </c>
      <c r="G466" s="10" t="b">
        <v>0</v>
      </c>
      <c r="H466" s="10" t="b">
        <v>0</v>
      </c>
      <c r="I466" s="10">
        <v>2</v>
      </c>
      <c r="M466" t="str">
        <f t="shared" si="14"/>
        <v>update unitindex set isSortindex  = 1 where unitindexid = 1241</v>
      </c>
    </row>
    <row r="467" spans="1:13" ht="28.8" x14ac:dyDescent="0.3">
      <c r="A467" s="10">
        <v>1244</v>
      </c>
      <c r="B467" s="10" t="s">
        <v>995</v>
      </c>
      <c r="C467" s="10" t="s">
        <v>21</v>
      </c>
      <c r="D467" s="10">
        <v>722</v>
      </c>
      <c r="E467" s="10" t="b">
        <v>0</v>
      </c>
      <c r="F467" s="10" t="b">
        <v>1</v>
      </c>
      <c r="G467" s="10" t="b">
        <v>0</v>
      </c>
      <c r="H467" s="10" t="b">
        <v>0</v>
      </c>
      <c r="I467" s="10">
        <v>2</v>
      </c>
      <c r="M467" t="str">
        <f t="shared" si="14"/>
        <v>update unitindex set isSortindex  = 1 where unitindexid = 1244</v>
      </c>
    </row>
    <row r="468" spans="1:13" ht="28.8" x14ac:dyDescent="0.3">
      <c r="A468" s="10">
        <v>1247</v>
      </c>
      <c r="B468" s="10" t="s">
        <v>996</v>
      </c>
      <c r="C468" s="10" t="s">
        <v>21</v>
      </c>
      <c r="D468" s="10">
        <v>723</v>
      </c>
      <c r="E468" s="10" t="b">
        <v>0</v>
      </c>
      <c r="F468" s="10" t="b">
        <v>1</v>
      </c>
      <c r="G468" s="10" t="b">
        <v>0</v>
      </c>
      <c r="H468" s="10" t="b">
        <v>0</v>
      </c>
      <c r="I468" s="10">
        <v>2</v>
      </c>
      <c r="M468" t="str">
        <f t="shared" si="14"/>
        <v>update unitindex set isSortindex  = 1 where unitindexid = 1247</v>
      </c>
    </row>
    <row r="469" spans="1:13" ht="28.8" x14ac:dyDescent="0.3">
      <c r="A469" s="10">
        <v>1250</v>
      </c>
      <c r="B469" s="10" t="s">
        <v>997</v>
      </c>
      <c r="C469" s="10" t="s">
        <v>21</v>
      </c>
      <c r="D469" s="10">
        <v>724</v>
      </c>
      <c r="E469" s="10" t="b">
        <v>0</v>
      </c>
      <c r="F469" s="10" t="b">
        <v>1</v>
      </c>
      <c r="G469" s="10" t="b">
        <v>0</v>
      </c>
      <c r="H469" s="10" t="b">
        <v>0</v>
      </c>
      <c r="I469" s="10">
        <v>2</v>
      </c>
      <c r="M469" t="str">
        <f t="shared" si="14"/>
        <v>update unitindex set isSortindex  = 1 where unitindexid = 1250</v>
      </c>
    </row>
    <row r="470" spans="1:13" ht="28.8" x14ac:dyDescent="0.3">
      <c r="A470" s="10">
        <v>1253</v>
      </c>
      <c r="B470" s="10" t="s">
        <v>998</v>
      </c>
      <c r="C470" s="10" t="s">
        <v>21</v>
      </c>
      <c r="D470" s="10">
        <v>725</v>
      </c>
      <c r="E470" s="10" t="b">
        <v>0</v>
      </c>
      <c r="F470" s="10" t="b">
        <v>1</v>
      </c>
      <c r="G470" s="10" t="b">
        <v>0</v>
      </c>
      <c r="H470" s="10" t="b">
        <v>0</v>
      </c>
      <c r="I470" s="10">
        <v>2</v>
      </c>
      <c r="M470" t="str">
        <f t="shared" si="14"/>
        <v>update unitindex set isSortindex  = 1 where unitindexid = 1253</v>
      </c>
    </row>
    <row r="471" spans="1:13" ht="28.8" x14ac:dyDescent="0.3">
      <c r="A471" s="10">
        <v>1256</v>
      </c>
      <c r="B471" s="10" t="s">
        <v>999</v>
      </c>
      <c r="C471" s="10" t="s">
        <v>21</v>
      </c>
      <c r="D471" s="10">
        <v>726</v>
      </c>
      <c r="E471" s="10" t="b">
        <v>0</v>
      </c>
      <c r="F471" s="10" t="b">
        <v>1</v>
      </c>
      <c r="G471" s="10" t="b">
        <v>0</v>
      </c>
      <c r="H471" s="10" t="b">
        <v>0</v>
      </c>
      <c r="I471" s="10">
        <v>2</v>
      </c>
      <c r="M471" t="str">
        <f t="shared" si="14"/>
        <v>update unitindex set isSortindex  = 1 where unitindexid = 1256</v>
      </c>
    </row>
    <row r="472" spans="1:13" ht="28.8" x14ac:dyDescent="0.3">
      <c r="A472" s="10">
        <v>1259</v>
      </c>
      <c r="B472" s="10" t="s">
        <v>1000</v>
      </c>
      <c r="C472" s="10" t="s">
        <v>21</v>
      </c>
      <c r="D472" s="10">
        <v>727</v>
      </c>
      <c r="E472" s="10" t="b">
        <v>0</v>
      </c>
      <c r="F472" s="10" t="b">
        <v>1</v>
      </c>
      <c r="G472" s="10" t="b">
        <v>0</v>
      </c>
      <c r="H472" s="10" t="b">
        <v>0</v>
      </c>
      <c r="I472" s="10">
        <v>2</v>
      </c>
      <c r="M472" t="str">
        <f t="shared" si="14"/>
        <v>update unitindex set isSortindex  = 1 where unitindexid = 1259</v>
      </c>
    </row>
    <row r="473" spans="1:13" ht="28.8" x14ac:dyDescent="0.3">
      <c r="A473" s="10">
        <v>1262</v>
      </c>
      <c r="B473" s="10" t="s">
        <v>1001</v>
      </c>
      <c r="C473" s="10" t="s">
        <v>21</v>
      </c>
      <c r="D473" s="10">
        <v>728</v>
      </c>
      <c r="E473" s="10" t="b">
        <v>0</v>
      </c>
      <c r="F473" s="10" t="b">
        <v>1</v>
      </c>
      <c r="G473" s="10" t="b">
        <v>0</v>
      </c>
      <c r="H473" s="10" t="b">
        <v>0</v>
      </c>
      <c r="I473" s="10">
        <v>2</v>
      </c>
      <c r="M473" t="str">
        <f t="shared" si="14"/>
        <v>update unitindex set isSortindex  = 1 where unitindexid = 1262</v>
      </c>
    </row>
    <row r="474" spans="1:13" ht="28.8" x14ac:dyDescent="0.3">
      <c r="A474" s="10">
        <v>1265</v>
      </c>
      <c r="B474" s="10" t="s">
        <v>1002</v>
      </c>
      <c r="C474" s="10" t="s">
        <v>21</v>
      </c>
      <c r="D474" s="10">
        <v>729</v>
      </c>
      <c r="E474" s="10" t="b">
        <v>0</v>
      </c>
      <c r="F474" s="10" t="b">
        <v>1</v>
      </c>
      <c r="G474" s="10" t="b">
        <v>0</v>
      </c>
      <c r="H474" s="10" t="b">
        <v>0</v>
      </c>
      <c r="I474" s="10">
        <v>2</v>
      </c>
      <c r="M474" t="str">
        <f t="shared" si="14"/>
        <v>update unitindex set isSortindex  = 1 where unitindexid = 1265</v>
      </c>
    </row>
    <row r="475" spans="1:13" ht="28.8" x14ac:dyDescent="0.3">
      <c r="A475" s="10">
        <v>1268</v>
      </c>
      <c r="B475" s="10" t="s">
        <v>1003</v>
      </c>
      <c r="C475" s="10" t="s">
        <v>21</v>
      </c>
      <c r="D475" s="10">
        <v>730</v>
      </c>
      <c r="E475" s="10" t="b">
        <v>0</v>
      </c>
      <c r="F475" s="10" t="b">
        <v>1</v>
      </c>
      <c r="G475" s="10" t="b">
        <v>0</v>
      </c>
      <c r="H475" s="10" t="b">
        <v>0</v>
      </c>
      <c r="I475" s="10">
        <v>2</v>
      </c>
      <c r="M475" t="str">
        <f t="shared" si="14"/>
        <v>update unitindex set isSortindex  = 1 where unitindexid = 1268</v>
      </c>
    </row>
    <row r="476" spans="1:13" ht="28.8" x14ac:dyDescent="0.3">
      <c r="A476" s="10">
        <v>1271</v>
      </c>
      <c r="B476" s="10" t="s">
        <v>1004</v>
      </c>
      <c r="C476" s="10" t="s">
        <v>21</v>
      </c>
      <c r="D476" s="10">
        <v>731</v>
      </c>
      <c r="E476" s="10" t="b">
        <v>0</v>
      </c>
      <c r="F476" s="10" t="b">
        <v>1</v>
      </c>
      <c r="G476" s="10" t="b">
        <v>0</v>
      </c>
      <c r="H476" s="10" t="b">
        <v>0</v>
      </c>
      <c r="I476" s="10">
        <v>2</v>
      </c>
      <c r="M476" t="str">
        <f t="shared" si="14"/>
        <v>update unitindex set isSortindex  = 1 where unitindexid = 1271</v>
      </c>
    </row>
    <row r="477" spans="1:13" ht="28.8" x14ac:dyDescent="0.3">
      <c r="A477" s="10">
        <v>1274</v>
      </c>
      <c r="B477" s="10" t="s">
        <v>1005</v>
      </c>
      <c r="C477" s="10" t="s">
        <v>21</v>
      </c>
      <c r="D477" s="10">
        <v>732</v>
      </c>
      <c r="E477" s="10" t="b">
        <v>0</v>
      </c>
      <c r="F477" s="10" t="b">
        <v>1</v>
      </c>
      <c r="G477" s="10" t="b">
        <v>0</v>
      </c>
      <c r="H477" s="10" t="b">
        <v>0</v>
      </c>
      <c r="I477" s="10">
        <v>2</v>
      </c>
      <c r="M477" t="str">
        <f t="shared" si="14"/>
        <v>update unitindex set isSortindex  = 1 where unitindexid = 1274</v>
      </c>
    </row>
    <row r="478" spans="1:13" ht="28.8" x14ac:dyDescent="0.3">
      <c r="A478" s="10">
        <v>1277</v>
      </c>
      <c r="B478" s="10" t="s">
        <v>1006</v>
      </c>
      <c r="C478" s="10" t="s">
        <v>21</v>
      </c>
      <c r="D478" s="10">
        <v>733</v>
      </c>
      <c r="E478" s="10" t="b">
        <v>0</v>
      </c>
      <c r="F478" s="10" t="b">
        <v>1</v>
      </c>
      <c r="G478" s="10" t="b">
        <v>0</v>
      </c>
      <c r="H478" s="10" t="b">
        <v>0</v>
      </c>
      <c r="I478" s="10">
        <v>2</v>
      </c>
      <c r="M478" t="str">
        <f t="shared" si="14"/>
        <v>update unitindex set isSortindex  = 1 where unitindexid = 1277</v>
      </c>
    </row>
    <row r="479" spans="1:13" ht="28.8" x14ac:dyDescent="0.3">
      <c r="A479" s="10">
        <v>1280</v>
      </c>
      <c r="B479" s="10" t="s">
        <v>1007</v>
      </c>
      <c r="C479" s="10" t="s">
        <v>21</v>
      </c>
      <c r="D479" s="10">
        <v>734</v>
      </c>
      <c r="E479" s="10" t="b">
        <v>0</v>
      </c>
      <c r="F479" s="10" t="b">
        <v>1</v>
      </c>
      <c r="G479" s="10" t="b">
        <v>0</v>
      </c>
      <c r="H479" s="10" t="b">
        <v>0</v>
      </c>
      <c r="I479" s="10">
        <v>2</v>
      </c>
      <c r="M479" t="str">
        <f t="shared" si="14"/>
        <v>update unitindex set isSortindex  = 1 where unitindexid = 1280</v>
      </c>
    </row>
    <row r="480" spans="1:13" ht="28.8" x14ac:dyDescent="0.3">
      <c r="A480" s="10">
        <v>1283</v>
      </c>
      <c r="B480" s="10" t="s">
        <v>1008</v>
      </c>
      <c r="C480" s="10" t="s">
        <v>21</v>
      </c>
      <c r="D480" s="10">
        <v>735</v>
      </c>
      <c r="E480" s="10" t="b">
        <v>0</v>
      </c>
      <c r="F480" s="10" t="b">
        <v>1</v>
      </c>
      <c r="G480" s="10" t="b">
        <v>0</v>
      </c>
      <c r="H480" s="10" t="b">
        <v>0</v>
      </c>
      <c r="I480" s="10">
        <v>2</v>
      </c>
      <c r="M480" t="str">
        <f t="shared" si="14"/>
        <v>update unitindex set isSortindex  = 1 where unitindexid = 1283</v>
      </c>
    </row>
    <row r="481" spans="1:13" ht="28.8" x14ac:dyDescent="0.3">
      <c r="A481" s="10">
        <v>1288</v>
      </c>
      <c r="B481" s="10" t="s">
        <v>1009</v>
      </c>
      <c r="C481" s="10" t="s">
        <v>21</v>
      </c>
      <c r="D481" s="10">
        <v>739</v>
      </c>
      <c r="E481" s="10" t="b">
        <v>0</v>
      </c>
      <c r="F481" s="10" t="b">
        <v>1</v>
      </c>
      <c r="G481" s="10" t="b">
        <v>0</v>
      </c>
      <c r="H481" s="10" t="b">
        <v>0</v>
      </c>
      <c r="I481" s="10">
        <v>2</v>
      </c>
      <c r="M481" t="str">
        <f t="shared" si="14"/>
        <v>update unitindex set isSortindex  = 1 where unitindexid = 1288</v>
      </c>
    </row>
    <row r="482" spans="1:13" ht="28.8" x14ac:dyDescent="0.3">
      <c r="A482" s="10">
        <v>1291</v>
      </c>
      <c r="B482" s="10" t="s">
        <v>1010</v>
      </c>
      <c r="C482" s="10" t="s">
        <v>21</v>
      </c>
      <c r="D482" s="10">
        <v>740</v>
      </c>
      <c r="E482" s="10" t="b">
        <v>0</v>
      </c>
      <c r="F482" s="10" t="b">
        <v>1</v>
      </c>
      <c r="G482" s="10" t="b">
        <v>0</v>
      </c>
      <c r="H482" s="10" t="b">
        <v>0</v>
      </c>
      <c r="I482" s="10">
        <v>2</v>
      </c>
      <c r="M482" t="str">
        <f t="shared" si="14"/>
        <v>update unitindex set isSortindex  = 1 where unitindexid = 1291</v>
      </c>
    </row>
    <row r="483" spans="1:13" ht="28.8" x14ac:dyDescent="0.3">
      <c r="A483" s="10">
        <v>1294</v>
      </c>
      <c r="B483" s="10" t="s">
        <v>1011</v>
      </c>
      <c r="C483" s="10" t="s">
        <v>21</v>
      </c>
      <c r="D483" s="10">
        <v>741</v>
      </c>
      <c r="E483" s="10" t="b">
        <v>0</v>
      </c>
      <c r="F483" s="10" t="b">
        <v>1</v>
      </c>
      <c r="G483" s="10" t="b">
        <v>0</v>
      </c>
      <c r="H483" s="10" t="b">
        <v>0</v>
      </c>
      <c r="I483" s="10">
        <v>2</v>
      </c>
      <c r="M483" t="str">
        <f t="shared" si="14"/>
        <v>update unitindex set isSortindex  = 1 where unitindexid = 1294</v>
      </c>
    </row>
    <row r="484" spans="1:13" ht="28.8" x14ac:dyDescent="0.3">
      <c r="A484" s="10">
        <v>1297</v>
      </c>
      <c r="B484" s="10" t="s">
        <v>1012</v>
      </c>
      <c r="C484" s="10" t="s">
        <v>21</v>
      </c>
      <c r="D484" s="10">
        <v>742</v>
      </c>
      <c r="E484" s="10" t="b">
        <v>0</v>
      </c>
      <c r="F484" s="10" t="b">
        <v>1</v>
      </c>
      <c r="G484" s="10" t="b">
        <v>0</v>
      </c>
      <c r="H484" s="10" t="b">
        <v>0</v>
      </c>
      <c r="I484" s="10">
        <v>2</v>
      </c>
      <c r="M484" t="str">
        <f t="shared" si="14"/>
        <v>update unitindex set isSortindex  = 1 where unitindexid = 1297</v>
      </c>
    </row>
    <row r="485" spans="1:13" ht="28.8" x14ac:dyDescent="0.3">
      <c r="A485" s="10">
        <v>1300</v>
      </c>
      <c r="B485" s="10" t="s">
        <v>1013</v>
      </c>
      <c r="C485" s="10" t="s">
        <v>21</v>
      </c>
      <c r="D485" s="10">
        <v>743</v>
      </c>
      <c r="E485" s="10" t="b">
        <v>0</v>
      </c>
      <c r="F485" s="10" t="b">
        <v>1</v>
      </c>
      <c r="G485" s="10" t="b">
        <v>0</v>
      </c>
      <c r="H485" s="10" t="b">
        <v>0</v>
      </c>
      <c r="I485" s="10">
        <v>2</v>
      </c>
      <c r="M485" t="str">
        <f t="shared" si="14"/>
        <v>update unitindex set isSortindex  = 1 where unitindexid = 1300</v>
      </c>
    </row>
    <row r="486" spans="1:13" ht="28.8" x14ac:dyDescent="0.3">
      <c r="A486" s="10">
        <v>1303</v>
      </c>
      <c r="B486" s="10" t="s">
        <v>1014</v>
      </c>
      <c r="C486" s="10" t="s">
        <v>21</v>
      </c>
      <c r="D486" s="10">
        <v>744</v>
      </c>
      <c r="E486" s="10" t="b">
        <v>0</v>
      </c>
      <c r="F486" s="10" t="b">
        <v>1</v>
      </c>
      <c r="G486" s="10" t="b">
        <v>0</v>
      </c>
      <c r="H486" s="10" t="b">
        <v>0</v>
      </c>
      <c r="I486" s="10">
        <v>2</v>
      </c>
      <c r="M486" t="str">
        <f t="shared" si="14"/>
        <v>update unitindex set isSortindex  = 1 where unitindexid = 1303</v>
      </c>
    </row>
    <row r="487" spans="1:13" ht="28.8" x14ac:dyDescent="0.3">
      <c r="A487" s="10">
        <v>1306</v>
      </c>
      <c r="B487" s="10" t="s">
        <v>1015</v>
      </c>
      <c r="C487" s="10" t="s">
        <v>21</v>
      </c>
      <c r="D487" s="10">
        <v>745</v>
      </c>
      <c r="E487" s="10" t="b">
        <v>0</v>
      </c>
      <c r="F487" s="10" t="b">
        <v>1</v>
      </c>
      <c r="G487" s="10" t="b">
        <v>0</v>
      </c>
      <c r="H487" s="10" t="b">
        <v>0</v>
      </c>
      <c r="I487" s="10">
        <v>2</v>
      </c>
      <c r="M487" t="str">
        <f t="shared" si="14"/>
        <v>update unitindex set isSortindex  = 1 where unitindexid = 1306</v>
      </c>
    </row>
    <row r="488" spans="1:13" ht="28.8" x14ac:dyDescent="0.3">
      <c r="A488" s="10">
        <v>1309</v>
      </c>
      <c r="B488" s="10" t="s">
        <v>1016</v>
      </c>
      <c r="C488" s="10" t="s">
        <v>21</v>
      </c>
      <c r="D488" s="10">
        <v>746</v>
      </c>
      <c r="E488" s="10" t="b">
        <v>0</v>
      </c>
      <c r="F488" s="10" t="b">
        <v>1</v>
      </c>
      <c r="G488" s="10" t="b">
        <v>0</v>
      </c>
      <c r="H488" s="10" t="b">
        <v>0</v>
      </c>
      <c r="I488" s="10">
        <v>2</v>
      </c>
      <c r="M488" t="str">
        <f t="shared" si="14"/>
        <v>update unitindex set isSortindex  = 1 where unitindexid = 1309</v>
      </c>
    </row>
    <row r="489" spans="1:13" ht="28.8" x14ac:dyDescent="0.3">
      <c r="A489" s="10">
        <v>1312</v>
      </c>
      <c r="B489" s="10" t="s">
        <v>1017</v>
      </c>
      <c r="C489" s="10" t="s">
        <v>21</v>
      </c>
      <c r="D489" s="10">
        <v>747</v>
      </c>
      <c r="E489" s="10" t="b">
        <v>0</v>
      </c>
      <c r="F489" s="10" t="b">
        <v>1</v>
      </c>
      <c r="G489" s="10" t="b">
        <v>0</v>
      </c>
      <c r="H489" s="10" t="b">
        <v>0</v>
      </c>
      <c r="I489" s="10">
        <v>2</v>
      </c>
      <c r="M489" t="str">
        <f t="shared" si="14"/>
        <v>update unitindex set isSortindex  = 1 where unitindexid = 1312</v>
      </c>
    </row>
    <row r="490" spans="1:13" ht="28.8" x14ac:dyDescent="0.3">
      <c r="A490" s="10">
        <v>1315</v>
      </c>
      <c r="B490" s="10" t="s">
        <v>1018</v>
      </c>
      <c r="C490" s="10" t="s">
        <v>21</v>
      </c>
      <c r="D490" s="10">
        <v>748</v>
      </c>
      <c r="E490" s="10" t="b">
        <v>0</v>
      </c>
      <c r="F490" s="10" t="b">
        <v>1</v>
      </c>
      <c r="G490" s="10" t="b">
        <v>0</v>
      </c>
      <c r="H490" s="10" t="b">
        <v>0</v>
      </c>
      <c r="I490" s="10">
        <v>2</v>
      </c>
      <c r="M490" t="str">
        <f t="shared" si="14"/>
        <v>update unitindex set isSortindex  = 1 where unitindexid = 1315</v>
      </c>
    </row>
    <row r="491" spans="1:13" ht="28.8" x14ac:dyDescent="0.3">
      <c r="A491" s="10">
        <v>1318</v>
      </c>
      <c r="B491" s="10" t="s">
        <v>1019</v>
      </c>
      <c r="C491" s="10" t="s">
        <v>21</v>
      </c>
      <c r="D491" s="10">
        <v>749</v>
      </c>
      <c r="E491" s="10" t="b">
        <v>0</v>
      </c>
      <c r="F491" s="10" t="b">
        <v>1</v>
      </c>
      <c r="G491" s="10" t="b">
        <v>0</v>
      </c>
      <c r="H491" s="10" t="b">
        <v>0</v>
      </c>
      <c r="I491" s="10">
        <v>2</v>
      </c>
      <c r="M491" t="str">
        <f t="shared" si="14"/>
        <v>update unitindex set isSortindex  = 1 where unitindexid = 1318</v>
      </c>
    </row>
    <row r="492" spans="1:13" ht="28.8" x14ac:dyDescent="0.3">
      <c r="A492" s="10">
        <v>1321</v>
      </c>
      <c r="B492" s="10" t="s">
        <v>1020</v>
      </c>
      <c r="C492" s="10" t="s">
        <v>21</v>
      </c>
      <c r="D492" s="10">
        <v>750</v>
      </c>
      <c r="E492" s="10" t="b">
        <v>0</v>
      </c>
      <c r="F492" s="10" t="b">
        <v>1</v>
      </c>
      <c r="G492" s="10" t="b">
        <v>0</v>
      </c>
      <c r="H492" s="10" t="b">
        <v>0</v>
      </c>
      <c r="I492" s="10">
        <v>2</v>
      </c>
      <c r="M492" t="str">
        <f t="shared" si="14"/>
        <v>update unitindex set isSortindex  = 1 where unitindexid = 1321</v>
      </c>
    </row>
    <row r="493" spans="1:13" ht="28.8" x14ac:dyDescent="0.3">
      <c r="A493" s="10">
        <v>1324</v>
      </c>
      <c r="B493" s="10" t="s">
        <v>1021</v>
      </c>
      <c r="C493" s="10" t="s">
        <v>21</v>
      </c>
      <c r="D493" s="10">
        <v>751</v>
      </c>
      <c r="E493" s="10" t="b">
        <v>0</v>
      </c>
      <c r="F493" s="10" t="b">
        <v>1</v>
      </c>
      <c r="G493" s="10" t="b">
        <v>0</v>
      </c>
      <c r="H493" s="10" t="b">
        <v>0</v>
      </c>
      <c r="I493" s="10">
        <v>2</v>
      </c>
      <c r="M493" t="str">
        <f t="shared" si="14"/>
        <v>update unitindex set isSortindex  = 1 where unitindexid = 1324</v>
      </c>
    </row>
    <row r="494" spans="1:13" ht="28.8" x14ac:dyDescent="0.3">
      <c r="A494" s="10">
        <v>1327</v>
      </c>
      <c r="B494" s="10" t="s">
        <v>1022</v>
      </c>
      <c r="C494" s="10" t="s">
        <v>21</v>
      </c>
      <c r="D494" s="10">
        <v>752</v>
      </c>
      <c r="E494" s="10" t="b">
        <v>0</v>
      </c>
      <c r="F494" s="10" t="b">
        <v>1</v>
      </c>
      <c r="G494" s="10" t="b">
        <v>0</v>
      </c>
      <c r="H494" s="10" t="b">
        <v>0</v>
      </c>
      <c r="I494" s="10">
        <v>2</v>
      </c>
      <c r="M494" t="str">
        <f t="shared" si="14"/>
        <v>update unitindex set isSortindex  = 1 where unitindexid = 1327</v>
      </c>
    </row>
    <row r="495" spans="1:13" ht="28.8" x14ac:dyDescent="0.3">
      <c r="A495" s="10">
        <v>1330</v>
      </c>
      <c r="B495" s="10" t="s">
        <v>1023</v>
      </c>
      <c r="C495" s="10" t="s">
        <v>21</v>
      </c>
      <c r="D495" s="10">
        <v>770</v>
      </c>
      <c r="E495" s="10" t="b">
        <v>0</v>
      </c>
      <c r="F495" s="10" t="b">
        <v>1</v>
      </c>
      <c r="G495" s="10" t="b">
        <v>0</v>
      </c>
      <c r="H495" s="10" t="b">
        <v>0</v>
      </c>
      <c r="I495" s="10">
        <v>2</v>
      </c>
      <c r="M495" t="str">
        <f t="shared" si="14"/>
        <v>update unitindex set isSortindex  = 1 where unitindexid = 1330</v>
      </c>
    </row>
    <row r="496" spans="1:13" ht="28.8" x14ac:dyDescent="0.3">
      <c r="A496" s="10">
        <v>1333</v>
      </c>
      <c r="B496" s="10" t="s">
        <v>1024</v>
      </c>
      <c r="C496" s="10" t="s">
        <v>21</v>
      </c>
      <c r="D496" s="10">
        <v>771</v>
      </c>
      <c r="E496" s="10" t="b">
        <v>0</v>
      </c>
      <c r="F496" s="10" t="b">
        <v>1</v>
      </c>
      <c r="G496" s="10" t="b">
        <v>0</v>
      </c>
      <c r="H496" s="10" t="b">
        <v>0</v>
      </c>
      <c r="I496" s="10">
        <v>2</v>
      </c>
      <c r="M496" t="str">
        <f t="shared" si="14"/>
        <v>update unitindex set isSortindex  = 1 where unitindexid = 1333</v>
      </c>
    </row>
    <row r="497" spans="1:13" ht="28.8" x14ac:dyDescent="0.3">
      <c r="A497" s="10">
        <v>1336</v>
      </c>
      <c r="B497" s="10" t="s">
        <v>1025</v>
      </c>
      <c r="C497" s="10" t="s">
        <v>21</v>
      </c>
      <c r="D497" s="10">
        <v>772</v>
      </c>
      <c r="E497" s="10" t="b">
        <v>0</v>
      </c>
      <c r="F497" s="10" t="b">
        <v>1</v>
      </c>
      <c r="G497" s="10" t="b">
        <v>0</v>
      </c>
      <c r="H497" s="10" t="b">
        <v>0</v>
      </c>
      <c r="I497" s="10">
        <v>2</v>
      </c>
      <c r="M497" t="str">
        <f t="shared" si="14"/>
        <v>update unitindex set isSortindex  = 1 where unitindexid = 1336</v>
      </c>
    </row>
    <row r="498" spans="1:13" ht="28.8" x14ac:dyDescent="0.3">
      <c r="A498" s="10">
        <v>1339</v>
      </c>
      <c r="B498" s="10" t="s">
        <v>1026</v>
      </c>
      <c r="C498" s="10" t="s">
        <v>21</v>
      </c>
      <c r="D498" s="10">
        <v>773</v>
      </c>
      <c r="E498" s="10" t="b">
        <v>0</v>
      </c>
      <c r="F498" s="10" t="b">
        <v>1</v>
      </c>
      <c r="G498" s="10" t="b">
        <v>0</v>
      </c>
      <c r="H498" s="10" t="b">
        <v>0</v>
      </c>
      <c r="I498" s="10">
        <v>2</v>
      </c>
      <c r="M498" t="str">
        <f t="shared" si="14"/>
        <v>update unitindex set isSortindex  = 1 where unitindexid = 1339</v>
      </c>
    </row>
    <row r="499" spans="1:13" ht="28.8" x14ac:dyDescent="0.3">
      <c r="A499" s="10">
        <v>1342</v>
      </c>
      <c r="B499" s="10" t="s">
        <v>1027</v>
      </c>
      <c r="C499" s="10" t="s">
        <v>21</v>
      </c>
      <c r="D499" s="10">
        <v>774</v>
      </c>
      <c r="E499" s="10" t="b">
        <v>0</v>
      </c>
      <c r="F499" s="10" t="b">
        <v>1</v>
      </c>
      <c r="G499" s="10" t="b">
        <v>0</v>
      </c>
      <c r="H499" s="10" t="b">
        <v>0</v>
      </c>
      <c r="I499" s="10">
        <v>2</v>
      </c>
      <c r="M499" t="str">
        <f t="shared" si="14"/>
        <v>update unitindex set isSortindex  = 1 where unitindexid = 1342</v>
      </c>
    </row>
    <row r="500" spans="1:13" ht="28.8" x14ac:dyDescent="0.3">
      <c r="A500" s="10">
        <v>1345</v>
      </c>
      <c r="B500" s="10" t="s">
        <v>1028</v>
      </c>
      <c r="C500" s="10" t="s">
        <v>21</v>
      </c>
      <c r="D500" s="10">
        <v>775</v>
      </c>
      <c r="E500" s="10" t="b">
        <v>0</v>
      </c>
      <c r="F500" s="10" t="b">
        <v>1</v>
      </c>
      <c r="G500" s="10" t="b">
        <v>0</v>
      </c>
      <c r="H500" s="10" t="b">
        <v>0</v>
      </c>
      <c r="I500" s="10">
        <v>2</v>
      </c>
      <c r="M500" t="str">
        <f t="shared" si="14"/>
        <v>update unitindex set isSortindex  = 1 where unitindexid = 1345</v>
      </c>
    </row>
    <row r="501" spans="1:13" ht="28.8" x14ac:dyDescent="0.3">
      <c r="A501" s="10">
        <v>1348</v>
      </c>
      <c r="B501" s="10" t="s">
        <v>1029</v>
      </c>
      <c r="C501" s="10" t="s">
        <v>21</v>
      </c>
      <c r="D501" s="10">
        <v>776</v>
      </c>
      <c r="E501" s="10" t="b">
        <v>0</v>
      </c>
      <c r="F501" s="10" t="b">
        <v>1</v>
      </c>
      <c r="G501" s="10" t="b">
        <v>0</v>
      </c>
      <c r="H501" s="10" t="b">
        <v>0</v>
      </c>
      <c r="I501" s="10">
        <v>2</v>
      </c>
      <c r="M501" t="str">
        <f t="shared" si="14"/>
        <v>update unitindex set isSortindex  = 1 where unitindexid = 1348</v>
      </c>
    </row>
    <row r="502" spans="1:13" ht="28.8" x14ac:dyDescent="0.3">
      <c r="A502" s="10">
        <v>1351</v>
      </c>
      <c r="B502" s="10" t="s">
        <v>1030</v>
      </c>
      <c r="C502" s="10" t="s">
        <v>21</v>
      </c>
      <c r="D502" s="10">
        <v>777</v>
      </c>
      <c r="E502" s="10" t="b">
        <v>0</v>
      </c>
      <c r="F502" s="10" t="b">
        <v>1</v>
      </c>
      <c r="G502" s="10" t="b">
        <v>0</v>
      </c>
      <c r="H502" s="10" t="b">
        <v>0</v>
      </c>
      <c r="I502" s="10">
        <v>2</v>
      </c>
      <c r="M502" t="str">
        <f t="shared" si="14"/>
        <v>update unitindex set isSortindex  = 1 where unitindexid = 1351</v>
      </c>
    </row>
    <row r="503" spans="1:13" x14ac:dyDescent="0.3">
      <c r="A503" s="10">
        <v>1354</v>
      </c>
      <c r="B503" s="10" t="s">
        <v>1031</v>
      </c>
      <c r="C503" s="10" t="s">
        <v>21</v>
      </c>
      <c r="D503" s="10">
        <v>778</v>
      </c>
      <c r="E503" s="10" t="b">
        <v>0</v>
      </c>
      <c r="F503" s="10" t="b">
        <v>1</v>
      </c>
      <c r="G503" s="10" t="b">
        <v>0</v>
      </c>
      <c r="H503" s="10" t="b">
        <v>0</v>
      </c>
      <c r="I503" s="10">
        <v>2</v>
      </c>
      <c r="M503" t="str">
        <f t="shared" ref="M503:M542" si="15">CONCATENATE("update unitindex set isSortindex  = 1 where unitindexid = ", A503)</f>
        <v>update unitindex set isSortindex  = 1 where unitindexid = 1354</v>
      </c>
    </row>
    <row r="504" spans="1:13" x14ac:dyDescent="0.3">
      <c r="A504" s="10">
        <v>1357</v>
      </c>
      <c r="B504" s="10" t="s">
        <v>1032</v>
      </c>
      <c r="C504" s="10" t="s">
        <v>21</v>
      </c>
      <c r="D504" s="10">
        <v>779</v>
      </c>
      <c r="E504" s="10" t="b">
        <v>0</v>
      </c>
      <c r="F504" s="10" t="b">
        <v>1</v>
      </c>
      <c r="G504" s="10" t="b">
        <v>0</v>
      </c>
      <c r="H504" s="10" t="b">
        <v>0</v>
      </c>
      <c r="I504" s="10">
        <v>2</v>
      </c>
      <c r="M504" t="str">
        <f t="shared" si="15"/>
        <v>update unitindex set isSortindex  = 1 where unitindexid = 1357</v>
      </c>
    </row>
    <row r="505" spans="1:13" x14ac:dyDescent="0.3">
      <c r="A505" s="10">
        <v>1360</v>
      </c>
      <c r="B505" s="10" t="s">
        <v>1033</v>
      </c>
      <c r="C505" s="10" t="s">
        <v>21</v>
      </c>
      <c r="D505" s="10">
        <v>780</v>
      </c>
      <c r="E505" s="10" t="b">
        <v>0</v>
      </c>
      <c r="F505" s="10" t="b">
        <v>1</v>
      </c>
      <c r="G505" s="10" t="b">
        <v>0</v>
      </c>
      <c r="H505" s="10" t="b">
        <v>0</v>
      </c>
      <c r="I505" s="10">
        <v>2</v>
      </c>
      <c r="M505" t="str">
        <f t="shared" si="15"/>
        <v>update unitindex set isSortindex  = 1 where unitindexid = 1360</v>
      </c>
    </row>
    <row r="506" spans="1:13" x14ac:dyDescent="0.3">
      <c r="A506" s="10">
        <v>1363</v>
      </c>
      <c r="B506" s="10" t="s">
        <v>1034</v>
      </c>
      <c r="C506" s="10" t="s">
        <v>21</v>
      </c>
      <c r="D506" s="10">
        <v>781</v>
      </c>
      <c r="E506" s="10" t="b">
        <v>0</v>
      </c>
      <c r="F506" s="10" t="b">
        <v>1</v>
      </c>
      <c r="G506" s="10" t="b">
        <v>0</v>
      </c>
      <c r="H506" s="10" t="b">
        <v>0</v>
      </c>
      <c r="I506" s="10">
        <v>2</v>
      </c>
      <c r="M506" t="str">
        <f t="shared" si="15"/>
        <v>update unitindex set isSortindex  = 1 where unitindexid = 1363</v>
      </c>
    </row>
    <row r="507" spans="1:13" x14ac:dyDescent="0.3">
      <c r="A507" s="10">
        <v>1366</v>
      </c>
      <c r="B507" s="10" t="s">
        <v>1035</v>
      </c>
      <c r="C507" s="10" t="s">
        <v>21</v>
      </c>
      <c r="D507" s="10">
        <v>782</v>
      </c>
      <c r="E507" s="10" t="b">
        <v>0</v>
      </c>
      <c r="F507" s="10" t="b">
        <v>1</v>
      </c>
      <c r="G507" s="10" t="b">
        <v>0</v>
      </c>
      <c r="H507" s="10" t="b">
        <v>0</v>
      </c>
      <c r="I507" s="10">
        <v>2</v>
      </c>
      <c r="M507" t="str">
        <f t="shared" si="15"/>
        <v>update unitindex set isSortindex  = 1 where unitindexid = 1366</v>
      </c>
    </row>
    <row r="508" spans="1:13" x14ac:dyDescent="0.3">
      <c r="A508" s="10">
        <v>1369</v>
      </c>
      <c r="B508" s="10" t="s">
        <v>1036</v>
      </c>
      <c r="C508" s="10" t="s">
        <v>21</v>
      </c>
      <c r="D508" s="10">
        <v>783</v>
      </c>
      <c r="E508" s="10" t="b">
        <v>0</v>
      </c>
      <c r="F508" s="10" t="b">
        <v>1</v>
      </c>
      <c r="G508" s="10" t="b">
        <v>0</v>
      </c>
      <c r="H508" s="10" t="b">
        <v>0</v>
      </c>
      <c r="I508" s="10">
        <v>2</v>
      </c>
      <c r="M508" t="str">
        <f t="shared" si="15"/>
        <v>update unitindex set isSortindex  = 1 where unitindexid = 1369</v>
      </c>
    </row>
    <row r="509" spans="1:13" x14ac:dyDescent="0.3">
      <c r="A509" s="10">
        <v>1372</v>
      </c>
      <c r="B509" s="10" t="s">
        <v>1037</v>
      </c>
      <c r="C509" s="10" t="s">
        <v>21</v>
      </c>
      <c r="D509" s="10">
        <v>784</v>
      </c>
      <c r="E509" s="10" t="b">
        <v>0</v>
      </c>
      <c r="F509" s="10" t="b">
        <v>1</v>
      </c>
      <c r="G509" s="10" t="b">
        <v>0</v>
      </c>
      <c r="H509" s="10" t="b">
        <v>0</v>
      </c>
      <c r="I509" s="10">
        <v>2</v>
      </c>
      <c r="M509" t="str">
        <f t="shared" si="15"/>
        <v>update unitindex set isSortindex  = 1 where unitindexid = 1372</v>
      </c>
    </row>
    <row r="510" spans="1:13" x14ac:dyDescent="0.3">
      <c r="A510" s="10">
        <v>1375</v>
      </c>
      <c r="B510" s="10" t="s">
        <v>1038</v>
      </c>
      <c r="C510" s="10" t="s">
        <v>21</v>
      </c>
      <c r="D510" s="10">
        <v>785</v>
      </c>
      <c r="E510" s="10" t="b">
        <v>0</v>
      </c>
      <c r="F510" s="10" t="b">
        <v>1</v>
      </c>
      <c r="G510" s="10" t="b">
        <v>0</v>
      </c>
      <c r="H510" s="10" t="b">
        <v>0</v>
      </c>
      <c r="I510" s="10">
        <v>2</v>
      </c>
      <c r="M510" t="str">
        <f t="shared" si="15"/>
        <v>update unitindex set isSortindex  = 1 where unitindexid = 1375</v>
      </c>
    </row>
    <row r="511" spans="1:13" x14ac:dyDescent="0.3">
      <c r="A511" s="10">
        <v>1378</v>
      </c>
      <c r="B511" s="10" t="s">
        <v>1039</v>
      </c>
      <c r="C511" s="10" t="s">
        <v>21</v>
      </c>
      <c r="D511" s="10">
        <v>786</v>
      </c>
      <c r="E511" s="10" t="b">
        <v>0</v>
      </c>
      <c r="F511" s="10" t="b">
        <v>1</v>
      </c>
      <c r="G511" s="10" t="b">
        <v>0</v>
      </c>
      <c r="H511" s="10" t="b">
        <v>0</v>
      </c>
      <c r="I511" s="10">
        <v>2</v>
      </c>
      <c r="M511" t="str">
        <f t="shared" si="15"/>
        <v>update unitindex set isSortindex  = 1 where unitindexid = 1378</v>
      </c>
    </row>
    <row r="512" spans="1:13" x14ac:dyDescent="0.3">
      <c r="A512" s="10">
        <v>1381</v>
      </c>
      <c r="B512" s="10" t="s">
        <v>1040</v>
      </c>
      <c r="C512" s="10" t="s">
        <v>21</v>
      </c>
      <c r="D512" s="10">
        <v>787</v>
      </c>
      <c r="E512" s="10" t="b">
        <v>0</v>
      </c>
      <c r="F512" s="10" t="b">
        <v>1</v>
      </c>
      <c r="G512" s="10" t="b">
        <v>0</v>
      </c>
      <c r="H512" s="10" t="b">
        <v>0</v>
      </c>
      <c r="I512" s="10">
        <v>2</v>
      </c>
      <c r="M512" t="str">
        <f t="shared" si="15"/>
        <v>update unitindex set isSortindex  = 1 where unitindexid = 1381</v>
      </c>
    </row>
    <row r="513" spans="1:13" x14ac:dyDescent="0.3">
      <c r="A513" s="10">
        <v>1384</v>
      </c>
      <c r="B513" s="10" t="s">
        <v>1041</v>
      </c>
      <c r="C513" s="10" t="s">
        <v>21</v>
      </c>
      <c r="D513" s="10">
        <v>788</v>
      </c>
      <c r="E513" s="10" t="b">
        <v>0</v>
      </c>
      <c r="F513" s="10" t="b">
        <v>1</v>
      </c>
      <c r="G513" s="10" t="b">
        <v>0</v>
      </c>
      <c r="H513" s="10" t="b">
        <v>0</v>
      </c>
      <c r="I513" s="10">
        <v>2</v>
      </c>
      <c r="M513" t="str">
        <f t="shared" si="15"/>
        <v>update unitindex set isSortindex  = 1 where unitindexid = 1384</v>
      </c>
    </row>
    <row r="514" spans="1:13" x14ac:dyDescent="0.3">
      <c r="A514" s="10">
        <v>1387</v>
      </c>
      <c r="B514" s="10" t="s">
        <v>1042</v>
      </c>
      <c r="C514" s="10" t="s">
        <v>21</v>
      </c>
      <c r="D514" s="10">
        <v>789</v>
      </c>
      <c r="E514" s="10" t="b">
        <v>0</v>
      </c>
      <c r="F514" s="10" t="b">
        <v>1</v>
      </c>
      <c r="G514" s="10" t="b">
        <v>0</v>
      </c>
      <c r="H514" s="10" t="b">
        <v>0</v>
      </c>
      <c r="I514" s="10">
        <v>2</v>
      </c>
      <c r="M514" t="str">
        <f t="shared" si="15"/>
        <v>update unitindex set isSortindex  = 1 where unitindexid = 1387</v>
      </c>
    </row>
    <row r="515" spans="1:13" ht="28.8" x14ac:dyDescent="0.3">
      <c r="A515" s="10">
        <v>1390</v>
      </c>
      <c r="B515" s="10" t="s">
        <v>1043</v>
      </c>
      <c r="C515" s="10" t="s">
        <v>21</v>
      </c>
      <c r="D515" s="10">
        <v>790</v>
      </c>
      <c r="E515" s="10" t="b">
        <v>0</v>
      </c>
      <c r="F515" s="10" t="b">
        <v>1</v>
      </c>
      <c r="G515" s="10" t="b">
        <v>0</v>
      </c>
      <c r="H515" s="10" t="b">
        <v>0</v>
      </c>
      <c r="I515" s="10">
        <v>2</v>
      </c>
      <c r="M515" t="str">
        <f t="shared" si="15"/>
        <v>update unitindex set isSortindex  = 1 where unitindexid = 1390</v>
      </c>
    </row>
    <row r="516" spans="1:13" ht="28.8" x14ac:dyDescent="0.3">
      <c r="A516" s="10">
        <v>1393</v>
      </c>
      <c r="B516" s="10" t="s">
        <v>1044</v>
      </c>
      <c r="C516" s="10" t="s">
        <v>21</v>
      </c>
      <c r="D516" s="10">
        <v>791</v>
      </c>
      <c r="E516" s="10" t="b">
        <v>0</v>
      </c>
      <c r="F516" s="10" t="b">
        <v>1</v>
      </c>
      <c r="G516" s="10" t="b">
        <v>0</v>
      </c>
      <c r="H516" s="10" t="b">
        <v>0</v>
      </c>
      <c r="I516" s="10">
        <v>2</v>
      </c>
      <c r="M516" t="str">
        <f t="shared" si="15"/>
        <v>update unitindex set isSortindex  = 1 where unitindexid = 1393</v>
      </c>
    </row>
    <row r="517" spans="1:13" ht="28.8" x14ac:dyDescent="0.3">
      <c r="A517" s="10">
        <v>1396</v>
      </c>
      <c r="B517" s="10" t="s">
        <v>1045</v>
      </c>
      <c r="C517" s="10" t="s">
        <v>21</v>
      </c>
      <c r="D517" s="10">
        <v>792</v>
      </c>
      <c r="E517" s="10" t="b">
        <v>0</v>
      </c>
      <c r="F517" s="10" t="b">
        <v>1</v>
      </c>
      <c r="G517" s="10" t="b">
        <v>0</v>
      </c>
      <c r="H517" s="10" t="b">
        <v>0</v>
      </c>
      <c r="I517" s="10">
        <v>2</v>
      </c>
      <c r="M517" t="str">
        <f t="shared" si="15"/>
        <v>update unitindex set isSortindex  = 1 where unitindexid = 1396</v>
      </c>
    </row>
    <row r="518" spans="1:13" ht="28.8" x14ac:dyDescent="0.3">
      <c r="A518" s="10">
        <v>1399</v>
      </c>
      <c r="B518" s="10" t="s">
        <v>1046</v>
      </c>
      <c r="C518" s="10" t="s">
        <v>21</v>
      </c>
      <c r="D518" s="10">
        <v>793</v>
      </c>
      <c r="E518" s="10" t="b">
        <v>0</v>
      </c>
      <c r="F518" s="10" t="b">
        <v>1</v>
      </c>
      <c r="G518" s="10" t="b">
        <v>0</v>
      </c>
      <c r="H518" s="10" t="b">
        <v>0</v>
      </c>
      <c r="I518" s="10">
        <v>2</v>
      </c>
      <c r="M518" t="str">
        <f t="shared" si="15"/>
        <v>update unitindex set isSortindex  = 1 where unitindexid = 1399</v>
      </c>
    </row>
    <row r="519" spans="1:13" ht="28.8" x14ac:dyDescent="0.3">
      <c r="A519" s="10">
        <v>1402</v>
      </c>
      <c r="B519" s="10" t="s">
        <v>1047</v>
      </c>
      <c r="C519" s="10" t="s">
        <v>21</v>
      </c>
      <c r="D519" s="10">
        <v>794</v>
      </c>
      <c r="E519" s="10" t="b">
        <v>0</v>
      </c>
      <c r="F519" s="10" t="b">
        <v>1</v>
      </c>
      <c r="G519" s="10" t="b">
        <v>0</v>
      </c>
      <c r="H519" s="10" t="b">
        <v>0</v>
      </c>
      <c r="I519" s="10">
        <v>2</v>
      </c>
      <c r="M519" t="str">
        <f t="shared" si="15"/>
        <v>update unitindex set isSortindex  = 1 where unitindexid = 1402</v>
      </c>
    </row>
    <row r="520" spans="1:13" ht="28.8" x14ac:dyDescent="0.3">
      <c r="A520" s="10">
        <v>1405</v>
      </c>
      <c r="B520" s="10" t="s">
        <v>1048</v>
      </c>
      <c r="C520" s="10" t="s">
        <v>21</v>
      </c>
      <c r="D520" s="10">
        <v>795</v>
      </c>
      <c r="E520" s="10" t="b">
        <v>0</v>
      </c>
      <c r="F520" s="10" t="b">
        <v>1</v>
      </c>
      <c r="G520" s="10" t="b">
        <v>0</v>
      </c>
      <c r="H520" s="10" t="b">
        <v>0</v>
      </c>
      <c r="I520" s="10">
        <v>2</v>
      </c>
      <c r="M520" t="str">
        <f t="shared" si="15"/>
        <v>update unitindex set isSortindex  = 1 where unitindexid = 1405</v>
      </c>
    </row>
    <row r="521" spans="1:13" ht="28.8" x14ac:dyDescent="0.3">
      <c r="A521" s="10">
        <v>1408</v>
      </c>
      <c r="B521" s="10" t="s">
        <v>1049</v>
      </c>
      <c r="C521" s="10" t="s">
        <v>21</v>
      </c>
      <c r="D521" s="10">
        <v>796</v>
      </c>
      <c r="E521" s="10" t="b">
        <v>0</v>
      </c>
      <c r="F521" s="10" t="b">
        <v>1</v>
      </c>
      <c r="G521" s="10" t="b">
        <v>0</v>
      </c>
      <c r="H521" s="10" t="b">
        <v>0</v>
      </c>
      <c r="I521" s="10">
        <v>2</v>
      </c>
      <c r="M521" t="str">
        <f t="shared" si="15"/>
        <v>update unitindex set isSortindex  = 1 where unitindexid = 1408</v>
      </c>
    </row>
    <row r="522" spans="1:13" ht="28.8" x14ac:dyDescent="0.3">
      <c r="A522" s="10">
        <v>1411</v>
      </c>
      <c r="B522" s="10" t="s">
        <v>1050</v>
      </c>
      <c r="C522" s="10" t="s">
        <v>21</v>
      </c>
      <c r="D522" s="10">
        <v>797</v>
      </c>
      <c r="E522" s="10" t="b">
        <v>0</v>
      </c>
      <c r="F522" s="10" t="b">
        <v>1</v>
      </c>
      <c r="G522" s="10" t="b">
        <v>0</v>
      </c>
      <c r="H522" s="10" t="b">
        <v>0</v>
      </c>
      <c r="I522" s="10">
        <v>2</v>
      </c>
      <c r="M522" t="str">
        <f t="shared" si="15"/>
        <v>update unitindex set isSortindex  = 1 where unitindexid = 1411</v>
      </c>
    </row>
    <row r="523" spans="1:13" ht="28.8" x14ac:dyDescent="0.3">
      <c r="A523" s="10">
        <v>1414</v>
      </c>
      <c r="B523" s="10" t="s">
        <v>1051</v>
      </c>
      <c r="C523" s="10" t="s">
        <v>21</v>
      </c>
      <c r="D523" s="10">
        <v>798</v>
      </c>
      <c r="E523" s="10" t="b">
        <v>0</v>
      </c>
      <c r="F523" s="10" t="b">
        <v>1</v>
      </c>
      <c r="G523" s="10" t="b">
        <v>0</v>
      </c>
      <c r="H523" s="10" t="b">
        <v>0</v>
      </c>
      <c r="I523" s="10">
        <v>2</v>
      </c>
      <c r="M523" t="str">
        <f t="shared" si="15"/>
        <v>update unitindex set isSortindex  = 1 where unitindexid = 1414</v>
      </c>
    </row>
    <row r="524" spans="1:13" ht="28.8" x14ac:dyDescent="0.3">
      <c r="A524" s="10">
        <v>1417</v>
      </c>
      <c r="B524" s="10" t="s">
        <v>1052</v>
      </c>
      <c r="C524" s="10" t="s">
        <v>21</v>
      </c>
      <c r="D524" s="10">
        <v>799</v>
      </c>
      <c r="E524" s="10" t="b">
        <v>0</v>
      </c>
      <c r="F524" s="10" t="b">
        <v>1</v>
      </c>
      <c r="G524" s="10" t="b">
        <v>0</v>
      </c>
      <c r="H524" s="10" t="b">
        <v>0</v>
      </c>
      <c r="I524" s="10">
        <v>2</v>
      </c>
      <c r="M524" t="str">
        <f t="shared" si="15"/>
        <v>update unitindex set isSortindex  = 1 where unitindexid = 1417</v>
      </c>
    </row>
    <row r="525" spans="1:13" ht="28.8" x14ac:dyDescent="0.3">
      <c r="A525" s="10">
        <v>1420</v>
      </c>
      <c r="B525" s="10" t="s">
        <v>1053</v>
      </c>
      <c r="C525" s="10" t="s">
        <v>21</v>
      </c>
      <c r="D525" s="10">
        <v>800</v>
      </c>
      <c r="E525" s="10" t="b">
        <v>0</v>
      </c>
      <c r="F525" s="10" t="b">
        <v>1</v>
      </c>
      <c r="G525" s="10" t="b">
        <v>0</v>
      </c>
      <c r="H525" s="10" t="b">
        <v>0</v>
      </c>
      <c r="I525" s="10">
        <v>2</v>
      </c>
      <c r="M525" t="str">
        <f t="shared" si="15"/>
        <v>update unitindex set isSortindex  = 1 where unitindexid = 1420</v>
      </c>
    </row>
    <row r="526" spans="1:13" ht="28.8" x14ac:dyDescent="0.3">
      <c r="A526" s="10">
        <v>1423</v>
      </c>
      <c r="B526" s="10" t="s">
        <v>1054</v>
      </c>
      <c r="C526" s="10" t="s">
        <v>21</v>
      </c>
      <c r="D526" s="10">
        <v>801</v>
      </c>
      <c r="E526" s="10" t="b">
        <v>0</v>
      </c>
      <c r="F526" s="10" t="b">
        <v>1</v>
      </c>
      <c r="G526" s="10" t="b">
        <v>0</v>
      </c>
      <c r="H526" s="10" t="b">
        <v>0</v>
      </c>
      <c r="I526" s="10">
        <v>2</v>
      </c>
      <c r="M526" t="str">
        <f t="shared" si="15"/>
        <v>update unitindex set isSortindex  = 1 where unitindexid = 1423</v>
      </c>
    </row>
    <row r="527" spans="1:13" ht="28.8" x14ac:dyDescent="0.3">
      <c r="A527" s="10">
        <v>1426</v>
      </c>
      <c r="B527" s="10" t="s">
        <v>1055</v>
      </c>
      <c r="C527" s="10" t="s">
        <v>21</v>
      </c>
      <c r="D527" s="10">
        <v>802</v>
      </c>
      <c r="E527" s="10" t="b">
        <v>0</v>
      </c>
      <c r="F527" s="10" t="b">
        <v>1</v>
      </c>
      <c r="G527" s="10" t="b">
        <v>0</v>
      </c>
      <c r="H527" s="10" t="b">
        <v>0</v>
      </c>
      <c r="I527" s="10">
        <v>2</v>
      </c>
      <c r="M527" t="str">
        <f t="shared" si="15"/>
        <v>update unitindex set isSortindex  = 1 where unitindexid = 1426</v>
      </c>
    </row>
    <row r="528" spans="1:13" ht="28.8" x14ac:dyDescent="0.3">
      <c r="A528" s="10">
        <v>1429</v>
      </c>
      <c r="B528" s="10" t="s">
        <v>1056</v>
      </c>
      <c r="C528" s="10" t="s">
        <v>21</v>
      </c>
      <c r="D528" s="10">
        <v>803</v>
      </c>
      <c r="E528" s="10" t="b">
        <v>0</v>
      </c>
      <c r="F528" s="10" t="b">
        <v>1</v>
      </c>
      <c r="G528" s="10" t="b">
        <v>0</v>
      </c>
      <c r="H528" s="10" t="b">
        <v>0</v>
      </c>
      <c r="I528" s="10">
        <v>2</v>
      </c>
      <c r="M528" t="str">
        <f t="shared" si="15"/>
        <v>update unitindex set isSortindex  = 1 where unitindexid = 1429</v>
      </c>
    </row>
    <row r="529" spans="1:13" ht="28.8" x14ac:dyDescent="0.3">
      <c r="A529" s="10">
        <v>1432</v>
      </c>
      <c r="B529" s="10" t="s">
        <v>1057</v>
      </c>
      <c r="C529" s="10" t="s">
        <v>21</v>
      </c>
      <c r="D529" s="10">
        <v>804</v>
      </c>
      <c r="E529" s="10" t="b">
        <v>0</v>
      </c>
      <c r="F529" s="10" t="b">
        <v>1</v>
      </c>
      <c r="G529" s="10" t="b">
        <v>0</v>
      </c>
      <c r="H529" s="10" t="b">
        <v>0</v>
      </c>
      <c r="I529" s="10">
        <v>2</v>
      </c>
      <c r="M529" t="str">
        <f t="shared" si="15"/>
        <v>update unitindex set isSortindex  = 1 where unitindexid = 1432</v>
      </c>
    </row>
    <row r="530" spans="1:13" ht="28.8" x14ac:dyDescent="0.3">
      <c r="A530" s="10">
        <v>1435</v>
      </c>
      <c r="B530" s="10" t="s">
        <v>1058</v>
      </c>
      <c r="C530" s="10" t="s">
        <v>21</v>
      </c>
      <c r="D530" s="10">
        <v>805</v>
      </c>
      <c r="E530" s="10" t="b">
        <v>0</v>
      </c>
      <c r="F530" s="10" t="b">
        <v>1</v>
      </c>
      <c r="G530" s="10" t="b">
        <v>0</v>
      </c>
      <c r="H530" s="10" t="b">
        <v>0</v>
      </c>
      <c r="I530" s="10">
        <v>2</v>
      </c>
      <c r="M530" t="str">
        <f t="shared" si="15"/>
        <v>update unitindex set isSortindex  = 1 where unitindexid = 1435</v>
      </c>
    </row>
    <row r="531" spans="1:13" ht="28.8" x14ac:dyDescent="0.3">
      <c r="A531" s="10">
        <v>1438</v>
      </c>
      <c r="B531" s="10" t="s">
        <v>1059</v>
      </c>
      <c r="C531" s="10" t="s">
        <v>21</v>
      </c>
      <c r="D531" s="10">
        <v>806</v>
      </c>
      <c r="E531" s="10" t="b">
        <v>0</v>
      </c>
      <c r="F531" s="10" t="b">
        <v>1</v>
      </c>
      <c r="G531" s="10" t="b">
        <v>0</v>
      </c>
      <c r="H531" s="10" t="b">
        <v>0</v>
      </c>
      <c r="I531" s="10">
        <v>2</v>
      </c>
      <c r="M531" t="str">
        <f t="shared" si="15"/>
        <v>update unitindex set isSortindex  = 1 where unitindexid = 1438</v>
      </c>
    </row>
    <row r="532" spans="1:13" ht="28.8" x14ac:dyDescent="0.3">
      <c r="A532" s="10">
        <v>1441</v>
      </c>
      <c r="B532" s="10" t="s">
        <v>1060</v>
      </c>
      <c r="C532" s="10" t="s">
        <v>21</v>
      </c>
      <c r="D532" s="10">
        <v>807</v>
      </c>
      <c r="E532" s="10" t="b">
        <v>0</v>
      </c>
      <c r="F532" s="10" t="b">
        <v>1</v>
      </c>
      <c r="G532" s="10" t="b">
        <v>0</v>
      </c>
      <c r="H532" s="10" t="b">
        <v>0</v>
      </c>
      <c r="I532" s="10">
        <v>2</v>
      </c>
      <c r="M532" t="str">
        <f t="shared" si="15"/>
        <v>update unitindex set isSortindex  = 1 where unitindexid = 1441</v>
      </c>
    </row>
    <row r="533" spans="1:13" ht="28.8" x14ac:dyDescent="0.3">
      <c r="A533" s="10">
        <v>1444</v>
      </c>
      <c r="B533" s="10" t="s">
        <v>1061</v>
      </c>
      <c r="C533" s="10" t="s">
        <v>21</v>
      </c>
      <c r="D533" s="10">
        <v>808</v>
      </c>
      <c r="E533" s="10" t="b">
        <v>0</v>
      </c>
      <c r="F533" s="10" t="b">
        <v>1</v>
      </c>
      <c r="G533" s="10" t="b">
        <v>0</v>
      </c>
      <c r="H533" s="10" t="b">
        <v>0</v>
      </c>
      <c r="I533" s="10">
        <v>2</v>
      </c>
      <c r="M533" t="str">
        <f t="shared" si="15"/>
        <v>update unitindex set isSortindex  = 1 where unitindexid = 1444</v>
      </c>
    </row>
    <row r="534" spans="1:13" ht="28.8" x14ac:dyDescent="0.3">
      <c r="A534" s="10">
        <v>1447</v>
      </c>
      <c r="B534" s="10" t="s">
        <v>1062</v>
      </c>
      <c r="C534" s="10" t="s">
        <v>21</v>
      </c>
      <c r="D534" s="10">
        <v>809</v>
      </c>
      <c r="E534" s="10" t="b">
        <v>0</v>
      </c>
      <c r="F534" s="10" t="b">
        <v>1</v>
      </c>
      <c r="G534" s="10" t="b">
        <v>0</v>
      </c>
      <c r="H534" s="10" t="b">
        <v>0</v>
      </c>
      <c r="I534" s="10">
        <v>2</v>
      </c>
      <c r="M534" t="str">
        <f t="shared" si="15"/>
        <v>update unitindex set isSortindex  = 1 where unitindexid = 1447</v>
      </c>
    </row>
    <row r="535" spans="1:13" ht="28.8" x14ac:dyDescent="0.3">
      <c r="A535" s="10">
        <v>1450</v>
      </c>
      <c r="B535" s="10" t="s">
        <v>1063</v>
      </c>
      <c r="C535" s="10" t="s">
        <v>21</v>
      </c>
      <c r="D535" s="10">
        <v>810</v>
      </c>
      <c r="E535" s="10" t="b">
        <v>0</v>
      </c>
      <c r="F535" s="10" t="b">
        <v>1</v>
      </c>
      <c r="G535" s="10" t="b">
        <v>0</v>
      </c>
      <c r="H535" s="10" t="b">
        <v>0</v>
      </c>
      <c r="I535" s="10">
        <v>2</v>
      </c>
      <c r="M535" t="str">
        <f t="shared" si="15"/>
        <v>update unitindex set isSortindex  = 1 where unitindexid = 1450</v>
      </c>
    </row>
    <row r="536" spans="1:13" ht="28.8" x14ac:dyDescent="0.3">
      <c r="A536" s="10">
        <v>1453</v>
      </c>
      <c r="B536" s="10" t="s">
        <v>1064</v>
      </c>
      <c r="C536" s="10" t="s">
        <v>21</v>
      </c>
      <c r="D536" s="10">
        <v>811</v>
      </c>
      <c r="E536" s="10" t="b">
        <v>0</v>
      </c>
      <c r="F536" s="10" t="b">
        <v>1</v>
      </c>
      <c r="G536" s="10" t="b">
        <v>0</v>
      </c>
      <c r="H536" s="10" t="b">
        <v>0</v>
      </c>
      <c r="I536" s="10">
        <v>2</v>
      </c>
      <c r="M536" t="str">
        <f t="shared" si="15"/>
        <v>update unitindex set isSortindex  = 1 where unitindexid = 1453</v>
      </c>
    </row>
    <row r="537" spans="1:13" ht="28.8" x14ac:dyDescent="0.3">
      <c r="A537" s="10">
        <v>1456</v>
      </c>
      <c r="B537" s="10" t="s">
        <v>1065</v>
      </c>
      <c r="C537" s="10" t="s">
        <v>21</v>
      </c>
      <c r="D537" s="10">
        <v>812</v>
      </c>
      <c r="E537" s="10" t="b">
        <v>0</v>
      </c>
      <c r="F537" s="10" t="b">
        <v>1</v>
      </c>
      <c r="G537" s="10" t="b">
        <v>0</v>
      </c>
      <c r="H537" s="10" t="b">
        <v>0</v>
      </c>
      <c r="I537" s="10">
        <v>2</v>
      </c>
      <c r="M537" t="str">
        <f t="shared" si="15"/>
        <v>update unitindex set isSortindex  = 1 where unitindexid = 1456</v>
      </c>
    </row>
    <row r="538" spans="1:13" ht="28.8" x14ac:dyDescent="0.3">
      <c r="A538" s="10">
        <v>1459</v>
      </c>
      <c r="B538" s="10" t="s">
        <v>1066</v>
      </c>
      <c r="C538" s="10" t="s">
        <v>21</v>
      </c>
      <c r="D538" s="10">
        <v>813</v>
      </c>
      <c r="E538" s="10" t="b">
        <v>0</v>
      </c>
      <c r="F538" s="10" t="b">
        <v>1</v>
      </c>
      <c r="G538" s="10" t="b">
        <v>0</v>
      </c>
      <c r="H538" s="10" t="b">
        <v>0</v>
      </c>
      <c r="I538" s="10">
        <v>2</v>
      </c>
      <c r="M538" t="str">
        <f t="shared" si="15"/>
        <v>update unitindex set isSortindex  = 1 where unitindexid = 1459</v>
      </c>
    </row>
    <row r="539" spans="1:13" ht="28.8" x14ac:dyDescent="0.3">
      <c r="A539" s="10">
        <v>1462</v>
      </c>
      <c r="B539" s="10" t="s">
        <v>1067</v>
      </c>
      <c r="C539" s="10" t="s">
        <v>21</v>
      </c>
      <c r="D539" s="10">
        <v>814</v>
      </c>
      <c r="E539" s="10" t="b">
        <v>0</v>
      </c>
      <c r="F539" s="10" t="b">
        <v>1</v>
      </c>
      <c r="G539" s="10" t="b">
        <v>0</v>
      </c>
      <c r="H539" s="10" t="b">
        <v>0</v>
      </c>
      <c r="I539" s="10">
        <v>2</v>
      </c>
      <c r="M539" t="str">
        <f t="shared" si="15"/>
        <v>update unitindex set isSortindex  = 1 where unitindexid = 1462</v>
      </c>
    </row>
    <row r="540" spans="1:13" ht="28.8" x14ac:dyDescent="0.3">
      <c r="A540" s="10">
        <v>1465</v>
      </c>
      <c r="B540" s="10" t="s">
        <v>1068</v>
      </c>
      <c r="C540" s="10" t="s">
        <v>21</v>
      </c>
      <c r="D540" s="10">
        <v>815</v>
      </c>
      <c r="E540" s="10" t="b">
        <v>0</v>
      </c>
      <c r="F540" s="10" t="b">
        <v>1</v>
      </c>
      <c r="G540" s="10" t="b">
        <v>0</v>
      </c>
      <c r="H540" s="10" t="b">
        <v>0</v>
      </c>
      <c r="I540" s="10">
        <v>2</v>
      </c>
      <c r="M540" t="str">
        <f t="shared" si="15"/>
        <v>update unitindex set isSortindex  = 1 where unitindexid = 1465</v>
      </c>
    </row>
    <row r="541" spans="1:13" ht="28.8" x14ac:dyDescent="0.3">
      <c r="A541" s="10">
        <v>1468</v>
      </c>
      <c r="B541" s="10" t="s">
        <v>1069</v>
      </c>
      <c r="C541" s="10" t="s">
        <v>21</v>
      </c>
      <c r="D541" s="10">
        <v>816</v>
      </c>
      <c r="E541" s="10" t="b">
        <v>0</v>
      </c>
      <c r="F541" s="10" t="b">
        <v>1</v>
      </c>
      <c r="G541" s="10" t="b">
        <v>0</v>
      </c>
      <c r="H541" s="10" t="b">
        <v>0</v>
      </c>
      <c r="I541" s="10">
        <v>2</v>
      </c>
      <c r="M541" t="str">
        <f t="shared" si="15"/>
        <v>update unitindex set isSortindex  = 1 where unitindexid = 1468</v>
      </c>
    </row>
    <row r="542" spans="1:13" ht="28.8" x14ac:dyDescent="0.3">
      <c r="A542" s="10">
        <v>1471</v>
      </c>
      <c r="B542" s="10" t="s">
        <v>1070</v>
      </c>
      <c r="C542" s="10" t="s">
        <v>21</v>
      </c>
      <c r="D542" s="10">
        <v>817</v>
      </c>
      <c r="E542" s="10" t="b">
        <v>0</v>
      </c>
      <c r="F542" s="10" t="b">
        <v>1</v>
      </c>
      <c r="G542" s="10" t="b">
        <v>0</v>
      </c>
      <c r="H542" s="10" t="b">
        <v>0</v>
      </c>
      <c r="I542" s="10">
        <v>2</v>
      </c>
      <c r="M542" t="str">
        <f t="shared" si="15"/>
        <v>update unitindex set isSortindex  = 1 where unitindexid = 1471</v>
      </c>
    </row>
    <row r="543" spans="1:13" x14ac:dyDescent="0.3">
      <c r="A543" s="10" t="s">
        <v>21</v>
      </c>
      <c r="B543" s="10" t="s">
        <v>21</v>
      </c>
      <c r="C543" s="10" t="s">
        <v>21</v>
      </c>
      <c r="D543" s="10" t="s">
        <v>21</v>
      </c>
      <c r="E543" s="10" t="s">
        <v>21</v>
      </c>
      <c r="F543" s="10" t="s">
        <v>21</v>
      </c>
      <c r="G543" s="10" t="s">
        <v>21</v>
      </c>
      <c r="H543" s="10" t="s">
        <v>21</v>
      </c>
      <c r="I543" s="10" t="s">
        <v>21</v>
      </c>
    </row>
    <row r="549" spans="1:13" ht="28.8" x14ac:dyDescent="0.3">
      <c r="A549" s="10">
        <v>1050</v>
      </c>
      <c r="B549" s="10" t="s">
        <v>896</v>
      </c>
      <c r="C549" s="10" t="s">
        <v>21</v>
      </c>
      <c r="D549" s="10">
        <v>589</v>
      </c>
      <c r="E549" s="10" t="b">
        <v>1</v>
      </c>
      <c r="F549" s="10" t="b">
        <v>1</v>
      </c>
      <c r="G549" s="10" t="b">
        <v>0</v>
      </c>
      <c r="H549" s="10" t="b">
        <v>0</v>
      </c>
      <c r="I549" s="10">
        <v>2</v>
      </c>
      <c r="K549" t="str">
        <f>SUBSTITUTE(B549,"CLG","~CL")</f>
        <v>~CL-___47</v>
      </c>
      <c r="M549" t="str">
        <f>CONCATENATE("insert into unitindex (indexcode, unitid, IsSortIndex, IsDisplayIndex, IsAlt, IsPlaceholder, DisplayOrder) values ('",K549,"',",D549,",1,1,0,0,4)")</f>
        <v>insert into unitindex (indexcode, unitid, IsSortIndex, IsDisplayIndex, IsAlt, IsPlaceholder, DisplayOrder) values ('~CL-___47',589,1,1,0,0,4)</v>
      </c>
    </row>
    <row r="550" spans="1:13" ht="28.8" x14ac:dyDescent="0.3">
      <c r="A550" s="10">
        <v>1122</v>
      </c>
      <c r="B550" s="10" t="s">
        <v>897</v>
      </c>
      <c r="C550" s="10" t="s">
        <v>21</v>
      </c>
      <c r="D550" s="10">
        <v>591</v>
      </c>
      <c r="E550" s="10" t="b">
        <v>1</v>
      </c>
      <c r="F550" s="10" t="b">
        <v>1</v>
      </c>
      <c r="G550" s="10" t="b">
        <v>0</v>
      </c>
      <c r="H550" s="10" t="b">
        <v>0</v>
      </c>
      <c r="I550" s="10">
        <v>2</v>
      </c>
      <c r="K550" t="str">
        <f t="shared" ref="K550:K575" si="16">SUBSTITUTE(B550,"CLG","~CL")</f>
        <v>~CL-___48</v>
      </c>
      <c r="M550" t="str">
        <f t="shared" ref="M550:M613" si="17">CONCATENATE("insert into unitindex (indexcode, unitid, IsSortIndex, IsDisplayIndex, IsAlt, IsPlaceholder, DisplayOrder) values ('",K550,"',",D550,",1,1,0,0,4)")</f>
        <v>insert into unitindex (indexcode, unitid, IsSortIndex, IsDisplayIndex, IsAlt, IsPlaceholder, DisplayOrder) values ('~CL-___48',591,1,1,0,0,4)</v>
      </c>
    </row>
    <row r="551" spans="1:13" ht="28.8" x14ac:dyDescent="0.3">
      <c r="A551" s="10">
        <v>1125</v>
      </c>
      <c r="B551" s="10" t="s">
        <v>898</v>
      </c>
      <c r="C551" s="10" t="s">
        <v>21</v>
      </c>
      <c r="D551" s="10">
        <v>592</v>
      </c>
      <c r="E551" s="10" t="b">
        <v>1</v>
      </c>
      <c r="F551" s="10" t="b">
        <v>1</v>
      </c>
      <c r="G551" s="10" t="b">
        <v>0</v>
      </c>
      <c r="H551" s="10" t="b">
        <v>0</v>
      </c>
      <c r="I551" s="10">
        <v>2</v>
      </c>
      <c r="K551" t="str">
        <f t="shared" si="16"/>
        <v>~CL-___49</v>
      </c>
      <c r="M551" t="str">
        <f t="shared" si="17"/>
        <v>insert into unitindex (indexcode, unitid, IsSortIndex, IsDisplayIndex, IsAlt, IsPlaceholder, DisplayOrder) values ('~CL-___49',592,1,1,0,0,4)</v>
      </c>
    </row>
    <row r="552" spans="1:13" ht="28.8" x14ac:dyDescent="0.3">
      <c r="A552" s="10">
        <v>1128</v>
      </c>
      <c r="B552" s="10" t="s">
        <v>899</v>
      </c>
      <c r="C552" s="10" t="s">
        <v>21</v>
      </c>
      <c r="D552" s="10">
        <v>593</v>
      </c>
      <c r="E552" s="10" t="b">
        <v>1</v>
      </c>
      <c r="F552" s="10" t="b">
        <v>1</v>
      </c>
      <c r="G552" s="10" t="b">
        <v>0</v>
      </c>
      <c r="H552" s="10" t="b">
        <v>0</v>
      </c>
      <c r="I552" s="10">
        <v>2</v>
      </c>
      <c r="K552" t="str">
        <f t="shared" si="16"/>
        <v>~CL-___50</v>
      </c>
      <c r="M552" t="str">
        <f t="shared" si="17"/>
        <v>insert into unitindex (indexcode, unitid, IsSortIndex, IsDisplayIndex, IsAlt, IsPlaceholder, DisplayOrder) values ('~CL-___50',593,1,1,0,0,4)</v>
      </c>
    </row>
    <row r="553" spans="1:13" ht="28.8" x14ac:dyDescent="0.3">
      <c r="A553" s="10">
        <v>1131</v>
      </c>
      <c r="B553" s="10" t="s">
        <v>900</v>
      </c>
      <c r="C553" s="10" t="s">
        <v>21</v>
      </c>
      <c r="D553" s="10">
        <v>595</v>
      </c>
      <c r="E553" s="10" t="b">
        <v>1</v>
      </c>
      <c r="F553" s="10" t="b">
        <v>1</v>
      </c>
      <c r="G553" s="10" t="b">
        <v>0</v>
      </c>
      <c r="H553" s="10" t="b">
        <v>0</v>
      </c>
      <c r="I553" s="10">
        <v>2</v>
      </c>
      <c r="K553" t="str">
        <f t="shared" si="16"/>
        <v>~CL-___51</v>
      </c>
      <c r="M553" t="str">
        <f t="shared" si="17"/>
        <v>insert into unitindex (indexcode, unitid, IsSortIndex, IsDisplayIndex, IsAlt, IsPlaceholder, DisplayOrder) values ('~CL-___51',595,1,1,0,0,4)</v>
      </c>
    </row>
    <row r="554" spans="1:13" ht="28.8" x14ac:dyDescent="0.3">
      <c r="A554" s="10">
        <v>1134</v>
      </c>
      <c r="B554" s="10" t="s">
        <v>901</v>
      </c>
      <c r="C554" s="10" t="s">
        <v>21</v>
      </c>
      <c r="D554" s="10">
        <v>596</v>
      </c>
      <c r="E554" s="10" t="b">
        <v>1</v>
      </c>
      <c r="F554" s="10" t="b">
        <v>1</v>
      </c>
      <c r="G554" s="10" t="b">
        <v>0</v>
      </c>
      <c r="H554" s="10" t="b">
        <v>0</v>
      </c>
      <c r="I554" s="10">
        <v>2</v>
      </c>
      <c r="K554" t="str">
        <f t="shared" si="16"/>
        <v>~CL-___52</v>
      </c>
      <c r="M554" t="str">
        <f t="shared" si="17"/>
        <v>insert into unitindex (indexcode, unitid, IsSortIndex, IsDisplayIndex, IsAlt, IsPlaceholder, DisplayOrder) values ('~CL-___52',596,1,1,0,0,4)</v>
      </c>
    </row>
    <row r="555" spans="1:13" ht="28.8" x14ac:dyDescent="0.3">
      <c r="A555" s="10">
        <v>1137</v>
      </c>
      <c r="B555" s="10" t="s">
        <v>902</v>
      </c>
      <c r="C555" s="10" t="s">
        <v>21</v>
      </c>
      <c r="D555" s="10">
        <v>598</v>
      </c>
      <c r="E555" s="10" t="b">
        <v>1</v>
      </c>
      <c r="F555" s="10" t="b">
        <v>1</v>
      </c>
      <c r="G555" s="10" t="b">
        <v>0</v>
      </c>
      <c r="H555" s="10" t="b">
        <v>0</v>
      </c>
      <c r="I555" s="10">
        <v>2</v>
      </c>
      <c r="K555" t="str">
        <f t="shared" si="16"/>
        <v>~CL-___53</v>
      </c>
      <c r="M555" t="str">
        <f t="shared" si="17"/>
        <v>insert into unitindex (indexcode, unitid, IsSortIndex, IsDisplayIndex, IsAlt, IsPlaceholder, DisplayOrder) values ('~CL-___53',598,1,1,0,0,4)</v>
      </c>
    </row>
    <row r="556" spans="1:13" ht="28.8" x14ac:dyDescent="0.3">
      <c r="A556" s="10">
        <v>1140</v>
      </c>
      <c r="B556" s="10" t="s">
        <v>903</v>
      </c>
      <c r="C556" s="10" t="s">
        <v>21</v>
      </c>
      <c r="D556" s="10">
        <v>599</v>
      </c>
      <c r="E556" s="10" t="b">
        <v>1</v>
      </c>
      <c r="F556" s="10" t="b">
        <v>1</v>
      </c>
      <c r="G556" s="10" t="b">
        <v>0</v>
      </c>
      <c r="H556" s="10" t="b">
        <v>0</v>
      </c>
      <c r="I556" s="10">
        <v>2</v>
      </c>
      <c r="K556" t="str">
        <f t="shared" si="16"/>
        <v>~CL-___54</v>
      </c>
      <c r="M556" t="str">
        <f t="shared" si="17"/>
        <v>insert into unitindex (indexcode, unitid, IsSortIndex, IsDisplayIndex, IsAlt, IsPlaceholder, DisplayOrder) values ('~CL-___54',599,1,1,0,0,4)</v>
      </c>
    </row>
    <row r="557" spans="1:13" ht="28.8" x14ac:dyDescent="0.3">
      <c r="A557" s="10">
        <v>1143</v>
      </c>
      <c r="B557" s="10" t="s">
        <v>904</v>
      </c>
      <c r="C557" s="10" t="s">
        <v>21</v>
      </c>
      <c r="D557" s="10">
        <v>600</v>
      </c>
      <c r="E557" s="10" t="b">
        <v>1</v>
      </c>
      <c r="F557" s="10" t="b">
        <v>1</v>
      </c>
      <c r="G557" s="10" t="b">
        <v>0</v>
      </c>
      <c r="H557" s="10" t="b">
        <v>0</v>
      </c>
      <c r="I557" s="10">
        <v>2</v>
      </c>
      <c r="K557" t="str">
        <f t="shared" si="16"/>
        <v>~CL-___55</v>
      </c>
      <c r="M557" t="str">
        <f t="shared" si="17"/>
        <v>insert into unitindex (indexcode, unitid, IsSortIndex, IsDisplayIndex, IsAlt, IsPlaceholder, DisplayOrder) values ('~CL-___55',600,1,1,0,0,4)</v>
      </c>
    </row>
    <row r="558" spans="1:13" ht="28.8" x14ac:dyDescent="0.3">
      <c r="A558" s="10">
        <v>1146</v>
      </c>
      <c r="B558" s="10" t="s">
        <v>905</v>
      </c>
      <c r="C558" s="10" t="s">
        <v>21</v>
      </c>
      <c r="D558" s="10">
        <v>601</v>
      </c>
      <c r="E558" s="10" t="b">
        <v>1</v>
      </c>
      <c r="F558" s="10" t="b">
        <v>1</v>
      </c>
      <c r="G558" s="10" t="b">
        <v>0</v>
      </c>
      <c r="H558" s="10" t="b">
        <v>0</v>
      </c>
      <c r="I558" s="10">
        <v>2</v>
      </c>
      <c r="K558" t="str">
        <f t="shared" si="16"/>
        <v>~CL-___56</v>
      </c>
      <c r="M558" t="str">
        <f t="shared" si="17"/>
        <v>insert into unitindex (indexcode, unitid, IsSortIndex, IsDisplayIndex, IsAlt, IsPlaceholder, DisplayOrder) values ('~CL-___56',601,1,1,0,0,4)</v>
      </c>
    </row>
    <row r="559" spans="1:13" ht="28.8" x14ac:dyDescent="0.3">
      <c r="A559" s="10">
        <v>1149</v>
      </c>
      <c r="B559" s="10" t="s">
        <v>906</v>
      </c>
      <c r="C559" s="10" t="s">
        <v>21</v>
      </c>
      <c r="D559" s="10">
        <v>602</v>
      </c>
      <c r="E559" s="10" t="b">
        <v>1</v>
      </c>
      <c r="F559" s="10" t="b">
        <v>1</v>
      </c>
      <c r="G559" s="10" t="b">
        <v>0</v>
      </c>
      <c r="H559" s="10" t="b">
        <v>0</v>
      </c>
      <c r="I559" s="10">
        <v>2</v>
      </c>
      <c r="K559" t="str">
        <f t="shared" si="16"/>
        <v>~CL-___57</v>
      </c>
      <c r="M559" t="str">
        <f t="shared" si="17"/>
        <v>insert into unitindex (indexcode, unitid, IsSortIndex, IsDisplayIndex, IsAlt, IsPlaceholder, DisplayOrder) values ('~CL-___57',602,1,1,0,0,4)</v>
      </c>
    </row>
    <row r="560" spans="1:13" ht="28.8" x14ac:dyDescent="0.3">
      <c r="A560" s="10">
        <v>1152</v>
      </c>
      <c r="B560" s="10" t="s">
        <v>907</v>
      </c>
      <c r="C560" s="10" t="s">
        <v>21</v>
      </c>
      <c r="D560" s="10">
        <v>603</v>
      </c>
      <c r="E560" s="10" t="b">
        <v>1</v>
      </c>
      <c r="F560" s="10" t="b">
        <v>1</v>
      </c>
      <c r="G560" s="10" t="b">
        <v>0</v>
      </c>
      <c r="H560" s="10" t="b">
        <v>0</v>
      </c>
      <c r="I560" s="10">
        <v>2</v>
      </c>
      <c r="K560" t="str">
        <f t="shared" si="16"/>
        <v>~CL-___58</v>
      </c>
      <c r="M560" t="str">
        <f t="shared" si="17"/>
        <v>insert into unitindex (indexcode, unitid, IsSortIndex, IsDisplayIndex, IsAlt, IsPlaceholder, DisplayOrder) values ('~CL-___58',603,1,1,0,0,4)</v>
      </c>
    </row>
    <row r="561" spans="1:13" ht="28.8" x14ac:dyDescent="0.3">
      <c r="A561" s="10">
        <v>1155</v>
      </c>
      <c r="B561" s="10" t="s">
        <v>908</v>
      </c>
      <c r="C561" s="10" t="s">
        <v>21</v>
      </c>
      <c r="D561" s="10">
        <v>604</v>
      </c>
      <c r="E561" s="10" t="b">
        <v>1</v>
      </c>
      <c r="F561" s="10" t="b">
        <v>1</v>
      </c>
      <c r="G561" s="10" t="b">
        <v>0</v>
      </c>
      <c r="H561" s="10" t="b">
        <v>0</v>
      </c>
      <c r="I561" s="10">
        <v>2</v>
      </c>
      <c r="K561" t="str">
        <f t="shared" si="16"/>
        <v>~CL-___59</v>
      </c>
      <c r="M561" t="str">
        <f t="shared" si="17"/>
        <v>insert into unitindex (indexcode, unitid, IsSortIndex, IsDisplayIndex, IsAlt, IsPlaceholder, DisplayOrder) values ('~CL-___59',604,1,1,0,0,4)</v>
      </c>
    </row>
    <row r="562" spans="1:13" ht="28.8" x14ac:dyDescent="0.3">
      <c r="A562" s="10">
        <v>1158</v>
      </c>
      <c r="B562" s="10" t="s">
        <v>909</v>
      </c>
      <c r="C562" s="10" t="s">
        <v>21</v>
      </c>
      <c r="D562" s="10">
        <v>605</v>
      </c>
      <c r="E562" s="10" t="b">
        <v>1</v>
      </c>
      <c r="F562" s="10" t="b">
        <v>1</v>
      </c>
      <c r="G562" s="10" t="b">
        <v>0</v>
      </c>
      <c r="H562" s="10" t="b">
        <v>0</v>
      </c>
      <c r="I562" s="10">
        <v>2</v>
      </c>
      <c r="K562" t="str">
        <f t="shared" si="16"/>
        <v>~CL-___60</v>
      </c>
      <c r="M562" t="str">
        <f t="shared" si="17"/>
        <v>insert into unitindex (indexcode, unitid, IsSortIndex, IsDisplayIndex, IsAlt, IsPlaceholder, DisplayOrder) values ('~CL-___60',605,1,1,0,0,4)</v>
      </c>
    </row>
    <row r="563" spans="1:13" ht="28.8" x14ac:dyDescent="0.3">
      <c r="A563" s="10">
        <v>1161</v>
      </c>
      <c r="B563" s="10" t="s">
        <v>910</v>
      </c>
      <c r="C563" s="10" t="s">
        <v>21</v>
      </c>
      <c r="D563" s="10">
        <v>606</v>
      </c>
      <c r="E563" s="10" t="b">
        <v>1</v>
      </c>
      <c r="F563" s="10" t="b">
        <v>1</v>
      </c>
      <c r="G563" s="10" t="b">
        <v>0</v>
      </c>
      <c r="H563" s="10" t="b">
        <v>0</v>
      </c>
      <c r="I563" s="10">
        <v>2</v>
      </c>
      <c r="K563" t="str">
        <f t="shared" si="16"/>
        <v>~CL-___61</v>
      </c>
      <c r="M563" t="str">
        <f t="shared" si="17"/>
        <v>insert into unitindex (indexcode, unitid, IsSortIndex, IsDisplayIndex, IsAlt, IsPlaceholder, DisplayOrder) values ('~CL-___61',606,1,1,0,0,4)</v>
      </c>
    </row>
    <row r="564" spans="1:13" ht="28.8" x14ac:dyDescent="0.3">
      <c r="A564" s="10">
        <v>1164</v>
      </c>
      <c r="B564" s="10" t="s">
        <v>911</v>
      </c>
      <c r="C564" s="10" t="s">
        <v>21</v>
      </c>
      <c r="D564" s="10">
        <v>607</v>
      </c>
      <c r="E564" s="10" t="b">
        <v>1</v>
      </c>
      <c r="F564" s="10" t="b">
        <v>1</v>
      </c>
      <c r="G564" s="10" t="b">
        <v>0</v>
      </c>
      <c r="H564" s="10" t="b">
        <v>0</v>
      </c>
      <c r="I564" s="10">
        <v>2</v>
      </c>
      <c r="K564" t="str">
        <f t="shared" si="16"/>
        <v>~CL-___62</v>
      </c>
      <c r="M564" t="str">
        <f t="shared" si="17"/>
        <v>insert into unitindex (indexcode, unitid, IsSortIndex, IsDisplayIndex, IsAlt, IsPlaceholder, DisplayOrder) values ('~CL-___62',607,1,1,0,0,4)</v>
      </c>
    </row>
    <row r="565" spans="1:13" ht="28.8" x14ac:dyDescent="0.3">
      <c r="A565" s="10">
        <v>1167</v>
      </c>
      <c r="B565" s="10" t="s">
        <v>912</v>
      </c>
      <c r="C565" s="10" t="s">
        <v>21</v>
      </c>
      <c r="D565" s="10">
        <v>608</v>
      </c>
      <c r="E565" s="10" t="b">
        <v>1</v>
      </c>
      <c r="F565" s="10" t="b">
        <v>1</v>
      </c>
      <c r="G565" s="10" t="b">
        <v>0</v>
      </c>
      <c r="H565" s="10" t="b">
        <v>0</v>
      </c>
      <c r="I565" s="10">
        <v>2</v>
      </c>
      <c r="K565" t="str">
        <f t="shared" si="16"/>
        <v>~CL-___63</v>
      </c>
      <c r="M565" t="str">
        <f t="shared" si="17"/>
        <v>insert into unitindex (indexcode, unitid, IsSortIndex, IsDisplayIndex, IsAlt, IsPlaceholder, DisplayOrder) values ('~CL-___63',608,1,1,0,0,4)</v>
      </c>
    </row>
    <row r="566" spans="1:13" ht="28.8" x14ac:dyDescent="0.3">
      <c r="A566" s="10">
        <v>1170</v>
      </c>
      <c r="B566" s="10" t="s">
        <v>913</v>
      </c>
      <c r="C566" s="10" t="s">
        <v>21</v>
      </c>
      <c r="D566" s="10">
        <v>609</v>
      </c>
      <c r="E566" s="10" t="b">
        <v>1</v>
      </c>
      <c r="F566" s="10" t="b">
        <v>1</v>
      </c>
      <c r="G566" s="10" t="b">
        <v>0</v>
      </c>
      <c r="H566" s="10" t="b">
        <v>0</v>
      </c>
      <c r="I566" s="10">
        <v>2</v>
      </c>
      <c r="K566" t="str">
        <f t="shared" si="16"/>
        <v>~CL-___64</v>
      </c>
      <c r="M566" t="str">
        <f t="shared" si="17"/>
        <v>insert into unitindex (indexcode, unitid, IsSortIndex, IsDisplayIndex, IsAlt, IsPlaceholder, DisplayOrder) values ('~CL-___64',609,1,1,0,0,4)</v>
      </c>
    </row>
    <row r="567" spans="1:13" ht="28.8" x14ac:dyDescent="0.3">
      <c r="A567" s="10">
        <v>830</v>
      </c>
      <c r="B567" s="10" t="s">
        <v>914</v>
      </c>
      <c r="C567" s="10" t="s">
        <v>21</v>
      </c>
      <c r="D567" s="10">
        <v>610</v>
      </c>
      <c r="E567" s="10" t="b">
        <v>1</v>
      </c>
      <c r="F567" s="10" t="b">
        <v>1</v>
      </c>
      <c r="G567" s="10" t="b">
        <v>0</v>
      </c>
      <c r="H567" s="10" t="b">
        <v>0</v>
      </c>
      <c r="I567" s="10">
        <v>2</v>
      </c>
      <c r="K567" t="str">
        <f t="shared" si="16"/>
        <v>~CL-___65</v>
      </c>
      <c r="M567" t="str">
        <f t="shared" si="17"/>
        <v>insert into unitindex (indexcode, unitid, IsSortIndex, IsDisplayIndex, IsAlt, IsPlaceholder, DisplayOrder) values ('~CL-___65',610,1,1,0,0,4)</v>
      </c>
    </row>
    <row r="568" spans="1:13" ht="28.8" x14ac:dyDescent="0.3">
      <c r="A568" s="10">
        <v>1173</v>
      </c>
      <c r="B568" s="10" t="s">
        <v>915</v>
      </c>
      <c r="C568" s="10" t="s">
        <v>21</v>
      </c>
      <c r="D568" s="10">
        <v>611</v>
      </c>
      <c r="E568" s="10" t="b">
        <v>1</v>
      </c>
      <c r="F568" s="10" t="b">
        <v>1</v>
      </c>
      <c r="G568" s="10" t="b">
        <v>0</v>
      </c>
      <c r="H568" s="10" t="b">
        <v>0</v>
      </c>
      <c r="I568" s="10">
        <v>2</v>
      </c>
      <c r="K568" t="str">
        <f t="shared" si="16"/>
        <v>~CL-___66</v>
      </c>
      <c r="M568" t="str">
        <f t="shared" si="17"/>
        <v>insert into unitindex (indexcode, unitid, IsSortIndex, IsDisplayIndex, IsAlt, IsPlaceholder, DisplayOrder) values ('~CL-___66',611,1,1,0,0,4)</v>
      </c>
    </row>
    <row r="569" spans="1:13" ht="28.8" x14ac:dyDescent="0.3">
      <c r="A569" s="10">
        <v>1176</v>
      </c>
      <c r="B569" s="10" t="s">
        <v>916</v>
      </c>
      <c r="C569" s="10" t="s">
        <v>21</v>
      </c>
      <c r="D569" s="10">
        <v>612</v>
      </c>
      <c r="E569" s="10" t="b">
        <v>1</v>
      </c>
      <c r="F569" s="10" t="b">
        <v>1</v>
      </c>
      <c r="G569" s="10" t="b">
        <v>0</v>
      </c>
      <c r="H569" s="10" t="b">
        <v>0</v>
      </c>
      <c r="I569" s="10">
        <v>2</v>
      </c>
      <c r="K569" t="str">
        <f t="shared" si="16"/>
        <v>~CL-___67</v>
      </c>
      <c r="M569" t="str">
        <f t="shared" si="17"/>
        <v>insert into unitindex (indexcode, unitid, IsSortIndex, IsDisplayIndex, IsAlt, IsPlaceholder, DisplayOrder) values ('~CL-___67',612,1,1,0,0,4)</v>
      </c>
    </row>
    <row r="570" spans="1:13" ht="28.8" x14ac:dyDescent="0.3">
      <c r="A570" s="10">
        <v>1179</v>
      </c>
      <c r="B570" s="10" t="s">
        <v>917</v>
      </c>
      <c r="C570" s="10" t="s">
        <v>21</v>
      </c>
      <c r="D570" s="10">
        <v>613</v>
      </c>
      <c r="E570" s="10" t="b">
        <v>1</v>
      </c>
      <c r="F570" s="10" t="b">
        <v>1</v>
      </c>
      <c r="G570" s="10" t="b">
        <v>0</v>
      </c>
      <c r="H570" s="10" t="b">
        <v>0</v>
      </c>
      <c r="I570" s="10">
        <v>2</v>
      </c>
      <c r="K570" t="str">
        <f t="shared" si="16"/>
        <v>~CL-___68</v>
      </c>
      <c r="M570" t="str">
        <f t="shared" si="17"/>
        <v>insert into unitindex (indexcode, unitid, IsSortIndex, IsDisplayIndex, IsAlt, IsPlaceholder, DisplayOrder) values ('~CL-___68',613,1,1,0,0,4)</v>
      </c>
    </row>
    <row r="571" spans="1:13" ht="28.8" x14ac:dyDescent="0.3">
      <c r="A571" s="10">
        <v>1182</v>
      </c>
      <c r="B571" s="10" t="s">
        <v>918</v>
      </c>
      <c r="C571" s="10" t="s">
        <v>21</v>
      </c>
      <c r="D571" s="10">
        <v>614</v>
      </c>
      <c r="E571" s="10" t="b">
        <v>1</v>
      </c>
      <c r="F571" s="10" t="b">
        <v>1</v>
      </c>
      <c r="G571" s="10" t="b">
        <v>0</v>
      </c>
      <c r="H571" s="10" t="b">
        <v>0</v>
      </c>
      <c r="I571" s="10">
        <v>2</v>
      </c>
      <c r="K571" t="str">
        <f t="shared" si="16"/>
        <v>~CL-___69</v>
      </c>
      <c r="M571" t="str">
        <f t="shared" si="17"/>
        <v>insert into unitindex (indexcode, unitid, IsSortIndex, IsDisplayIndex, IsAlt, IsPlaceholder, DisplayOrder) values ('~CL-___69',614,1,1,0,0,4)</v>
      </c>
    </row>
    <row r="572" spans="1:13" ht="28.8" x14ac:dyDescent="0.3">
      <c r="A572" s="10">
        <v>834</v>
      </c>
      <c r="B572" s="10" t="s">
        <v>919</v>
      </c>
      <c r="C572" s="10" t="s">
        <v>21</v>
      </c>
      <c r="D572" s="10">
        <v>615</v>
      </c>
      <c r="E572" s="10" t="b">
        <v>1</v>
      </c>
      <c r="F572" s="10" t="b">
        <v>1</v>
      </c>
      <c r="G572" s="10" t="b">
        <v>0</v>
      </c>
      <c r="H572" s="10" t="b">
        <v>0</v>
      </c>
      <c r="I572" s="10">
        <v>2</v>
      </c>
      <c r="K572" t="str">
        <f t="shared" si="16"/>
        <v>~CL-___70</v>
      </c>
      <c r="M572" t="str">
        <f t="shared" si="17"/>
        <v>insert into unitindex (indexcode, unitid, IsSortIndex, IsDisplayIndex, IsAlt, IsPlaceholder, DisplayOrder) values ('~CL-___70',615,1,1,0,0,4)</v>
      </c>
    </row>
    <row r="573" spans="1:13" ht="28.8" x14ac:dyDescent="0.3">
      <c r="A573" s="10">
        <v>1185</v>
      </c>
      <c r="B573" s="10" t="s">
        <v>920</v>
      </c>
      <c r="C573" s="10" t="s">
        <v>21</v>
      </c>
      <c r="D573" s="10">
        <v>616</v>
      </c>
      <c r="E573" s="10" t="b">
        <v>1</v>
      </c>
      <c r="F573" s="10" t="b">
        <v>1</v>
      </c>
      <c r="G573" s="10" t="b">
        <v>0</v>
      </c>
      <c r="H573" s="10" t="b">
        <v>0</v>
      </c>
      <c r="I573" s="10">
        <v>2</v>
      </c>
      <c r="K573" t="str">
        <f t="shared" si="16"/>
        <v>~CL-___71</v>
      </c>
      <c r="M573" t="str">
        <f t="shared" si="17"/>
        <v>insert into unitindex (indexcode, unitid, IsSortIndex, IsDisplayIndex, IsAlt, IsPlaceholder, DisplayOrder) values ('~CL-___71',616,1,1,0,0,4)</v>
      </c>
    </row>
    <row r="574" spans="1:13" ht="28.8" x14ac:dyDescent="0.3">
      <c r="A574" s="10">
        <v>1188</v>
      </c>
      <c r="B574" s="10" t="s">
        <v>921</v>
      </c>
      <c r="C574" s="10" t="s">
        <v>21</v>
      </c>
      <c r="D574" s="10">
        <v>617</v>
      </c>
      <c r="E574" s="10" t="b">
        <v>1</v>
      </c>
      <c r="F574" s="10" t="b">
        <v>1</v>
      </c>
      <c r="G574" s="10" t="b">
        <v>0</v>
      </c>
      <c r="H574" s="10" t="b">
        <v>0</v>
      </c>
      <c r="I574" s="10">
        <v>2</v>
      </c>
      <c r="K574" t="str">
        <f t="shared" si="16"/>
        <v>~CL-___72</v>
      </c>
      <c r="M574" t="str">
        <f t="shared" si="17"/>
        <v>insert into unitindex (indexcode, unitid, IsSortIndex, IsDisplayIndex, IsAlt, IsPlaceholder, DisplayOrder) values ('~CL-___72',617,1,1,0,0,4)</v>
      </c>
    </row>
    <row r="575" spans="1:13" ht="28.8" x14ac:dyDescent="0.3">
      <c r="A575" s="10">
        <v>837</v>
      </c>
      <c r="B575" s="10" t="s">
        <v>922</v>
      </c>
      <c r="C575" s="10" t="s">
        <v>21</v>
      </c>
      <c r="D575" s="10">
        <v>618</v>
      </c>
      <c r="E575" s="10" t="b">
        <v>1</v>
      </c>
      <c r="F575" s="10" t="b">
        <v>1</v>
      </c>
      <c r="G575" s="10" t="b">
        <v>0</v>
      </c>
      <c r="H575" s="10" t="b">
        <v>0</v>
      </c>
      <c r="I575" s="10">
        <v>2</v>
      </c>
      <c r="K575" t="str">
        <f t="shared" si="16"/>
        <v>~CL-___73</v>
      </c>
      <c r="M575" t="str">
        <f t="shared" si="17"/>
        <v>insert into unitindex (indexcode, unitid, IsSortIndex, IsDisplayIndex, IsAlt, IsPlaceholder, DisplayOrder) values ('~CL-___73',618,1,1,0,0,4)</v>
      </c>
    </row>
    <row r="576" spans="1:13" x14ac:dyDescent="0.3">
      <c r="A576" s="10">
        <v>665</v>
      </c>
      <c r="B576" s="10" t="s">
        <v>877</v>
      </c>
      <c r="C576" s="10" t="s">
        <v>21</v>
      </c>
      <c r="D576" s="10">
        <v>497</v>
      </c>
      <c r="E576" s="10" t="b">
        <v>1</v>
      </c>
      <c r="F576" s="10" t="b">
        <v>1</v>
      </c>
      <c r="G576" s="10" t="b">
        <v>0</v>
      </c>
      <c r="H576" s="10" t="b">
        <v>0</v>
      </c>
      <c r="I576" s="10">
        <v>2</v>
      </c>
      <c r="K576" t="str">
        <f>SUBSTITUTE(B576,"CV","~CV")</f>
        <v>~CV-___67</v>
      </c>
      <c r="M576" t="str">
        <f t="shared" si="17"/>
        <v>insert into unitindex (indexcode, unitid, IsSortIndex, IsDisplayIndex, IsAlt, IsPlaceholder, DisplayOrder) values ('~CV-___67',497,1,1,0,0,4)</v>
      </c>
    </row>
    <row r="577" spans="1:13" x14ac:dyDescent="0.3">
      <c r="A577" s="10">
        <v>669</v>
      </c>
      <c r="B577" s="10" t="s">
        <v>878</v>
      </c>
      <c r="C577" s="10" t="s">
        <v>21</v>
      </c>
      <c r="D577" s="10">
        <v>498</v>
      </c>
      <c r="E577" s="10" t="b">
        <v>1</v>
      </c>
      <c r="F577" s="10" t="b">
        <v>1</v>
      </c>
      <c r="G577" s="10" t="b">
        <v>0</v>
      </c>
      <c r="H577" s="10" t="b">
        <v>0</v>
      </c>
      <c r="I577" s="10">
        <v>2</v>
      </c>
      <c r="K577" t="str">
        <f>SUBSTITUTE(B577,"CV","~CV")</f>
        <v>~CV-___68</v>
      </c>
      <c r="M577" t="str">
        <f t="shared" si="17"/>
        <v>insert into unitindex (indexcode, unitid, IsSortIndex, IsDisplayIndex, IsAlt, IsPlaceholder, DisplayOrder) values ('~CV-___68',498,1,1,0,0,4)</v>
      </c>
    </row>
    <row r="578" spans="1:13" ht="28.8" x14ac:dyDescent="0.3">
      <c r="A578" s="10">
        <v>670</v>
      </c>
      <c r="B578" s="10" t="s">
        <v>879</v>
      </c>
      <c r="C578" s="10" t="s">
        <v>21</v>
      </c>
      <c r="D578" s="10">
        <v>499</v>
      </c>
      <c r="E578" s="10" t="b">
        <v>1</v>
      </c>
      <c r="F578" s="10" t="b">
        <v>1</v>
      </c>
      <c r="G578" s="10" t="b">
        <v>0</v>
      </c>
      <c r="H578" s="10" t="b">
        <v>0</v>
      </c>
      <c r="I578" s="10">
        <v>2</v>
      </c>
      <c r="K578" t="str">
        <f>SUBSTITUTE(B578,"CVN","~CV")</f>
        <v>~CV-___69</v>
      </c>
      <c r="M578" t="str">
        <f t="shared" si="17"/>
        <v>insert into unitindex (indexcode, unitid, IsSortIndex, IsDisplayIndex, IsAlt, IsPlaceholder, DisplayOrder) values ('~CV-___69',499,1,1,0,0,4)</v>
      </c>
    </row>
    <row r="579" spans="1:13" ht="28.8" x14ac:dyDescent="0.3">
      <c r="A579" s="10">
        <v>673</v>
      </c>
      <c r="B579" s="10" t="s">
        <v>880</v>
      </c>
      <c r="C579" s="10" t="s">
        <v>21</v>
      </c>
      <c r="D579" s="10">
        <v>500</v>
      </c>
      <c r="E579" s="10" t="b">
        <v>1</v>
      </c>
      <c r="F579" s="10" t="b">
        <v>1</v>
      </c>
      <c r="G579" s="10" t="b">
        <v>0</v>
      </c>
      <c r="H579" s="10" t="b">
        <v>0</v>
      </c>
      <c r="I579" s="10">
        <v>2</v>
      </c>
      <c r="K579" t="str">
        <f t="shared" ref="K579:K593" si="18">SUBSTITUTE(B579,"CVN","~CV")</f>
        <v>~CV-___70</v>
      </c>
      <c r="M579" t="str">
        <f t="shared" si="17"/>
        <v>insert into unitindex (indexcode, unitid, IsSortIndex, IsDisplayIndex, IsAlt, IsPlaceholder, DisplayOrder) values ('~CV-___70',500,1,1,0,0,4)</v>
      </c>
    </row>
    <row r="580" spans="1:13" ht="28.8" x14ac:dyDescent="0.3">
      <c r="A580" s="10">
        <v>676</v>
      </c>
      <c r="B580" s="10" t="s">
        <v>881</v>
      </c>
      <c r="C580" s="10" t="s">
        <v>21</v>
      </c>
      <c r="D580" s="10">
        <v>501</v>
      </c>
      <c r="E580" s="10" t="b">
        <v>1</v>
      </c>
      <c r="F580" s="10" t="b">
        <v>1</v>
      </c>
      <c r="G580" s="10" t="b">
        <v>0</v>
      </c>
      <c r="H580" s="10" t="b">
        <v>0</v>
      </c>
      <c r="I580" s="10">
        <v>2</v>
      </c>
      <c r="K580" t="str">
        <f t="shared" si="18"/>
        <v>~CV-___71</v>
      </c>
      <c r="M580" t="str">
        <f t="shared" si="17"/>
        <v>insert into unitindex (indexcode, unitid, IsSortIndex, IsDisplayIndex, IsAlt, IsPlaceholder, DisplayOrder) values ('~CV-___71',501,1,1,0,0,4)</v>
      </c>
    </row>
    <row r="581" spans="1:13" ht="28.8" x14ac:dyDescent="0.3">
      <c r="A581" s="10">
        <v>680</v>
      </c>
      <c r="B581" s="10" t="s">
        <v>882</v>
      </c>
      <c r="C581" s="10" t="s">
        <v>21</v>
      </c>
      <c r="D581" s="10">
        <v>502</v>
      </c>
      <c r="E581" s="10" t="b">
        <v>1</v>
      </c>
      <c r="F581" s="10" t="b">
        <v>1</v>
      </c>
      <c r="G581" s="10" t="b">
        <v>0</v>
      </c>
      <c r="H581" s="10" t="b">
        <v>0</v>
      </c>
      <c r="I581" s="10">
        <v>2</v>
      </c>
      <c r="K581" t="str">
        <f t="shared" si="18"/>
        <v>~CV-___72</v>
      </c>
      <c r="M581" t="str">
        <f t="shared" si="17"/>
        <v>insert into unitindex (indexcode, unitid, IsSortIndex, IsDisplayIndex, IsAlt, IsPlaceholder, DisplayOrder) values ('~CV-___72',502,1,1,0,0,4)</v>
      </c>
    </row>
    <row r="582" spans="1:13" ht="28.8" x14ac:dyDescent="0.3">
      <c r="A582" s="10">
        <v>683</v>
      </c>
      <c r="B582" s="10" t="s">
        <v>883</v>
      </c>
      <c r="C582" s="10" t="s">
        <v>21</v>
      </c>
      <c r="D582" s="10">
        <v>503</v>
      </c>
      <c r="E582" s="10" t="b">
        <v>1</v>
      </c>
      <c r="F582" s="10" t="b">
        <v>1</v>
      </c>
      <c r="G582" s="10" t="b">
        <v>0</v>
      </c>
      <c r="H582" s="10" t="b">
        <v>0</v>
      </c>
      <c r="I582" s="10">
        <v>2</v>
      </c>
      <c r="K582" t="str">
        <f t="shared" si="18"/>
        <v>~CV-___73</v>
      </c>
      <c r="M582" t="str">
        <f t="shared" si="17"/>
        <v>insert into unitindex (indexcode, unitid, IsSortIndex, IsDisplayIndex, IsAlt, IsPlaceholder, DisplayOrder) values ('~CV-___73',503,1,1,0,0,4)</v>
      </c>
    </row>
    <row r="583" spans="1:13" ht="28.8" x14ac:dyDescent="0.3">
      <c r="A583" s="10">
        <v>686</v>
      </c>
      <c r="B583" s="10" t="s">
        <v>884</v>
      </c>
      <c r="C583" s="10" t="s">
        <v>21</v>
      </c>
      <c r="D583" s="10">
        <v>504</v>
      </c>
      <c r="E583" s="10" t="b">
        <v>1</v>
      </c>
      <c r="F583" s="10" t="b">
        <v>1</v>
      </c>
      <c r="G583" s="10" t="b">
        <v>0</v>
      </c>
      <c r="H583" s="10" t="b">
        <v>0</v>
      </c>
      <c r="I583" s="10">
        <v>2</v>
      </c>
      <c r="K583" t="str">
        <f t="shared" si="18"/>
        <v>~CV-___74</v>
      </c>
      <c r="M583" t="str">
        <f t="shared" si="17"/>
        <v>insert into unitindex (indexcode, unitid, IsSortIndex, IsDisplayIndex, IsAlt, IsPlaceholder, DisplayOrder) values ('~CV-___74',504,1,1,0,0,4)</v>
      </c>
    </row>
    <row r="584" spans="1:13" ht="28.8" x14ac:dyDescent="0.3">
      <c r="A584" s="10">
        <v>689</v>
      </c>
      <c r="B584" s="10" t="s">
        <v>885</v>
      </c>
      <c r="C584" s="10" t="s">
        <v>21</v>
      </c>
      <c r="D584" s="10">
        <v>505</v>
      </c>
      <c r="E584" s="10" t="b">
        <v>1</v>
      </c>
      <c r="F584" s="10" t="b">
        <v>1</v>
      </c>
      <c r="G584" s="10" t="b">
        <v>0</v>
      </c>
      <c r="H584" s="10" t="b">
        <v>0</v>
      </c>
      <c r="I584" s="10">
        <v>2</v>
      </c>
      <c r="K584" t="str">
        <f t="shared" si="18"/>
        <v>~CV-___75</v>
      </c>
      <c r="M584" t="str">
        <f t="shared" si="17"/>
        <v>insert into unitindex (indexcode, unitid, IsSortIndex, IsDisplayIndex, IsAlt, IsPlaceholder, DisplayOrder) values ('~CV-___75',505,1,1,0,0,4)</v>
      </c>
    </row>
    <row r="585" spans="1:13" ht="28.8" x14ac:dyDescent="0.3">
      <c r="A585" s="10">
        <v>692</v>
      </c>
      <c r="B585" s="10" t="s">
        <v>886</v>
      </c>
      <c r="C585" s="10" t="s">
        <v>21</v>
      </c>
      <c r="D585" s="10">
        <v>506</v>
      </c>
      <c r="E585" s="10" t="b">
        <v>1</v>
      </c>
      <c r="F585" s="10" t="b">
        <v>1</v>
      </c>
      <c r="G585" s="10" t="b">
        <v>0</v>
      </c>
      <c r="H585" s="10" t="b">
        <v>0</v>
      </c>
      <c r="I585" s="10">
        <v>2</v>
      </c>
      <c r="K585" t="str">
        <f t="shared" si="18"/>
        <v>~CV-___76</v>
      </c>
      <c r="M585" t="str">
        <f t="shared" si="17"/>
        <v>insert into unitindex (indexcode, unitid, IsSortIndex, IsDisplayIndex, IsAlt, IsPlaceholder, DisplayOrder) values ('~CV-___76',506,1,1,0,0,4)</v>
      </c>
    </row>
    <row r="586" spans="1:13" ht="28.8" x14ac:dyDescent="0.3">
      <c r="A586" s="10">
        <v>695</v>
      </c>
      <c r="B586" s="10" t="s">
        <v>887</v>
      </c>
      <c r="C586" s="10" t="s">
        <v>21</v>
      </c>
      <c r="D586" s="10">
        <v>508</v>
      </c>
      <c r="E586" s="10" t="b">
        <v>1</v>
      </c>
      <c r="F586" s="10" t="b">
        <v>1</v>
      </c>
      <c r="G586" s="10" t="b">
        <v>0</v>
      </c>
      <c r="H586" s="10" t="b">
        <v>0</v>
      </c>
      <c r="I586" s="10">
        <v>2</v>
      </c>
      <c r="K586" t="str">
        <f t="shared" si="18"/>
        <v>~CV-___77</v>
      </c>
      <c r="M586" t="str">
        <f t="shared" si="17"/>
        <v>insert into unitindex (indexcode, unitid, IsSortIndex, IsDisplayIndex, IsAlt, IsPlaceholder, DisplayOrder) values ('~CV-___77',508,1,1,0,0,4)</v>
      </c>
    </row>
    <row r="587" spans="1:13" ht="28.8" x14ac:dyDescent="0.3">
      <c r="A587" s="10">
        <v>651</v>
      </c>
      <c r="B587" s="10" t="s">
        <v>888</v>
      </c>
      <c r="C587" s="10" t="s">
        <v>21</v>
      </c>
      <c r="D587" s="10">
        <v>509</v>
      </c>
      <c r="E587" s="10" t="b">
        <v>1</v>
      </c>
      <c r="F587" s="10" t="b">
        <v>1</v>
      </c>
      <c r="G587" s="10" t="b">
        <v>0</v>
      </c>
      <c r="H587" s="10" t="b">
        <v>0</v>
      </c>
      <c r="I587" s="10">
        <v>2</v>
      </c>
      <c r="K587" t="str">
        <f t="shared" si="18"/>
        <v>~CV-___78</v>
      </c>
      <c r="M587" t="str">
        <f t="shared" si="17"/>
        <v>insert into unitindex (indexcode, unitid, IsSortIndex, IsDisplayIndex, IsAlt, IsPlaceholder, DisplayOrder) values ('~CV-___78',509,1,1,0,0,4)</v>
      </c>
    </row>
    <row r="588" spans="1:13" ht="28.8" x14ac:dyDescent="0.3">
      <c r="A588" s="10">
        <v>653</v>
      </c>
      <c r="B588" s="10" t="s">
        <v>889</v>
      </c>
      <c r="C588" s="10" t="s">
        <v>21</v>
      </c>
      <c r="D588" s="10">
        <v>521</v>
      </c>
      <c r="E588" s="10" t="b">
        <v>1</v>
      </c>
      <c r="F588" s="10" t="b">
        <v>1</v>
      </c>
      <c r="G588" s="10" t="b">
        <v>0</v>
      </c>
      <c r="H588" s="10" t="b">
        <v>0</v>
      </c>
      <c r="I588" s="10">
        <v>2</v>
      </c>
      <c r="K588" t="str">
        <f t="shared" si="18"/>
        <v>~CV-___79</v>
      </c>
      <c r="M588" t="str">
        <f t="shared" si="17"/>
        <v>insert into unitindex (indexcode, unitid, IsSortIndex, IsDisplayIndex, IsAlt, IsPlaceholder, DisplayOrder) values ('~CV-___79',521,1,1,0,0,4)</v>
      </c>
    </row>
    <row r="589" spans="1:13" ht="28.8" x14ac:dyDescent="0.3">
      <c r="A589" s="10">
        <v>655</v>
      </c>
      <c r="B589" s="10" t="s">
        <v>873</v>
      </c>
      <c r="C589" s="10" t="s">
        <v>21</v>
      </c>
      <c r="D589" s="10">
        <v>493</v>
      </c>
      <c r="E589" s="10" t="b">
        <v>1</v>
      </c>
      <c r="F589" s="10" t="b">
        <v>1</v>
      </c>
      <c r="G589" s="10" t="b">
        <v>0</v>
      </c>
      <c r="H589" s="10" t="b">
        <v>0</v>
      </c>
      <c r="I589" s="10">
        <v>2</v>
      </c>
      <c r="K589" t="str">
        <f t="shared" si="18"/>
        <v>~CV-___80</v>
      </c>
      <c r="M589" t="str">
        <f t="shared" si="17"/>
        <v>insert into unitindex (indexcode, unitid, IsSortIndex, IsDisplayIndex, IsAlt, IsPlaceholder, DisplayOrder) values ('~CV-___80',493,1,1,0,0,4)</v>
      </c>
    </row>
    <row r="590" spans="1:13" ht="28.8" x14ac:dyDescent="0.3">
      <c r="A590" s="10">
        <v>657</v>
      </c>
      <c r="B590" s="10" t="s">
        <v>874</v>
      </c>
      <c r="C590" s="10" t="s">
        <v>21</v>
      </c>
      <c r="D590" s="10">
        <v>494</v>
      </c>
      <c r="E590" s="10" t="b">
        <v>1</v>
      </c>
      <c r="F590" s="10" t="b">
        <v>1</v>
      </c>
      <c r="G590" s="10" t="b">
        <v>0</v>
      </c>
      <c r="H590" s="10" t="b">
        <v>0</v>
      </c>
      <c r="I590" s="10">
        <v>2</v>
      </c>
      <c r="K590" t="str">
        <f t="shared" si="18"/>
        <v>~CV-___81</v>
      </c>
      <c r="M590" t="str">
        <f t="shared" si="17"/>
        <v>insert into unitindex (indexcode, unitid, IsSortIndex, IsDisplayIndex, IsAlt, IsPlaceholder, DisplayOrder) values ('~CV-___81',494,1,1,0,0,4)</v>
      </c>
    </row>
    <row r="591" spans="1:13" ht="28.8" x14ac:dyDescent="0.3">
      <c r="A591" s="10">
        <v>659</v>
      </c>
      <c r="B591" s="10" t="s">
        <v>875</v>
      </c>
      <c r="C591" s="10" t="s">
        <v>21</v>
      </c>
      <c r="D591" s="10">
        <v>495</v>
      </c>
      <c r="E591" s="10" t="b">
        <v>1</v>
      </c>
      <c r="F591" s="10" t="b">
        <v>1</v>
      </c>
      <c r="G591" s="10" t="b">
        <v>0</v>
      </c>
      <c r="H591" s="10" t="b">
        <v>0</v>
      </c>
      <c r="I591" s="10">
        <v>2</v>
      </c>
      <c r="K591" t="str">
        <f t="shared" si="18"/>
        <v>~CV-___82</v>
      </c>
      <c r="M591" t="str">
        <f t="shared" si="17"/>
        <v>insert into unitindex (indexcode, unitid, IsSortIndex, IsDisplayIndex, IsAlt, IsPlaceholder, DisplayOrder) values ('~CV-___82',495,1,1,0,0,4)</v>
      </c>
    </row>
    <row r="592" spans="1:13" ht="28.8" x14ac:dyDescent="0.3">
      <c r="A592" s="10">
        <v>707</v>
      </c>
      <c r="B592" s="10" t="s">
        <v>876</v>
      </c>
      <c r="C592" s="10" t="s">
        <v>21</v>
      </c>
      <c r="D592" s="10">
        <v>496</v>
      </c>
      <c r="E592" s="10" t="b">
        <v>1</v>
      </c>
      <c r="F592" s="10" t="b">
        <v>1</v>
      </c>
      <c r="G592" s="10" t="b">
        <v>0</v>
      </c>
      <c r="H592" s="10" t="b">
        <v>0</v>
      </c>
      <c r="I592" s="10">
        <v>2</v>
      </c>
      <c r="K592" t="str">
        <f t="shared" si="18"/>
        <v>~CV-___83</v>
      </c>
      <c r="M592" t="str">
        <f t="shared" si="17"/>
        <v>insert into unitindex (indexcode, unitid, IsSortIndex, IsDisplayIndex, IsAlt, IsPlaceholder, DisplayOrder) values ('~CV-___83',496,1,1,0,0,4)</v>
      </c>
    </row>
    <row r="593" spans="1:13" ht="28.8" x14ac:dyDescent="0.3">
      <c r="A593" s="10">
        <v>708</v>
      </c>
      <c r="B593" s="10" t="s">
        <v>872</v>
      </c>
      <c r="C593" s="10" t="s">
        <v>21</v>
      </c>
      <c r="D593" s="10">
        <v>490</v>
      </c>
      <c r="E593" s="10" t="b">
        <v>1</v>
      </c>
      <c r="F593" s="10" t="b">
        <v>1</v>
      </c>
      <c r="G593" s="10" t="b">
        <v>0</v>
      </c>
      <c r="H593" s="10" t="b">
        <v>0</v>
      </c>
      <c r="I593" s="10">
        <v>2</v>
      </c>
      <c r="K593" t="str">
        <f t="shared" si="18"/>
        <v>~CV-___84</v>
      </c>
      <c r="M593" t="str">
        <f t="shared" si="17"/>
        <v>insert into unitindex (indexcode, unitid, IsSortIndex, IsDisplayIndex, IsAlt, IsPlaceholder, DisplayOrder) values ('~CV-___84',490,1,1,0,0,4)</v>
      </c>
    </row>
    <row r="594" spans="1:13" ht="28.8" x14ac:dyDescent="0.3">
      <c r="A594" s="10">
        <v>805</v>
      </c>
      <c r="B594" s="10" t="s">
        <v>895</v>
      </c>
      <c r="C594" s="10" t="s">
        <v>21</v>
      </c>
      <c r="D594" s="10">
        <v>586</v>
      </c>
      <c r="E594" s="10" t="b">
        <v>1</v>
      </c>
      <c r="F594" s="10" t="b">
        <v>1</v>
      </c>
      <c r="G594" s="10" t="b">
        <v>0</v>
      </c>
      <c r="H594" s="10" t="b">
        <v>0</v>
      </c>
      <c r="I594" s="10">
        <v>2</v>
      </c>
      <c r="K594" t="str">
        <f>SUBSTITUTE(B594,"DDG","~DD")</f>
        <v>~DD ___59</v>
      </c>
      <c r="M594" t="str">
        <f t="shared" si="17"/>
        <v>insert into unitindex (indexcode, unitid, IsSortIndex, IsDisplayIndex, IsAlt, IsPlaceholder, DisplayOrder) values ('~DD ___59',586,1,1,0,0,4)</v>
      </c>
    </row>
    <row r="595" spans="1:13" ht="28.8" x14ac:dyDescent="0.3">
      <c r="A595" s="10">
        <v>821</v>
      </c>
      <c r="B595" s="10" t="s">
        <v>926</v>
      </c>
      <c r="C595" s="10" t="s">
        <v>21</v>
      </c>
      <c r="D595" s="10">
        <v>627</v>
      </c>
      <c r="E595" s="10" t="b">
        <v>1</v>
      </c>
      <c r="F595" s="10" t="b">
        <v>1</v>
      </c>
      <c r="G595" s="10" t="b">
        <v>0</v>
      </c>
      <c r="H595" s="10" t="b">
        <v>0</v>
      </c>
      <c r="I595" s="10">
        <v>2</v>
      </c>
      <c r="K595" t="str">
        <f t="shared" ref="K595:K624" si="19">SUBSTITUTE(B595,"DDG","~DD")</f>
        <v>~DD ___60</v>
      </c>
      <c r="M595" t="str">
        <f t="shared" si="17"/>
        <v>insert into unitindex (indexcode, unitid, IsSortIndex, IsDisplayIndex, IsAlt, IsPlaceholder, DisplayOrder) values ('~DD ___60',627,1,1,0,0,4)</v>
      </c>
    </row>
    <row r="596" spans="1:13" ht="28.8" x14ac:dyDescent="0.3">
      <c r="A596" s="10">
        <v>802</v>
      </c>
      <c r="B596" s="10" t="s">
        <v>894</v>
      </c>
      <c r="C596" s="10" t="s">
        <v>21</v>
      </c>
      <c r="D596" s="10">
        <v>584</v>
      </c>
      <c r="E596" s="10" t="b">
        <v>1</v>
      </c>
      <c r="F596" s="10" t="b">
        <v>1</v>
      </c>
      <c r="G596" s="10" t="b">
        <v>0</v>
      </c>
      <c r="H596" s="10" t="b">
        <v>0</v>
      </c>
      <c r="I596" s="10">
        <v>2</v>
      </c>
      <c r="K596" t="str">
        <f t="shared" si="19"/>
        <v>~DD ___65</v>
      </c>
      <c r="M596" t="str">
        <f t="shared" si="17"/>
        <v>insert into unitindex (indexcode, unitid, IsSortIndex, IsDisplayIndex, IsAlt, IsPlaceholder, DisplayOrder) values ('~DD ___65',584,1,1,0,0,4)</v>
      </c>
    </row>
    <row r="597" spans="1:13" ht="28.8" x14ac:dyDescent="0.3">
      <c r="A597" s="10">
        <v>824</v>
      </c>
      <c r="B597" s="10" t="s">
        <v>930</v>
      </c>
      <c r="C597" s="10" t="s">
        <v>21</v>
      </c>
      <c r="D597" s="10">
        <v>636</v>
      </c>
      <c r="E597" s="10" t="b">
        <v>1</v>
      </c>
      <c r="F597" s="10" t="b">
        <v>1</v>
      </c>
      <c r="G597" s="10" t="b">
        <v>0</v>
      </c>
      <c r="H597" s="10" t="b">
        <v>0</v>
      </c>
      <c r="I597" s="10">
        <v>2</v>
      </c>
      <c r="K597" t="str">
        <f t="shared" si="19"/>
        <v>~DD ___70</v>
      </c>
      <c r="M597" t="str">
        <f t="shared" si="17"/>
        <v>insert into unitindex (indexcode, unitid, IsSortIndex, IsDisplayIndex, IsAlt, IsPlaceholder, DisplayOrder) values ('~DD ___70',636,1,1,0,0,4)</v>
      </c>
    </row>
    <row r="598" spans="1:13" ht="28.8" x14ac:dyDescent="0.3">
      <c r="A598" s="10">
        <v>799</v>
      </c>
      <c r="B598" s="10" t="s">
        <v>893</v>
      </c>
      <c r="C598" s="10" t="s">
        <v>21</v>
      </c>
      <c r="D598" s="10">
        <v>583</v>
      </c>
      <c r="E598" s="10" t="b">
        <v>1</v>
      </c>
      <c r="F598" s="10" t="b">
        <v>1</v>
      </c>
      <c r="G598" s="10" t="b">
        <v>0</v>
      </c>
      <c r="H598" s="10" t="b">
        <v>0</v>
      </c>
      <c r="I598" s="10">
        <v>2</v>
      </c>
      <c r="K598" t="str">
        <f t="shared" si="19"/>
        <v>~DD ___76</v>
      </c>
      <c r="M598" t="str">
        <f t="shared" si="17"/>
        <v>insert into unitindex (indexcode, unitid, IsSortIndex, IsDisplayIndex, IsAlt, IsPlaceholder, DisplayOrder) values ('~DD ___76',583,1,1,0,0,4)</v>
      </c>
    </row>
    <row r="599" spans="1:13" ht="28.8" x14ac:dyDescent="0.3">
      <c r="A599" s="10">
        <v>827</v>
      </c>
      <c r="B599" s="10" t="s">
        <v>932</v>
      </c>
      <c r="C599" s="10" t="s">
        <v>21</v>
      </c>
      <c r="D599" s="10">
        <v>642</v>
      </c>
      <c r="E599" s="10" t="b">
        <v>1</v>
      </c>
      <c r="F599" s="10" t="b">
        <v>1</v>
      </c>
      <c r="G599" s="10" t="b">
        <v>0</v>
      </c>
      <c r="H599" s="10" t="b">
        <v>0</v>
      </c>
      <c r="I599" s="10">
        <v>2</v>
      </c>
      <c r="K599" t="str">
        <f t="shared" si="19"/>
        <v>~DD ___77</v>
      </c>
      <c r="M599" t="str">
        <f t="shared" si="17"/>
        <v>insert into unitindex (indexcode, unitid, IsSortIndex, IsDisplayIndex, IsAlt, IsPlaceholder, DisplayOrder) values ('~DD ___77',642,1,1,0,0,4)</v>
      </c>
    </row>
    <row r="600" spans="1:13" ht="28.8" x14ac:dyDescent="0.3">
      <c r="A600" s="10">
        <v>858</v>
      </c>
      <c r="B600" s="10" t="s">
        <v>939</v>
      </c>
      <c r="C600" s="10" t="s">
        <v>21</v>
      </c>
      <c r="D600" s="10">
        <v>652</v>
      </c>
      <c r="E600" s="10" t="b">
        <v>1</v>
      </c>
      <c r="F600" s="10" t="b">
        <v>1</v>
      </c>
      <c r="G600" s="10" t="b">
        <v>0</v>
      </c>
      <c r="H600" s="10" t="b">
        <v>0</v>
      </c>
      <c r="I600" s="10">
        <v>2</v>
      </c>
      <c r="K600" t="str">
        <f t="shared" si="19"/>
        <v>~DD ___86</v>
      </c>
      <c r="M600" t="str">
        <f t="shared" si="17"/>
        <v>insert into unitindex (indexcode, unitid, IsSortIndex, IsDisplayIndex, IsAlt, IsPlaceholder, DisplayOrder) values ('~DD ___86',652,1,1,0,0,4)</v>
      </c>
    </row>
    <row r="601" spans="1:13" ht="28.8" x14ac:dyDescent="0.3">
      <c r="A601" s="10">
        <v>809</v>
      </c>
      <c r="B601" s="10" t="s">
        <v>962</v>
      </c>
      <c r="C601" s="10" t="s">
        <v>21</v>
      </c>
      <c r="D601" s="10">
        <v>675</v>
      </c>
      <c r="E601" s="10" t="b">
        <v>1</v>
      </c>
      <c r="F601" s="10" t="b">
        <v>1</v>
      </c>
      <c r="G601" s="10" t="b">
        <v>0</v>
      </c>
      <c r="H601" s="10" t="b">
        <v>0</v>
      </c>
      <c r="I601" s="10">
        <v>2</v>
      </c>
      <c r="K601" t="str">
        <f t="shared" si="19"/>
        <v>~DD __112</v>
      </c>
      <c r="M601" t="str">
        <f t="shared" si="17"/>
        <v>insert into unitindex (indexcode, unitid, IsSortIndex, IsDisplayIndex, IsAlt, IsPlaceholder, DisplayOrder) values ('~DD __112',675,1,1,0,0,4)</v>
      </c>
    </row>
    <row r="602" spans="1:13" ht="28.8" x14ac:dyDescent="0.3">
      <c r="A602" s="10">
        <v>861</v>
      </c>
      <c r="B602" s="10" t="s">
        <v>480</v>
      </c>
      <c r="C602" s="10" t="s">
        <v>21</v>
      </c>
      <c r="D602" s="10">
        <v>619</v>
      </c>
      <c r="E602" s="10" t="b">
        <v>1</v>
      </c>
      <c r="F602" s="10" t="b">
        <v>1</v>
      </c>
      <c r="G602" s="10" t="b">
        <v>0</v>
      </c>
      <c r="H602" s="10" t="b">
        <v>0</v>
      </c>
      <c r="I602" s="10">
        <v>2</v>
      </c>
      <c r="K602" t="str">
        <f t="shared" si="19"/>
        <v>~DD-___51</v>
      </c>
      <c r="M602" t="str">
        <f t="shared" si="17"/>
        <v>insert into unitindex (indexcode, unitid, IsSortIndex, IsDisplayIndex, IsAlt, IsPlaceholder, DisplayOrder) values ('~DD-___51',619,1,1,0,0,4)</v>
      </c>
    </row>
    <row r="603" spans="1:13" ht="28.8" x14ac:dyDescent="0.3">
      <c r="A603" s="10">
        <v>864</v>
      </c>
      <c r="B603" s="10" t="s">
        <v>482</v>
      </c>
      <c r="C603" s="10" t="s">
        <v>21</v>
      </c>
      <c r="D603" s="10">
        <v>620</v>
      </c>
      <c r="E603" s="10" t="b">
        <v>1</v>
      </c>
      <c r="F603" s="10" t="b">
        <v>1</v>
      </c>
      <c r="G603" s="10" t="b">
        <v>0</v>
      </c>
      <c r="H603" s="10" t="b">
        <v>0</v>
      </c>
      <c r="I603" s="10">
        <v>2</v>
      </c>
      <c r="K603" t="str">
        <f t="shared" si="19"/>
        <v>~DD-___52</v>
      </c>
      <c r="M603" t="str">
        <f t="shared" si="17"/>
        <v>insert into unitindex (indexcode, unitid, IsSortIndex, IsDisplayIndex, IsAlt, IsPlaceholder, DisplayOrder) values ('~DD-___52',620,1,1,0,0,4)</v>
      </c>
    </row>
    <row r="604" spans="1:13" ht="28.8" x14ac:dyDescent="0.3">
      <c r="A604" s="10">
        <v>867</v>
      </c>
      <c r="B604" s="10" t="s">
        <v>923</v>
      </c>
      <c r="C604" s="10" t="s">
        <v>21</v>
      </c>
      <c r="D604" s="10">
        <v>621</v>
      </c>
      <c r="E604" s="10" t="b">
        <v>1</v>
      </c>
      <c r="F604" s="10" t="b">
        <v>1</v>
      </c>
      <c r="G604" s="10" t="b">
        <v>0</v>
      </c>
      <c r="H604" s="10" t="b">
        <v>0</v>
      </c>
      <c r="I604" s="10">
        <v>2</v>
      </c>
      <c r="K604" t="str">
        <f t="shared" si="19"/>
        <v>~DD-___53</v>
      </c>
      <c r="M604" t="str">
        <f t="shared" si="17"/>
        <v>insert into unitindex (indexcode, unitid, IsSortIndex, IsDisplayIndex, IsAlt, IsPlaceholder, DisplayOrder) values ('~DD-___53',621,1,1,0,0,4)</v>
      </c>
    </row>
    <row r="605" spans="1:13" ht="28.8" x14ac:dyDescent="0.3">
      <c r="A605" s="10">
        <v>870</v>
      </c>
      <c r="B605" s="10" t="s">
        <v>924</v>
      </c>
      <c r="C605" s="10" t="s">
        <v>21</v>
      </c>
      <c r="D605" s="10">
        <v>622</v>
      </c>
      <c r="E605" s="10" t="b">
        <v>1</v>
      </c>
      <c r="F605" s="10" t="b">
        <v>1</v>
      </c>
      <c r="G605" s="10" t="b">
        <v>0</v>
      </c>
      <c r="H605" s="10" t="b">
        <v>0</v>
      </c>
      <c r="I605" s="10">
        <v>2</v>
      </c>
      <c r="K605" t="str">
        <f t="shared" si="19"/>
        <v>~DD-___54</v>
      </c>
      <c r="M605" t="str">
        <f t="shared" si="17"/>
        <v>insert into unitindex (indexcode, unitid, IsSortIndex, IsDisplayIndex, IsAlt, IsPlaceholder, DisplayOrder) values ('~DD-___54',622,1,1,0,0,4)</v>
      </c>
    </row>
    <row r="606" spans="1:13" ht="28.8" x14ac:dyDescent="0.3">
      <c r="A606" s="10">
        <v>873</v>
      </c>
      <c r="B606" s="10" t="s">
        <v>484</v>
      </c>
      <c r="C606" s="10" t="s">
        <v>21</v>
      </c>
      <c r="D606" s="10">
        <v>623</v>
      </c>
      <c r="E606" s="10" t="b">
        <v>1</v>
      </c>
      <c r="F606" s="10" t="b">
        <v>1</v>
      </c>
      <c r="G606" s="10" t="b">
        <v>0</v>
      </c>
      <c r="H606" s="10" t="b">
        <v>0</v>
      </c>
      <c r="I606" s="10">
        <v>2</v>
      </c>
      <c r="K606" t="str">
        <f t="shared" si="19"/>
        <v>~DD-___55</v>
      </c>
      <c r="M606" t="str">
        <f t="shared" si="17"/>
        <v>insert into unitindex (indexcode, unitid, IsSortIndex, IsDisplayIndex, IsAlt, IsPlaceholder, DisplayOrder) values ('~DD-___55',623,1,1,0,0,4)</v>
      </c>
    </row>
    <row r="607" spans="1:13" ht="28.8" x14ac:dyDescent="0.3">
      <c r="A607" s="10">
        <v>876</v>
      </c>
      <c r="B607" s="10" t="s">
        <v>925</v>
      </c>
      <c r="C607" s="10" t="s">
        <v>21</v>
      </c>
      <c r="D607" s="10">
        <v>624</v>
      </c>
      <c r="E607" s="10" t="b">
        <v>1</v>
      </c>
      <c r="F607" s="10" t="b">
        <v>1</v>
      </c>
      <c r="G607" s="10" t="b">
        <v>0</v>
      </c>
      <c r="H607" s="10" t="b">
        <v>0</v>
      </c>
      <c r="I607" s="10">
        <v>2</v>
      </c>
      <c r="K607" t="str">
        <f t="shared" si="19"/>
        <v>~DD-___56</v>
      </c>
      <c r="M607" t="str">
        <f t="shared" si="17"/>
        <v>insert into unitindex (indexcode, unitid, IsSortIndex, IsDisplayIndex, IsAlt, IsPlaceholder, DisplayOrder) values ('~DD-___56',624,1,1,0,0,4)</v>
      </c>
    </row>
    <row r="608" spans="1:13" ht="28.8" x14ac:dyDescent="0.3">
      <c r="A608" s="10">
        <v>879</v>
      </c>
      <c r="B608" s="10" t="s">
        <v>486</v>
      </c>
      <c r="C608" s="10" t="s">
        <v>21</v>
      </c>
      <c r="D608" s="10">
        <v>625</v>
      </c>
      <c r="E608" s="10" t="b">
        <v>1</v>
      </c>
      <c r="F608" s="10" t="b">
        <v>1</v>
      </c>
      <c r="G608" s="10" t="b">
        <v>0</v>
      </c>
      <c r="H608" s="10" t="b">
        <v>0</v>
      </c>
      <c r="I608" s="10">
        <v>2</v>
      </c>
      <c r="K608" t="str">
        <f t="shared" si="19"/>
        <v>~DD-___57</v>
      </c>
      <c r="M608" t="str">
        <f t="shared" si="17"/>
        <v>insert into unitindex (indexcode, unitid, IsSortIndex, IsDisplayIndex, IsAlt, IsPlaceholder, DisplayOrder) values ('~DD-___57',625,1,1,0,0,4)</v>
      </c>
    </row>
    <row r="609" spans="1:13" ht="28.8" x14ac:dyDescent="0.3">
      <c r="A609" s="10">
        <v>882</v>
      </c>
      <c r="B609" s="10" t="s">
        <v>488</v>
      </c>
      <c r="C609" s="10" t="s">
        <v>21</v>
      </c>
      <c r="D609" s="10">
        <v>626</v>
      </c>
      <c r="E609" s="10" t="b">
        <v>1</v>
      </c>
      <c r="F609" s="10" t="b">
        <v>1</v>
      </c>
      <c r="G609" s="10" t="b">
        <v>0</v>
      </c>
      <c r="H609" s="10" t="b">
        <v>0</v>
      </c>
      <c r="I609" s="10">
        <v>2</v>
      </c>
      <c r="K609" t="str">
        <f t="shared" si="19"/>
        <v>~DD-___58</v>
      </c>
      <c r="M609" t="str">
        <f t="shared" si="17"/>
        <v>insert into unitindex (indexcode, unitid, IsSortIndex, IsDisplayIndex, IsAlt, IsPlaceholder, DisplayOrder) values ('~DD-___58',626,1,1,0,0,4)</v>
      </c>
    </row>
    <row r="610" spans="1:13" ht="28.8" x14ac:dyDescent="0.3">
      <c r="A610" s="10">
        <v>885</v>
      </c>
      <c r="B610" s="10" t="s">
        <v>490</v>
      </c>
      <c r="C610" s="10" t="s">
        <v>21</v>
      </c>
      <c r="D610" s="10">
        <v>628</v>
      </c>
      <c r="E610" s="10" t="b">
        <v>1</v>
      </c>
      <c r="F610" s="10" t="b">
        <v>1</v>
      </c>
      <c r="G610" s="10" t="b">
        <v>0</v>
      </c>
      <c r="H610" s="10" t="b">
        <v>0</v>
      </c>
      <c r="I610" s="10">
        <v>2</v>
      </c>
      <c r="K610" t="str">
        <f t="shared" si="19"/>
        <v>~DD-___61</v>
      </c>
      <c r="M610" t="str">
        <f t="shared" si="17"/>
        <v>insert into unitindex (indexcode, unitid, IsSortIndex, IsDisplayIndex, IsAlt, IsPlaceholder, DisplayOrder) values ('~DD-___61',628,1,1,0,0,4)</v>
      </c>
    </row>
    <row r="611" spans="1:13" ht="28.8" x14ac:dyDescent="0.3">
      <c r="A611" s="10">
        <v>888</v>
      </c>
      <c r="B611" s="10" t="s">
        <v>927</v>
      </c>
      <c r="C611" s="10" t="s">
        <v>21</v>
      </c>
      <c r="D611" s="10">
        <v>629</v>
      </c>
      <c r="E611" s="10" t="b">
        <v>1</v>
      </c>
      <c r="F611" s="10" t="b">
        <v>1</v>
      </c>
      <c r="G611" s="10" t="b">
        <v>0</v>
      </c>
      <c r="H611" s="10" t="b">
        <v>0</v>
      </c>
      <c r="I611" s="10">
        <v>2</v>
      </c>
      <c r="K611" t="str">
        <f t="shared" si="19"/>
        <v>~DD-___62</v>
      </c>
      <c r="M611" t="str">
        <f t="shared" si="17"/>
        <v>insert into unitindex (indexcode, unitid, IsSortIndex, IsDisplayIndex, IsAlt, IsPlaceholder, DisplayOrder) values ('~DD-___62',629,1,1,0,0,4)</v>
      </c>
    </row>
    <row r="612" spans="1:13" ht="28.8" x14ac:dyDescent="0.3">
      <c r="A612" s="10">
        <v>891</v>
      </c>
      <c r="B612" s="10" t="s">
        <v>928</v>
      </c>
      <c r="C612" s="10" t="s">
        <v>21</v>
      </c>
      <c r="D612" s="10">
        <v>630</v>
      </c>
      <c r="E612" s="10" t="b">
        <v>1</v>
      </c>
      <c r="F612" s="10" t="b">
        <v>1</v>
      </c>
      <c r="G612" s="10" t="b">
        <v>0</v>
      </c>
      <c r="H612" s="10" t="b">
        <v>0</v>
      </c>
      <c r="I612" s="10">
        <v>2</v>
      </c>
      <c r="K612" t="str">
        <f t="shared" si="19"/>
        <v>~DD-___63</v>
      </c>
      <c r="M612" t="str">
        <f t="shared" si="17"/>
        <v>insert into unitindex (indexcode, unitid, IsSortIndex, IsDisplayIndex, IsAlt, IsPlaceholder, DisplayOrder) values ('~DD-___63',630,1,1,0,0,4)</v>
      </c>
    </row>
    <row r="613" spans="1:13" ht="28.8" x14ac:dyDescent="0.3">
      <c r="A613" s="10">
        <v>894</v>
      </c>
      <c r="B613" s="10" t="s">
        <v>492</v>
      </c>
      <c r="C613" s="10" t="s">
        <v>21</v>
      </c>
      <c r="D613" s="10">
        <v>631</v>
      </c>
      <c r="E613" s="10" t="b">
        <v>1</v>
      </c>
      <c r="F613" s="10" t="b">
        <v>1</v>
      </c>
      <c r="G613" s="10" t="b">
        <v>0</v>
      </c>
      <c r="H613" s="10" t="b">
        <v>0</v>
      </c>
      <c r="I613" s="10">
        <v>2</v>
      </c>
      <c r="K613" t="str">
        <f t="shared" si="19"/>
        <v>~DD-___64</v>
      </c>
      <c r="M613" t="str">
        <f t="shared" si="17"/>
        <v>insert into unitindex (indexcode, unitid, IsSortIndex, IsDisplayIndex, IsAlt, IsPlaceholder, DisplayOrder) values ('~DD-___64',631,1,1,0,0,4)</v>
      </c>
    </row>
    <row r="614" spans="1:13" ht="28.8" x14ac:dyDescent="0.3">
      <c r="A614" s="10">
        <v>897</v>
      </c>
      <c r="B614" s="10" t="s">
        <v>494</v>
      </c>
      <c r="C614" s="10" t="s">
        <v>21</v>
      </c>
      <c r="D614" s="10">
        <v>633</v>
      </c>
      <c r="E614" s="10" t="b">
        <v>1</v>
      </c>
      <c r="F614" s="10" t="b">
        <v>1</v>
      </c>
      <c r="G614" s="10" t="b">
        <v>0</v>
      </c>
      <c r="H614" s="10" t="b">
        <v>0</v>
      </c>
      <c r="I614" s="10">
        <v>2</v>
      </c>
      <c r="K614" t="str">
        <f t="shared" si="19"/>
        <v>~DD-___66</v>
      </c>
      <c r="M614" t="str">
        <f t="shared" ref="M614:M677" si="20">CONCATENATE("insert into unitindex (indexcode, unitid, IsSortIndex, IsDisplayIndex, IsAlt, IsPlaceholder, DisplayOrder) values ('",K614,"',",D614,",1,1,0,0,4)")</f>
        <v>insert into unitindex (indexcode, unitid, IsSortIndex, IsDisplayIndex, IsAlt, IsPlaceholder, DisplayOrder) values ('~DD-___66',633,1,1,0,0,4)</v>
      </c>
    </row>
    <row r="615" spans="1:13" ht="28.8" x14ac:dyDescent="0.3">
      <c r="A615" s="10">
        <v>900</v>
      </c>
      <c r="B615" s="10" t="s">
        <v>496</v>
      </c>
      <c r="C615" s="10" t="s">
        <v>21</v>
      </c>
      <c r="D615" s="10">
        <v>632</v>
      </c>
      <c r="E615" s="10" t="b">
        <v>1</v>
      </c>
      <c r="F615" s="10" t="b">
        <v>1</v>
      </c>
      <c r="G615" s="10" t="b">
        <v>0</v>
      </c>
      <c r="H615" s="10" t="b">
        <v>0</v>
      </c>
      <c r="I615" s="10">
        <v>2</v>
      </c>
      <c r="K615" t="str">
        <f t="shared" si="19"/>
        <v>~DD-___67</v>
      </c>
      <c r="M615" t="str">
        <f t="shared" si="20"/>
        <v>insert into unitindex (indexcode, unitid, IsSortIndex, IsDisplayIndex, IsAlt, IsPlaceholder, DisplayOrder) values ('~DD-___67',632,1,1,0,0,4)</v>
      </c>
    </row>
    <row r="616" spans="1:13" ht="28.8" x14ac:dyDescent="0.3">
      <c r="A616" s="10">
        <v>903</v>
      </c>
      <c r="B616" s="10" t="s">
        <v>498</v>
      </c>
      <c r="C616" s="10" t="s">
        <v>21</v>
      </c>
      <c r="D616" s="10">
        <v>634</v>
      </c>
      <c r="E616" s="10" t="b">
        <v>1</v>
      </c>
      <c r="F616" s="10" t="b">
        <v>1</v>
      </c>
      <c r="G616" s="10" t="b">
        <v>0</v>
      </c>
      <c r="H616" s="10" t="b">
        <v>0</v>
      </c>
      <c r="I616" s="10">
        <v>2</v>
      </c>
      <c r="K616" t="str">
        <f t="shared" si="19"/>
        <v>~DD-___68</v>
      </c>
      <c r="M616" t="str">
        <f t="shared" si="20"/>
        <v>insert into unitindex (indexcode, unitid, IsSortIndex, IsDisplayIndex, IsAlt, IsPlaceholder, DisplayOrder) values ('~DD-___68',634,1,1,0,0,4)</v>
      </c>
    </row>
    <row r="617" spans="1:13" ht="28.8" x14ac:dyDescent="0.3">
      <c r="A617" s="10">
        <v>906</v>
      </c>
      <c r="B617" s="10" t="s">
        <v>929</v>
      </c>
      <c r="C617" s="10" t="s">
        <v>21</v>
      </c>
      <c r="D617" s="10">
        <v>635</v>
      </c>
      <c r="E617" s="10" t="b">
        <v>1</v>
      </c>
      <c r="F617" s="10" t="b">
        <v>1</v>
      </c>
      <c r="G617" s="10" t="b">
        <v>0</v>
      </c>
      <c r="H617" s="10" t="b">
        <v>0</v>
      </c>
      <c r="I617" s="10">
        <v>2</v>
      </c>
      <c r="K617" t="str">
        <f t="shared" si="19"/>
        <v>~DD-___69</v>
      </c>
      <c r="M617" t="str">
        <f t="shared" si="20"/>
        <v>insert into unitindex (indexcode, unitid, IsSortIndex, IsDisplayIndex, IsAlt, IsPlaceholder, DisplayOrder) values ('~DD-___69',635,1,1,0,0,4)</v>
      </c>
    </row>
    <row r="618" spans="1:13" ht="28.8" x14ac:dyDescent="0.3">
      <c r="A618" s="10">
        <v>909</v>
      </c>
      <c r="B618" s="10" t="s">
        <v>500</v>
      </c>
      <c r="C618" s="10" t="s">
        <v>21</v>
      </c>
      <c r="D618" s="10">
        <v>637</v>
      </c>
      <c r="E618" s="10" t="b">
        <v>1</v>
      </c>
      <c r="F618" s="10" t="b">
        <v>1</v>
      </c>
      <c r="G618" s="10" t="b">
        <v>0</v>
      </c>
      <c r="H618" s="10" t="b">
        <v>0</v>
      </c>
      <c r="I618" s="10">
        <v>2</v>
      </c>
      <c r="K618" t="str">
        <f t="shared" si="19"/>
        <v>~DD-___71</v>
      </c>
      <c r="M618" t="str">
        <f t="shared" si="20"/>
        <v>insert into unitindex (indexcode, unitid, IsSortIndex, IsDisplayIndex, IsAlt, IsPlaceholder, DisplayOrder) values ('~DD-___71',637,1,1,0,0,4)</v>
      </c>
    </row>
    <row r="619" spans="1:13" ht="28.8" x14ac:dyDescent="0.3">
      <c r="A619" s="10">
        <v>912</v>
      </c>
      <c r="B619" s="10" t="s">
        <v>502</v>
      </c>
      <c r="C619" s="10" t="s">
        <v>21</v>
      </c>
      <c r="D619" s="10">
        <v>638</v>
      </c>
      <c r="E619" s="10" t="b">
        <v>1</v>
      </c>
      <c r="F619" s="10" t="b">
        <v>1</v>
      </c>
      <c r="G619" s="10" t="b">
        <v>0</v>
      </c>
      <c r="H619" s="10" t="b">
        <v>0</v>
      </c>
      <c r="I619" s="10">
        <v>2</v>
      </c>
      <c r="K619" t="str">
        <f t="shared" si="19"/>
        <v>~DD-___72</v>
      </c>
      <c r="M619" t="str">
        <f t="shared" si="20"/>
        <v>insert into unitindex (indexcode, unitid, IsSortIndex, IsDisplayIndex, IsAlt, IsPlaceholder, DisplayOrder) values ('~DD-___72',638,1,1,0,0,4)</v>
      </c>
    </row>
    <row r="620" spans="1:13" ht="28.8" x14ac:dyDescent="0.3">
      <c r="A620" s="10">
        <v>915</v>
      </c>
      <c r="B620" s="10" t="s">
        <v>931</v>
      </c>
      <c r="C620" s="10" t="s">
        <v>21</v>
      </c>
      <c r="D620" s="10">
        <v>639</v>
      </c>
      <c r="E620" s="10" t="b">
        <v>1</v>
      </c>
      <c r="F620" s="10" t="b">
        <v>1</v>
      </c>
      <c r="G620" s="10" t="b">
        <v>0</v>
      </c>
      <c r="H620" s="10" t="b">
        <v>0</v>
      </c>
      <c r="I620" s="10">
        <v>2</v>
      </c>
      <c r="K620" t="str">
        <f t="shared" si="19"/>
        <v>~DD-___73</v>
      </c>
      <c r="M620" t="str">
        <f t="shared" si="20"/>
        <v>insert into unitindex (indexcode, unitid, IsSortIndex, IsDisplayIndex, IsAlt, IsPlaceholder, DisplayOrder) values ('~DD-___73',639,1,1,0,0,4)</v>
      </c>
    </row>
    <row r="621" spans="1:13" ht="28.8" x14ac:dyDescent="0.3">
      <c r="A621" s="10">
        <v>918</v>
      </c>
      <c r="B621" s="10" t="s">
        <v>504</v>
      </c>
      <c r="C621" s="10" t="s">
        <v>21</v>
      </c>
      <c r="D621" s="10">
        <v>640</v>
      </c>
      <c r="E621" s="10" t="b">
        <v>1</v>
      </c>
      <c r="F621" s="10" t="b">
        <v>1</v>
      </c>
      <c r="G621" s="10" t="b">
        <v>0</v>
      </c>
      <c r="H621" s="10" t="b">
        <v>0</v>
      </c>
      <c r="I621" s="10">
        <v>2</v>
      </c>
      <c r="K621" t="str">
        <f t="shared" si="19"/>
        <v>~DD-___74</v>
      </c>
      <c r="M621" t="str">
        <f t="shared" si="20"/>
        <v>insert into unitindex (indexcode, unitid, IsSortIndex, IsDisplayIndex, IsAlt, IsPlaceholder, DisplayOrder) values ('~DD-___74',640,1,1,0,0,4)</v>
      </c>
    </row>
    <row r="622" spans="1:13" ht="28.8" x14ac:dyDescent="0.3">
      <c r="A622" s="10">
        <v>921</v>
      </c>
      <c r="B622" s="10" t="s">
        <v>506</v>
      </c>
      <c r="C622" s="10" t="s">
        <v>21</v>
      </c>
      <c r="D622" s="10">
        <v>641</v>
      </c>
      <c r="E622" s="10" t="b">
        <v>1</v>
      </c>
      <c r="F622" s="10" t="b">
        <v>1</v>
      </c>
      <c r="G622" s="10" t="b">
        <v>0</v>
      </c>
      <c r="H622" s="10" t="b">
        <v>0</v>
      </c>
      <c r="I622" s="10">
        <v>2</v>
      </c>
      <c r="K622" t="str">
        <f t="shared" si="19"/>
        <v>~DD-___75</v>
      </c>
      <c r="M622" t="str">
        <f t="shared" si="20"/>
        <v>insert into unitindex (indexcode, unitid, IsSortIndex, IsDisplayIndex, IsAlt, IsPlaceholder, DisplayOrder) values ('~DD-___75',641,1,1,0,0,4)</v>
      </c>
    </row>
    <row r="623" spans="1:13" ht="28.8" x14ac:dyDescent="0.3">
      <c r="A623" s="10">
        <v>924</v>
      </c>
      <c r="B623" s="10" t="s">
        <v>508</v>
      </c>
      <c r="C623" s="10" t="s">
        <v>21</v>
      </c>
      <c r="D623" s="10">
        <v>643</v>
      </c>
      <c r="E623" s="10" t="b">
        <v>1</v>
      </c>
      <c r="F623" s="10" t="b">
        <v>1</v>
      </c>
      <c r="G623" s="10" t="b">
        <v>0</v>
      </c>
      <c r="H623" s="10" t="b">
        <v>0</v>
      </c>
      <c r="I623" s="10">
        <v>2</v>
      </c>
      <c r="K623" t="str">
        <f t="shared" si="19"/>
        <v>~DD-___78</v>
      </c>
      <c r="M623" t="str">
        <f t="shared" si="20"/>
        <v>insert into unitindex (indexcode, unitid, IsSortIndex, IsDisplayIndex, IsAlt, IsPlaceholder, DisplayOrder) values ('~DD-___78',643,1,1,0,0,4)</v>
      </c>
    </row>
    <row r="624" spans="1:13" ht="28.8" x14ac:dyDescent="0.3">
      <c r="A624" s="10">
        <v>927</v>
      </c>
      <c r="B624" s="10" t="s">
        <v>510</v>
      </c>
      <c r="C624" s="10" t="s">
        <v>21</v>
      </c>
      <c r="D624" s="10">
        <v>644</v>
      </c>
      <c r="E624" s="10" t="b">
        <v>1</v>
      </c>
      <c r="F624" s="10" t="b">
        <v>1</v>
      </c>
      <c r="G624" s="10" t="b">
        <v>0</v>
      </c>
      <c r="H624" s="10" t="b">
        <v>0</v>
      </c>
      <c r="I624" s="10">
        <v>2</v>
      </c>
      <c r="K624" t="str">
        <f t="shared" si="19"/>
        <v>~DD-___79</v>
      </c>
      <c r="M624" t="str">
        <f t="shared" si="20"/>
        <v>insert into unitindex (indexcode, unitid, IsSortIndex, IsDisplayIndex, IsAlt, IsPlaceholder, DisplayOrder) values ('~DD-___79',644,1,1,0,0,4)</v>
      </c>
    </row>
    <row r="625" spans="1:13" ht="28.8" x14ac:dyDescent="0.3">
      <c r="A625" s="10">
        <v>818</v>
      </c>
      <c r="B625" s="10" t="s">
        <v>943</v>
      </c>
      <c r="C625" s="10" t="s">
        <v>21</v>
      </c>
      <c r="D625" s="10">
        <v>656</v>
      </c>
      <c r="E625" s="10" t="b">
        <v>1</v>
      </c>
      <c r="F625" s="10" t="b">
        <v>1</v>
      </c>
      <c r="G625" s="10" t="b">
        <v>0</v>
      </c>
      <c r="H625" s="10" t="b">
        <v>0</v>
      </c>
      <c r="I625" s="10">
        <v>2</v>
      </c>
      <c r="K625" t="str">
        <f>SUBSTITUTE(B625,"DDGH","~DD")</f>
        <v>~DD ___90</v>
      </c>
      <c r="M625" t="str">
        <f t="shared" si="20"/>
        <v>insert into unitindex (indexcode, unitid, IsSortIndex, IsDisplayIndex, IsAlt, IsPlaceholder, DisplayOrder) values ('~DD ___90',656,1,1,0,0,4)</v>
      </c>
    </row>
    <row r="626" spans="1:13" ht="28.8" x14ac:dyDescent="0.3">
      <c r="A626" s="10">
        <v>815</v>
      </c>
      <c r="B626" s="10" t="s">
        <v>946</v>
      </c>
      <c r="C626" s="10" t="s">
        <v>21</v>
      </c>
      <c r="D626" s="10">
        <v>659</v>
      </c>
      <c r="E626" s="10" t="b">
        <v>1</v>
      </c>
      <c r="F626" s="10" t="b">
        <v>1</v>
      </c>
      <c r="G626" s="10" t="b">
        <v>0</v>
      </c>
      <c r="H626" s="10" t="b">
        <v>0</v>
      </c>
      <c r="I626" s="10">
        <v>2</v>
      </c>
      <c r="K626" t="str">
        <f t="shared" ref="K626:K670" si="21">SUBSTITUTE(B626,"DDGH","~DD")</f>
        <v>~DD ___93</v>
      </c>
      <c r="M626" t="str">
        <f t="shared" si="20"/>
        <v>insert into unitindex (indexcode, unitid, IsSortIndex, IsDisplayIndex, IsAlt, IsPlaceholder, DisplayOrder) values ('~DD ___93',659,1,1,0,0,4)</v>
      </c>
    </row>
    <row r="627" spans="1:13" ht="28.8" x14ac:dyDescent="0.3">
      <c r="A627" s="10">
        <v>812</v>
      </c>
      <c r="B627" s="10" t="s">
        <v>950</v>
      </c>
      <c r="C627" s="10" t="s">
        <v>21</v>
      </c>
      <c r="D627" s="10">
        <v>663</v>
      </c>
      <c r="E627" s="10" t="b">
        <v>1</v>
      </c>
      <c r="F627" s="10" t="b">
        <v>1</v>
      </c>
      <c r="G627" s="10" t="b">
        <v>0</v>
      </c>
      <c r="H627" s="10" t="b">
        <v>0</v>
      </c>
      <c r="I627" s="10">
        <v>2</v>
      </c>
      <c r="K627" t="str">
        <f t="shared" si="21"/>
        <v>~DD ___97</v>
      </c>
      <c r="M627" t="str">
        <f t="shared" si="20"/>
        <v>insert into unitindex (indexcode, unitid, IsSortIndex, IsDisplayIndex, IsAlt, IsPlaceholder, DisplayOrder) values ('~DD ___97',663,1,1,0,0,4)</v>
      </c>
    </row>
    <row r="628" spans="1:13" ht="28.8" x14ac:dyDescent="0.3">
      <c r="A628" s="10">
        <v>796</v>
      </c>
      <c r="B628" s="10" t="s">
        <v>892</v>
      </c>
      <c r="C628" s="10" t="s">
        <v>21</v>
      </c>
      <c r="D628" s="10">
        <v>582</v>
      </c>
      <c r="E628" s="10" t="b">
        <v>1</v>
      </c>
      <c r="F628" s="10" t="b">
        <v>1</v>
      </c>
      <c r="G628" s="10" t="b">
        <v>0</v>
      </c>
      <c r="H628" s="10" t="b">
        <v>0</v>
      </c>
      <c r="I628" s="10">
        <v>2</v>
      </c>
      <c r="K628" t="str">
        <f t="shared" si="21"/>
        <v>~DD __101</v>
      </c>
      <c r="M628" t="str">
        <f t="shared" si="20"/>
        <v>insert into unitindex (indexcode, unitid, IsSortIndex, IsDisplayIndex, IsAlt, IsPlaceholder, DisplayOrder) values ('~DD __101',582,1,1,0,0,4)</v>
      </c>
    </row>
    <row r="629" spans="1:13" ht="28.8" x14ac:dyDescent="0.3">
      <c r="A629" s="10">
        <v>793</v>
      </c>
      <c r="B629" s="10" t="s">
        <v>891</v>
      </c>
      <c r="C629" s="10" t="s">
        <v>21</v>
      </c>
      <c r="D629" s="10">
        <v>580</v>
      </c>
      <c r="E629" s="10" t="b">
        <v>1</v>
      </c>
      <c r="F629" s="10" t="b">
        <v>1</v>
      </c>
      <c r="G629" s="10" t="b">
        <v>0</v>
      </c>
      <c r="H629" s="10" t="b">
        <v>0</v>
      </c>
      <c r="I629" s="10">
        <v>2</v>
      </c>
      <c r="K629" t="str">
        <f t="shared" si="21"/>
        <v>~DD __104</v>
      </c>
      <c r="M629" t="str">
        <f t="shared" si="20"/>
        <v>insert into unitindex (indexcode, unitid, IsSortIndex, IsDisplayIndex, IsAlt, IsPlaceholder, DisplayOrder) values ('~DD __104',580,1,1,0,0,4)</v>
      </c>
    </row>
    <row r="630" spans="1:13" ht="28.8" x14ac:dyDescent="0.3">
      <c r="A630" s="10">
        <v>790</v>
      </c>
      <c r="B630" s="10" t="s">
        <v>890</v>
      </c>
      <c r="C630" s="10" t="s">
        <v>21</v>
      </c>
      <c r="D630" s="10">
        <v>578</v>
      </c>
      <c r="E630" s="10" t="b">
        <v>1</v>
      </c>
      <c r="F630" s="10" t="b">
        <v>1</v>
      </c>
      <c r="G630" s="10" t="b">
        <v>0</v>
      </c>
      <c r="H630" s="10" t="b">
        <v>0</v>
      </c>
      <c r="I630" s="10">
        <v>2</v>
      </c>
      <c r="K630" t="str">
        <f t="shared" si="21"/>
        <v>~DD __106</v>
      </c>
      <c r="M630" t="str">
        <f t="shared" si="20"/>
        <v>insert into unitindex (indexcode, unitid, IsSortIndex, IsDisplayIndex, IsAlt, IsPlaceholder, DisplayOrder) values ('~DD __106',578,1,1,0,0,4)</v>
      </c>
    </row>
    <row r="631" spans="1:13" ht="28.8" x14ac:dyDescent="0.3">
      <c r="A631" s="10">
        <v>930</v>
      </c>
      <c r="B631" s="10" t="s">
        <v>933</v>
      </c>
      <c r="C631" s="10" t="s">
        <v>21</v>
      </c>
      <c r="D631" s="10">
        <v>645</v>
      </c>
      <c r="E631" s="10" t="b">
        <v>1</v>
      </c>
      <c r="F631" s="10" t="b">
        <v>1</v>
      </c>
      <c r="G631" s="10" t="b">
        <v>0</v>
      </c>
      <c r="H631" s="10" t="b">
        <v>0</v>
      </c>
      <c r="I631" s="10">
        <v>2</v>
      </c>
      <c r="K631" t="str">
        <f t="shared" si="21"/>
        <v>~DD-___80</v>
      </c>
      <c r="M631" t="str">
        <f t="shared" si="20"/>
        <v>insert into unitindex (indexcode, unitid, IsSortIndex, IsDisplayIndex, IsAlt, IsPlaceholder, DisplayOrder) values ('~DD-___80',645,1,1,0,0,4)</v>
      </c>
    </row>
    <row r="632" spans="1:13" ht="28.8" x14ac:dyDescent="0.3">
      <c r="A632" s="10">
        <v>933</v>
      </c>
      <c r="B632" s="10" t="s">
        <v>934</v>
      </c>
      <c r="C632" s="10" t="s">
        <v>21</v>
      </c>
      <c r="D632" s="10">
        <v>646</v>
      </c>
      <c r="E632" s="10" t="b">
        <v>1</v>
      </c>
      <c r="F632" s="10" t="b">
        <v>1</v>
      </c>
      <c r="G632" s="10" t="b">
        <v>0</v>
      </c>
      <c r="H632" s="10" t="b">
        <v>0</v>
      </c>
      <c r="I632" s="10">
        <v>2</v>
      </c>
      <c r="K632" t="str">
        <f t="shared" si="21"/>
        <v>~DD-___81</v>
      </c>
      <c r="M632" t="str">
        <f t="shared" si="20"/>
        <v>insert into unitindex (indexcode, unitid, IsSortIndex, IsDisplayIndex, IsAlt, IsPlaceholder, DisplayOrder) values ('~DD-___81',646,1,1,0,0,4)</v>
      </c>
    </row>
    <row r="633" spans="1:13" ht="28.8" x14ac:dyDescent="0.3">
      <c r="A633" s="10">
        <v>936</v>
      </c>
      <c r="B633" s="10" t="s">
        <v>935</v>
      </c>
      <c r="C633" s="10" t="s">
        <v>21</v>
      </c>
      <c r="D633" s="10">
        <v>647</v>
      </c>
      <c r="E633" s="10" t="b">
        <v>1</v>
      </c>
      <c r="F633" s="10" t="b">
        <v>1</v>
      </c>
      <c r="G633" s="10" t="b">
        <v>0</v>
      </c>
      <c r="H633" s="10" t="b">
        <v>0</v>
      </c>
      <c r="I633" s="10">
        <v>2</v>
      </c>
      <c r="K633" t="str">
        <f t="shared" si="21"/>
        <v>~DD-___82</v>
      </c>
      <c r="M633" t="str">
        <f t="shared" si="20"/>
        <v>insert into unitindex (indexcode, unitid, IsSortIndex, IsDisplayIndex, IsAlt, IsPlaceholder, DisplayOrder) values ('~DD-___82',647,1,1,0,0,4)</v>
      </c>
    </row>
    <row r="634" spans="1:13" ht="28.8" x14ac:dyDescent="0.3">
      <c r="A634" s="10">
        <v>939</v>
      </c>
      <c r="B634" s="10" t="s">
        <v>936</v>
      </c>
      <c r="C634" s="10" t="s">
        <v>21</v>
      </c>
      <c r="D634" s="10">
        <v>648</v>
      </c>
      <c r="E634" s="10" t="b">
        <v>1</v>
      </c>
      <c r="F634" s="10" t="b">
        <v>1</v>
      </c>
      <c r="G634" s="10" t="b">
        <v>0</v>
      </c>
      <c r="H634" s="10" t="b">
        <v>0</v>
      </c>
      <c r="I634" s="10">
        <v>2</v>
      </c>
      <c r="K634" t="str">
        <f t="shared" si="21"/>
        <v>~DD-___83</v>
      </c>
      <c r="M634" t="str">
        <f t="shared" si="20"/>
        <v>insert into unitindex (indexcode, unitid, IsSortIndex, IsDisplayIndex, IsAlt, IsPlaceholder, DisplayOrder) values ('~DD-___83',648,1,1,0,0,4)</v>
      </c>
    </row>
    <row r="635" spans="1:13" ht="28.8" x14ac:dyDescent="0.3">
      <c r="A635" s="10">
        <v>942</v>
      </c>
      <c r="B635" s="10" t="s">
        <v>937</v>
      </c>
      <c r="C635" s="10" t="s">
        <v>21</v>
      </c>
      <c r="D635" s="10">
        <v>649</v>
      </c>
      <c r="E635" s="10" t="b">
        <v>1</v>
      </c>
      <c r="F635" s="10" t="b">
        <v>1</v>
      </c>
      <c r="G635" s="10" t="b">
        <v>0</v>
      </c>
      <c r="H635" s="10" t="b">
        <v>0</v>
      </c>
      <c r="I635" s="10">
        <v>2</v>
      </c>
      <c r="K635" t="str">
        <f t="shared" si="21"/>
        <v>~DD-___84</v>
      </c>
      <c r="M635" t="str">
        <f t="shared" si="20"/>
        <v>insert into unitindex (indexcode, unitid, IsSortIndex, IsDisplayIndex, IsAlt, IsPlaceholder, DisplayOrder) values ('~DD-___84',649,1,1,0,0,4)</v>
      </c>
    </row>
    <row r="636" spans="1:13" ht="28.8" x14ac:dyDescent="0.3">
      <c r="A636" s="10">
        <v>945</v>
      </c>
      <c r="B636" s="10" t="s">
        <v>938</v>
      </c>
      <c r="C636" s="10" t="s">
        <v>21</v>
      </c>
      <c r="D636" s="10">
        <v>651</v>
      </c>
      <c r="E636" s="10" t="b">
        <v>1</v>
      </c>
      <c r="F636" s="10" t="b">
        <v>1</v>
      </c>
      <c r="G636" s="10" t="b">
        <v>0</v>
      </c>
      <c r="H636" s="10" t="b">
        <v>0</v>
      </c>
      <c r="I636" s="10">
        <v>2</v>
      </c>
      <c r="K636" t="str">
        <f t="shared" si="21"/>
        <v>~DD-___85</v>
      </c>
      <c r="M636" t="str">
        <f t="shared" si="20"/>
        <v>insert into unitindex (indexcode, unitid, IsSortIndex, IsDisplayIndex, IsAlt, IsPlaceholder, DisplayOrder) values ('~DD-___85',651,1,1,0,0,4)</v>
      </c>
    </row>
    <row r="637" spans="1:13" ht="28.8" x14ac:dyDescent="0.3">
      <c r="A637" s="10">
        <v>948</v>
      </c>
      <c r="B637" s="10" t="s">
        <v>940</v>
      </c>
      <c r="C637" s="10" t="s">
        <v>21</v>
      </c>
      <c r="D637" s="10">
        <v>653</v>
      </c>
      <c r="E637" s="10" t="b">
        <v>1</v>
      </c>
      <c r="F637" s="10" t="b">
        <v>1</v>
      </c>
      <c r="G637" s="10" t="b">
        <v>0</v>
      </c>
      <c r="H637" s="10" t="b">
        <v>0</v>
      </c>
      <c r="I637" s="10">
        <v>2</v>
      </c>
      <c r="K637" t="str">
        <f t="shared" si="21"/>
        <v>~DD-___87</v>
      </c>
      <c r="M637" t="str">
        <f t="shared" si="20"/>
        <v>insert into unitindex (indexcode, unitid, IsSortIndex, IsDisplayIndex, IsAlt, IsPlaceholder, DisplayOrder) values ('~DD-___87',653,1,1,0,0,4)</v>
      </c>
    </row>
    <row r="638" spans="1:13" ht="28.8" x14ac:dyDescent="0.3">
      <c r="A638" s="10">
        <v>951</v>
      </c>
      <c r="B638" s="10" t="s">
        <v>941</v>
      </c>
      <c r="C638" s="10" t="s">
        <v>21</v>
      </c>
      <c r="D638" s="10">
        <v>654</v>
      </c>
      <c r="E638" s="10" t="b">
        <v>1</v>
      </c>
      <c r="F638" s="10" t="b">
        <v>1</v>
      </c>
      <c r="G638" s="10" t="b">
        <v>0</v>
      </c>
      <c r="H638" s="10" t="b">
        <v>0</v>
      </c>
      <c r="I638" s="10">
        <v>2</v>
      </c>
      <c r="K638" t="str">
        <f t="shared" si="21"/>
        <v>~DD-___88</v>
      </c>
      <c r="M638" t="str">
        <f t="shared" si="20"/>
        <v>insert into unitindex (indexcode, unitid, IsSortIndex, IsDisplayIndex, IsAlt, IsPlaceholder, DisplayOrder) values ('~DD-___88',654,1,1,0,0,4)</v>
      </c>
    </row>
    <row r="639" spans="1:13" ht="28.8" x14ac:dyDescent="0.3">
      <c r="A639" s="10">
        <v>954</v>
      </c>
      <c r="B639" s="10" t="s">
        <v>942</v>
      </c>
      <c r="C639" s="10" t="s">
        <v>21</v>
      </c>
      <c r="D639" s="10">
        <v>655</v>
      </c>
      <c r="E639" s="10" t="b">
        <v>1</v>
      </c>
      <c r="F639" s="10" t="b">
        <v>1</v>
      </c>
      <c r="G639" s="10" t="b">
        <v>0</v>
      </c>
      <c r="H639" s="10" t="b">
        <v>0</v>
      </c>
      <c r="I639" s="10">
        <v>2</v>
      </c>
      <c r="K639" t="str">
        <f t="shared" si="21"/>
        <v>~DD-___89</v>
      </c>
      <c r="M639" t="str">
        <f t="shared" si="20"/>
        <v>insert into unitindex (indexcode, unitid, IsSortIndex, IsDisplayIndex, IsAlt, IsPlaceholder, DisplayOrder) values ('~DD-___89',655,1,1,0,0,4)</v>
      </c>
    </row>
    <row r="640" spans="1:13" ht="28.8" x14ac:dyDescent="0.3">
      <c r="A640" s="10">
        <v>957</v>
      </c>
      <c r="B640" s="10" t="s">
        <v>944</v>
      </c>
      <c r="C640" s="10" t="s">
        <v>21</v>
      </c>
      <c r="D640" s="10">
        <v>657</v>
      </c>
      <c r="E640" s="10" t="b">
        <v>1</v>
      </c>
      <c r="F640" s="10" t="b">
        <v>1</v>
      </c>
      <c r="G640" s="10" t="b">
        <v>0</v>
      </c>
      <c r="H640" s="10" t="b">
        <v>0</v>
      </c>
      <c r="I640" s="10">
        <v>2</v>
      </c>
      <c r="K640" t="str">
        <f t="shared" si="21"/>
        <v>~DD-___91</v>
      </c>
      <c r="M640" t="str">
        <f t="shared" si="20"/>
        <v>insert into unitindex (indexcode, unitid, IsSortIndex, IsDisplayIndex, IsAlt, IsPlaceholder, DisplayOrder) values ('~DD-___91',657,1,1,0,0,4)</v>
      </c>
    </row>
    <row r="641" spans="1:13" ht="28.8" x14ac:dyDescent="0.3">
      <c r="A641" s="10">
        <v>960</v>
      </c>
      <c r="B641" s="10" t="s">
        <v>945</v>
      </c>
      <c r="C641" s="10" t="s">
        <v>21</v>
      </c>
      <c r="D641" s="10">
        <v>658</v>
      </c>
      <c r="E641" s="10" t="b">
        <v>1</v>
      </c>
      <c r="F641" s="10" t="b">
        <v>1</v>
      </c>
      <c r="G641" s="10" t="b">
        <v>0</v>
      </c>
      <c r="H641" s="10" t="b">
        <v>0</v>
      </c>
      <c r="I641" s="10">
        <v>2</v>
      </c>
      <c r="K641" t="str">
        <f t="shared" si="21"/>
        <v>~DD-___92</v>
      </c>
      <c r="M641" t="str">
        <f t="shared" si="20"/>
        <v>insert into unitindex (indexcode, unitid, IsSortIndex, IsDisplayIndex, IsAlt, IsPlaceholder, DisplayOrder) values ('~DD-___92',658,1,1,0,0,4)</v>
      </c>
    </row>
    <row r="642" spans="1:13" ht="28.8" x14ac:dyDescent="0.3">
      <c r="A642" s="10">
        <v>963</v>
      </c>
      <c r="B642" s="10" t="s">
        <v>947</v>
      </c>
      <c r="C642" s="10" t="s">
        <v>21</v>
      </c>
      <c r="D642" s="10">
        <v>660</v>
      </c>
      <c r="E642" s="10" t="b">
        <v>1</v>
      </c>
      <c r="F642" s="10" t="b">
        <v>1</v>
      </c>
      <c r="G642" s="10" t="b">
        <v>0</v>
      </c>
      <c r="H642" s="10" t="b">
        <v>0</v>
      </c>
      <c r="I642" s="10">
        <v>2</v>
      </c>
      <c r="K642" t="str">
        <f t="shared" si="21"/>
        <v>~DD-___94</v>
      </c>
      <c r="M642" t="str">
        <f t="shared" si="20"/>
        <v>insert into unitindex (indexcode, unitid, IsSortIndex, IsDisplayIndex, IsAlt, IsPlaceholder, DisplayOrder) values ('~DD-___94',660,1,1,0,0,4)</v>
      </c>
    </row>
    <row r="643" spans="1:13" ht="28.8" x14ac:dyDescent="0.3">
      <c r="A643" s="10">
        <v>966</v>
      </c>
      <c r="B643" s="10" t="s">
        <v>948</v>
      </c>
      <c r="C643" s="10" t="s">
        <v>21</v>
      </c>
      <c r="D643" s="10">
        <v>661</v>
      </c>
      <c r="E643" s="10" t="b">
        <v>1</v>
      </c>
      <c r="F643" s="10" t="b">
        <v>1</v>
      </c>
      <c r="G643" s="10" t="b">
        <v>0</v>
      </c>
      <c r="H643" s="10" t="b">
        <v>0</v>
      </c>
      <c r="I643" s="10">
        <v>2</v>
      </c>
      <c r="K643" t="str">
        <f t="shared" si="21"/>
        <v>~DD-___95</v>
      </c>
      <c r="M643" t="str">
        <f t="shared" si="20"/>
        <v>insert into unitindex (indexcode, unitid, IsSortIndex, IsDisplayIndex, IsAlt, IsPlaceholder, DisplayOrder) values ('~DD-___95',661,1,1,0,0,4)</v>
      </c>
    </row>
    <row r="644" spans="1:13" ht="28.8" x14ac:dyDescent="0.3">
      <c r="A644" s="10">
        <v>969</v>
      </c>
      <c r="B644" s="10" t="s">
        <v>949</v>
      </c>
      <c r="C644" s="10" t="s">
        <v>21</v>
      </c>
      <c r="D644" s="10">
        <v>662</v>
      </c>
      <c r="E644" s="10" t="b">
        <v>1</v>
      </c>
      <c r="F644" s="10" t="b">
        <v>1</v>
      </c>
      <c r="G644" s="10" t="b">
        <v>0</v>
      </c>
      <c r="H644" s="10" t="b">
        <v>0</v>
      </c>
      <c r="I644" s="10">
        <v>2</v>
      </c>
      <c r="K644" t="str">
        <f t="shared" si="21"/>
        <v>~DD-___96</v>
      </c>
      <c r="M644" t="str">
        <f t="shared" si="20"/>
        <v>insert into unitindex (indexcode, unitid, IsSortIndex, IsDisplayIndex, IsAlt, IsPlaceholder, DisplayOrder) values ('~DD-___96',662,1,1,0,0,4)</v>
      </c>
    </row>
    <row r="645" spans="1:13" ht="28.8" x14ac:dyDescent="0.3">
      <c r="A645" s="10">
        <v>972</v>
      </c>
      <c r="B645" s="10" t="s">
        <v>951</v>
      </c>
      <c r="C645" s="10" t="s">
        <v>21</v>
      </c>
      <c r="D645" s="10">
        <v>664</v>
      </c>
      <c r="E645" s="10" t="b">
        <v>1</v>
      </c>
      <c r="F645" s="10" t="b">
        <v>1</v>
      </c>
      <c r="G645" s="10" t="b">
        <v>0</v>
      </c>
      <c r="H645" s="10" t="b">
        <v>0</v>
      </c>
      <c r="I645" s="10">
        <v>2</v>
      </c>
      <c r="K645" t="str">
        <f t="shared" si="21"/>
        <v>~DD-___98</v>
      </c>
      <c r="M645" t="str">
        <f t="shared" si="20"/>
        <v>insert into unitindex (indexcode, unitid, IsSortIndex, IsDisplayIndex, IsAlt, IsPlaceholder, DisplayOrder) values ('~DD-___98',664,1,1,0,0,4)</v>
      </c>
    </row>
    <row r="646" spans="1:13" ht="28.8" x14ac:dyDescent="0.3">
      <c r="A646" s="10">
        <v>975</v>
      </c>
      <c r="B646" s="10" t="s">
        <v>952</v>
      </c>
      <c r="C646" s="10" t="s">
        <v>21</v>
      </c>
      <c r="D646" s="10">
        <v>665</v>
      </c>
      <c r="E646" s="10" t="b">
        <v>1</v>
      </c>
      <c r="F646" s="10" t="b">
        <v>1</v>
      </c>
      <c r="G646" s="10" t="b">
        <v>0</v>
      </c>
      <c r="H646" s="10" t="b">
        <v>0</v>
      </c>
      <c r="I646" s="10">
        <v>2</v>
      </c>
      <c r="K646" t="str">
        <f t="shared" si="21"/>
        <v>~DD-___99</v>
      </c>
      <c r="M646" t="str">
        <f t="shared" si="20"/>
        <v>insert into unitindex (indexcode, unitid, IsSortIndex, IsDisplayIndex, IsAlt, IsPlaceholder, DisplayOrder) values ('~DD-___99',665,1,1,0,0,4)</v>
      </c>
    </row>
    <row r="647" spans="1:13" ht="28.8" x14ac:dyDescent="0.3">
      <c r="A647" s="10">
        <v>978</v>
      </c>
      <c r="B647" s="10" t="s">
        <v>953</v>
      </c>
      <c r="C647" s="10" t="s">
        <v>21</v>
      </c>
      <c r="D647" s="10">
        <v>666</v>
      </c>
      <c r="E647" s="10" t="b">
        <v>1</v>
      </c>
      <c r="F647" s="10" t="b">
        <v>1</v>
      </c>
      <c r="G647" s="10" t="b">
        <v>0</v>
      </c>
      <c r="H647" s="10" t="b">
        <v>0</v>
      </c>
      <c r="I647" s="10">
        <v>2</v>
      </c>
      <c r="K647" t="str">
        <f t="shared" si="21"/>
        <v>~DD-__100</v>
      </c>
      <c r="M647" t="str">
        <f t="shared" si="20"/>
        <v>insert into unitindex (indexcode, unitid, IsSortIndex, IsDisplayIndex, IsAlt, IsPlaceholder, DisplayOrder) values ('~DD-__100',666,1,1,0,0,4)</v>
      </c>
    </row>
    <row r="648" spans="1:13" ht="28.8" x14ac:dyDescent="0.3">
      <c r="A648" s="10">
        <v>981</v>
      </c>
      <c r="B648" s="10" t="s">
        <v>954</v>
      </c>
      <c r="C648" s="10" t="s">
        <v>21</v>
      </c>
      <c r="D648" s="10">
        <v>667</v>
      </c>
      <c r="E648" s="10" t="b">
        <v>1</v>
      </c>
      <c r="F648" s="10" t="b">
        <v>1</v>
      </c>
      <c r="G648" s="10" t="b">
        <v>0</v>
      </c>
      <c r="H648" s="10" t="b">
        <v>0</v>
      </c>
      <c r="I648" s="10">
        <v>2</v>
      </c>
      <c r="K648" t="str">
        <f t="shared" si="21"/>
        <v>~DD-__102</v>
      </c>
      <c r="M648" t="str">
        <f t="shared" si="20"/>
        <v>insert into unitindex (indexcode, unitid, IsSortIndex, IsDisplayIndex, IsAlt, IsPlaceholder, DisplayOrder) values ('~DD-__102',667,1,1,0,0,4)</v>
      </c>
    </row>
    <row r="649" spans="1:13" ht="28.8" x14ac:dyDescent="0.3">
      <c r="A649" s="10">
        <v>984</v>
      </c>
      <c r="B649" s="10" t="s">
        <v>955</v>
      </c>
      <c r="C649" s="10" t="s">
        <v>21</v>
      </c>
      <c r="D649" s="10">
        <v>668</v>
      </c>
      <c r="E649" s="10" t="b">
        <v>1</v>
      </c>
      <c r="F649" s="10" t="b">
        <v>1</v>
      </c>
      <c r="G649" s="10" t="b">
        <v>0</v>
      </c>
      <c r="H649" s="10" t="b">
        <v>0</v>
      </c>
      <c r="I649" s="10">
        <v>2</v>
      </c>
      <c r="K649" t="str">
        <f t="shared" si="21"/>
        <v>~DD-__103</v>
      </c>
      <c r="M649" t="str">
        <f t="shared" si="20"/>
        <v>insert into unitindex (indexcode, unitid, IsSortIndex, IsDisplayIndex, IsAlt, IsPlaceholder, DisplayOrder) values ('~DD-__103',668,1,1,0,0,4)</v>
      </c>
    </row>
    <row r="650" spans="1:13" ht="28.8" x14ac:dyDescent="0.3">
      <c r="A650" s="10">
        <v>987</v>
      </c>
      <c r="B650" s="10" t="s">
        <v>956</v>
      </c>
      <c r="C650" s="10" t="s">
        <v>21</v>
      </c>
      <c r="D650" s="10">
        <v>669</v>
      </c>
      <c r="E650" s="10" t="b">
        <v>1</v>
      </c>
      <c r="F650" s="10" t="b">
        <v>1</v>
      </c>
      <c r="G650" s="10" t="b">
        <v>0</v>
      </c>
      <c r="H650" s="10" t="b">
        <v>0</v>
      </c>
      <c r="I650" s="10">
        <v>2</v>
      </c>
      <c r="K650" t="str">
        <f t="shared" si="21"/>
        <v>~DD-__105</v>
      </c>
      <c r="M650" t="str">
        <f t="shared" si="20"/>
        <v>insert into unitindex (indexcode, unitid, IsSortIndex, IsDisplayIndex, IsAlt, IsPlaceholder, DisplayOrder) values ('~DD-__105',669,1,1,0,0,4)</v>
      </c>
    </row>
    <row r="651" spans="1:13" ht="28.8" x14ac:dyDescent="0.3">
      <c r="A651" s="10">
        <v>990</v>
      </c>
      <c r="B651" s="10" t="s">
        <v>957</v>
      </c>
      <c r="C651" s="10" t="s">
        <v>21</v>
      </c>
      <c r="D651" s="10">
        <v>670</v>
      </c>
      <c r="E651" s="10" t="b">
        <v>1</v>
      </c>
      <c r="F651" s="10" t="b">
        <v>1</v>
      </c>
      <c r="G651" s="10" t="b">
        <v>0</v>
      </c>
      <c r="H651" s="10" t="b">
        <v>0</v>
      </c>
      <c r="I651" s="10">
        <v>2</v>
      </c>
      <c r="K651" t="str">
        <f t="shared" si="21"/>
        <v>~DD-__107</v>
      </c>
      <c r="M651" t="str">
        <f t="shared" si="20"/>
        <v>insert into unitindex (indexcode, unitid, IsSortIndex, IsDisplayIndex, IsAlt, IsPlaceholder, DisplayOrder) values ('~DD-__107',670,1,1,0,0,4)</v>
      </c>
    </row>
    <row r="652" spans="1:13" ht="28.8" x14ac:dyDescent="0.3">
      <c r="A652" s="10">
        <v>993</v>
      </c>
      <c r="B652" s="10" t="s">
        <v>958</v>
      </c>
      <c r="C652" s="10" t="s">
        <v>21</v>
      </c>
      <c r="D652" s="10">
        <v>671</v>
      </c>
      <c r="E652" s="10" t="b">
        <v>1</v>
      </c>
      <c r="F652" s="10" t="b">
        <v>1</v>
      </c>
      <c r="G652" s="10" t="b">
        <v>0</v>
      </c>
      <c r="H652" s="10" t="b">
        <v>0</v>
      </c>
      <c r="I652" s="10">
        <v>2</v>
      </c>
      <c r="K652" t="str">
        <f t="shared" si="21"/>
        <v>~DD-__108</v>
      </c>
      <c r="M652" t="str">
        <f t="shared" si="20"/>
        <v>insert into unitindex (indexcode, unitid, IsSortIndex, IsDisplayIndex, IsAlt, IsPlaceholder, DisplayOrder) values ('~DD-__108',671,1,1,0,0,4)</v>
      </c>
    </row>
    <row r="653" spans="1:13" ht="28.8" x14ac:dyDescent="0.3">
      <c r="A653" s="10">
        <v>996</v>
      </c>
      <c r="B653" s="10" t="s">
        <v>959</v>
      </c>
      <c r="C653" s="10" t="s">
        <v>21</v>
      </c>
      <c r="D653" s="10">
        <v>672</v>
      </c>
      <c r="E653" s="10" t="b">
        <v>1</v>
      </c>
      <c r="F653" s="10" t="b">
        <v>1</v>
      </c>
      <c r="G653" s="10" t="b">
        <v>0</v>
      </c>
      <c r="H653" s="10" t="b">
        <v>0</v>
      </c>
      <c r="I653" s="10">
        <v>2</v>
      </c>
      <c r="K653" t="str">
        <f t="shared" si="21"/>
        <v>~DD-__109</v>
      </c>
      <c r="M653" t="str">
        <f t="shared" si="20"/>
        <v>insert into unitindex (indexcode, unitid, IsSortIndex, IsDisplayIndex, IsAlt, IsPlaceholder, DisplayOrder) values ('~DD-__109',672,1,1,0,0,4)</v>
      </c>
    </row>
    <row r="654" spans="1:13" ht="28.8" x14ac:dyDescent="0.3">
      <c r="A654" s="10">
        <v>999</v>
      </c>
      <c r="B654" s="10" t="s">
        <v>960</v>
      </c>
      <c r="C654" s="10" t="s">
        <v>21</v>
      </c>
      <c r="D654" s="10">
        <v>673</v>
      </c>
      <c r="E654" s="10" t="b">
        <v>1</v>
      </c>
      <c r="F654" s="10" t="b">
        <v>1</v>
      </c>
      <c r="G654" s="10" t="b">
        <v>0</v>
      </c>
      <c r="H654" s="10" t="b">
        <v>0</v>
      </c>
      <c r="I654" s="10">
        <v>2</v>
      </c>
      <c r="K654" t="str">
        <f t="shared" si="21"/>
        <v>~DD-__110</v>
      </c>
      <c r="M654" t="str">
        <f t="shared" si="20"/>
        <v>insert into unitindex (indexcode, unitid, IsSortIndex, IsDisplayIndex, IsAlt, IsPlaceholder, DisplayOrder) values ('~DD-__110',673,1,1,0,0,4)</v>
      </c>
    </row>
    <row r="655" spans="1:13" ht="28.8" x14ac:dyDescent="0.3">
      <c r="A655" s="10">
        <v>1002</v>
      </c>
      <c r="B655" s="10" t="s">
        <v>961</v>
      </c>
      <c r="C655" s="10" t="s">
        <v>21</v>
      </c>
      <c r="D655" s="10">
        <v>674</v>
      </c>
      <c r="E655" s="10" t="b">
        <v>1</v>
      </c>
      <c r="F655" s="10" t="b">
        <v>1</v>
      </c>
      <c r="G655" s="10" t="b">
        <v>0</v>
      </c>
      <c r="H655" s="10" t="b">
        <v>0</v>
      </c>
      <c r="I655" s="10">
        <v>2</v>
      </c>
      <c r="K655" t="str">
        <f t="shared" si="21"/>
        <v>~DD-__111</v>
      </c>
      <c r="M655" t="str">
        <f t="shared" si="20"/>
        <v>insert into unitindex (indexcode, unitid, IsSortIndex, IsDisplayIndex, IsAlt, IsPlaceholder, DisplayOrder) values ('~DD-__111',674,1,1,0,0,4)</v>
      </c>
    </row>
    <row r="656" spans="1:13" ht="28.8" x14ac:dyDescent="0.3">
      <c r="A656" s="10">
        <v>1005</v>
      </c>
      <c r="B656" s="10" t="s">
        <v>963</v>
      </c>
      <c r="C656" s="10" t="s">
        <v>21</v>
      </c>
      <c r="D656" s="10">
        <v>676</v>
      </c>
      <c r="E656" s="10" t="b">
        <v>1</v>
      </c>
      <c r="F656" s="10" t="b">
        <v>1</v>
      </c>
      <c r="G656" s="10" t="b">
        <v>0</v>
      </c>
      <c r="H656" s="10" t="b">
        <v>0</v>
      </c>
      <c r="I656" s="10">
        <v>2</v>
      </c>
      <c r="K656" t="str">
        <f t="shared" si="21"/>
        <v>~DD-__113</v>
      </c>
      <c r="M656" t="str">
        <f t="shared" si="20"/>
        <v>insert into unitindex (indexcode, unitid, IsSortIndex, IsDisplayIndex, IsAlt, IsPlaceholder, DisplayOrder) values ('~DD-__113',676,1,1,0,0,4)</v>
      </c>
    </row>
    <row r="657" spans="1:13" ht="28.8" x14ac:dyDescent="0.3">
      <c r="A657" s="10">
        <v>1008</v>
      </c>
      <c r="B657" s="10" t="s">
        <v>964</v>
      </c>
      <c r="C657" s="10" t="s">
        <v>21</v>
      </c>
      <c r="D657" s="10">
        <v>677</v>
      </c>
      <c r="E657" s="10" t="b">
        <v>1</v>
      </c>
      <c r="F657" s="10" t="b">
        <v>1</v>
      </c>
      <c r="G657" s="10" t="b">
        <v>0</v>
      </c>
      <c r="H657" s="10" t="b">
        <v>0</v>
      </c>
      <c r="I657" s="10">
        <v>2</v>
      </c>
      <c r="K657" t="str">
        <f t="shared" si="21"/>
        <v>~DD-__114</v>
      </c>
      <c r="M657" t="str">
        <f t="shared" si="20"/>
        <v>insert into unitindex (indexcode, unitid, IsSortIndex, IsDisplayIndex, IsAlt, IsPlaceholder, DisplayOrder) values ('~DD-__114',677,1,1,0,0,4)</v>
      </c>
    </row>
    <row r="658" spans="1:13" ht="28.8" x14ac:dyDescent="0.3">
      <c r="A658" s="10">
        <v>1011</v>
      </c>
      <c r="B658" s="10" t="s">
        <v>965</v>
      </c>
      <c r="C658" s="10" t="s">
        <v>21</v>
      </c>
      <c r="D658" s="10">
        <v>678</v>
      </c>
      <c r="E658" s="10" t="b">
        <v>1</v>
      </c>
      <c r="F658" s="10" t="b">
        <v>1</v>
      </c>
      <c r="G658" s="10" t="b">
        <v>0</v>
      </c>
      <c r="H658" s="10" t="b">
        <v>0</v>
      </c>
      <c r="I658" s="10">
        <v>2</v>
      </c>
      <c r="K658" t="str">
        <f t="shared" si="21"/>
        <v>~DD-__115</v>
      </c>
      <c r="M658" t="str">
        <f t="shared" si="20"/>
        <v>insert into unitindex (indexcode, unitid, IsSortIndex, IsDisplayIndex, IsAlt, IsPlaceholder, DisplayOrder) values ('~DD-__115',678,1,1,0,0,4)</v>
      </c>
    </row>
    <row r="659" spans="1:13" ht="28.8" x14ac:dyDescent="0.3">
      <c r="A659" s="10">
        <v>1014</v>
      </c>
      <c r="B659" s="10" t="s">
        <v>966</v>
      </c>
      <c r="C659" s="10" t="s">
        <v>21</v>
      </c>
      <c r="D659" s="10">
        <v>679</v>
      </c>
      <c r="E659" s="10" t="b">
        <v>1</v>
      </c>
      <c r="F659" s="10" t="b">
        <v>1</v>
      </c>
      <c r="G659" s="10" t="b">
        <v>0</v>
      </c>
      <c r="H659" s="10" t="b">
        <v>0</v>
      </c>
      <c r="I659" s="10">
        <v>2</v>
      </c>
      <c r="K659" t="str">
        <f t="shared" si="21"/>
        <v>~DD-__116</v>
      </c>
      <c r="M659" t="str">
        <f t="shared" si="20"/>
        <v>insert into unitindex (indexcode, unitid, IsSortIndex, IsDisplayIndex, IsAlt, IsPlaceholder, DisplayOrder) values ('~DD-__116',679,1,1,0,0,4)</v>
      </c>
    </row>
    <row r="660" spans="1:13" ht="28.8" x14ac:dyDescent="0.3">
      <c r="A660" s="10">
        <v>1017</v>
      </c>
      <c r="B660" s="10" t="s">
        <v>967</v>
      </c>
      <c r="C660" s="10" t="s">
        <v>21</v>
      </c>
      <c r="D660" s="10">
        <v>680</v>
      </c>
      <c r="E660" s="10" t="b">
        <v>1</v>
      </c>
      <c r="F660" s="10" t="b">
        <v>1</v>
      </c>
      <c r="G660" s="10" t="b">
        <v>0</v>
      </c>
      <c r="H660" s="10" t="b">
        <v>0</v>
      </c>
      <c r="I660" s="10">
        <v>2</v>
      </c>
      <c r="K660" t="str">
        <f t="shared" si="21"/>
        <v>~DD-__117</v>
      </c>
      <c r="M660" t="str">
        <f t="shared" si="20"/>
        <v>insert into unitindex (indexcode, unitid, IsSortIndex, IsDisplayIndex, IsAlt, IsPlaceholder, DisplayOrder) values ('~DD-__117',680,1,1,0,0,4)</v>
      </c>
    </row>
    <row r="661" spans="1:13" ht="28.8" x14ac:dyDescent="0.3">
      <c r="A661" s="10">
        <v>1020</v>
      </c>
      <c r="B661" s="10" t="s">
        <v>968</v>
      </c>
      <c r="C661" s="10" t="s">
        <v>21</v>
      </c>
      <c r="D661" s="10">
        <v>681</v>
      </c>
      <c r="E661" s="10" t="b">
        <v>1</v>
      </c>
      <c r="F661" s="10" t="b">
        <v>1</v>
      </c>
      <c r="G661" s="10" t="b">
        <v>0</v>
      </c>
      <c r="H661" s="10" t="b">
        <v>0</v>
      </c>
      <c r="I661" s="10">
        <v>2</v>
      </c>
      <c r="K661" t="str">
        <f t="shared" si="21"/>
        <v>~DD-__118</v>
      </c>
      <c r="M661" t="str">
        <f t="shared" si="20"/>
        <v>insert into unitindex (indexcode, unitid, IsSortIndex, IsDisplayIndex, IsAlt, IsPlaceholder, DisplayOrder) values ('~DD-__118',681,1,1,0,0,4)</v>
      </c>
    </row>
    <row r="662" spans="1:13" ht="28.8" x14ac:dyDescent="0.3">
      <c r="A662" s="10">
        <v>1023</v>
      </c>
      <c r="B662" s="10" t="s">
        <v>969</v>
      </c>
      <c r="C662" s="10" t="s">
        <v>21</v>
      </c>
      <c r="D662" s="10">
        <v>682</v>
      </c>
      <c r="E662" s="10" t="b">
        <v>1</v>
      </c>
      <c r="F662" s="10" t="b">
        <v>1</v>
      </c>
      <c r="G662" s="10" t="b">
        <v>0</v>
      </c>
      <c r="H662" s="10" t="b">
        <v>0</v>
      </c>
      <c r="I662" s="10">
        <v>2</v>
      </c>
      <c r="K662" t="str">
        <f t="shared" si="21"/>
        <v>~DD-__119</v>
      </c>
      <c r="M662" t="str">
        <f t="shared" si="20"/>
        <v>insert into unitindex (indexcode, unitid, IsSortIndex, IsDisplayIndex, IsAlt, IsPlaceholder, DisplayOrder) values ('~DD-__119',682,1,1,0,0,4)</v>
      </c>
    </row>
    <row r="663" spans="1:13" ht="28.8" x14ac:dyDescent="0.3">
      <c r="A663" s="10">
        <v>1026</v>
      </c>
      <c r="B663" s="10" t="s">
        <v>970</v>
      </c>
      <c r="C663" s="10" t="s">
        <v>21</v>
      </c>
      <c r="D663" s="10">
        <v>683</v>
      </c>
      <c r="E663" s="10" t="b">
        <v>1</v>
      </c>
      <c r="F663" s="10" t="b">
        <v>1</v>
      </c>
      <c r="G663" s="10" t="b">
        <v>0</v>
      </c>
      <c r="H663" s="10" t="b">
        <v>0</v>
      </c>
      <c r="I663" s="10">
        <v>2</v>
      </c>
      <c r="K663" t="str">
        <f t="shared" si="21"/>
        <v>~DD-__120</v>
      </c>
      <c r="M663" t="str">
        <f t="shared" si="20"/>
        <v>insert into unitindex (indexcode, unitid, IsSortIndex, IsDisplayIndex, IsAlt, IsPlaceholder, DisplayOrder) values ('~DD-__120',683,1,1,0,0,4)</v>
      </c>
    </row>
    <row r="664" spans="1:13" ht="28.8" x14ac:dyDescent="0.3">
      <c r="A664" s="10">
        <v>1029</v>
      </c>
      <c r="B664" s="10" t="s">
        <v>971</v>
      </c>
      <c r="C664" s="10" t="s">
        <v>21</v>
      </c>
      <c r="D664" s="10">
        <v>684</v>
      </c>
      <c r="E664" s="10" t="b">
        <v>1</v>
      </c>
      <c r="F664" s="10" t="b">
        <v>1</v>
      </c>
      <c r="G664" s="10" t="b">
        <v>0</v>
      </c>
      <c r="H664" s="10" t="b">
        <v>0</v>
      </c>
      <c r="I664" s="10">
        <v>2</v>
      </c>
      <c r="K664" t="str">
        <f t="shared" si="21"/>
        <v>~DD-__121</v>
      </c>
      <c r="M664" t="str">
        <f t="shared" si="20"/>
        <v>insert into unitindex (indexcode, unitid, IsSortIndex, IsDisplayIndex, IsAlt, IsPlaceholder, DisplayOrder) values ('~DD-__121',684,1,1,0,0,4)</v>
      </c>
    </row>
    <row r="665" spans="1:13" ht="28.8" x14ac:dyDescent="0.3">
      <c r="A665" s="10">
        <v>1032</v>
      </c>
      <c r="B665" s="10" t="s">
        <v>972</v>
      </c>
      <c r="C665" s="10" t="s">
        <v>21</v>
      </c>
      <c r="D665" s="10">
        <v>685</v>
      </c>
      <c r="E665" s="10" t="b">
        <v>1</v>
      </c>
      <c r="F665" s="10" t="b">
        <v>1</v>
      </c>
      <c r="G665" s="10" t="b">
        <v>0</v>
      </c>
      <c r="H665" s="10" t="b">
        <v>0</v>
      </c>
      <c r="I665" s="10">
        <v>2</v>
      </c>
      <c r="K665" t="str">
        <f t="shared" si="21"/>
        <v>~DD-__122</v>
      </c>
      <c r="M665" t="str">
        <f t="shared" si="20"/>
        <v>insert into unitindex (indexcode, unitid, IsSortIndex, IsDisplayIndex, IsAlt, IsPlaceholder, DisplayOrder) values ('~DD-__122',685,1,1,0,0,4)</v>
      </c>
    </row>
    <row r="666" spans="1:13" ht="28.8" x14ac:dyDescent="0.3">
      <c r="A666" s="10">
        <v>1035</v>
      </c>
      <c r="B666" s="10" t="s">
        <v>973</v>
      </c>
      <c r="C666" s="10" t="s">
        <v>21</v>
      </c>
      <c r="D666" s="10">
        <v>686</v>
      </c>
      <c r="E666" s="10" t="b">
        <v>1</v>
      </c>
      <c r="F666" s="10" t="b">
        <v>1</v>
      </c>
      <c r="G666" s="10" t="b">
        <v>0</v>
      </c>
      <c r="H666" s="10" t="b">
        <v>0</v>
      </c>
      <c r="I666" s="10">
        <v>2</v>
      </c>
      <c r="K666" t="str">
        <f t="shared" si="21"/>
        <v>~DD-__123</v>
      </c>
      <c r="M666" t="str">
        <f t="shared" si="20"/>
        <v>insert into unitindex (indexcode, unitid, IsSortIndex, IsDisplayIndex, IsAlt, IsPlaceholder, DisplayOrder) values ('~DD-__123',686,1,1,0,0,4)</v>
      </c>
    </row>
    <row r="667" spans="1:13" ht="28.8" x14ac:dyDescent="0.3">
      <c r="A667" s="10">
        <v>1038</v>
      </c>
      <c r="B667" s="10" t="s">
        <v>974</v>
      </c>
      <c r="C667" s="10" t="s">
        <v>21</v>
      </c>
      <c r="D667" s="10">
        <v>687</v>
      </c>
      <c r="E667" s="10" t="b">
        <v>1</v>
      </c>
      <c r="F667" s="10" t="b">
        <v>1</v>
      </c>
      <c r="G667" s="10" t="b">
        <v>0</v>
      </c>
      <c r="H667" s="10" t="b">
        <v>0</v>
      </c>
      <c r="I667" s="10">
        <v>2</v>
      </c>
      <c r="K667" t="str">
        <f t="shared" si="21"/>
        <v>~DD-__124</v>
      </c>
      <c r="M667" t="str">
        <f t="shared" si="20"/>
        <v>insert into unitindex (indexcode, unitid, IsSortIndex, IsDisplayIndex, IsAlt, IsPlaceholder, DisplayOrder) values ('~DD-__124',687,1,1,0,0,4)</v>
      </c>
    </row>
    <row r="668" spans="1:13" ht="28.8" x14ac:dyDescent="0.3">
      <c r="A668" s="10">
        <v>1041</v>
      </c>
      <c r="B668" s="10" t="s">
        <v>975</v>
      </c>
      <c r="C668" s="10" t="s">
        <v>21</v>
      </c>
      <c r="D668" s="10">
        <v>688</v>
      </c>
      <c r="E668" s="10" t="b">
        <v>1</v>
      </c>
      <c r="F668" s="10" t="b">
        <v>1</v>
      </c>
      <c r="G668" s="10" t="b">
        <v>0</v>
      </c>
      <c r="H668" s="10" t="b">
        <v>0</v>
      </c>
      <c r="I668" s="10">
        <v>2</v>
      </c>
      <c r="K668" t="str">
        <f t="shared" si="21"/>
        <v>~DD-__125</v>
      </c>
      <c r="M668" t="str">
        <f t="shared" si="20"/>
        <v>insert into unitindex (indexcode, unitid, IsSortIndex, IsDisplayIndex, IsAlt, IsPlaceholder, DisplayOrder) values ('~DD-__125',688,1,1,0,0,4)</v>
      </c>
    </row>
    <row r="669" spans="1:13" ht="28.8" x14ac:dyDescent="0.3">
      <c r="A669" s="10">
        <v>1044</v>
      </c>
      <c r="B669" s="10" t="s">
        <v>976</v>
      </c>
      <c r="C669" s="10" t="s">
        <v>21</v>
      </c>
      <c r="D669" s="10">
        <v>689</v>
      </c>
      <c r="E669" s="10" t="b">
        <v>1</v>
      </c>
      <c r="F669" s="10" t="b">
        <v>1</v>
      </c>
      <c r="G669" s="10" t="b">
        <v>0</v>
      </c>
      <c r="H669" s="10" t="b">
        <v>0</v>
      </c>
      <c r="I669" s="10">
        <v>2</v>
      </c>
      <c r="K669" t="str">
        <f t="shared" si="21"/>
        <v>~DD-__126</v>
      </c>
      <c r="M669" t="str">
        <f t="shared" si="20"/>
        <v>insert into unitindex (indexcode, unitid, IsSortIndex, IsDisplayIndex, IsAlt, IsPlaceholder, DisplayOrder) values ('~DD-__126',689,1,1,0,0,4)</v>
      </c>
    </row>
    <row r="670" spans="1:13" ht="28.8" x14ac:dyDescent="0.3">
      <c r="A670" s="10">
        <v>1047</v>
      </c>
      <c r="B670" s="10" t="s">
        <v>977</v>
      </c>
      <c r="C670" s="10" t="s">
        <v>21</v>
      </c>
      <c r="D670" s="10">
        <v>690</v>
      </c>
      <c r="E670" s="10" t="b">
        <v>1</v>
      </c>
      <c r="F670" s="10" t="b">
        <v>1</v>
      </c>
      <c r="G670" s="10" t="b">
        <v>0</v>
      </c>
      <c r="H670" s="10" t="b">
        <v>0</v>
      </c>
      <c r="I670" s="10">
        <v>2</v>
      </c>
      <c r="K670" t="str">
        <f t="shared" si="21"/>
        <v>~DD-__127</v>
      </c>
      <c r="M670" t="str">
        <f t="shared" si="20"/>
        <v>insert into unitindex (indexcode, unitid, IsSortIndex, IsDisplayIndex, IsAlt, IsPlaceholder, DisplayOrder) values ('~DD-__127',690,1,1,0,0,4)</v>
      </c>
    </row>
    <row r="671" spans="1:13" ht="28.8" x14ac:dyDescent="0.3">
      <c r="A671" s="10">
        <v>1191</v>
      </c>
      <c r="B671" s="10" t="s">
        <v>978</v>
      </c>
      <c r="C671" s="10" t="s">
        <v>21</v>
      </c>
      <c r="D671" s="10">
        <v>703</v>
      </c>
      <c r="E671" s="10" t="b">
        <v>1</v>
      </c>
      <c r="F671" s="10" t="b">
        <v>1</v>
      </c>
      <c r="G671" s="10" t="b">
        <v>0</v>
      </c>
      <c r="H671" s="10" t="b">
        <v>0</v>
      </c>
      <c r="I671" s="10">
        <v>2</v>
      </c>
      <c r="K671" t="str">
        <f>SUBSTITUTE(B671,"LCC","~LCC")</f>
        <v>~LCC-___19</v>
      </c>
      <c r="M671" t="str">
        <f t="shared" si="20"/>
        <v>insert into unitindex (indexcode, unitid, IsSortIndex, IsDisplayIndex, IsAlt, IsPlaceholder, DisplayOrder) values ('~LCC-___19',703,1,1,0,0,4)</v>
      </c>
    </row>
    <row r="672" spans="1:13" ht="28.8" x14ac:dyDescent="0.3">
      <c r="A672" s="10">
        <v>1194</v>
      </c>
      <c r="B672" s="10" t="s">
        <v>979</v>
      </c>
      <c r="C672" s="10" t="s">
        <v>21</v>
      </c>
      <c r="D672" s="10">
        <v>704</v>
      </c>
      <c r="E672" s="10" t="b">
        <v>1</v>
      </c>
      <c r="F672" s="10" t="b">
        <v>1</v>
      </c>
      <c r="G672" s="10" t="b">
        <v>0</v>
      </c>
      <c r="H672" s="10" t="b">
        <v>0</v>
      </c>
      <c r="I672" s="10">
        <v>2</v>
      </c>
      <c r="K672" t="str">
        <f>SUBSTITUTE(B672,"LCC","~LCC")</f>
        <v>~LCC-___20</v>
      </c>
      <c r="M672" t="str">
        <f t="shared" si="20"/>
        <v>insert into unitindex (indexcode, unitid, IsSortIndex, IsDisplayIndex, IsAlt, IsPlaceholder, DisplayOrder) values ('~LCC-___20',704,1,1,0,0,4)</v>
      </c>
    </row>
    <row r="673" spans="1:13" ht="28.8" x14ac:dyDescent="0.3">
      <c r="A673" s="10">
        <v>1199</v>
      </c>
      <c r="B673" s="10" t="s">
        <v>980</v>
      </c>
      <c r="C673" s="10" t="s">
        <v>21</v>
      </c>
      <c r="D673" s="10">
        <v>706</v>
      </c>
      <c r="E673" s="10" t="b">
        <v>1</v>
      </c>
      <c r="F673" s="10" t="b">
        <v>1</v>
      </c>
      <c r="G673" s="10" t="b">
        <v>0</v>
      </c>
      <c r="H673" s="10" t="b">
        <v>0</v>
      </c>
      <c r="I673" s="10">
        <v>2</v>
      </c>
      <c r="K673" t="str">
        <f>SUBSTITUTE(B673,"LCS","~LCS")</f>
        <v>~LCS-____1</v>
      </c>
      <c r="M673" t="str">
        <f t="shared" si="20"/>
        <v>insert into unitindex (indexcode, unitid, IsSortIndex, IsDisplayIndex, IsAlt, IsPlaceholder, DisplayOrder) values ('~LCS-____1',706,1,1,0,0,4)</v>
      </c>
    </row>
    <row r="674" spans="1:13" ht="28.8" x14ac:dyDescent="0.3">
      <c r="A674" s="10">
        <v>1241</v>
      </c>
      <c r="B674" s="10" t="s">
        <v>994</v>
      </c>
      <c r="C674" s="10" t="s">
        <v>21</v>
      </c>
      <c r="D674" s="10">
        <v>721</v>
      </c>
      <c r="E674" s="10" t="b">
        <v>1</v>
      </c>
      <c r="F674" s="10" t="b">
        <v>1</v>
      </c>
      <c r="G674" s="10" t="b">
        <v>0</v>
      </c>
      <c r="H674" s="10" t="b">
        <v>0</v>
      </c>
      <c r="I674" s="10">
        <v>2</v>
      </c>
      <c r="K674" t="str">
        <f t="shared" ref="K674:K701" si="22">SUBSTITUTE(B674,"LCS","~LCS")</f>
        <v>~LCS-____2</v>
      </c>
      <c r="M674" t="str">
        <f t="shared" si="20"/>
        <v>insert into unitindex (indexcode, unitid, IsSortIndex, IsDisplayIndex, IsAlt, IsPlaceholder, DisplayOrder) values ('~LCS-____2',721,1,1,0,0,4)</v>
      </c>
    </row>
    <row r="675" spans="1:13" ht="28.8" x14ac:dyDescent="0.3">
      <c r="A675" s="10">
        <v>1202</v>
      </c>
      <c r="B675" s="10" t="s">
        <v>981</v>
      </c>
      <c r="C675" s="10" t="s">
        <v>21</v>
      </c>
      <c r="D675" s="10">
        <v>708</v>
      </c>
      <c r="E675" s="10" t="b">
        <v>1</v>
      </c>
      <c r="F675" s="10" t="b">
        <v>1</v>
      </c>
      <c r="G675" s="10" t="b">
        <v>0</v>
      </c>
      <c r="H675" s="10" t="b">
        <v>0</v>
      </c>
      <c r="I675" s="10">
        <v>2</v>
      </c>
      <c r="K675" t="str">
        <f t="shared" si="22"/>
        <v>~LCS-____3</v>
      </c>
      <c r="M675" t="str">
        <f t="shared" si="20"/>
        <v>insert into unitindex (indexcode, unitid, IsSortIndex, IsDisplayIndex, IsAlt, IsPlaceholder, DisplayOrder) values ('~LCS-____3',708,1,1,0,0,4)</v>
      </c>
    </row>
    <row r="676" spans="1:13" ht="28.8" x14ac:dyDescent="0.3">
      <c r="A676" s="10">
        <v>1244</v>
      </c>
      <c r="B676" s="10" t="s">
        <v>995</v>
      </c>
      <c r="C676" s="10" t="s">
        <v>21</v>
      </c>
      <c r="D676" s="10">
        <v>722</v>
      </c>
      <c r="E676" s="10" t="b">
        <v>1</v>
      </c>
      <c r="F676" s="10" t="b">
        <v>1</v>
      </c>
      <c r="G676" s="10" t="b">
        <v>0</v>
      </c>
      <c r="H676" s="10" t="b">
        <v>0</v>
      </c>
      <c r="I676" s="10">
        <v>2</v>
      </c>
      <c r="K676" t="str">
        <f t="shared" si="22"/>
        <v>~LCS-____4</v>
      </c>
      <c r="M676" t="str">
        <f t="shared" si="20"/>
        <v>insert into unitindex (indexcode, unitid, IsSortIndex, IsDisplayIndex, IsAlt, IsPlaceholder, DisplayOrder) values ('~LCS-____4',722,1,1,0,0,4)</v>
      </c>
    </row>
    <row r="677" spans="1:13" ht="28.8" x14ac:dyDescent="0.3">
      <c r="A677" s="10">
        <v>1205</v>
      </c>
      <c r="B677" s="10" t="s">
        <v>982</v>
      </c>
      <c r="C677" s="10" t="s">
        <v>21</v>
      </c>
      <c r="D677" s="10">
        <v>709</v>
      </c>
      <c r="E677" s="10" t="b">
        <v>1</v>
      </c>
      <c r="F677" s="10" t="b">
        <v>1</v>
      </c>
      <c r="G677" s="10" t="b">
        <v>0</v>
      </c>
      <c r="H677" s="10" t="b">
        <v>0</v>
      </c>
      <c r="I677" s="10">
        <v>2</v>
      </c>
      <c r="K677" t="str">
        <f t="shared" si="22"/>
        <v>~LCS-____5</v>
      </c>
      <c r="M677" t="str">
        <f t="shared" si="20"/>
        <v>insert into unitindex (indexcode, unitid, IsSortIndex, IsDisplayIndex, IsAlt, IsPlaceholder, DisplayOrder) values ('~LCS-____5',709,1,1,0,0,4)</v>
      </c>
    </row>
    <row r="678" spans="1:13" ht="28.8" x14ac:dyDescent="0.3">
      <c r="A678" s="10">
        <v>1247</v>
      </c>
      <c r="B678" s="10" t="s">
        <v>996</v>
      </c>
      <c r="C678" s="10" t="s">
        <v>21</v>
      </c>
      <c r="D678" s="10">
        <v>723</v>
      </c>
      <c r="E678" s="10" t="b">
        <v>1</v>
      </c>
      <c r="F678" s="10" t="b">
        <v>1</v>
      </c>
      <c r="G678" s="10" t="b">
        <v>0</v>
      </c>
      <c r="H678" s="10" t="b">
        <v>0</v>
      </c>
      <c r="I678" s="10">
        <v>2</v>
      </c>
      <c r="K678" t="str">
        <f t="shared" si="22"/>
        <v>~LCS-____6</v>
      </c>
      <c r="M678" t="str">
        <f t="shared" ref="M678:M741" si="23">CONCATENATE("insert into unitindex (indexcode, unitid, IsSortIndex, IsDisplayIndex, IsAlt, IsPlaceholder, DisplayOrder) values ('",K678,"',",D678,",1,1,0,0,4)")</f>
        <v>insert into unitindex (indexcode, unitid, IsSortIndex, IsDisplayIndex, IsAlt, IsPlaceholder, DisplayOrder) values ('~LCS-____6',723,1,1,0,0,4)</v>
      </c>
    </row>
    <row r="679" spans="1:13" ht="28.8" x14ac:dyDescent="0.3">
      <c r="A679" s="10">
        <v>1208</v>
      </c>
      <c r="B679" s="10" t="s">
        <v>983</v>
      </c>
      <c r="C679" s="10" t="s">
        <v>21</v>
      </c>
      <c r="D679" s="10">
        <v>710</v>
      </c>
      <c r="E679" s="10" t="b">
        <v>1</v>
      </c>
      <c r="F679" s="10" t="b">
        <v>1</v>
      </c>
      <c r="G679" s="10" t="b">
        <v>0</v>
      </c>
      <c r="H679" s="10" t="b">
        <v>0</v>
      </c>
      <c r="I679" s="10">
        <v>2</v>
      </c>
      <c r="K679" t="str">
        <f t="shared" si="22"/>
        <v>~LCS-____7</v>
      </c>
      <c r="M679" t="str">
        <f t="shared" si="23"/>
        <v>insert into unitindex (indexcode, unitid, IsSortIndex, IsDisplayIndex, IsAlt, IsPlaceholder, DisplayOrder) values ('~LCS-____7',710,1,1,0,0,4)</v>
      </c>
    </row>
    <row r="680" spans="1:13" ht="28.8" x14ac:dyDescent="0.3">
      <c r="A680" s="10">
        <v>1250</v>
      </c>
      <c r="B680" s="10" t="s">
        <v>997</v>
      </c>
      <c r="C680" s="10" t="s">
        <v>21</v>
      </c>
      <c r="D680" s="10">
        <v>724</v>
      </c>
      <c r="E680" s="10" t="b">
        <v>1</v>
      </c>
      <c r="F680" s="10" t="b">
        <v>1</v>
      </c>
      <c r="G680" s="10" t="b">
        <v>0</v>
      </c>
      <c r="H680" s="10" t="b">
        <v>0</v>
      </c>
      <c r="I680" s="10">
        <v>2</v>
      </c>
      <c r="K680" t="str">
        <f t="shared" si="22"/>
        <v>~LCS-____8</v>
      </c>
      <c r="M680" t="str">
        <f t="shared" si="23"/>
        <v>insert into unitindex (indexcode, unitid, IsSortIndex, IsDisplayIndex, IsAlt, IsPlaceholder, DisplayOrder) values ('~LCS-____8',724,1,1,0,0,4)</v>
      </c>
    </row>
    <row r="681" spans="1:13" ht="28.8" x14ac:dyDescent="0.3">
      <c r="A681" s="10">
        <v>1211</v>
      </c>
      <c r="B681" s="10" t="s">
        <v>984</v>
      </c>
      <c r="C681" s="10" t="s">
        <v>21</v>
      </c>
      <c r="D681" s="10">
        <v>711</v>
      </c>
      <c r="E681" s="10" t="b">
        <v>1</v>
      </c>
      <c r="F681" s="10" t="b">
        <v>1</v>
      </c>
      <c r="G681" s="10" t="b">
        <v>0</v>
      </c>
      <c r="H681" s="10" t="b">
        <v>0</v>
      </c>
      <c r="I681" s="10">
        <v>2</v>
      </c>
      <c r="K681" t="str">
        <f t="shared" si="22"/>
        <v>~LCS-____9</v>
      </c>
      <c r="M681" t="str">
        <f t="shared" si="23"/>
        <v>insert into unitindex (indexcode, unitid, IsSortIndex, IsDisplayIndex, IsAlt, IsPlaceholder, DisplayOrder) values ('~LCS-____9',711,1,1,0,0,4)</v>
      </c>
    </row>
    <row r="682" spans="1:13" ht="28.8" x14ac:dyDescent="0.3">
      <c r="A682" s="10">
        <v>1253</v>
      </c>
      <c r="B682" s="10" t="s">
        <v>998</v>
      </c>
      <c r="C682" s="10" t="s">
        <v>21</v>
      </c>
      <c r="D682" s="10">
        <v>725</v>
      </c>
      <c r="E682" s="10" t="b">
        <v>1</v>
      </c>
      <c r="F682" s="10" t="b">
        <v>1</v>
      </c>
      <c r="G682" s="10" t="b">
        <v>0</v>
      </c>
      <c r="H682" s="10" t="b">
        <v>0</v>
      </c>
      <c r="I682" s="10">
        <v>2</v>
      </c>
      <c r="K682" t="str">
        <f t="shared" si="22"/>
        <v>~LCS-___10</v>
      </c>
      <c r="M682" t="str">
        <f t="shared" si="23"/>
        <v>insert into unitindex (indexcode, unitid, IsSortIndex, IsDisplayIndex, IsAlt, IsPlaceholder, DisplayOrder) values ('~LCS-___10',725,1,1,0,0,4)</v>
      </c>
    </row>
    <row r="683" spans="1:13" ht="28.8" x14ac:dyDescent="0.3">
      <c r="A683" s="10">
        <v>1214</v>
      </c>
      <c r="B683" s="10" t="s">
        <v>985</v>
      </c>
      <c r="C683" s="10" t="s">
        <v>21</v>
      </c>
      <c r="D683" s="10">
        <v>712</v>
      </c>
      <c r="E683" s="10" t="b">
        <v>1</v>
      </c>
      <c r="F683" s="10" t="b">
        <v>1</v>
      </c>
      <c r="G683" s="10" t="b">
        <v>0</v>
      </c>
      <c r="H683" s="10" t="b">
        <v>0</v>
      </c>
      <c r="I683" s="10">
        <v>2</v>
      </c>
      <c r="K683" t="str">
        <f t="shared" si="22"/>
        <v>~LCS-___11</v>
      </c>
      <c r="M683" t="str">
        <f t="shared" si="23"/>
        <v>insert into unitindex (indexcode, unitid, IsSortIndex, IsDisplayIndex, IsAlt, IsPlaceholder, DisplayOrder) values ('~LCS-___11',712,1,1,0,0,4)</v>
      </c>
    </row>
    <row r="684" spans="1:13" ht="28.8" x14ac:dyDescent="0.3">
      <c r="A684" s="10">
        <v>1256</v>
      </c>
      <c r="B684" s="10" t="s">
        <v>999</v>
      </c>
      <c r="C684" s="10" t="s">
        <v>21</v>
      </c>
      <c r="D684" s="10">
        <v>726</v>
      </c>
      <c r="E684" s="10" t="b">
        <v>1</v>
      </c>
      <c r="F684" s="10" t="b">
        <v>1</v>
      </c>
      <c r="G684" s="10" t="b">
        <v>0</v>
      </c>
      <c r="H684" s="10" t="b">
        <v>0</v>
      </c>
      <c r="I684" s="10">
        <v>2</v>
      </c>
      <c r="K684" t="str">
        <f t="shared" si="22"/>
        <v>~LCS-___12</v>
      </c>
      <c r="M684" t="str">
        <f t="shared" si="23"/>
        <v>insert into unitindex (indexcode, unitid, IsSortIndex, IsDisplayIndex, IsAlt, IsPlaceholder, DisplayOrder) values ('~LCS-___12',726,1,1,0,0,4)</v>
      </c>
    </row>
    <row r="685" spans="1:13" ht="28.8" x14ac:dyDescent="0.3">
      <c r="A685" s="10">
        <v>1217</v>
      </c>
      <c r="B685" s="10" t="s">
        <v>986</v>
      </c>
      <c r="C685" s="10" t="s">
        <v>21</v>
      </c>
      <c r="D685" s="10">
        <v>713</v>
      </c>
      <c r="E685" s="10" t="b">
        <v>1</v>
      </c>
      <c r="F685" s="10" t="b">
        <v>1</v>
      </c>
      <c r="G685" s="10" t="b">
        <v>0</v>
      </c>
      <c r="H685" s="10" t="b">
        <v>0</v>
      </c>
      <c r="I685" s="10">
        <v>2</v>
      </c>
      <c r="K685" t="str">
        <f t="shared" si="22"/>
        <v>~LCS-___13</v>
      </c>
      <c r="M685" t="str">
        <f t="shared" si="23"/>
        <v>insert into unitindex (indexcode, unitid, IsSortIndex, IsDisplayIndex, IsAlt, IsPlaceholder, DisplayOrder) values ('~LCS-___13',713,1,1,0,0,4)</v>
      </c>
    </row>
    <row r="686" spans="1:13" ht="28.8" x14ac:dyDescent="0.3">
      <c r="A686" s="10">
        <v>1259</v>
      </c>
      <c r="B686" s="10" t="s">
        <v>1000</v>
      </c>
      <c r="C686" s="10" t="s">
        <v>21</v>
      </c>
      <c r="D686" s="10">
        <v>727</v>
      </c>
      <c r="E686" s="10" t="b">
        <v>1</v>
      </c>
      <c r="F686" s="10" t="b">
        <v>1</v>
      </c>
      <c r="G686" s="10" t="b">
        <v>0</v>
      </c>
      <c r="H686" s="10" t="b">
        <v>0</v>
      </c>
      <c r="I686" s="10">
        <v>2</v>
      </c>
      <c r="K686" t="str">
        <f t="shared" si="22"/>
        <v>~LCS-___14</v>
      </c>
      <c r="M686" t="str">
        <f t="shared" si="23"/>
        <v>insert into unitindex (indexcode, unitid, IsSortIndex, IsDisplayIndex, IsAlt, IsPlaceholder, DisplayOrder) values ('~LCS-___14',727,1,1,0,0,4)</v>
      </c>
    </row>
    <row r="687" spans="1:13" ht="28.8" x14ac:dyDescent="0.3">
      <c r="A687" s="10">
        <v>1220</v>
      </c>
      <c r="B687" s="10" t="s">
        <v>987</v>
      </c>
      <c r="C687" s="10" t="s">
        <v>21</v>
      </c>
      <c r="D687" s="10">
        <v>714</v>
      </c>
      <c r="E687" s="10" t="b">
        <v>1</v>
      </c>
      <c r="F687" s="10" t="b">
        <v>1</v>
      </c>
      <c r="G687" s="10" t="b">
        <v>0</v>
      </c>
      <c r="H687" s="10" t="b">
        <v>0</v>
      </c>
      <c r="I687" s="10">
        <v>2</v>
      </c>
      <c r="K687" t="str">
        <f t="shared" si="22"/>
        <v>~LCS-___15</v>
      </c>
      <c r="M687" t="str">
        <f t="shared" si="23"/>
        <v>insert into unitindex (indexcode, unitid, IsSortIndex, IsDisplayIndex, IsAlt, IsPlaceholder, DisplayOrder) values ('~LCS-___15',714,1,1,0,0,4)</v>
      </c>
    </row>
    <row r="688" spans="1:13" ht="28.8" x14ac:dyDescent="0.3">
      <c r="A688" s="10">
        <v>1262</v>
      </c>
      <c r="B688" s="10" t="s">
        <v>1001</v>
      </c>
      <c r="C688" s="10" t="s">
        <v>21</v>
      </c>
      <c r="D688" s="10">
        <v>728</v>
      </c>
      <c r="E688" s="10" t="b">
        <v>1</v>
      </c>
      <c r="F688" s="10" t="b">
        <v>1</v>
      </c>
      <c r="G688" s="10" t="b">
        <v>0</v>
      </c>
      <c r="H688" s="10" t="b">
        <v>0</v>
      </c>
      <c r="I688" s="10">
        <v>2</v>
      </c>
      <c r="K688" t="str">
        <f t="shared" si="22"/>
        <v>~LCS-___16</v>
      </c>
      <c r="M688" t="str">
        <f t="shared" si="23"/>
        <v>insert into unitindex (indexcode, unitid, IsSortIndex, IsDisplayIndex, IsAlt, IsPlaceholder, DisplayOrder) values ('~LCS-___16',728,1,1,0,0,4)</v>
      </c>
    </row>
    <row r="689" spans="1:13" ht="28.8" x14ac:dyDescent="0.3">
      <c r="A689" s="10">
        <v>1223</v>
      </c>
      <c r="B689" s="10" t="s">
        <v>988</v>
      </c>
      <c r="C689" s="10" t="s">
        <v>21</v>
      </c>
      <c r="D689" s="10">
        <v>715</v>
      </c>
      <c r="E689" s="10" t="b">
        <v>1</v>
      </c>
      <c r="F689" s="10" t="b">
        <v>1</v>
      </c>
      <c r="G689" s="10" t="b">
        <v>0</v>
      </c>
      <c r="H689" s="10" t="b">
        <v>0</v>
      </c>
      <c r="I689" s="10">
        <v>2</v>
      </c>
      <c r="K689" t="str">
        <f t="shared" si="22"/>
        <v>~LCS-___17</v>
      </c>
      <c r="M689" t="str">
        <f t="shared" si="23"/>
        <v>insert into unitindex (indexcode, unitid, IsSortIndex, IsDisplayIndex, IsAlt, IsPlaceholder, DisplayOrder) values ('~LCS-___17',715,1,1,0,0,4)</v>
      </c>
    </row>
    <row r="690" spans="1:13" ht="28.8" x14ac:dyDescent="0.3">
      <c r="A690" s="10">
        <v>1265</v>
      </c>
      <c r="B690" s="10" t="s">
        <v>1002</v>
      </c>
      <c r="C690" s="10" t="s">
        <v>21</v>
      </c>
      <c r="D690" s="10">
        <v>729</v>
      </c>
      <c r="E690" s="10" t="b">
        <v>1</v>
      </c>
      <c r="F690" s="10" t="b">
        <v>1</v>
      </c>
      <c r="G690" s="10" t="b">
        <v>0</v>
      </c>
      <c r="H690" s="10" t="b">
        <v>0</v>
      </c>
      <c r="I690" s="10">
        <v>2</v>
      </c>
      <c r="K690" t="str">
        <f t="shared" si="22"/>
        <v>~LCS-___18</v>
      </c>
      <c r="M690" t="str">
        <f t="shared" si="23"/>
        <v>insert into unitindex (indexcode, unitid, IsSortIndex, IsDisplayIndex, IsAlt, IsPlaceholder, DisplayOrder) values ('~LCS-___18',729,1,1,0,0,4)</v>
      </c>
    </row>
    <row r="691" spans="1:13" ht="28.8" x14ac:dyDescent="0.3">
      <c r="A691" s="10">
        <v>1226</v>
      </c>
      <c r="B691" s="10" t="s">
        <v>989</v>
      </c>
      <c r="C691" s="10" t="s">
        <v>21</v>
      </c>
      <c r="D691" s="10">
        <v>716</v>
      </c>
      <c r="E691" s="10" t="b">
        <v>1</v>
      </c>
      <c r="F691" s="10" t="b">
        <v>1</v>
      </c>
      <c r="G691" s="10" t="b">
        <v>0</v>
      </c>
      <c r="H691" s="10" t="b">
        <v>0</v>
      </c>
      <c r="I691" s="10">
        <v>2</v>
      </c>
      <c r="K691" t="str">
        <f t="shared" si="22"/>
        <v>~LCS-___19</v>
      </c>
      <c r="M691" t="str">
        <f t="shared" si="23"/>
        <v>insert into unitindex (indexcode, unitid, IsSortIndex, IsDisplayIndex, IsAlt, IsPlaceholder, DisplayOrder) values ('~LCS-___19',716,1,1,0,0,4)</v>
      </c>
    </row>
    <row r="692" spans="1:13" ht="28.8" x14ac:dyDescent="0.3">
      <c r="A692" s="10">
        <v>1268</v>
      </c>
      <c r="B692" s="10" t="s">
        <v>1003</v>
      </c>
      <c r="C692" s="10" t="s">
        <v>21</v>
      </c>
      <c r="D692" s="10">
        <v>730</v>
      </c>
      <c r="E692" s="10" t="b">
        <v>1</v>
      </c>
      <c r="F692" s="10" t="b">
        <v>1</v>
      </c>
      <c r="G692" s="10" t="b">
        <v>0</v>
      </c>
      <c r="H692" s="10" t="b">
        <v>0</v>
      </c>
      <c r="I692" s="10">
        <v>2</v>
      </c>
      <c r="K692" t="str">
        <f t="shared" si="22"/>
        <v>~LCS-___20</v>
      </c>
      <c r="M692" t="str">
        <f t="shared" si="23"/>
        <v>insert into unitindex (indexcode, unitid, IsSortIndex, IsDisplayIndex, IsAlt, IsPlaceholder, DisplayOrder) values ('~LCS-___20',730,1,1,0,0,4)</v>
      </c>
    </row>
    <row r="693" spans="1:13" ht="28.8" x14ac:dyDescent="0.3">
      <c r="A693" s="10">
        <v>1229</v>
      </c>
      <c r="B693" s="10" t="s">
        <v>990</v>
      </c>
      <c r="C693" s="10" t="s">
        <v>21</v>
      </c>
      <c r="D693" s="10">
        <v>717</v>
      </c>
      <c r="E693" s="10" t="b">
        <v>1</v>
      </c>
      <c r="F693" s="10" t="b">
        <v>1</v>
      </c>
      <c r="G693" s="10" t="b">
        <v>0</v>
      </c>
      <c r="H693" s="10" t="b">
        <v>0</v>
      </c>
      <c r="I693" s="10">
        <v>2</v>
      </c>
      <c r="K693" t="str">
        <f t="shared" si="22"/>
        <v>~LCS-___21</v>
      </c>
      <c r="M693" t="str">
        <f t="shared" si="23"/>
        <v>insert into unitindex (indexcode, unitid, IsSortIndex, IsDisplayIndex, IsAlt, IsPlaceholder, DisplayOrder) values ('~LCS-___21',717,1,1,0,0,4)</v>
      </c>
    </row>
    <row r="694" spans="1:13" ht="28.8" x14ac:dyDescent="0.3">
      <c r="A694" s="10">
        <v>1271</v>
      </c>
      <c r="B694" s="10" t="s">
        <v>1004</v>
      </c>
      <c r="C694" s="10" t="s">
        <v>21</v>
      </c>
      <c r="D694" s="10">
        <v>731</v>
      </c>
      <c r="E694" s="10" t="b">
        <v>1</v>
      </c>
      <c r="F694" s="10" t="b">
        <v>1</v>
      </c>
      <c r="G694" s="10" t="b">
        <v>0</v>
      </c>
      <c r="H694" s="10" t="b">
        <v>0</v>
      </c>
      <c r="I694" s="10">
        <v>2</v>
      </c>
      <c r="K694" t="str">
        <f t="shared" si="22"/>
        <v>~LCS-___22</v>
      </c>
      <c r="M694" t="str">
        <f t="shared" si="23"/>
        <v>insert into unitindex (indexcode, unitid, IsSortIndex, IsDisplayIndex, IsAlt, IsPlaceholder, DisplayOrder) values ('~LCS-___22',731,1,1,0,0,4)</v>
      </c>
    </row>
    <row r="695" spans="1:13" ht="28.8" x14ac:dyDescent="0.3">
      <c r="A695" s="10">
        <v>1232</v>
      </c>
      <c r="B695" s="10" t="s">
        <v>991</v>
      </c>
      <c r="C695" s="10" t="s">
        <v>21</v>
      </c>
      <c r="D695" s="10">
        <v>718</v>
      </c>
      <c r="E695" s="10" t="b">
        <v>1</v>
      </c>
      <c r="F695" s="10" t="b">
        <v>1</v>
      </c>
      <c r="G695" s="10" t="b">
        <v>0</v>
      </c>
      <c r="H695" s="10" t="b">
        <v>0</v>
      </c>
      <c r="I695" s="10">
        <v>2</v>
      </c>
      <c r="K695" t="str">
        <f t="shared" si="22"/>
        <v>~LCS-___23</v>
      </c>
      <c r="M695" t="str">
        <f t="shared" si="23"/>
        <v>insert into unitindex (indexcode, unitid, IsSortIndex, IsDisplayIndex, IsAlt, IsPlaceholder, DisplayOrder) values ('~LCS-___23',718,1,1,0,0,4)</v>
      </c>
    </row>
    <row r="696" spans="1:13" ht="28.8" x14ac:dyDescent="0.3">
      <c r="A696" s="10">
        <v>1274</v>
      </c>
      <c r="B696" s="10" t="s">
        <v>1005</v>
      </c>
      <c r="C696" s="10" t="s">
        <v>21</v>
      </c>
      <c r="D696" s="10">
        <v>732</v>
      </c>
      <c r="E696" s="10" t="b">
        <v>1</v>
      </c>
      <c r="F696" s="10" t="b">
        <v>1</v>
      </c>
      <c r="G696" s="10" t="b">
        <v>0</v>
      </c>
      <c r="H696" s="10" t="b">
        <v>0</v>
      </c>
      <c r="I696" s="10">
        <v>2</v>
      </c>
      <c r="K696" t="str">
        <f t="shared" si="22"/>
        <v>~LCS-___24</v>
      </c>
      <c r="M696" t="str">
        <f t="shared" si="23"/>
        <v>insert into unitindex (indexcode, unitid, IsSortIndex, IsDisplayIndex, IsAlt, IsPlaceholder, DisplayOrder) values ('~LCS-___24',732,1,1,0,0,4)</v>
      </c>
    </row>
    <row r="697" spans="1:13" ht="28.8" x14ac:dyDescent="0.3">
      <c r="A697" s="10">
        <v>1235</v>
      </c>
      <c r="B697" s="10" t="s">
        <v>992</v>
      </c>
      <c r="C697" s="10" t="s">
        <v>21</v>
      </c>
      <c r="D697" s="10">
        <v>719</v>
      </c>
      <c r="E697" s="10" t="b">
        <v>1</v>
      </c>
      <c r="F697" s="10" t="b">
        <v>1</v>
      </c>
      <c r="G697" s="10" t="b">
        <v>0</v>
      </c>
      <c r="H697" s="10" t="b">
        <v>0</v>
      </c>
      <c r="I697" s="10">
        <v>2</v>
      </c>
      <c r="K697" t="str">
        <f t="shared" si="22"/>
        <v>~LCS-___25</v>
      </c>
      <c r="M697" t="str">
        <f t="shared" si="23"/>
        <v>insert into unitindex (indexcode, unitid, IsSortIndex, IsDisplayIndex, IsAlt, IsPlaceholder, DisplayOrder) values ('~LCS-___25',719,1,1,0,0,4)</v>
      </c>
    </row>
    <row r="698" spans="1:13" ht="28.8" x14ac:dyDescent="0.3">
      <c r="A698" s="10">
        <v>1277</v>
      </c>
      <c r="B698" s="10" t="s">
        <v>1006</v>
      </c>
      <c r="C698" s="10" t="s">
        <v>21</v>
      </c>
      <c r="D698" s="10">
        <v>733</v>
      </c>
      <c r="E698" s="10" t="b">
        <v>1</v>
      </c>
      <c r="F698" s="10" t="b">
        <v>1</v>
      </c>
      <c r="G698" s="10" t="b">
        <v>0</v>
      </c>
      <c r="H698" s="10" t="b">
        <v>0</v>
      </c>
      <c r="I698" s="10">
        <v>2</v>
      </c>
      <c r="K698" t="str">
        <f t="shared" si="22"/>
        <v>~LCS-___26</v>
      </c>
      <c r="M698" t="str">
        <f t="shared" si="23"/>
        <v>insert into unitindex (indexcode, unitid, IsSortIndex, IsDisplayIndex, IsAlt, IsPlaceholder, DisplayOrder) values ('~LCS-___26',733,1,1,0,0,4)</v>
      </c>
    </row>
    <row r="699" spans="1:13" ht="28.8" x14ac:dyDescent="0.3">
      <c r="A699" s="10">
        <v>1238</v>
      </c>
      <c r="B699" s="10" t="s">
        <v>993</v>
      </c>
      <c r="C699" s="10" t="s">
        <v>21</v>
      </c>
      <c r="D699" s="10">
        <v>720</v>
      </c>
      <c r="E699" s="10" t="b">
        <v>1</v>
      </c>
      <c r="F699" s="10" t="b">
        <v>1</v>
      </c>
      <c r="G699" s="10" t="b">
        <v>0</v>
      </c>
      <c r="H699" s="10" t="b">
        <v>0</v>
      </c>
      <c r="I699" s="10">
        <v>2</v>
      </c>
      <c r="K699" t="str">
        <f t="shared" si="22"/>
        <v>~LCS-___27</v>
      </c>
      <c r="M699" t="str">
        <f t="shared" si="23"/>
        <v>insert into unitindex (indexcode, unitid, IsSortIndex, IsDisplayIndex, IsAlt, IsPlaceholder, DisplayOrder) values ('~LCS-___27',720,1,1,0,0,4)</v>
      </c>
    </row>
    <row r="700" spans="1:13" ht="28.8" x14ac:dyDescent="0.3">
      <c r="A700" s="10">
        <v>1280</v>
      </c>
      <c r="B700" s="10" t="s">
        <v>1007</v>
      </c>
      <c r="C700" s="10" t="s">
        <v>21</v>
      </c>
      <c r="D700" s="10">
        <v>734</v>
      </c>
      <c r="E700" s="10" t="b">
        <v>1</v>
      </c>
      <c r="F700" s="10" t="b">
        <v>1</v>
      </c>
      <c r="G700" s="10" t="b">
        <v>0</v>
      </c>
      <c r="H700" s="10" t="b">
        <v>0</v>
      </c>
      <c r="I700" s="10">
        <v>2</v>
      </c>
      <c r="K700" t="str">
        <f t="shared" si="22"/>
        <v>~LCS-___28</v>
      </c>
      <c r="M700" t="str">
        <f t="shared" si="23"/>
        <v>insert into unitindex (indexcode, unitid, IsSortIndex, IsDisplayIndex, IsAlt, IsPlaceholder, DisplayOrder) values ('~LCS-___28',734,1,1,0,0,4)</v>
      </c>
    </row>
    <row r="701" spans="1:13" ht="28.8" x14ac:dyDescent="0.3">
      <c r="A701" s="10">
        <v>1283</v>
      </c>
      <c r="B701" s="10" t="s">
        <v>1008</v>
      </c>
      <c r="C701" s="10" t="s">
        <v>21</v>
      </c>
      <c r="D701" s="10">
        <v>735</v>
      </c>
      <c r="E701" s="10" t="b">
        <v>1</v>
      </c>
      <c r="F701" s="10" t="b">
        <v>1</v>
      </c>
      <c r="G701" s="10" t="b">
        <v>0</v>
      </c>
      <c r="H701" s="10" t="b">
        <v>0</v>
      </c>
      <c r="I701" s="10">
        <v>2</v>
      </c>
      <c r="K701" t="str">
        <f t="shared" si="22"/>
        <v>~LCS-___30</v>
      </c>
      <c r="M701" t="str">
        <f t="shared" si="23"/>
        <v>insert into unitindex (indexcode, unitid, IsSortIndex, IsDisplayIndex, IsAlt, IsPlaceholder, DisplayOrder) values ('~LCS-___30',735,1,1,0,0,4)</v>
      </c>
    </row>
    <row r="702" spans="1:13" x14ac:dyDescent="0.3">
      <c r="A702" s="10">
        <v>1363</v>
      </c>
      <c r="B702" s="10" t="s">
        <v>1034</v>
      </c>
      <c r="C702" s="10" t="s">
        <v>21</v>
      </c>
      <c r="D702" s="10">
        <v>781</v>
      </c>
      <c r="E702" s="10" t="b">
        <v>1</v>
      </c>
      <c r="F702" s="10" t="b">
        <v>1</v>
      </c>
      <c r="G702" s="10" t="b">
        <v>0</v>
      </c>
      <c r="H702" s="10" t="b">
        <v>0</v>
      </c>
      <c r="I702" s="10">
        <v>2</v>
      </c>
      <c r="K702" t="str">
        <f>SUBSTITUTE(B702,"LHA","~LHA")</f>
        <v>~LHA-___1</v>
      </c>
      <c r="M702" t="str">
        <f t="shared" si="23"/>
        <v>insert into unitindex (indexcode, unitid, IsSortIndex, IsDisplayIndex, IsAlt, IsPlaceholder, DisplayOrder) values ('~LHA-___1',781,1,1,0,0,4)</v>
      </c>
    </row>
    <row r="703" spans="1:13" x14ac:dyDescent="0.3">
      <c r="A703" s="10">
        <v>1366</v>
      </c>
      <c r="B703" s="10" t="s">
        <v>1035</v>
      </c>
      <c r="C703" s="10" t="s">
        <v>21</v>
      </c>
      <c r="D703" s="10">
        <v>782</v>
      </c>
      <c r="E703" s="10" t="b">
        <v>1</v>
      </c>
      <c r="F703" s="10" t="b">
        <v>1</v>
      </c>
      <c r="G703" s="10" t="b">
        <v>0</v>
      </c>
      <c r="H703" s="10" t="b">
        <v>0</v>
      </c>
      <c r="I703" s="10">
        <v>2</v>
      </c>
      <c r="K703" t="str">
        <f t="shared" ref="K703:K709" si="24">SUBSTITUTE(B703,"LHA","~LHA")</f>
        <v>~LHA-___2</v>
      </c>
      <c r="M703" t="str">
        <f t="shared" si="23"/>
        <v>insert into unitindex (indexcode, unitid, IsSortIndex, IsDisplayIndex, IsAlt, IsPlaceholder, DisplayOrder) values ('~LHA-___2',782,1,1,0,0,4)</v>
      </c>
    </row>
    <row r="704" spans="1:13" x14ac:dyDescent="0.3">
      <c r="A704" s="10">
        <v>1369</v>
      </c>
      <c r="B704" s="10" t="s">
        <v>1036</v>
      </c>
      <c r="C704" s="10" t="s">
        <v>21</v>
      </c>
      <c r="D704" s="10">
        <v>783</v>
      </c>
      <c r="E704" s="10" t="b">
        <v>1</v>
      </c>
      <c r="F704" s="10" t="b">
        <v>1</v>
      </c>
      <c r="G704" s="10" t="b">
        <v>0</v>
      </c>
      <c r="H704" s="10" t="b">
        <v>0</v>
      </c>
      <c r="I704" s="10">
        <v>2</v>
      </c>
      <c r="K704" t="str">
        <f t="shared" si="24"/>
        <v>~LHA-___3</v>
      </c>
      <c r="M704" t="str">
        <f t="shared" si="23"/>
        <v>insert into unitindex (indexcode, unitid, IsSortIndex, IsDisplayIndex, IsAlt, IsPlaceholder, DisplayOrder) values ('~LHA-___3',783,1,1,0,0,4)</v>
      </c>
    </row>
    <row r="705" spans="1:13" x14ac:dyDescent="0.3">
      <c r="A705" s="10">
        <v>1372</v>
      </c>
      <c r="B705" s="10" t="s">
        <v>1037</v>
      </c>
      <c r="C705" s="10" t="s">
        <v>21</v>
      </c>
      <c r="D705" s="10">
        <v>784</v>
      </c>
      <c r="E705" s="10" t="b">
        <v>1</v>
      </c>
      <c r="F705" s="10" t="b">
        <v>1</v>
      </c>
      <c r="G705" s="10" t="b">
        <v>0</v>
      </c>
      <c r="H705" s="10" t="b">
        <v>0</v>
      </c>
      <c r="I705" s="10">
        <v>2</v>
      </c>
      <c r="K705" t="str">
        <f t="shared" si="24"/>
        <v>~LHA-___4</v>
      </c>
      <c r="M705" t="str">
        <f t="shared" si="23"/>
        <v>insert into unitindex (indexcode, unitid, IsSortIndex, IsDisplayIndex, IsAlt, IsPlaceholder, DisplayOrder) values ('~LHA-___4',784,1,1,0,0,4)</v>
      </c>
    </row>
    <row r="706" spans="1:13" x14ac:dyDescent="0.3">
      <c r="A706" s="10">
        <v>1375</v>
      </c>
      <c r="B706" s="10" t="s">
        <v>1038</v>
      </c>
      <c r="C706" s="10" t="s">
        <v>21</v>
      </c>
      <c r="D706" s="10">
        <v>785</v>
      </c>
      <c r="E706" s="10" t="b">
        <v>1</v>
      </c>
      <c r="F706" s="10" t="b">
        <v>1</v>
      </c>
      <c r="G706" s="10" t="b">
        <v>0</v>
      </c>
      <c r="H706" s="10" t="b">
        <v>0</v>
      </c>
      <c r="I706" s="10">
        <v>2</v>
      </c>
      <c r="K706" t="str">
        <f t="shared" si="24"/>
        <v>~LHA-___5</v>
      </c>
      <c r="M706" t="str">
        <f t="shared" si="23"/>
        <v>insert into unitindex (indexcode, unitid, IsSortIndex, IsDisplayIndex, IsAlt, IsPlaceholder, DisplayOrder) values ('~LHA-___5',785,1,1,0,0,4)</v>
      </c>
    </row>
    <row r="707" spans="1:13" x14ac:dyDescent="0.3">
      <c r="A707" s="10">
        <v>1354</v>
      </c>
      <c r="B707" s="10" t="s">
        <v>1031</v>
      </c>
      <c r="C707" s="10" t="s">
        <v>21</v>
      </c>
      <c r="D707" s="10">
        <v>778</v>
      </c>
      <c r="E707" s="10" t="b">
        <v>1</v>
      </c>
      <c r="F707" s="10" t="b">
        <v>1</v>
      </c>
      <c r="G707" s="10" t="b">
        <v>0</v>
      </c>
      <c r="H707" s="10" t="b">
        <v>0</v>
      </c>
      <c r="I707" s="10">
        <v>2</v>
      </c>
      <c r="K707" t="str">
        <f t="shared" si="24"/>
        <v>~LHA-___6</v>
      </c>
      <c r="M707" t="str">
        <f t="shared" si="23"/>
        <v>insert into unitindex (indexcode, unitid, IsSortIndex, IsDisplayIndex, IsAlt, IsPlaceholder, DisplayOrder) values ('~LHA-___6',778,1,1,0,0,4)</v>
      </c>
    </row>
    <row r="708" spans="1:13" x14ac:dyDescent="0.3">
      <c r="A708" s="10">
        <v>1357</v>
      </c>
      <c r="B708" s="10" t="s">
        <v>1032</v>
      </c>
      <c r="C708" s="10" t="s">
        <v>21</v>
      </c>
      <c r="D708" s="10">
        <v>779</v>
      </c>
      <c r="E708" s="10" t="b">
        <v>1</v>
      </c>
      <c r="F708" s="10" t="b">
        <v>1</v>
      </c>
      <c r="G708" s="10" t="b">
        <v>0</v>
      </c>
      <c r="H708" s="10" t="b">
        <v>0</v>
      </c>
      <c r="I708" s="10">
        <v>2</v>
      </c>
      <c r="K708" t="str">
        <f t="shared" si="24"/>
        <v>~LHA-___7</v>
      </c>
      <c r="M708" t="str">
        <f t="shared" si="23"/>
        <v>insert into unitindex (indexcode, unitid, IsSortIndex, IsDisplayIndex, IsAlt, IsPlaceholder, DisplayOrder) values ('~LHA-___7',779,1,1,0,0,4)</v>
      </c>
    </row>
    <row r="709" spans="1:13" x14ac:dyDescent="0.3">
      <c r="A709" s="10">
        <v>1360</v>
      </c>
      <c r="B709" s="10" t="s">
        <v>1033</v>
      </c>
      <c r="C709" s="10" t="s">
        <v>21</v>
      </c>
      <c r="D709" s="10">
        <v>780</v>
      </c>
      <c r="E709" s="10" t="b">
        <v>1</v>
      </c>
      <c r="F709" s="10" t="b">
        <v>1</v>
      </c>
      <c r="G709" s="10" t="b">
        <v>0</v>
      </c>
      <c r="H709" s="10" t="b">
        <v>0</v>
      </c>
      <c r="I709" s="10">
        <v>2</v>
      </c>
      <c r="K709" t="str">
        <f t="shared" si="24"/>
        <v>~LHA-___8</v>
      </c>
      <c r="M709" t="str">
        <f t="shared" si="23"/>
        <v>insert into unitindex (indexcode, unitid, IsSortIndex, IsDisplayIndex, IsAlt, IsPlaceholder, DisplayOrder) values ('~LHA-___8',780,1,1,0,0,4)</v>
      </c>
    </row>
    <row r="710" spans="1:13" ht="28.8" x14ac:dyDescent="0.3">
      <c r="A710" s="10">
        <v>1330</v>
      </c>
      <c r="B710" s="10" t="s">
        <v>1023</v>
      </c>
      <c r="C710" s="10" t="s">
        <v>21</v>
      </c>
      <c r="D710" s="10">
        <v>770</v>
      </c>
      <c r="E710" s="10" t="b">
        <v>1</v>
      </c>
      <c r="F710" s="10" t="b">
        <v>1</v>
      </c>
      <c r="G710" s="10" t="b">
        <v>0</v>
      </c>
      <c r="H710" s="10" t="b">
        <v>0</v>
      </c>
      <c r="I710" s="10">
        <v>2</v>
      </c>
      <c r="K710" t="str">
        <f>SUBSTITUTE(B710,"LHD","~LHD")</f>
        <v>~LHD-___1</v>
      </c>
      <c r="M710" t="str">
        <f t="shared" si="23"/>
        <v>insert into unitindex (indexcode, unitid, IsSortIndex, IsDisplayIndex, IsAlt, IsPlaceholder, DisplayOrder) values ('~LHD-___1',770,1,1,0,0,4)</v>
      </c>
    </row>
    <row r="711" spans="1:13" ht="28.8" x14ac:dyDescent="0.3">
      <c r="A711" s="10">
        <v>1333</v>
      </c>
      <c r="B711" s="10" t="s">
        <v>1024</v>
      </c>
      <c r="C711" s="10" t="s">
        <v>21</v>
      </c>
      <c r="D711" s="10">
        <v>771</v>
      </c>
      <c r="E711" s="10" t="b">
        <v>1</v>
      </c>
      <c r="F711" s="10" t="b">
        <v>1</v>
      </c>
      <c r="G711" s="10" t="b">
        <v>0</v>
      </c>
      <c r="H711" s="10" t="b">
        <v>0</v>
      </c>
      <c r="I711" s="10">
        <v>2</v>
      </c>
      <c r="K711" t="str">
        <f t="shared" ref="K711:K717" si="25">SUBSTITUTE(B711,"LHD","~LHD")</f>
        <v>~LHD-___2</v>
      </c>
      <c r="M711" t="str">
        <f t="shared" si="23"/>
        <v>insert into unitindex (indexcode, unitid, IsSortIndex, IsDisplayIndex, IsAlt, IsPlaceholder, DisplayOrder) values ('~LHD-___2',771,1,1,0,0,4)</v>
      </c>
    </row>
    <row r="712" spans="1:13" ht="28.8" x14ac:dyDescent="0.3">
      <c r="A712" s="10">
        <v>1336</v>
      </c>
      <c r="B712" s="10" t="s">
        <v>1025</v>
      </c>
      <c r="C712" s="10" t="s">
        <v>21</v>
      </c>
      <c r="D712" s="10">
        <v>772</v>
      </c>
      <c r="E712" s="10" t="b">
        <v>1</v>
      </c>
      <c r="F712" s="10" t="b">
        <v>1</v>
      </c>
      <c r="G712" s="10" t="b">
        <v>0</v>
      </c>
      <c r="H712" s="10" t="b">
        <v>0</v>
      </c>
      <c r="I712" s="10">
        <v>2</v>
      </c>
      <c r="K712" t="str">
        <f t="shared" si="25"/>
        <v>~LHD-___3</v>
      </c>
      <c r="M712" t="str">
        <f t="shared" si="23"/>
        <v>insert into unitindex (indexcode, unitid, IsSortIndex, IsDisplayIndex, IsAlt, IsPlaceholder, DisplayOrder) values ('~LHD-___3',772,1,1,0,0,4)</v>
      </c>
    </row>
    <row r="713" spans="1:13" ht="28.8" x14ac:dyDescent="0.3">
      <c r="A713" s="10">
        <v>1339</v>
      </c>
      <c r="B713" s="10" t="s">
        <v>1026</v>
      </c>
      <c r="C713" s="10" t="s">
        <v>21</v>
      </c>
      <c r="D713" s="10">
        <v>773</v>
      </c>
      <c r="E713" s="10" t="b">
        <v>1</v>
      </c>
      <c r="F713" s="10" t="b">
        <v>1</v>
      </c>
      <c r="G713" s="10" t="b">
        <v>0</v>
      </c>
      <c r="H713" s="10" t="b">
        <v>0</v>
      </c>
      <c r="I713" s="10">
        <v>2</v>
      </c>
      <c r="K713" t="str">
        <f t="shared" si="25"/>
        <v>~LHD-___4</v>
      </c>
      <c r="M713" t="str">
        <f t="shared" si="23"/>
        <v>insert into unitindex (indexcode, unitid, IsSortIndex, IsDisplayIndex, IsAlt, IsPlaceholder, DisplayOrder) values ('~LHD-___4',773,1,1,0,0,4)</v>
      </c>
    </row>
    <row r="714" spans="1:13" ht="28.8" x14ac:dyDescent="0.3">
      <c r="A714" s="10">
        <v>1342</v>
      </c>
      <c r="B714" s="10" t="s">
        <v>1027</v>
      </c>
      <c r="C714" s="10" t="s">
        <v>21</v>
      </c>
      <c r="D714" s="10">
        <v>774</v>
      </c>
      <c r="E714" s="10" t="b">
        <v>1</v>
      </c>
      <c r="F714" s="10" t="b">
        <v>1</v>
      </c>
      <c r="G714" s="10" t="b">
        <v>0</v>
      </c>
      <c r="H714" s="10" t="b">
        <v>0</v>
      </c>
      <c r="I714" s="10">
        <v>2</v>
      </c>
      <c r="K714" t="str">
        <f t="shared" si="25"/>
        <v>~LHD-___5</v>
      </c>
      <c r="M714" t="str">
        <f t="shared" si="23"/>
        <v>insert into unitindex (indexcode, unitid, IsSortIndex, IsDisplayIndex, IsAlt, IsPlaceholder, DisplayOrder) values ('~LHD-___5',774,1,1,0,0,4)</v>
      </c>
    </row>
    <row r="715" spans="1:13" ht="28.8" x14ac:dyDescent="0.3">
      <c r="A715" s="10">
        <v>1345</v>
      </c>
      <c r="B715" s="10" t="s">
        <v>1028</v>
      </c>
      <c r="C715" s="10" t="s">
        <v>21</v>
      </c>
      <c r="D715" s="10">
        <v>775</v>
      </c>
      <c r="E715" s="10" t="b">
        <v>1</v>
      </c>
      <c r="F715" s="10" t="b">
        <v>1</v>
      </c>
      <c r="G715" s="10" t="b">
        <v>0</v>
      </c>
      <c r="H715" s="10" t="b">
        <v>0</v>
      </c>
      <c r="I715" s="10">
        <v>2</v>
      </c>
      <c r="K715" t="str">
        <f t="shared" si="25"/>
        <v>~LHD-___6</v>
      </c>
      <c r="M715" t="str">
        <f t="shared" si="23"/>
        <v>insert into unitindex (indexcode, unitid, IsSortIndex, IsDisplayIndex, IsAlt, IsPlaceholder, DisplayOrder) values ('~LHD-___6',775,1,1,0,0,4)</v>
      </c>
    </row>
    <row r="716" spans="1:13" ht="28.8" x14ac:dyDescent="0.3">
      <c r="A716" s="10">
        <v>1348</v>
      </c>
      <c r="B716" s="10" t="s">
        <v>1029</v>
      </c>
      <c r="C716" s="10" t="s">
        <v>21</v>
      </c>
      <c r="D716" s="10">
        <v>776</v>
      </c>
      <c r="E716" s="10" t="b">
        <v>1</v>
      </c>
      <c r="F716" s="10" t="b">
        <v>1</v>
      </c>
      <c r="G716" s="10" t="b">
        <v>0</v>
      </c>
      <c r="H716" s="10" t="b">
        <v>0</v>
      </c>
      <c r="I716" s="10">
        <v>2</v>
      </c>
      <c r="K716" t="str">
        <f t="shared" si="25"/>
        <v>~LHD-___7</v>
      </c>
      <c r="M716" t="str">
        <f t="shared" si="23"/>
        <v>insert into unitindex (indexcode, unitid, IsSortIndex, IsDisplayIndex, IsAlt, IsPlaceholder, DisplayOrder) values ('~LHD-___7',776,1,1,0,0,4)</v>
      </c>
    </row>
    <row r="717" spans="1:13" ht="28.8" x14ac:dyDescent="0.3">
      <c r="A717" s="10">
        <v>1351</v>
      </c>
      <c r="B717" s="10" t="s">
        <v>1030</v>
      </c>
      <c r="C717" s="10" t="s">
        <v>21</v>
      </c>
      <c r="D717" s="10">
        <v>777</v>
      </c>
      <c r="E717" s="10" t="b">
        <v>1</v>
      </c>
      <c r="F717" s="10" t="b">
        <v>1</v>
      </c>
      <c r="G717" s="10" t="b">
        <v>0</v>
      </c>
      <c r="H717" s="10" t="b">
        <v>0</v>
      </c>
      <c r="I717" s="10">
        <v>2</v>
      </c>
      <c r="K717" t="str">
        <f t="shared" si="25"/>
        <v>~LHD-___8</v>
      </c>
      <c r="M717" t="str">
        <f t="shared" si="23"/>
        <v>insert into unitindex (indexcode, unitid, IsSortIndex, IsDisplayIndex, IsAlt, IsPlaceholder, DisplayOrder) values ('~LHD-___8',777,1,1,0,0,4)</v>
      </c>
    </row>
    <row r="718" spans="1:13" ht="28.8" x14ac:dyDescent="0.3">
      <c r="A718" s="10">
        <v>1399</v>
      </c>
      <c r="B718" s="10" t="s">
        <v>1046</v>
      </c>
      <c r="C718" s="10" t="s">
        <v>21</v>
      </c>
      <c r="D718" s="10">
        <v>793</v>
      </c>
      <c r="E718" s="10" t="b">
        <v>1</v>
      </c>
      <c r="F718" s="10" t="b">
        <v>1</v>
      </c>
      <c r="G718" s="10" t="b">
        <v>0</v>
      </c>
      <c r="H718" s="10" t="b">
        <v>0</v>
      </c>
      <c r="I718" s="10">
        <v>2</v>
      </c>
      <c r="K718" t="str">
        <f>SUBSTITUTE(B718,"LPD","~LPD")</f>
        <v>~LPD-___17</v>
      </c>
      <c r="M718" t="str">
        <f t="shared" si="23"/>
        <v>insert into unitindex (indexcode, unitid, IsSortIndex, IsDisplayIndex, IsAlt, IsPlaceholder, DisplayOrder) values ('~LPD-___17',793,1,1,0,0,4)</v>
      </c>
    </row>
    <row r="719" spans="1:13" ht="28.8" x14ac:dyDescent="0.3">
      <c r="A719" s="10">
        <v>1402</v>
      </c>
      <c r="B719" s="10" t="s">
        <v>1047</v>
      </c>
      <c r="C719" s="10" t="s">
        <v>21</v>
      </c>
      <c r="D719" s="10">
        <v>794</v>
      </c>
      <c r="E719" s="10" t="b">
        <v>1</v>
      </c>
      <c r="F719" s="10" t="b">
        <v>1</v>
      </c>
      <c r="G719" s="10" t="b">
        <v>0</v>
      </c>
      <c r="H719" s="10" t="b">
        <v>0</v>
      </c>
      <c r="I719" s="10">
        <v>2</v>
      </c>
      <c r="K719" t="str">
        <f t="shared" ref="K719:K730" si="26">SUBSTITUTE(B719,"LPD","~LPD")</f>
        <v>~LPD-___18</v>
      </c>
      <c r="M719" t="str">
        <f t="shared" si="23"/>
        <v>insert into unitindex (indexcode, unitid, IsSortIndex, IsDisplayIndex, IsAlt, IsPlaceholder, DisplayOrder) values ('~LPD-___18',794,1,1,0,0,4)</v>
      </c>
    </row>
    <row r="720" spans="1:13" ht="28.8" x14ac:dyDescent="0.3">
      <c r="A720" s="10">
        <v>1405</v>
      </c>
      <c r="B720" s="10" t="s">
        <v>1048</v>
      </c>
      <c r="C720" s="10" t="s">
        <v>21</v>
      </c>
      <c r="D720" s="10">
        <v>795</v>
      </c>
      <c r="E720" s="10" t="b">
        <v>1</v>
      </c>
      <c r="F720" s="10" t="b">
        <v>1</v>
      </c>
      <c r="G720" s="10" t="b">
        <v>0</v>
      </c>
      <c r="H720" s="10" t="b">
        <v>0</v>
      </c>
      <c r="I720" s="10">
        <v>2</v>
      </c>
      <c r="K720" t="str">
        <f t="shared" si="26"/>
        <v>~LPD-___19</v>
      </c>
      <c r="M720" t="str">
        <f t="shared" si="23"/>
        <v>insert into unitindex (indexcode, unitid, IsSortIndex, IsDisplayIndex, IsAlt, IsPlaceholder, DisplayOrder) values ('~LPD-___19',795,1,1,0,0,4)</v>
      </c>
    </row>
    <row r="721" spans="1:13" ht="28.8" x14ac:dyDescent="0.3">
      <c r="A721" s="10">
        <v>1408</v>
      </c>
      <c r="B721" s="10" t="s">
        <v>1049</v>
      </c>
      <c r="C721" s="10" t="s">
        <v>21</v>
      </c>
      <c r="D721" s="10">
        <v>796</v>
      </c>
      <c r="E721" s="10" t="b">
        <v>1</v>
      </c>
      <c r="F721" s="10" t="b">
        <v>1</v>
      </c>
      <c r="G721" s="10" t="b">
        <v>0</v>
      </c>
      <c r="H721" s="10" t="b">
        <v>0</v>
      </c>
      <c r="I721" s="10">
        <v>2</v>
      </c>
      <c r="K721" t="str">
        <f t="shared" si="26"/>
        <v>~LPD-___20</v>
      </c>
      <c r="M721" t="str">
        <f t="shared" si="23"/>
        <v>insert into unitindex (indexcode, unitid, IsSortIndex, IsDisplayIndex, IsAlt, IsPlaceholder, DisplayOrder) values ('~LPD-___20',796,1,1,0,0,4)</v>
      </c>
    </row>
    <row r="722" spans="1:13" ht="28.8" x14ac:dyDescent="0.3">
      <c r="A722" s="10">
        <v>1411</v>
      </c>
      <c r="B722" s="10" t="s">
        <v>1050</v>
      </c>
      <c r="C722" s="10" t="s">
        <v>21</v>
      </c>
      <c r="D722" s="10">
        <v>797</v>
      </c>
      <c r="E722" s="10" t="b">
        <v>1</v>
      </c>
      <c r="F722" s="10" t="b">
        <v>1</v>
      </c>
      <c r="G722" s="10" t="b">
        <v>0</v>
      </c>
      <c r="H722" s="10" t="b">
        <v>0</v>
      </c>
      <c r="I722" s="10">
        <v>2</v>
      </c>
      <c r="K722" t="str">
        <f t="shared" si="26"/>
        <v>~LPD-___21</v>
      </c>
      <c r="M722" t="str">
        <f t="shared" si="23"/>
        <v>insert into unitindex (indexcode, unitid, IsSortIndex, IsDisplayIndex, IsAlt, IsPlaceholder, DisplayOrder) values ('~LPD-___21',797,1,1,0,0,4)</v>
      </c>
    </row>
    <row r="723" spans="1:13" ht="28.8" x14ac:dyDescent="0.3">
      <c r="A723" s="10">
        <v>1414</v>
      </c>
      <c r="B723" s="10" t="s">
        <v>1051</v>
      </c>
      <c r="C723" s="10" t="s">
        <v>21</v>
      </c>
      <c r="D723" s="10">
        <v>798</v>
      </c>
      <c r="E723" s="10" t="b">
        <v>1</v>
      </c>
      <c r="F723" s="10" t="b">
        <v>1</v>
      </c>
      <c r="G723" s="10" t="b">
        <v>0</v>
      </c>
      <c r="H723" s="10" t="b">
        <v>0</v>
      </c>
      <c r="I723" s="10">
        <v>2</v>
      </c>
      <c r="K723" t="str">
        <f t="shared" si="26"/>
        <v>~LPD-___22</v>
      </c>
      <c r="M723" t="str">
        <f t="shared" si="23"/>
        <v>insert into unitindex (indexcode, unitid, IsSortIndex, IsDisplayIndex, IsAlt, IsPlaceholder, DisplayOrder) values ('~LPD-___22',798,1,1,0,0,4)</v>
      </c>
    </row>
    <row r="724" spans="1:13" ht="28.8" x14ac:dyDescent="0.3">
      <c r="A724" s="10">
        <v>1417</v>
      </c>
      <c r="B724" s="10" t="s">
        <v>1052</v>
      </c>
      <c r="C724" s="10" t="s">
        <v>21</v>
      </c>
      <c r="D724" s="10">
        <v>799</v>
      </c>
      <c r="E724" s="10" t="b">
        <v>1</v>
      </c>
      <c r="F724" s="10" t="b">
        <v>1</v>
      </c>
      <c r="G724" s="10" t="b">
        <v>0</v>
      </c>
      <c r="H724" s="10" t="b">
        <v>0</v>
      </c>
      <c r="I724" s="10">
        <v>2</v>
      </c>
      <c r="K724" t="str">
        <f t="shared" si="26"/>
        <v>~LPD-___23</v>
      </c>
      <c r="M724" t="str">
        <f t="shared" si="23"/>
        <v>insert into unitindex (indexcode, unitid, IsSortIndex, IsDisplayIndex, IsAlt, IsPlaceholder, DisplayOrder) values ('~LPD-___23',799,1,1,0,0,4)</v>
      </c>
    </row>
    <row r="725" spans="1:13" ht="28.8" x14ac:dyDescent="0.3">
      <c r="A725" s="10">
        <v>1420</v>
      </c>
      <c r="B725" s="10" t="s">
        <v>1053</v>
      </c>
      <c r="C725" s="10" t="s">
        <v>21</v>
      </c>
      <c r="D725" s="10">
        <v>800</v>
      </c>
      <c r="E725" s="10" t="b">
        <v>1</v>
      </c>
      <c r="F725" s="10" t="b">
        <v>1</v>
      </c>
      <c r="G725" s="10" t="b">
        <v>0</v>
      </c>
      <c r="H725" s="10" t="b">
        <v>0</v>
      </c>
      <c r="I725" s="10">
        <v>2</v>
      </c>
      <c r="K725" t="str">
        <f t="shared" si="26"/>
        <v>~LPD-___24</v>
      </c>
      <c r="M725" t="str">
        <f t="shared" si="23"/>
        <v>insert into unitindex (indexcode, unitid, IsSortIndex, IsDisplayIndex, IsAlt, IsPlaceholder, DisplayOrder) values ('~LPD-___24',800,1,1,0,0,4)</v>
      </c>
    </row>
    <row r="726" spans="1:13" ht="28.8" x14ac:dyDescent="0.3">
      <c r="A726" s="10">
        <v>1423</v>
      </c>
      <c r="B726" s="10" t="s">
        <v>1054</v>
      </c>
      <c r="C726" s="10" t="s">
        <v>21</v>
      </c>
      <c r="D726" s="10">
        <v>801</v>
      </c>
      <c r="E726" s="10" t="b">
        <v>1</v>
      </c>
      <c r="F726" s="10" t="b">
        <v>1</v>
      </c>
      <c r="G726" s="10" t="b">
        <v>0</v>
      </c>
      <c r="H726" s="10" t="b">
        <v>0</v>
      </c>
      <c r="I726" s="10">
        <v>2</v>
      </c>
      <c r="K726" t="str">
        <f t="shared" si="26"/>
        <v>~LPD-___25</v>
      </c>
      <c r="M726" t="str">
        <f t="shared" si="23"/>
        <v>insert into unitindex (indexcode, unitid, IsSortIndex, IsDisplayIndex, IsAlt, IsPlaceholder, DisplayOrder) values ('~LPD-___25',801,1,1,0,0,4)</v>
      </c>
    </row>
    <row r="727" spans="1:13" ht="28.8" x14ac:dyDescent="0.3">
      <c r="A727" s="10">
        <v>1426</v>
      </c>
      <c r="B727" s="10" t="s">
        <v>1055</v>
      </c>
      <c r="C727" s="10" t="s">
        <v>21</v>
      </c>
      <c r="D727" s="10">
        <v>802</v>
      </c>
      <c r="E727" s="10" t="b">
        <v>1</v>
      </c>
      <c r="F727" s="10" t="b">
        <v>1</v>
      </c>
      <c r="G727" s="10" t="b">
        <v>0</v>
      </c>
      <c r="H727" s="10" t="b">
        <v>0</v>
      </c>
      <c r="I727" s="10">
        <v>2</v>
      </c>
      <c r="K727" t="str">
        <f t="shared" si="26"/>
        <v>~LPD-___26</v>
      </c>
      <c r="M727" t="str">
        <f t="shared" si="23"/>
        <v>insert into unitindex (indexcode, unitid, IsSortIndex, IsDisplayIndex, IsAlt, IsPlaceholder, DisplayOrder) values ('~LPD-___26',802,1,1,0,0,4)</v>
      </c>
    </row>
    <row r="728" spans="1:13" ht="28.8" x14ac:dyDescent="0.3">
      <c r="A728" s="10">
        <v>1429</v>
      </c>
      <c r="B728" s="10" t="s">
        <v>1056</v>
      </c>
      <c r="C728" s="10" t="s">
        <v>21</v>
      </c>
      <c r="D728" s="10">
        <v>803</v>
      </c>
      <c r="E728" s="10" t="b">
        <v>1</v>
      </c>
      <c r="F728" s="10" t="b">
        <v>1</v>
      </c>
      <c r="G728" s="10" t="b">
        <v>0</v>
      </c>
      <c r="H728" s="10" t="b">
        <v>0</v>
      </c>
      <c r="I728" s="10">
        <v>2</v>
      </c>
      <c r="K728" t="str">
        <f t="shared" si="26"/>
        <v>~LPD-___27</v>
      </c>
      <c r="M728" t="str">
        <f t="shared" si="23"/>
        <v>insert into unitindex (indexcode, unitid, IsSortIndex, IsDisplayIndex, IsAlt, IsPlaceholder, DisplayOrder) values ('~LPD-___27',803,1,1,0,0,4)</v>
      </c>
    </row>
    <row r="729" spans="1:13" ht="28.8" x14ac:dyDescent="0.3">
      <c r="A729" s="10">
        <v>1432</v>
      </c>
      <c r="B729" s="10" t="s">
        <v>1057</v>
      </c>
      <c r="C729" s="10" t="s">
        <v>21</v>
      </c>
      <c r="D729" s="10">
        <v>804</v>
      </c>
      <c r="E729" s="10" t="b">
        <v>1</v>
      </c>
      <c r="F729" s="10" t="b">
        <v>1</v>
      </c>
      <c r="G729" s="10" t="b">
        <v>0</v>
      </c>
      <c r="H729" s="10" t="b">
        <v>0</v>
      </c>
      <c r="I729" s="10">
        <v>2</v>
      </c>
      <c r="K729" t="str">
        <f t="shared" si="26"/>
        <v>~LPD-___28</v>
      </c>
      <c r="M729" t="str">
        <f t="shared" si="23"/>
        <v>insert into unitindex (indexcode, unitid, IsSortIndex, IsDisplayIndex, IsAlt, IsPlaceholder, DisplayOrder) values ('~LPD-___28',804,1,1,0,0,4)</v>
      </c>
    </row>
    <row r="730" spans="1:13" ht="28.8" x14ac:dyDescent="0.3">
      <c r="A730" s="10">
        <v>1435</v>
      </c>
      <c r="B730" s="10" t="s">
        <v>1058</v>
      </c>
      <c r="C730" s="10" t="s">
        <v>21</v>
      </c>
      <c r="D730" s="10">
        <v>805</v>
      </c>
      <c r="E730" s="10" t="b">
        <v>1</v>
      </c>
      <c r="F730" s="10" t="b">
        <v>1</v>
      </c>
      <c r="G730" s="10" t="b">
        <v>0</v>
      </c>
      <c r="H730" s="10" t="b">
        <v>0</v>
      </c>
      <c r="I730" s="10">
        <v>2</v>
      </c>
      <c r="K730" t="str">
        <f t="shared" si="26"/>
        <v>~LPD-___29</v>
      </c>
      <c r="M730" t="str">
        <f t="shared" si="23"/>
        <v>insert into unitindex (indexcode, unitid, IsSortIndex, IsDisplayIndex, IsAlt, IsPlaceholder, DisplayOrder) values ('~LPD-___29',805,1,1,0,0,4)</v>
      </c>
    </row>
    <row r="731" spans="1:13" ht="28.8" x14ac:dyDescent="0.3">
      <c r="A731" s="10">
        <v>1390</v>
      </c>
      <c r="B731" s="10" t="s">
        <v>1043</v>
      </c>
      <c r="C731" s="10" t="s">
        <v>21</v>
      </c>
      <c r="D731" s="10">
        <v>790</v>
      </c>
      <c r="E731" s="10" t="b">
        <v>1</v>
      </c>
      <c r="F731" s="10" t="b">
        <v>1</v>
      </c>
      <c r="G731" s="10" t="b">
        <v>0</v>
      </c>
      <c r="H731" s="10" t="b">
        <v>0</v>
      </c>
      <c r="I731" s="10">
        <v>2</v>
      </c>
      <c r="K731" t="str">
        <f>SUBSTITUTE(B731,"LPH","~LPH")</f>
        <v>~LPH-___10</v>
      </c>
      <c r="M731" t="str">
        <f t="shared" si="23"/>
        <v>insert into unitindex (indexcode, unitid, IsSortIndex, IsDisplayIndex, IsAlt, IsPlaceholder, DisplayOrder) values ('~LPH-___10',790,1,1,0,0,4)</v>
      </c>
    </row>
    <row r="732" spans="1:13" ht="28.8" x14ac:dyDescent="0.3">
      <c r="A732" s="10">
        <v>1393</v>
      </c>
      <c r="B732" s="10" t="s">
        <v>1044</v>
      </c>
      <c r="C732" s="10" t="s">
        <v>21</v>
      </c>
      <c r="D732" s="10">
        <v>791</v>
      </c>
      <c r="E732" s="10" t="b">
        <v>1</v>
      </c>
      <c r="F732" s="10" t="b">
        <v>1</v>
      </c>
      <c r="G732" s="10" t="b">
        <v>0</v>
      </c>
      <c r="H732" s="10" t="b">
        <v>0</v>
      </c>
      <c r="I732" s="10">
        <v>2</v>
      </c>
      <c r="K732" t="str">
        <f>SUBSTITUTE(B732,"LPH","~LPH")</f>
        <v>~LPH-___11</v>
      </c>
      <c r="M732" t="str">
        <f t="shared" si="23"/>
        <v>insert into unitindex (indexcode, unitid, IsSortIndex, IsDisplayIndex, IsAlt, IsPlaceholder, DisplayOrder) values ('~LPH-___11',791,1,1,0,0,4)</v>
      </c>
    </row>
    <row r="733" spans="1:13" ht="28.8" x14ac:dyDescent="0.3">
      <c r="A733" s="10">
        <v>1396</v>
      </c>
      <c r="B733" s="10" t="s">
        <v>1045</v>
      </c>
      <c r="C733" s="10" t="s">
        <v>21</v>
      </c>
      <c r="D733" s="10">
        <v>792</v>
      </c>
      <c r="E733" s="10" t="b">
        <v>1</v>
      </c>
      <c r="F733" s="10" t="b">
        <v>1</v>
      </c>
      <c r="G733" s="10" t="b">
        <v>0</v>
      </c>
      <c r="H733" s="10" t="b">
        <v>0</v>
      </c>
      <c r="I733" s="10">
        <v>2</v>
      </c>
      <c r="K733" t="str">
        <f t="shared" ref="K733:K737" si="27">SUBSTITUTE(B733,"LPH","~LPH")</f>
        <v>~LPH-___12</v>
      </c>
      <c r="M733" t="str">
        <f t="shared" si="23"/>
        <v>insert into unitindex (indexcode, unitid, IsSortIndex, IsDisplayIndex, IsAlt, IsPlaceholder, DisplayOrder) values ('~LPH-___12',792,1,1,0,0,4)</v>
      </c>
    </row>
    <row r="734" spans="1:13" x14ac:dyDescent="0.3">
      <c r="A734" s="10">
        <v>1378</v>
      </c>
      <c r="B734" s="10" t="s">
        <v>1039</v>
      </c>
      <c r="C734" s="10" t="s">
        <v>21</v>
      </c>
      <c r="D734" s="10">
        <v>786</v>
      </c>
      <c r="E734" s="10" t="b">
        <v>1</v>
      </c>
      <c r="F734" s="10" t="b">
        <v>1</v>
      </c>
      <c r="G734" s="10" t="b">
        <v>0</v>
      </c>
      <c r="H734" s="10" t="b">
        <v>0</v>
      </c>
      <c r="I734" s="10">
        <v>2</v>
      </c>
      <c r="K734" t="str">
        <f t="shared" si="27"/>
        <v>~LPH-___2</v>
      </c>
      <c r="M734" t="str">
        <f t="shared" si="23"/>
        <v>insert into unitindex (indexcode, unitid, IsSortIndex, IsDisplayIndex, IsAlt, IsPlaceholder, DisplayOrder) values ('~LPH-___2',786,1,1,0,0,4)</v>
      </c>
    </row>
    <row r="735" spans="1:13" x14ac:dyDescent="0.3">
      <c r="A735" s="10">
        <v>1381</v>
      </c>
      <c r="B735" s="10" t="s">
        <v>1040</v>
      </c>
      <c r="C735" s="10" t="s">
        <v>21</v>
      </c>
      <c r="D735" s="10">
        <v>787</v>
      </c>
      <c r="E735" s="10" t="b">
        <v>1</v>
      </c>
      <c r="F735" s="10" t="b">
        <v>1</v>
      </c>
      <c r="G735" s="10" t="b">
        <v>0</v>
      </c>
      <c r="H735" s="10" t="b">
        <v>0</v>
      </c>
      <c r="I735" s="10">
        <v>2</v>
      </c>
      <c r="K735" t="str">
        <f t="shared" si="27"/>
        <v>~LPH-___3</v>
      </c>
      <c r="M735" t="str">
        <f t="shared" si="23"/>
        <v>insert into unitindex (indexcode, unitid, IsSortIndex, IsDisplayIndex, IsAlt, IsPlaceholder, DisplayOrder) values ('~LPH-___3',787,1,1,0,0,4)</v>
      </c>
    </row>
    <row r="736" spans="1:13" x14ac:dyDescent="0.3">
      <c r="A736" s="10">
        <v>1384</v>
      </c>
      <c r="B736" s="10" t="s">
        <v>1041</v>
      </c>
      <c r="C736" s="10" t="s">
        <v>21</v>
      </c>
      <c r="D736" s="10">
        <v>788</v>
      </c>
      <c r="E736" s="10" t="b">
        <v>1</v>
      </c>
      <c r="F736" s="10" t="b">
        <v>1</v>
      </c>
      <c r="G736" s="10" t="b">
        <v>0</v>
      </c>
      <c r="H736" s="10" t="b">
        <v>0</v>
      </c>
      <c r="I736" s="10">
        <v>2</v>
      </c>
      <c r="K736" t="str">
        <f t="shared" si="27"/>
        <v>~LPH-___7</v>
      </c>
      <c r="M736" t="str">
        <f t="shared" si="23"/>
        <v>insert into unitindex (indexcode, unitid, IsSortIndex, IsDisplayIndex, IsAlt, IsPlaceholder, DisplayOrder) values ('~LPH-___7',788,1,1,0,0,4)</v>
      </c>
    </row>
    <row r="737" spans="1:13" x14ac:dyDescent="0.3">
      <c r="A737" s="10">
        <v>1387</v>
      </c>
      <c r="B737" s="10" t="s">
        <v>1042</v>
      </c>
      <c r="C737" s="10" t="s">
        <v>21</v>
      </c>
      <c r="D737" s="10">
        <v>789</v>
      </c>
      <c r="E737" s="10" t="b">
        <v>1</v>
      </c>
      <c r="F737" s="10" t="b">
        <v>1</v>
      </c>
      <c r="G737" s="10" t="b">
        <v>0</v>
      </c>
      <c r="H737" s="10" t="b">
        <v>0</v>
      </c>
      <c r="I737" s="10">
        <v>2</v>
      </c>
      <c r="K737" t="str">
        <f t="shared" si="27"/>
        <v>~LPH-___9</v>
      </c>
      <c r="M737" t="str">
        <f t="shared" si="23"/>
        <v>insert into unitindex (indexcode, unitid, IsSortIndex, IsDisplayIndex, IsAlt, IsPlaceholder, DisplayOrder) values ('~LPH-___9',789,1,1,0,0,4)</v>
      </c>
    </row>
    <row r="738" spans="1:13" ht="28.8" x14ac:dyDescent="0.3">
      <c r="A738" s="10">
        <v>1438</v>
      </c>
      <c r="B738" s="10" t="s">
        <v>1059</v>
      </c>
      <c r="C738" s="10" t="s">
        <v>21</v>
      </c>
      <c r="D738" s="10">
        <v>806</v>
      </c>
      <c r="E738" s="10" t="b">
        <v>1</v>
      </c>
      <c r="F738" s="10" t="b">
        <v>1</v>
      </c>
      <c r="G738" s="10" t="b">
        <v>0</v>
      </c>
      <c r="H738" s="10" t="b">
        <v>0</v>
      </c>
      <c r="I738" s="10">
        <v>2</v>
      </c>
      <c r="K738" t="str">
        <f>SUBSTITUTE(B738,"LSD","~LSD")</f>
        <v>~LSD-___41</v>
      </c>
      <c r="M738" t="str">
        <f t="shared" si="23"/>
        <v>insert into unitindex (indexcode, unitid, IsSortIndex, IsDisplayIndex, IsAlt, IsPlaceholder, DisplayOrder) values ('~LSD-___41',806,1,1,0,0,4)</v>
      </c>
    </row>
    <row r="739" spans="1:13" ht="28.8" x14ac:dyDescent="0.3">
      <c r="A739" s="10">
        <v>1441</v>
      </c>
      <c r="B739" s="10" t="s">
        <v>1060</v>
      </c>
      <c r="C739" s="10" t="s">
        <v>21</v>
      </c>
      <c r="D739" s="10">
        <v>807</v>
      </c>
      <c r="E739" s="10" t="b">
        <v>1</v>
      </c>
      <c r="F739" s="10" t="b">
        <v>1</v>
      </c>
      <c r="G739" s="10" t="b">
        <v>0</v>
      </c>
      <c r="H739" s="10" t="b">
        <v>0</v>
      </c>
      <c r="I739" s="10">
        <v>2</v>
      </c>
      <c r="K739" t="str">
        <f t="shared" ref="K739:K749" si="28">SUBSTITUTE(B739,"LSD","~LSD")</f>
        <v>~LSD-___42</v>
      </c>
      <c r="M739" t="str">
        <f t="shared" si="23"/>
        <v>insert into unitindex (indexcode, unitid, IsSortIndex, IsDisplayIndex, IsAlt, IsPlaceholder, DisplayOrder) values ('~LSD-___42',807,1,1,0,0,4)</v>
      </c>
    </row>
    <row r="740" spans="1:13" ht="28.8" x14ac:dyDescent="0.3">
      <c r="A740" s="10">
        <v>1444</v>
      </c>
      <c r="B740" s="10" t="s">
        <v>1061</v>
      </c>
      <c r="C740" s="10" t="s">
        <v>21</v>
      </c>
      <c r="D740" s="10">
        <v>808</v>
      </c>
      <c r="E740" s="10" t="b">
        <v>1</v>
      </c>
      <c r="F740" s="10" t="b">
        <v>1</v>
      </c>
      <c r="G740" s="10" t="b">
        <v>0</v>
      </c>
      <c r="H740" s="10" t="b">
        <v>0</v>
      </c>
      <c r="I740" s="10">
        <v>2</v>
      </c>
      <c r="K740" t="str">
        <f t="shared" si="28"/>
        <v>~LSD-___43</v>
      </c>
      <c r="M740" t="str">
        <f t="shared" si="23"/>
        <v>insert into unitindex (indexcode, unitid, IsSortIndex, IsDisplayIndex, IsAlt, IsPlaceholder, DisplayOrder) values ('~LSD-___43',808,1,1,0,0,4)</v>
      </c>
    </row>
    <row r="741" spans="1:13" ht="28.8" x14ac:dyDescent="0.3">
      <c r="A741" s="10">
        <v>1447</v>
      </c>
      <c r="B741" s="10" t="s">
        <v>1062</v>
      </c>
      <c r="C741" s="10" t="s">
        <v>21</v>
      </c>
      <c r="D741" s="10">
        <v>809</v>
      </c>
      <c r="E741" s="10" t="b">
        <v>1</v>
      </c>
      <c r="F741" s="10" t="b">
        <v>1</v>
      </c>
      <c r="G741" s="10" t="b">
        <v>0</v>
      </c>
      <c r="H741" s="10" t="b">
        <v>0</v>
      </c>
      <c r="I741" s="10">
        <v>2</v>
      </c>
      <c r="K741" t="str">
        <f t="shared" si="28"/>
        <v>~LSD-___44</v>
      </c>
      <c r="M741" t="str">
        <f t="shared" si="23"/>
        <v>insert into unitindex (indexcode, unitid, IsSortIndex, IsDisplayIndex, IsAlt, IsPlaceholder, DisplayOrder) values ('~LSD-___44',809,1,1,0,0,4)</v>
      </c>
    </row>
    <row r="742" spans="1:13" ht="28.8" x14ac:dyDescent="0.3">
      <c r="A742" s="10">
        <v>1450</v>
      </c>
      <c r="B742" s="10" t="s">
        <v>1063</v>
      </c>
      <c r="C742" s="10" t="s">
        <v>21</v>
      </c>
      <c r="D742" s="10">
        <v>810</v>
      </c>
      <c r="E742" s="10" t="b">
        <v>1</v>
      </c>
      <c r="F742" s="10" t="b">
        <v>1</v>
      </c>
      <c r="G742" s="10" t="b">
        <v>0</v>
      </c>
      <c r="H742" s="10" t="b">
        <v>0</v>
      </c>
      <c r="I742" s="10">
        <v>2</v>
      </c>
      <c r="K742" t="str">
        <f t="shared" si="28"/>
        <v>~LSD-___45</v>
      </c>
      <c r="M742" t="str">
        <f t="shared" ref="M742:M781" si="29">CONCATENATE("insert into unitindex (indexcode, unitid, IsSortIndex, IsDisplayIndex, IsAlt, IsPlaceholder, DisplayOrder) values ('",K742,"',",D742,",1,1,0,0,4)")</f>
        <v>insert into unitindex (indexcode, unitid, IsSortIndex, IsDisplayIndex, IsAlt, IsPlaceholder, DisplayOrder) values ('~LSD-___45',810,1,1,0,0,4)</v>
      </c>
    </row>
    <row r="743" spans="1:13" ht="28.8" x14ac:dyDescent="0.3">
      <c r="A743" s="10">
        <v>1453</v>
      </c>
      <c r="B743" s="10" t="s">
        <v>1064</v>
      </c>
      <c r="C743" s="10" t="s">
        <v>21</v>
      </c>
      <c r="D743" s="10">
        <v>811</v>
      </c>
      <c r="E743" s="10" t="b">
        <v>1</v>
      </c>
      <c r="F743" s="10" t="b">
        <v>1</v>
      </c>
      <c r="G743" s="10" t="b">
        <v>0</v>
      </c>
      <c r="H743" s="10" t="b">
        <v>0</v>
      </c>
      <c r="I743" s="10">
        <v>2</v>
      </c>
      <c r="K743" t="str">
        <f t="shared" si="28"/>
        <v>~LSD-___46</v>
      </c>
      <c r="M743" t="str">
        <f t="shared" si="29"/>
        <v>insert into unitindex (indexcode, unitid, IsSortIndex, IsDisplayIndex, IsAlt, IsPlaceholder, DisplayOrder) values ('~LSD-___46',811,1,1,0,0,4)</v>
      </c>
    </row>
    <row r="744" spans="1:13" ht="28.8" x14ac:dyDescent="0.3">
      <c r="A744" s="10">
        <v>1456</v>
      </c>
      <c r="B744" s="10" t="s">
        <v>1065</v>
      </c>
      <c r="C744" s="10" t="s">
        <v>21</v>
      </c>
      <c r="D744" s="10">
        <v>812</v>
      </c>
      <c r="E744" s="10" t="b">
        <v>1</v>
      </c>
      <c r="F744" s="10" t="b">
        <v>1</v>
      </c>
      <c r="G744" s="10" t="b">
        <v>0</v>
      </c>
      <c r="H744" s="10" t="b">
        <v>0</v>
      </c>
      <c r="I744" s="10">
        <v>2</v>
      </c>
      <c r="K744" t="str">
        <f t="shared" si="28"/>
        <v>~LSD-___47</v>
      </c>
      <c r="M744" t="str">
        <f t="shared" si="29"/>
        <v>insert into unitindex (indexcode, unitid, IsSortIndex, IsDisplayIndex, IsAlt, IsPlaceholder, DisplayOrder) values ('~LSD-___47',812,1,1,0,0,4)</v>
      </c>
    </row>
    <row r="745" spans="1:13" ht="28.8" x14ac:dyDescent="0.3">
      <c r="A745" s="10">
        <v>1459</v>
      </c>
      <c r="B745" s="10" t="s">
        <v>1066</v>
      </c>
      <c r="C745" s="10" t="s">
        <v>21</v>
      </c>
      <c r="D745" s="10">
        <v>813</v>
      </c>
      <c r="E745" s="10" t="b">
        <v>1</v>
      </c>
      <c r="F745" s="10" t="b">
        <v>1</v>
      </c>
      <c r="G745" s="10" t="b">
        <v>0</v>
      </c>
      <c r="H745" s="10" t="b">
        <v>0</v>
      </c>
      <c r="I745" s="10">
        <v>2</v>
      </c>
      <c r="K745" t="str">
        <f t="shared" si="28"/>
        <v>~LSD-___48</v>
      </c>
      <c r="M745" t="str">
        <f t="shared" si="29"/>
        <v>insert into unitindex (indexcode, unitid, IsSortIndex, IsDisplayIndex, IsAlt, IsPlaceholder, DisplayOrder) values ('~LSD-___48',813,1,1,0,0,4)</v>
      </c>
    </row>
    <row r="746" spans="1:13" ht="28.8" x14ac:dyDescent="0.3">
      <c r="A746" s="10">
        <v>1462</v>
      </c>
      <c r="B746" s="10" t="s">
        <v>1067</v>
      </c>
      <c r="C746" s="10" t="s">
        <v>21</v>
      </c>
      <c r="D746" s="10">
        <v>814</v>
      </c>
      <c r="E746" s="10" t="b">
        <v>1</v>
      </c>
      <c r="F746" s="10" t="b">
        <v>1</v>
      </c>
      <c r="G746" s="10" t="b">
        <v>0</v>
      </c>
      <c r="H746" s="10" t="b">
        <v>0</v>
      </c>
      <c r="I746" s="10">
        <v>2</v>
      </c>
      <c r="K746" t="str">
        <f t="shared" si="28"/>
        <v>~LSD-___49</v>
      </c>
      <c r="M746" t="str">
        <f t="shared" si="29"/>
        <v>insert into unitindex (indexcode, unitid, IsSortIndex, IsDisplayIndex, IsAlt, IsPlaceholder, DisplayOrder) values ('~LSD-___49',814,1,1,0,0,4)</v>
      </c>
    </row>
    <row r="747" spans="1:13" ht="28.8" x14ac:dyDescent="0.3">
      <c r="A747" s="10">
        <v>1465</v>
      </c>
      <c r="B747" s="10" t="s">
        <v>1068</v>
      </c>
      <c r="C747" s="10" t="s">
        <v>21</v>
      </c>
      <c r="D747" s="10">
        <v>815</v>
      </c>
      <c r="E747" s="10" t="b">
        <v>1</v>
      </c>
      <c r="F747" s="10" t="b">
        <v>1</v>
      </c>
      <c r="G747" s="10" t="b">
        <v>0</v>
      </c>
      <c r="H747" s="10" t="b">
        <v>0</v>
      </c>
      <c r="I747" s="10">
        <v>2</v>
      </c>
      <c r="K747" t="str">
        <f t="shared" si="28"/>
        <v>~LSD-___50</v>
      </c>
      <c r="M747" t="str">
        <f t="shared" si="29"/>
        <v>insert into unitindex (indexcode, unitid, IsSortIndex, IsDisplayIndex, IsAlt, IsPlaceholder, DisplayOrder) values ('~LSD-___50',815,1,1,0,0,4)</v>
      </c>
    </row>
    <row r="748" spans="1:13" ht="28.8" x14ac:dyDescent="0.3">
      <c r="A748" s="10">
        <v>1468</v>
      </c>
      <c r="B748" s="10" t="s">
        <v>1069</v>
      </c>
      <c r="C748" s="10" t="s">
        <v>21</v>
      </c>
      <c r="D748" s="10">
        <v>816</v>
      </c>
      <c r="E748" s="10" t="b">
        <v>1</v>
      </c>
      <c r="F748" s="10" t="b">
        <v>1</v>
      </c>
      <c r="G748" s="10" t="b">
        <v>0</v>
      </c>
      <c r="H748" s="10" t="b">
        <v>0</v>
      </c>
      <c r="I748" s="10">
        <v>2</v>
      </c>
      <c r="K748" t="str">
        <f t="shared" si="28"/>
        <v>~LSD-___51</v>
      </c>
      <c r="M748" t="str">
        <f t="shared" si="29"/>
        <v>insert into unitindex (indexcode, unitid, IsSortIndex, IsDisplayIndex, IsAlt, IsPlaceholder, DisplayOrder) values ('~LSD-___51',816,1,1,0,0,4)</v>
      </c>
    </row>
    <row r="749" spans="1:13" ht="28.8" x14ac:dyDescent="0.3">
      <c r="A749" s="10">
        <v>1471</v>
      </c>
      <c r="B749" s="10" t="s">
        <v>1070</v>
      </c>
      <c r="C749" s="10" t="s">
        <v>21</v>
      </c>
      <c r="D749" s="10">
        <v>817</v>
      </c>
      <c r="E749" s="10" t="b">
        <v>1</v>
      </c>
      <c r="F749" s="10" t="b">
        <v>1</v>
      </c>
      <c r="G749" s="10" t="b">
        <v>0</v>
      </c>
      <c r="H749" s="10" t="b">
        <v>0</v>
      </c>
      <c r="I749" s="10">
        <v>2</v>
      </c>
      <c r="K749" t="str">
        <f t="shared" si="28"/>
        <v>~LSD-___52</v>
      </c>
      <c r="M749" t="str">
        <f t="shared" si="29"/>
        <v>insert into unitindex (indexcode, unitid, IsSortIndex, IsDisplayIndex, IsAlt, IsPlaceholder, DisplayOrder) values ('~LSD-___52',817,1,1,0,0,4)</v>
      </c>
    </row>
    <row r="750" spans="1:13" ht="28.8" x14ac:dyDescent="0.3">
      <c r="A750" s="10">
        <v>1288</v>
      </c>
      <c r="B750" s="10" t="s">
        <v>1009</v>
      </c>
      <c r="C750" s="10" t="s">
        <v>21</v>
      </c>
      <c r="D750" s="10">
        <v>739</v>
      </c>
      <c r="E750" s="10" t="b">
        <v>1</v>
      </c>
      <c r="F750" s="10" t="b">
        <v>1</v>
      </c>
      <c r="G750" s="10" t="b">
        <v>0</v>
      </c>
      <c r="H750" s="10" t="b">
        <v>0</v>
      </c>
      <c r="I750" s="10">
        <v>2</v>
      </c>
      <c r="K750" t="str">
        <f>SUBSTITUTE(B750,"MCM","~MCM")</f>
        <v>~MCM-____1</v>
      </c>
      <c r="M750" t="str">
        <f t="shared" si="29"/>
        <v>insert into unitindex (indexcode, unitid, IsSortIndex, IsDisplayIndex, IsAlt, IsPlaceholder, DisplayOrder) values ('~MCM-____1',739,1,1,0,0,4)</v>
      </c>
    </row>
    <row r="751" spans="1:13" ht="28.8" x14ac:dyDescent="0.3">
      <c r="A751" s="10">
        <v>1291</v>
      </c>
      <c r="B751" s="10" t="s">
        <v>1010</v>
      </c>
      <c r="C751" s="10" t="s">
        <v>21</v>
      </c>
      <c r="D751" s="10">
        <v>740</v>
      </c>
      <c r="E751" s="10" t="b">
        <v>1</v>
      </c>
      <c r="F751" s="10" t="b">
        <v>1</v>
      </c>
      <c r="G751" s="10" t="b">
        <v>0</v>
      </c>
      <c r="H751" s="10" t="b">
        <v>0</v>
      </c>
      <c r="I751" s="10">
        <v>2</v>
      </c>
      <c r="K751" t="str">
        <f t="shared" ref="K751:K763" si="30">SUBSTITUTE(B751,"MCM","~MCM")</f>
        <v>~MCM-____2</v>
      </c>
      <c r="M751" t="str">
        <f t="shared" si="29"/>
        <v>insert into unitindex (indexcode, unitid, IsSortIndex, IsDisplayIndex, IsAlt, IsPlaceholder, DisplayOrder) values ('~MCM-____2',740,1,1,0,0,4)</v>
      </c>
    </row>
    <row r="752" spans="1:13" ht="28.8" x14ac:dyDescent="0.3">
      <c r="A752" s="10">
        <v>1294</v>
      </c>
      <c r="B752" s="10" t="s">
        <v>1011</v>
      </c>
      <c r="C752" s="10" t="s">
        <v>21</v>
      </c>
      <c r="D752" s="10">
        <v>741</v>
      </c>
      <c r="E752" s="10" t="b">
        <v>1</v>
      </c>
      <c r="F752" s="10" t="b">
        <v>1</v>
      </c>
      <c r="G752" s="10" t="b">
        <v>0</v>
      </c>
      <c r="H752" s="10" t="b">
        <v>0</v>
      </c>
      <c r="I752" s="10">
        <v>2</v>
      </c>
      <c r="K752" t="str">
        <f t="shared" si="30"/>
        <v>~MCM-____3</v>
      </c>
      <c r="M752" t="str">
        <f t="shared" si="29"/>
        <v>insert into unitindex (indexcode, unitid, IsSortIndex, IsDisplayIndex, IsAlt, IsPlaceholder, DisplayOrder) values ('~MCM-____3',741,1,1,0,0,4)</v>
      </c>
    </row>
    <row r="753" spans="1:13" ht="28.8" x14ac:dyDescent="0.3">
      <c r="A753" s="10">
        <v>1297</v>
      </c>
      <c r="B753" s="10" t="s">
        <v>1012</v>
      </c>
      <c r="C753" s="10" t="s">
        <v>21</v>
      </c>
      <c r="D753" s="10">
        <v>742</v>
      </c>
      <c r="E753" s="10" t="b">
        <v>1</v>
      </c>
      <c r="F753" s="10" t="b">
        <v>1</v>
      </c>
      <c r="G753" s="10" t="b">
        <v>0</v>
      </c>
      <c r="H753" s="10" t="b">
        <v>0</v>
      </c>
      <c r="I753" s="10">
        <v>2</v>
      </c>
      <c r="K753" t="str">
        <f t="shared" si="30"/>
        <v>~MCM-____4</v>
      </c>
      <c r="M753" t="str">
        <f t="shared" si="29"/>
        <v>insert into unitindex (indexcode, unitid, IsSortIndex, IsDisplayIndex, IsAlt, IsPlaceholder, DisplayOrder) values ('~MCM-____4',742,1,1,0,0,4)</v>
      </c>
    </row>
    <row r="754" spans="1:13" ht="28.8" x14ac:dyDescent="0.3">
      <c r="A754" s="10">
        <v>1300</v>
      </c>
      <c r="B754" s="10" t="s">
        <v>1013</v>
      </c>
      <c r="C754" s="10" t="s">
        <v>21</v>
      </c>
      <c r="D754" s="10">
        <v>743</v>
      </c>
      <c r="E754" s="10" t="b">
        <v>1</v>
      </c>
      <c r="F754" s="10" t="b">
        <v>1</v>
      </c>
      <c r="G754" s="10" t="b">
        <v>0</v>
      </c>
      <c r="H754" s="10" t="b">
        <v>0</v>
      </c>
      <c r="I754" s="10">
        <v>2</v>
      </c>
      <c r="K754" t="str">
        <f t="shared" si="30"/>
        <v>~MCM-____5</v>
      </c>
      <c r="M754" t="str">
        <f t="shared" si="29"/>
        <v>insert into unitindex (indexcode, unitid, IsSortIndex, IsDisplayIndex, IsAlt, IsPlaceholder, DisplayOrder) values ('~MCM-____5',743,1,1,0,0,4)</v>
      </c>
    </row>
    <row r="755" spans="1:13" ht="28.8" x14ac:dyDescent="0.3">
      <c r="A755" s="10">
        <v>1303</v>
      </c>
      <c r="B755" s="10" t="s">
        <v>1014</v>
      </c>
      <c r="C755" s="10" t="s">
        <v>21</v>
      </c>
      <c r="D755" s="10">
        <v>744</v>
      </c>
      <c r="E755" s="10" t="b">
        <v>1</v>
      </c>
      <c r="F755" s="10" t="b">
        <v>1</v>
      </c>
      <c r="G755" s="10" t="b">
        <v>0</v>
      </c>
      <c r="H755" s="10" t="b">
        <v>0</v>
      </c>
      <c r="I755" s="10">
        <v>2</v>
      </c>
      <c r="K755" t="str">
        <f t="shared" si="30"/>
        <v>~MCM-____6</v>
      </c>
      <c r="M755" t="str">
        <f t="shared" si="29"/>
        <v>insert into unitindex (indexcode, unitid, IsSortIndex, IsDisplayIndex, IsAlt, IsPlaceholder, DisplayOrder) values ('~MCM-____6',744,1,1,0,0,4)</v>
      </c>
    </row>
    <row r="756" spans="1:13" ht="28.8" x14ac:dyDescent="0.3">
      <c r="A756" s="10">
        <v>1306</v>
      </c>
      <c r="B756" s="10" t="s">
        <v>1015</v>
      </c>
      <c r="C756" s="10" t="s">
        <v>21</v>
      </c>
      <c r="D756" s="10">
        <v>745</v>
      </c>
      <c r="E756" s="10" t="b">
        <v>1</v>
      </c>
      <c r="F756" s="10" t="b">
        <v>1</v>
      </c>
      <c r="G756" s="10" t="b">
        <v>0</v>
      </c>
      <c r="H756" s="10" t="b">
        <v>0</v>
      </c>
      <c r="I756" s="10">
        <v>2</v>
      </c>
      <c r="K756" t="str">
        <f t="shared" si="30"/>
        <v>~MCM-____7</v>
      </c>
      <c r="M756" t="str">
        <f t="shared" si="29"/>
        <v>insert into unitindex (indexcode, unitid, IsSortIndex, IsDisplayIndex, IsAlt, IsPlaceholder, DisplayOrder) values ('~MCM-____7',745,1,1,0,0,4)</v>
      </c>
    </row>
    <row r="757" spans="1:13" ht="28.8" x14ac:dyDescent="0.3">
      <c r="A757" s="10">
        <v>1309</v>
      </c>
      <c r="B757" s="10" t="s">
        <v>1016</v>
      </c>
      <c r="C757" s="10" t="s">
        <v>21</v>
      </c>
      <c r="D757" s="10">
        <v>746</v>
      </c>
      <c r="E757" s="10" t="b">
        <v>1</v>
      </c>
      <c r="F757" s="10" t="b">
        <v>1</v>
      </c>
      <c r="G757" s="10" t="b">
        <v>0</v>
      </c>
      <c r="H757" s="10" t="b">
        <v>0</v>
      </c>
      <c r="I757" s="10">
        <v>2</v>
      </c>
      <c r="K757" t="str">
        <f t="shared" si="30"/>
        <v>~MCM-____8</v>
      </c>
      <c r="M757" t="str">
        <f t="shared" si="29"/>
        <v>insert into unitindex (indexcode, unitid, IsSortIndex, IsDisplayIndex, IsAlt, IsPlaceholder, DisplayOrder) values ('~MCM-____8',746,1,1,0,0,4)</v>
      </c>
    </row>
    <row r="758" spans="1:13" ht="28.8" x14ac:dyDescent="0.3">
      <c r="A758" s="10">
        <v>1312</v>
      </c>
      <c r="B758" s="10" t="s">
        <v>1017</v>
      </c>
      <c r="C758" s="10" t="s">
        <v>21</v>
      </c>
      <c r="D758" s="10">
        <v>747</v>
      </c>
      <c r="E758" s="10" t="b">
        <v>1</v>
      </c>
      <c r="F758" s="10" t="b">
        <v>1</v>
      </c>
      <c r="G758" s="10" t="b">
        <v>0</v>
      </c>
      <c r="H758" s="10" t="b">
        <v>0</v>
      </c>
      <c r="I758" s="10">
        <v>2</v>
      </c>
      <c r="K758" t="str">
        <f t="shared" si="30"/>
        <v>~MCM-____9</v>
      </c>
      <c r="M758" t="str">
        <f t="shared" si="29"/>
        <v>insert into unitindex (indexcode, unitid, IsSortIndex, IsDisplayIndex, IsAlt, IsPlaceholder, DisplayOrder) values ('~MCM-____9',747,1,1,0,0,4)</v>
      </c>
    </row>
    <row r="759" spans="1:13" ht="28.8" x14ac:dyDescent="0.3">
      <c r="A759" s="10">
        <v>1315</v>
      </c>
      <c r="B759" s="10" t="s">
        <v>1018</v>
      </c>
      <c r="C759" s="10" t="s">
        <v>21</v>
      </c>
      <c r="D759" s="10">
        <v>748</v>
      </c>
      <c r="E759" s="10" t="b">
        <v>1</v>
      </c>
      <c r="F759" s="10" t="b">
        <v>1</v>
      </c>
      <c r="G759" s="10" t="b">
        <v>0</v>
      </c>
      <c r="H759" s="10" t="b">
        <v>0</v>
      </c>
      <c r="I759" s="10">
        <v>2</v>
      </c>
      <c r="K759" t="str">
        <f t="shared" si="30"/>
        <v>~MCM-___10</v>
      </c>
      <c r="M759" t="str">
        <f t="shared" si="29"/>
        <v>insert into unitindex (indexcode, unitid, IsSortIndex, IsDisplayIndex, IsAlt, IsPlaceholder, DisplayOrder) values ('~MCM-___10',748,1,1,0,0,4)</v>
      </c>
    </row>
    <row r="760" spans="1:13" ht="28.8" x14ac:dyDescent="0.3">
      <c r="A760" s="10">
        <v>1318</v>
      </c>
      <c r="B760" s="10" t="s">
        <v>1019</v>
      </c>
      <c r="C760" s="10" t="s">
        <v>21</v>
      </c>
      <c r="D760" s="10">
        <v>749</v>
      </c>
      <c r="E760" s="10" t="b">
        <v>1</v>
      </c>
      <c r="F760" s="10" t="b">
        <v>1</v>
      </c>
      <c r="G760" s="10" t="b">
        <v>0</v>
      </c>
      <c r="H760" s="10" t="b">
        <v>0</v>
      </c>
      <c r="I760" s="10">
        <v>2</v>
      </c>
      <c r="K760" t="str">
        <f t="shared" si="30"/>
        <v>~MCM-___11</v>
      </c>
      <c r="M760" t="str">
        <f t="shared" si="29"/>
        <v>insert into unitindex (indexcode, unitid, IsSortIndex, IsDisplayIndex, IsAlt, IsPlaceholder, DisplayOrder) values ('~MCM-___11',749,1,1,0,0,4)</v>
      </c>
    </row>
    <row r="761" spans="1:13" ht="28.8" x14ac:dyDescent="0.3">
      <c r="A761" s="10">
        <v>1321</v>
      </c>
      <c r="B761" s="10" t="s">
        <v>1020</v>
      </c>
      <c r="C761" s="10" t="s">
        <v>21</v>
      </c>
      <c r="D761" s="10">
        <v>750</v>
      </c>
      <c r="E761" s="10" t="b">
        <v>1</v>
      </c>
      <c r="F761" s="10" t="b">
        <v>1</v>
      </c>
      <c r="G761" s="10" t="b">
        <v>0</v>
      </c>
      <c r="H761" s="10" t="b">
        <v>0</v>
      </c>
      <c r="I761" s="10">
        <v>2</v>
      </c>
      <c r="K761" t="str">
        <f t="shared" si="30"/>
        <v>~MCM-___12</v>
      </c>
      <c r="M761" t="str">
        <f t="shared" si="29"/>
        <v>insert into unitindex (indexcode, unitid, IsSortIndex, IsDisplayIndex, IsAlt, IsPlaceholder, DisplayOrder) values ('~MCM-___12',750,1,1,0,0,4)</v>
      </c>
    </row>
    <row r="762" spans="1:13" ht="28.8" x14ac:dyDescent="0.3">
      <c r="A762" s="10">
        <v>1324</v>
      </c>
      <c r="B762" s="10" t="s">
        <v>1021</v>
      </c>
      <c r="C762" s="10" t="s">
        <v>21</v>
      </c>
      <c r="D762" s="10">
        <v>751</v>
      </c>
      <c r="E762" s="10" t="b">
        <v>1</v>
      </c>
      <c r="F762" s="10" t="b">
        <v>1</v>
      </c>
      <c r="G762" s="10" t="b">
        <v>0</v>
      </c>
      <c r="H762" s="10" t="b">
        <v>0</v>
      </c>
      <c r="I762" s="10">
        <v>2</v>
      </c>
      <c r="K762" t="str">
        <f t="shared" si="30"/>
        <v>~MCM-___13</v>
      </c>
      <c r="M762" t="str">
        <f t="shared" si="29"/>
        <v>insert into unitindex (indexcode, unitid, IsSortIndex, IsDisplayIndex, IsAlt, IsPlaceholder, DisplayOrder) values ('~MCM-___13',751,1,1,0,0,4)</v>
      </c>
    </row>
    <row r="763" spans="1:13" ht="28.8" x14ac:dyDescent="0.3">
      <c r="A763" s="10">
        <v>1327</v>
      </c>
      <c r="B763" s="10" t="s">
        <v>1022</v>
      </c>
      <c r="C763" s="10" t="s">
        <v>21</v>
      </c>
      <c r="D763" s="10">
        <v>752</v>
      </c>
      <c r="E763" s="10" t="b">
        <v>1</v>
      </c>
      <c r="F763" s="10" t="b">
        <v>1</v>
      </c>
      <c r="G763" s="10" t="b">
        <v>0</v>
      </c>
      <c r="H763" s="10" t="b">
        <v>0</v>
      </c>
      <c r="I763" s="10">
        <v>2</v>
      </c>
      <c r="K763" t="str">
        <f t="shared" si="30"/>
        <v>~MCM-___14</v>
      </c>
      <c r="M763" t="str">
        <f t="shared" si="29"/>
        <v>insert into unitindex (indexcode, unitid, IsSortIndex, IsDisplayIndex, IsAlt, IsPlaceholder, DisplayOrder) values ('~MCM-___14',752,1,1,0,0,4)</v>
      </c>
    </row>
    <row r="764" spans="1:13" ht="28.8" x14ac:dyDescent="0.3">
      <c r="A764" s="10">
        <v>167</v>
      </c>
      <c r="B764" s="10" t="s">
        <v>573</v>
      </c>
      <c r="C764" s="10" t="s">
        <v>21</v>
      </c>
      <c r="D764" s="10">
        <v>178</v>
      </c>
      <c r="E764" s="10" t="b">
        <v>1</v>
      </c>
      <c r="F764" s="10" t="b">
        <v>1</v>
      </c>
      <c r="G764" s="10" t="b">
        <v>1</v>
      </c>
      <c r="H764" s="10" t="b">
        <v>0</v>
      </c>
      <c r="I764" s="10">
        <v>2</v>
      </c>
      <c r="K764" t="str">
        <f>SUBSTITUTE(B764,"SSBN","~SSB")</f>
        <v>~SSB-__730</v>
      </c>
      <c r="M764" t="str">
        <f t="shared" si="29"/>
        <v>insert into unitindex (indexcode, unitid, IsSortIndex, IsDisplayIndex, IsAlt, IsPlaceholder, DisplayOrder) values ('~SSB-__730',178,1,1,0,0,4)</v>
      </c>
    </row>
    <row r="765" spans="1:13" ht="28.8" x14ac:dyDescent="0.3">
      <c r="A765" s="10">
        <v>177</v>
      </c>
      <c r="B765" s="10" t="s">
        <v>574</v>
      </c>
      <c r="C765" s="10" t="s">
        <v>21</v>
      </c>
      <c r="D765" s="10">
        <v>197</v>
      </c>
      <c r="E765" s="10" t="b">
        <v>1</v>
      </c>
      <c r="F765" s="10" t="b">
        <v>1</v>
      </c>
      <c r="G765" s="10" t="b">
        <v>1</v>
      </c>
      <c r="H765" s="10" t="b">
        <v>0</v>
      </c>
      <c r="I765" s="10">
        <v>2</v>
      </c>
      <c r="K765" t="str">
        <f t="shared" ref="K765:K777" si="31">SUBSTITUTE(B765,"SSBN","~SSB")</f>
        <v>~SSB-__731</v>
      </c>
      <c r="M765" t="str">
        <f t="shared" si="29"/>
        <v>insert into unitindex (indexcode, unitid, IsSortIndex, IsDisplayIndex, IsAlt, IsPlaceholder, DisplayOrder) values ('~SSB-__731',197,1,1,0,0,4)</v>
      </c>
    </row>
    <row r="766" spans="1:13" ht="28.8" x14ac:dyDescent="0.3">
      <c r="A766" s="10">
        <v>179</v>
      </c>
      <c r="B766" s="10" t="s">
        <v>575</v>
      </c>
      <c r="C766" s="10" t="s">
        <v>21</v>
      </c>
      <c r="D766" s="10">
        <v>198</v>
      </c>
      <c r="E766" s="10" t="b">
        <v>1</v>
      </c>
      <c r="F766" s="10" t="b">
        <v>1</v>
      </c>
      <c r="G766" s="10" t="b">
        <v>1</v>
      </c>
      <c r="H766" s="10" t="b">
        <v>0</v>
      </c>
      <c r="I766" s="10">
        <v>2</v>
      </c>
      <c r="K766" t="str">
        <f t="shared" si="31"/>
        <v>~SSB-__732</v>
      </c>
      <c r="M766" t="str">
        <f t="shared" si="29"/>
        <v>insert into unitindex (indexcode, unitid, IsSortIndex, IsDisplayIndex, IsAlt, IsPlaceholder, DisplayOrder) values ('~SSB-__732',198,1,1,0,0,4)</v>
      </c>
    </row>
    <row r="767" spans="1:13" ht="28.8" x14ac:dyDescent="0.3">
      <c r="A767" s="10">
        <v>181</v>
      </c>
      <c r="B767" s="10" t="s">
        <v>576</v>
      </c>
      <c r="C767" s="10" t="s">
        <v>21</v>
      </c>
      <c r="D767" s="10">
        <v>199</v>
      </c>
      <c r="E767" s="10" t="b">
        <v>1</v>
      </c>
      <c r="F767" s="10" t="b">
        <v>1</v>
      </c>
      <c r="G767" s="10" t="b">
        <v>1</v>
      </c>
      <c r="H767" s="10" t="b">
        <v>0</v>
      </c>
      <c r="I767" s="10">
        <v>2</v>
      </c>
      <c r="K767" t="str">
        <f t="shared" si="31"/>
        <v>~SSB-__733</v>
      </c>
      <c r="M767" t="str">
        <f t="shared" si="29"/>
        <v>insert into unitindex (indexcode, unitid, IsSortIndex, IsDisplayIndex, IsAlt, IsPlaceholder, DisplayOrder) values ('~SSB-__733',199,1,1,0,0,4)</v>
      </c>
    </row>
    <row r="768" spans="1:13" ht="28.8" x14ac:dyDescent="0.3">
      <c r="A768" s="10">
        <v>183</v>
      </c>
      <c r="B768" s="10" t="s">
        <v>577</v>
      </c>
      <c r="C768" s="10" t="s">
        <v>21</v>
      </c>
      <c r="D768" s="10">
        <v>200</v>
      </c>
      <c r="E768" s="10" t="b">
        <v>1</v>
      </c>
      <c r="F768" s="10" t="b">
        <v>1</v>
      </c>
      <c r="G768" s="10" t="b">
        <v>1</v>
      </c>
      <c r="H768" s="10" t="b">
        <v>0</v>
      </c>
      <c r="I768" s="10">
        <v>2</v>
      </c>
      <c r="K768" t="str">
        <f t="shared" si="31"/>
        <v>~SSB-__734</v>
      </c>
      <c r="M768" t="str">
        <f t="shared" si="29"/>
        <v>insert into unitindex (indexcode, unitid, IsSortIndex, IsDisplayIndex, IsAlt, IsPlaceholder, DisplayOrder) values ('~SSB-__734',200,1,1,0,0,4)</v>
      </c>
    </row>
    <row r="769" spans="1:13" ht="28.8" x14ac:dyDescent="0.3">
      <c r="A769" s="10">
        <v>185</v>
      </c>
      <c r="B769" s="10" t="s">
        <v>578</v>
      </c>
      <c r="C769" s="10" t="s">
        <v>21</v>
      </c>
      <c r="D769" s="10">
        <v>201</v>
      </c>
      <c r="E769" s="10" t="b">
        <v>1</v>
      </c>
      <c r="F769" s="10" t="b">
        <v>1</v>
      </c>
      <c r="G769" s="10" t="b">
        <v>1</v>
      </c>
      <c r="H769" s="10" t="b">
        <v>0</v>
      </c>
      <c r="I769" s="10">
        <v>2</v>
      </c>
      <c r="K769" t="str">
        <f t="shared" si="31"/>
        <v>~SSB-__735</v>
      </c>
      <c r="M769" t="str">
        <f t="shared" si="29"/>
        <v>insert into unitindex (indexcode, unitid, IsSortIndex, IsDisplayIndex, IsAlt, IsPlaceholder, DisplayOrder) values ('~SSB-__735',201,1,1,0,0,4)</v>
      </c>
    </row>
    <row r="770" spans="1:13" ht="28.8" x14ac:dyDescent="0.3">
      <c r="A770" s="10">
        <v>187</v>
      </c>
      <c r="B770" s="10" t="s">
        <v>579</v>
      </c>
      <c r="C770" s="10" t="s">
        <v>21</v>
      </c>
      <c r="D770" s="10">
        <v>203</v>
      </c>
      <c r="E770" s="10" t="b">
        <v>1</v>
      </c>
      <c r="F770" s="10" t="b">
        <v>1</v>
      </c>
      <c r="G770" s="10" t="b">
        <v>1</v>
      </c>
      <c r="H770" s="10" t="b">
        <v>0</v>
      </c>
      <c r="I770" s="10">
        <v>2</v>
      </c>
      <c r="K770" t="str">
        <f t="shared" si="31"/>
        <v>~SSB-__736</v>
      </c>
      <c r="M770" t="str">
        <f t="shared" si="29"/>
        <v>insert into unitindex (indexcode, unitid, IsSortIndex, IsDisplayIndex, IsAlt, IsPlaceholder, DisplayOrder) values ('~SSB-__736',203,1,1,0,0,4)</v>
      </c>
    </row>
    <row r="771" spans="1:13" ht="28.8" x14ac:dyDescent="0.3">
      <c r="A771" s="10">
        <v>189</v>
      </c>
      <c r="B771" s="10" t="s">
        <v>580</v>
      </c>
      <c r="C771" s="10" t="s">
        <v>21</v>
      </c>
      <c r="D771" s="10">
        <v>204</v>
      </c>
      <c r="E771" s="10" t="b">
        <v>1</v>
      </c>
      <c r="F771" s="10" t="b">
        <v>1</v>
      </c>
      <c r="G771" s="10" t="b">
        <v>1</v>
      </c>
      <c r="H771" s="10" t="b">
        <v>0</v>
      </c>
      <c r="I771" s="10">
        <v>2</v>
      </c>
      <c r="K771" t="str">
        <f t="shared" si="31"/>
        <v>~SSB-__737</v>
      </c>
      <c r="M771" t="str">
        <f t="shared" si="29"/>
        <v>insert into unitindex (indexcode, unitid, IsSortIndex, IsDisplayIndex, IsAlt, IsPlaceholder, DisplayOrder) values ('~SSB-__737',204,1,1,0,0,4)</v>
      </c>
    </row>
    <row r="772" spans="1:13" ht="28.8" x14ac:dyDescent="0.3">
      <c r="A772" s="10">
        <v>191</v>
      </c>
      <c r="B772" s="10" t="s">
        <v>581</v>
      </c>
      <c r="C772" s="10" t="s">
        <v>21</v>
      </c>
      <c r="D772" s="10">
        <v>205</v>
      </c>
      <c r="E772" s="10" t="b">
        <v>1</v>
      </c>
      <c r="F772" s="10" t="b">
        <v>1</v>
      </c>
      <c r="G772" s="10" t="b">
        <v>1</v>
      </c>
      <c r="H772" s="10" t="b">
        <v>0</v>
      </c>
      <c r="I772" s="10">
        <v>2</v>
      </c>
      <c r="K772" t="str">
        <f t="shared" si="31"/>
        <v>~SSB-__738</v>
      </c>
      <c r="M772" t="str">
        <f t="shared" si="29"/>
        <v>insert into unitindex (indexcode, unitid, IsSortIndex, IsDisplayIndex, IsAlt, IsPlaceholder, DisplayOrder) values ('~SSB-__738',205,1,1,0,0,4)</v>
      </c>
    </row>
    <row r="773" spans="1:13" ht="28.8" x14ac:dyDescent="0.3">
      <c r="A773" s="10">
        <v>193</v>
      </c>
      <c r="B773" s="10" t="s">
        <v>582</v>
      </c>
      <c r="C773" s="10" t="s">
        <v>21</v>
      </c>
      <c r="D773" s="10">
        <v>206</v>
      </c>
      <c r="E773" s="10" t="b">
        <v>1</v>
      </c>
      <c r="F773" s="10" t="b">
        <v>1</v>
      </c>
      <c r="G773" s="10" t="b">
        <v>1</v>
      </c>
      <c r="H773" s="10" t="b">
        <v>0</v>
      </c>
      <c r="I773" s="10">
        <v>2</v>
      </c>
      <c r="K773" t="str">
        <f t="shared" si="31"/>
        <v>~SSB-__739</v>
      </c>
      <c r="M773" t="str">
        <f t="shared" si="29"/>
        <v>insert into unitindex (indexcode, unitid, IsSortIndex, IsDisplayIndex, IsAlt, IsPlaceholder, DisplayOrder) values ('~SSB-__739',206,1,1,0,0,4)</v>
      </c>
    </row>
    <row r="774" spans="1:13" ht="28.8" x14ac:dyDescent="0.3">
      <c r="A774" s="10">
        <v>195</v>
      </c>
      <c r="B774" s="10" t="s">
        <v>583</v>
      </c>
      <c r="C774" s="10" t="s">
        <v>21</v>
      </c>
      <c r="D774" s="10">
        <v>207</v>
      </c>
      <c r="E774" s="10" t="b">
        <v>1</v>
      </c>
      <c r="F774" s="10" t="b">
        <v>1</v>
      </c>
      <c r="G774" s="10" t="b">
        <v>1</v>
      </c>
      <c r="H774" s="10" t="b">
        <v>0</v>
      </c>
      <c r="I774" s="10">
        <v>2</v>
      </c>
      <c r="K774" t="str">
        <f t="shared" si="31"/>
        <v>~SSB-__740</v>
      </c>
      <c r="M774" t="str">
        <f t="shared" si="29"/>
        <v>insert into unitindex (indexcode, unitid, IsSortIndex, IsDisplayIndex, IsAlt, IsPlaceholder, DisplayOrder) values ('~SSB-__740',207,1,1,0,0,4)</v>
      </c>
    </row>
    <row r="775" spans="1:13" ht="28.8" x14ac:dyDescent="0.3">
      <c r="A775" s="10">
        <v>197</v>
      </c>
      <c r="B775" s="10" t="s">
        <v>584</v>
      </c>
      <c r="C775" s="10" t="s">
        <v>21</v>
      </c>
      <c r="D775" s="10">
        <v>208</v>
      </c>
      <c r="E775" s="10" t="b">
        <v>1</v>
      </c>
      <c r="F775" s="10" t="b">
        <v>1</v>
      </c>
      <c r="G775" s="10" t="b">
        <v>1</v>
      </c>
      <c r="H775" s="10" t="b">
        <v>0</v>
      </c>
      <c r="I775" s="10">
        <v>2</v>
      </c>
      <c r="K775" t="str">
        <f t="shared" si="31"/>
        <v>~SSB-__741</v>
      </c>
      <c r="M775" t="str">
        <f t="shared" si="29"/>
        <v>insert into unitindex (indexcode, unitid, IsSortIndex, IsDisplayIndex, IsAlt, IsPlaceholder, DisplayOrder) values ('~SSB-__741',208,1,1,0,0,4)</v>
      </c>
    </row>
    <row r="776" spans="1:13" ht="28.8" x14ac:dyDescent="0.3">
      <c r="A776" s="10">
        <v>199</v>
      </c>
      <c r="B776" s="10" t="s">
        <v>585</v>
      </c>
      <c r="C776" s="10" t="s">
        <v>21</v>
      </c>
      <c r="D776" s="10">
        <v>209</v>
      </c>
      <c r="E776" s="10" t="b">
        <v>1</v>
      </c>
      <c r="F776" s="10" t="b">
        <v>1</v>
      </c>
      <c r="G776" s="10" t="b">
        <v>1</v>
      </c>
      <c r="H776" s="10" t="b">
        <v>0</v>
      </c>
      <c r="I776" s="10">
        <v>2</v>
      </c>
      <c r="K776" t="str">
        <f t="shared" si="31"/>
        <v>~SSB-__742</v>
      </c>
      <c r="M776" t="str">
        <f t="shared" si="29"/>
        <v>insert into unitindex (indexcode, unitid, IsSortIndex, IsDisplayIndex, IsAlt, IsPlaceholder, DisplayOrder) values ('~SSB-__742',209,1,1,0,0,4)</v>
      </c>
    </row>
    <row r="777" spans="1:13" ht="28.8" x14ac:dyDescent="0.3">
      <c r="A777" s="10">
        <v>201</v>
      </c>
      <c r="B777" s="10" t="s">
        <v>586</v>
      </c>
      <c r="C777" s="10" t="s">
        <v>21</v>
      </c>
      <c r="D777" s="10">
        <v>210</v>
      </c>
      <c r="E777" s="10" t="b">
        <v>1</v>
      </c>
      <c r="F777" s="10" t="b">
        <v>1</v>
      </c>
      <c r="G777" s="10" t="b">
        <v>1</v>
      </c>
      <c r="H777" s="10" t="b">
        <v>0</v>
      </c>
      <c r="I777" s="10">
        <v>2</v>
      </c>
      <c r="K777" t="str">
        <f t="shared" si="31"/>
        <v>~SSB-__743</v>
      </c>
      <c r="M777" t="str">
        <f t="shared" si="29"/>
        <v>insert into unitindex (indexcode, unitid, IsSortIndex, IsDisplayIndex, IsAlt, IsPlaceholder, DisplayOrder) values ('~SSB-__743',210,1,1,0,0,4)</v>
      </c>
    </row>
    <row r="778" spans="1:13" ht="28.8" x14ac:dyDescent="0.3">
      <c r="A778" s="10">
        <v>203</v>
      </c>
      <c r="B778" s="10" t="s">
        <v>587</v>
      </c>
      <c r="C778" s="10" t="s">
        <v>21</v>
      </c>
      <c r="D778" s="10">
        <v>190</v>
      </c>
      <c r="E778" s="10" t="b">
        <v>1</v>
      </c>
      <c r="F778" s="10" t="b">
        <v>1</v>
      </c>
      <c r="G778" s="10" t="b">
        <v>1</v>
      </c>
      <c r="H778" s="10" t="b">
        <v>0</v>
      </c>
      <c r="I778" s="10">
        <v>2</v>
      </c>
      <c r="K778" t="str">
        <f t="shared" ref="K778:K781" si="32">SUBSTITUTE(B778,"SSGN","~SSG")</f>
        <v>~SSG-__726</v>
      </c>
      <c r="M778" t="str">
        <f t="shared" si="29"/>
        <v>insert into unitindex (indexcode, unitid, IsSortIndex, IsDisplayIndex, IsAlt, IsPlaceholder, DisplayOrder) values ('~SSG-__726',190,1,1,0,0,4)</v>
      </c>
    </row>
    <row r="779" spans="1:13" ht="28.8" x14ac:dyDescent="0.3">
      <c r="A779" s="10">
        <v>205</v>
      </c>
      <c r="B779" s="10" t="s">
        <v>588</v>
      </c>
      <c r="C779" s="10" t="s">
        <v>21</v>
      </c>
      <c r="D779" s="10">
        <v>191</v>
      </c>
      <c r="E779" s="10" t="b">
        <v>1</v>
      </c>
      <c r="F779" s="10" t="b">
        <v>1</v>
      </c>
      <c r="G779" s="10" t="b">
        <v>1</v>
      </c>
      <c r="H779" s="10" t="b">
        <v>0</v>
      </c>
      <c r="I779" s="10">
        <v>2</v>
      </c>
      <c r="K779" t="str">
        <f t="shared" si="32"/>
        <v>~SSG-__727</v>
      </c>
      <c r="M779" t="str">
        <f t="shared" si="29"/>
        <v>insert into unitindex (indexcode, unitid, IsSortIndex, IsDisplayIndex, IsAlt, IsPlaceholder, DisplayOrder) values ('~SSG-__727',191,1,1,0,0,4)</v>
      </c>
    </row>
    <row r="780" spans="1:13" ht="28.8" x14ac:dyDescent="0.3">
      <c r="A780" s="10">
        <v>206</v>
      </c>
      <c r="B780" s="10" t="s">
        <v>589</v>
      </c>
      <c r="C780" s="10" t="s">
        <v>21</v>
      </c>
      <c r="D780" s="10">
        <v>175</v>
      </c>
      <c r="E780" s="10" t="b">
        <v>1</v>
      </c>
      <c r="F780" s="10" t="b">
        <v>1</v>
      </c>
      <c r="G780" s="10" t="b">
        <v>1</v>
      </c>
      <c r="H780" s="10" t="b">
        <v>0</v>
      </c>
      <c r="I780" s="10">
        <v>2</v>
      </c>
      <c r="K780" t="str">
        <f t="shared" si="32"/>
        <v>~SSG-__728</v>
      </c>
      <c r="M780" t="str">
        <f t="shared" si="29"/>
        <v>insert into unitindex (indexcode, unitid, IsSortIndex, IsDisplayIndex, IsAlt, IsPlaceholder, DisplayOrder) values ('~SSG-__728',175,1,1,0,0,4)</v>
      </c>
    </row>
    <row r="781" spans="1:13" ht="28.8" x14ac:dyDescent="0.3">
      <c r="A781" s="10">
        <v>207</v>
      </c>
      <c r="B781" s="10" t="s">
        <v>590</v>
      </c>
      <c r="C781" s="10" t="s">
        <v>21</v>
      </c>
      <c r="D781" s="10">
        <v>177</v>
      </c>
      <c r="E781" s="10" t="b">
        <v>1</v>
      </c>
      <c r="F781" s="10" t="b">
        <v>1</v>
      </c>
      <c r="G781" s="10" t="b">
        <v>1</v>
      </c>
      <c r="H781" s="10" t="b">
        <v>0</v>
      </c>
      <c r="I781" s="10">
        <v>2</v>
      </c>
      <c r="K781" t="str">
        <f t="shared" si="32"/>
        <v>~SSG-__729</v>
      </c>
      <c r="M781" t="str">
        <f t="shared" si="29"/>
        <v>insert into unitindex (indexcode, unitid, IsSortIndex, IsDisplayIndex, IsAlt, IsPlaceholder, DisplayOrder) values ('~SSG-__729',177,1,1,0,0,4)</v>
      </c>
    </row>
    <row r="785" spans="1:8" x14ac:dyDescent="0.3">
      <c r="A785" s="10">
        <v>589</v>
      </c>
      <c r="C785" t="str">
        <f>CONCATENATE(A785,",")</f>
        <v>589,</v>
      </c>
    </row>
    <row r="786" spans="1:8" x14ac:dyDescent="0.3">
      <c r="A786" s="10">
        <v>591</v>
      </c>
      <c r="C786" t="str">
        <f t="shared" ref="C786:C849" si="33">CONCATENATE(A786,",")</f>
        <v>591,</v>
      </c>
    </row>
    <row r="787" spans="1:8" x14ac:dyDescent="0.3">
      <c r="A787" s="10">
        <v>592</v>
      </c>
      <c r="C787" t="str">
        <f t="shared" si="33"/>
        <v>592,</v>
      </c>
    </row>
    <row r="788" spans="1:8" x14ac:dyDescent="0.3">
      <c r="A788" s="10">
        <v>593</v>
      </c>
      <c r="C788" t="str">
        <f t="shared" si="33"/>
        <v>593,</v>
      </c>
    </row>
    <row r="789" spans="1:8" x14ac:dyDescent="0.3">
      <c r="A789" s="10">
        <v>595</v>
      </c>
      <c r="C789" t="str">
        <f t="shared" si="33"/>
        <v>595,</v>
      </c>
    </row>
    <row r="790" spans="1:8" x14ac:dyDescent="0.3">
      <c r="A790" s="10">
        <v>596</v>
      </c>
      <c r="C790" t="str">
        <f t="shared" si="33"/>
        <v>596,</v>
      </c>
    </row>
    <row r="791" spans="1:8" x14ac:dyDescent="0.3">
      <c r="A791" s="10">
        <v>598</v>
      </c>
      <c r="C791" t="str">
        <f t="shared" si="33"/>
        <v>598,</v>
      </c>
    </row>
    <row r="792" spans="1:8" x14ac:dyDescent="0.3">
      <c r="A792" s="10">
        <v>599</v>
      </c>
      <c r="C792" t="str">
        <f t="shared" si="33"/>
        <v>599,</v>
      </c>
    </row>
    <row r="793" spans="1:8" ht="28.8" x14ac:dyDescent="0.3">
      <c r="A793" s="10">
        <v>600</v>
      </c>
      <c r="C793" t="str">
        <f t="shared" si="33"/>
        <v>600,</v>
      </c>
      <c r="F793" s="10" t="s">
        <v>896</v>
      </c>
      <c r="H793" t="str">
        <f>CONCATENATE("update unitindex set issortindex = 0 where indexcode =","'",F793,"'")</f>
        <v>update unitindex set issortindex = 0 where indexcode ='CLG-___47'</v>
      </c>
    </row>
    <row r="794" spans="1:8" ht="28.8" x14ac:dyDescent="0.3">
      <c r="A794" s="10">
        <v>601</v>
      </c>
      <c r="C794" t="str">
        <f t="shared" si="33"/>
        <v>601,</v>
      </c>
      <c r="F794" s="10" t="s">
        <v>897</v>
      </c>
      <c r="H794" t="str">
        <f t="shared" ref="H794:H857" si="34">CONCATENATE("update unitindex set issortindex = 0 where indexcode =","'",F794,"'")</f>
        <v>update unitindex set issortindex = 0 where indexcode ='CLG-___48'</v>
      </c>
    </row>
    <row r="795" spans="1:8" ht="28.8" x14ac:dyDescent="0.3">
      <c r="A795" s="10">
        <v>602</v>
      </c>
      <c r="C795" t="str">
        <f t="shared" si="33"/>
        <v>602,</v>
      </c>
      <c r="F795" s="10" t="s">
        <v>898</v>
      </c>
      <c r="H795" t="str">
        <f t="shared" si="34"/>
        <v>update unitindex set issortindex = 0 where indexcode ='CLG-___49'</v>
      </c>
    </row>
    <row r="796" spans="1:8" ht="28.8" x14ac:dyDescent="0.3">
      <c r="A796" s="10">
        <v>603</v>
      </c>
      <c r="C796" t="str">
        <f t="shared" si="33"/>
        <v>603,</v>
      </c>
      <c r="F796" s="10" t="s">
        <v>899</v>
      </c>
      <c r="H796" t="str">
        <f t="shared" si="34"/>
        <v>update unitindex set issortindex = 0 where indexcode ='CLG-___50'</v>
      </c>
    </row>
    <row r="797" spans="1:8" ht="28.8" x14ac:dyDescent="0.3">
      <c r="A797" s="10">
        <v>604</v>
      </c>
      <c r="C797" t="str">
        <f t="shared" si="33"/>
        <v>604,</v>
      </c>
      <c r="F797" s="10" t="s">
        <v>900</v>
      </c>
      <c r="H797" t="str">
        <f t="shared" si="34"/>
        <v>update unitindex set issortindex = 0 where indexcode ='CLG-___51'</v>
      </c>
    </row>
    <row r="798" spans="1:8" ht="28.8" x14ac:dyDescent="0.3">
      <c r="A798" s="10">
        <v>605</v>
      </c>
      <c r="C798" t="str">
        <f t="shared" si="33"/>
        <v>605,</v>
      </c>
      <c r="F798" s="10" t="s">
        <v>901</v>
      </c>
      <c r="H798" t="str">
        <f t="shared" si="34"/>
        <v>update unitindex set issortindex = 0 where indexcode ='CLG-___52'</v>
      </c>
    </row>
    <row r="799" spans="1:8" ht="28.8" x14ac:dyDescent="0.3">
      <c r="A799" s="10">
        <v>606</v>
      </c>
      <c r="C799" t="str">
        <f t="shared" si="33"/>
        <v>606,</v>
      </c>
      <c r="F799" s="10" t="s">
        <v>902</v>
      </c>
      <c r="H799" t="str">
        <f t="shared" si="34"/>
        <v>update unitindex set issortindex = 0 where indexcode ='CLG-___53'</v>
      </c>
    </row>
    <row r="800" spans="1:8" ht="28.8" x14ac:dyDescent="0.3">
      <c r="A800" s="10">
        <v>607</v>
      </c>
      <c r="C800" t="str">
        <f t="shared" si="33"/>
        <v>607,</v>
      </c>
      <c r="F800" s="10" t="s">
        <v>903</v>
      </c>
      <c r="H800" t="str">
        <f t="shared" si="34"/>
        <v>update unitindex set issortindex = 0 where indexcode ='CLG-___54'</v>
      </c>
    </row>
    <row r="801" spans="1:8" ht="28.8" x14ac:dyDescent="0.3">
      <c r="A801" s="10">
        <v>608</v>
      </c>
      <c r="C801" t="str">
        <f t="shared" si="33"/>
        <v>608,</v>
      </c>
      <c r="F801" s="10" t="s">
        <v>904</v>
      </c>
      <c r="H801" t="str">
        <f t="shared" si="34"/>
        <v>update unitindex set issortindex = 0 where indexcode ='CLG-___55'</v>
      </c>
    </row>
    <row r="802" spans="1:8" ht="28.8" x14ac:dyDescent="0.3">
      <c r="A802" s="10">
        <v>609</v>
      </c>
      <c r="C802" t="str">
        <f t="shared" si="33"/>
        <v>609,</v>
      </c>
      <c r="F802" s="10" t="s">
        <v>905</v>
      </c>
      <c r="H802" t="str">
        <f t="shared" si="34"/>
        <v>update unitindex set issortindex = 0 where indexcode ='CLG-___56'</v>
      </c>
    </row>
    <row r="803" spans="1:8" ht="28.8" x14ac:dyDescent="0.3">
      <c r="A803" s="10">
        <v>610</v>
      </c>
      <c r="C803" t="str">
        <f t="shared" si="33"/>
        <v>610,</v>
      </c>
      <c r="F803" s="10" t="s">
        <v>906</v>
      </c>
      <c r="H803" t="str">
        <f t="shared" si="34"/>
        <v>update unitindex set issortindex = 0 where indexcode ='CLG-___57'</v>
      </c>
    </row>
    <row r="804" spans="1:8" ht="28.8" x14ac:dyDescent="0.3">
      <c r="A804" s="10">
        <v>611</v>
      </c>
      <c r="C804" t="str">
        <f t="shared" si="33"/>
        <v>611,</v>
      </c>
      <c r="F804" s="10" t="s">
        <v>907</v>
      </c>
      <c r="H804" t="str">
        <f t="shared" si="34"/>
        <v>update unitindex set issortindex = 0 where indexcode ='CLG-___58'</v>
      </c>
    </row>
    <row r="805" spans="1:8" ht="28.8" x14ac:dyDescent="0.3">
      <c r="A805" s="10">
        <v>612</v>
      </c>
      <c r="C805" t="str">
        <f t="shared" si="33"/>
        <v>612,</v>
      </c>
      <c r="F805" s="10" t="s">
        <v>908</v>
      </c>
      <c r="H805" t="str">
        <f t="shared" si="34"/>
        <v>update unitindex set issortindex = 0 where indexcode ='CLG-___59'</v>
      </c>
    </row>
    <row r="806" spans="1:8" ht="28.8" x14ac:dyDescent="0.3">
      <c r="A806" s="10">
        <v>613</v>
      </c>
      <c r="C806" t="str">
        <f t="shared" si="33"/>
        <v>613,</v>
      </c>
      <c r="F806" s="10" t="s">
        <v>909</v>
      </c>
      <c r="H806" t="str">
        <f t="shared" si="34"/>
        <v>update unitindex set issortindex = 0 where indexcode ='CLG-___60'</v>
      </c>
    </row>
    <row r="807" spans="1:8" ht="28.8" x14ac:dyDescent="0.3">
      <c r="A807" s="10">
        <v>614</v>
      </c>
      <c r="C807" t="str">
        <f t="shared" si="33"/>
        <v>614,</v>
      </c>
      <c r="F807" s="10" t="s">
        <v>910</v>
      </c>
      <c r="H807" t="str">
        <f t="shared" si="34"/>
        <v>update unitindex set issortindex = 0 where indexcode ='CLG-___61'</v>
      </c>
    </row>
    <row r="808" spans="1:8" ht="28.8" x14ac:dyDescent="0.3">
      <c r="A808" s="10">
        <v>615</v>
      </c>
      <c r="C808" t="str">
        <f t="shared" si="33"/>
        <v>615,</v>
      </c>
      <c r="F808" s="10" t="s">
        <v>911</v>
      </c>
      <c r="H808" t="str">
        <f t="shared" si="34"/>
        <v>update unitindex set issortindex = 0 where indexcode ='CLG-___62'</v>
      </c>
    </row>
    <row r="809" spans="1:8" ht="28.8" x14ac:dyDescent="0.3">
      <c r="A809" s="10">
        <v>616</v>
      </c>
      <c r="C809" t="str">
        <f t="shared" si="33"/>
        <v>616,</v>
      </c>
      <c r="F809" s="10" t="s">
        <v>912</v>
      </c>
      <c r="H809" t="str">
        <f t="shared" si="34"/>
        <v>update unitindex set issortindex = 0 where indexcode ='CLG-___63'</v>
      </c>
    </row>
    <row r="810" spans="1:8" ht="28.8" x14ac:dyDescent="0.3">
      <c r="A810" s="10">
        <v>617</v>
      </c>
      <c r="C810" t="str">
        <f t="shared" si="33"/>
        <v>617,</v>
      </c>
      <c r="F810" s="10" t="s">
        <v>913</v>
      </c>
      <c r="H810" t="str">
        <f t="shared" si="34"/>
        <v>update unitindex set issortindex = 0 where indexcode ='CLG-___64'</v>
      </c>
    </row>
    <row r="811" spans="1:8" ht="28.8" x14ac:dyDescent="0.3">
      <c r="A811" s="10">
        <v>618</v>
      </c>
      <c r="C811" t="str">
        <f t="shared" si="33"/>
        <v>618,</v>
      </c>
      <c r="F811" s="10" t="s">
        <v>914</v>
      </c>
      <c r="H811" t="str">
        <f t="shared" si="34"/>
        <v>update unitindex set issortindex = 0 where indexcode ='CLG-___65'</v>
      </c>
    </row>
    <row r="812" spans="1:8" ht="28.8" x14ac:dyDescent="0.3">
      <c r="A812" s="10">
        <v>497</v>
      </c>
      <c r="C812" t="str">
        <f t="shared" si="33"/>
        <v>497,</v>
      </c>
      <c r="F812" s="10" t="s">
        <v>915</v>
      </c>
      <c r="H812" t="str">
        <f t="shared" si="34"/>
        <v>update unitindex set issortindex = 0 where indexcode ='CLG-___66'</v>
      </c>
    </row>
    <row r="813" spans="1:8" ht="28.8" x14ac:dyDescent="0.3">
      <c r="A813" s="10">
        <v>498</v>
      </c>
      <c r="C813" t="str">
        <f t="shared" si="33"/>
        <v>498,</v>
      </c>
      <c r="F813" s="10" t="s">
        <v>916</v>
      </c>
      <c r="H813" t="str">
        <f t="shared" si="34"/>
        <v>update unitindex set issortindex = 0 where indexcode ='CLG-___67'</v>
      </c>
    </row>
    <row r="814" spans="1:8" ht="28.8" x14ac:dyDescent="0.3">
      <c r="A814" s="10">
        <v>499</v>
      </c>
      <c r="C814" t="str">
        <f t="shared" si="33"/>
        <v>499,</v>
      </c>
      <c r="F814" s="10" t="s">
        <v>917</v>
      </c>
      <c r="H814" t="str">
        <f t="shared" si="34"/>
        <v>update unitindex set issortindex = 0 where indexcode ='CLG-___68'</v>
      </c>
    </row>
    <row r="815" spans="1:8" ht="28.8" x14ac:dyDescent="0.3">
      <c r="A815" s="10">
        <v>500</v>
      </c>
      <c r="C815" t="str">
        <f t="shared" si="33"/>
        <v>500,</v>
      </c>
      <c r="F815" s="10" t="s">
        <v>918</v>
      </c>
      <c r="H815" t="str">
        <f t="shared" si="34"/>
        <v>update unitindex set issortindex = 0 where indexcode ='CLG-___69'</v>
      </c>
    </row>
    <row r="816" spans="1:8" ht="28.8" x14ac:dyDescent="0.3">
      <c r="A816" s="10">
        <v>501</v>
      </c>
      <c r="C816" t="str">
        <f t="shared" si="33"/>
        <v>501,</v>
      </c>
      <c r="F816" s="10" t="s">
        <v>919</v>
      </c>
      <c r="H816" t="str">
        <f t="shared" si="34"/>
        <v>update unitindex set issortindex = 0 where indexcode ='CLG-___70'</v>
      </c>
    </row>
    <row r="817" spans="1:8" ht="28.8" x14ac:dyDescent="0.3">
      <c r="A817" s="10">
        <v>502</v>
      </c>
      <c r="C817" t="str">
        <f t="shared" si="33"/>
        <v>502,</v>
      </c>
      <c r="F817" s="10" t="s">
        <v>920</v>
      </c>
      <c r="H817" t="str">
        <f t="shared" si="34"/>
        <v>update unitindex set issortindex = 0 where indexcode ='CLG-___71'</v>
      </c>
    </row>
    <row r="818" spans="1:8" ht="28.8" x14ac:dyDescent="0.3">
      <c r="A818" s="10">
        <v>503</v>
      </c>
      <c r="C818" t="str">
        <f t="shared" si="33"/>
        <v>503,</v>
      </c>
      <c r="F818" s="10" t="s">
        <v>921</v>
      </c>
      <c r="H818" t="str">
        <f t="shared" si="34"/>
        <v>update unitindex set issortindex = 0 where indexcode ='CLG-___72'</v>
      </c>
    </row>
    <row r="819" spans="1:8" ht="28.8" x14ac:dyDescent="0.3">
      <c r="A819" s="10">
        <v>504</v>
      </c>
      <c r="C819" t="str">
        <f t="shared" si="33"/>
        <v>504,</v>
      </c>
      <c r="F819" s="10" t="s">
        <v>922</v>
      </c>
      <c r="H819" t="str">
        <f t="shared" si="34"/>
        <v>update unitindex set issortindex = 0 where indexcode ='CLG-___73'</v>
      </c>
    </row>
    <row r="820" spans="1:8" x14ac:dyDescent="0.3">
      <c r="A820" s="10">
        <v>505</v>
      </c>
      <c r="C820" t="str">
        <f t="shared" si="33"/>
        <v>505,</v>
      </c>
      <c r="F820" s="10" t="s">
        <v>877</v>
      </c>
      <c r="H820" t="str">
        <f t="shared" si="34"/>
        <v>update unitindex set issortindex = 0 where indexcode ='CV-___67'</v>
      </c>
    </row>
    <row r="821" spans="1:8" x14ac:dyDescent="0.3">
      <c r="A821" s="10">
        <v>506</v>
      </c>
      <c r="C821" t="str">
        <f t="shared" si="33"/>
        <v>506,</v>
      </c>
      <c r="F821" s="10" t="s">
        <v>878</v>
      </c>
      <c r="H821" t="str">
        <f t="shared" si="34"/>
        <v>update unitindex set issortindex = 0 where indexcode ='CV-___68'</v>
      </c>
    </row>
    <row r="822" spans="1:8" ht="28.8" x14ac:dyDescent="0.3">
      <c r="A822" s="10">
        <v>508</v>
      </c>
      <c r="C822" t="str">
        <f t="shared" si="33"/>
        <v>508,</v>
      </c>
      <c r="F822" s="10" t="s">
        <v>879</v>
      </c>
      <c r="H822" t="str">
        <f t="shared" si="34"/>
        <v>update unitindex set issortindex = 0 where indexcode ='CVN-___69'</v>
      </c>
    </row>
    <row r="823" spans="1:8" ht="28.8" x14ac:dyDescent="0.3">
      <c r="A823" s="10">
        <v>509</v>
      </c>
      <c r="C823" t="str">
        <f t="shared" si="33"/>
        <v>509,</v>
      </c>
      <c r="F823" s="10" t="s">
        <v>880</v>
      </c>
      <c r="H823" t="str">
        <f t="shared" si="34"/>
        <v>update unitindex set issortindex = 0 where indexcode ='CVN-___70'</v>
      </c>
    </row>
    <row r="824" spans="1:8" ht="28.8" x14ac:dyDescent="0.3">
      <c r="A824" s="10">
        <v>521</v>
      </c>
      <c r="C824" t="str">
        <f t="shared" si="33"/>
        <v>521,</v>
      </c>
      <c r="F824" s="10" t="s">
        <v>881</v>
      </c>
      <c r="H824" t="str">
        <f t="shared" si="34"/>
        <v>update unitindex set issortindex = 0 where indexcode ='CVN-___71'</v>
      </c>
    </row>
    <row r="825" spans="1:8" ht="28.8" x14ac:dyDescent="0.3">
      <c r="A825" s="10">
        <v>493</v>
      </c>
      <c r="C825" t="str">
        <f t="shared" si="33"/>
        <v>493,</v>
      </c>
      <c r="F825" s="10" t="s">
        <v>882</v>
      </c>
      <c r="H825" t="str">
        <f t="shared" si="34"/>
        <v>update unitindex set issortindex = 0 where indexcode ='CVN-___72'</v>
      </c>
    </row>
    <row r="826" spans="1:8" ht="28.8" x14ac:dyDescent="0.3">
      <c r="A826" s="10">
        <v>494</v>
      </c>
      <c r="C826" t="str">
        <f t="shared" si="33"/>
        <v>494,</v>
      </c>
      <c r="F826" s="10" t="s">
        <v>883</v>
      </c>
      <c r="H826" t="str">
        <f t="shared" si="34"/>
        <v>update unitindex set issortindex = 0 where indexcode ='CVN-___73'</v>
      </c>
    </row>
    <row r="827" spans="1:8" ht="28.8" x14ac:dyDescent="0.3">
      <c r="A827" s="10">
        <v>495</v>
      </c>
      <c r="C827" t="str">
        <f t="shared" si="33"/>
        <v>495,</v>
      </c>
      <c r="F827" s="10" t="s">
        <v>884</v>
      </c>
      <c r="H827" t="str">
        <f t="shared" si="34"/>
        <v>update unitindex set issortindex = 0 where indexcode ='CVN-___74'</v>
      </c>
    </row>
    <row r="828" spans="1:8" ht="28.8" x14ac:dyDescent="0.3">
      <c r="A828" s="10">
        <v>496</v>
      </c>
      <c r="C828" t="str">
        <f t="shared" si="33"/>
        <v>496,</v>
      </c>
      <c r="F828" s="10" t="s">
        <v>885</v>
      </c>
      <c r="H828" t="str">
        <f t="shared" si="34"/>
        <v>update unitindex set issortindex = 0 where indexcode ='CVN-___75'</v>
      </c>
    </row>
    <row r="829" spans="1:8" ht="28.8" x14ac:dyDescent="0.3">
      <c r="A829" s="10">
        <v>490</v>
      </c>
      <c r="C829" t="str">
        <f t="shared" si="33"/>
        <v>490,</v>
      </c>
      <c r="F829" s="10" t="s">
        <v>886</v>
      </c>
      <c r="H829" t="str">
        <f t="shared" si="34"/>
        <v>update unitindex set issortindex = 0 where indexcode ='CVN-___76'</v>
      </c>
    </row>
    <row r="830" spans="1:8" ht="28.8" x14ac:dyDescent="0.3">
      <c r="A830" s="10">
        <v>586</v>
      </c>
      <c r="C830" t="str">
        <f t="shared" si="33"/>
        <v>586,</v>
      </c>
      <c r="F830" s="10" t="s">
        <v>887</v>
      </c>
      <c r="H830" t="str">
        <f t="shared" si="34"/>
        <v>update unitindex set issortindex = 0 where indexcode ='CVN-___77'</v>
      </c>
    </row>
    <row r="831" spans="1:8" ht="28.8" x14ac:dyDescent="0.3">
      <c r="A831" s="10">
        <v>627</v>
      </c>
      <c r="C831" t="str">
        <f t="shared" si="33"/>
        <v>627,</v>
      </c>
      <c r="F831" s="10" t="s">
        <v>888</v>
      </c>
      <c r="H831" t="str">
        <f t="shared" si="34"/>
        <v>update unitindex set issortindex = 0 where indexcode ='CVN-___78'</v>
      </c>
    </row>
    <row r="832" spans="1:8" ht="28.8" x14ac:dyDescent="0.3">
      <c r="A832" s="10">
        <v>584</v>
      </c>
      <c r="C832" t="str">
        <f t="shared" si="33"/>
        <v>584,</v>
      </c>
      <c r="F832" s="10" t="s">
        <v>889</v>
      </c>
      <c r="H832" t="str">
        <f t="shared" si="34"/>
        <v>update unitindex set issortindex = 0 where indexcode ='CVN-___79'</v>
      </c>
    </row>
    <row r="833" spans="1:8" ht="28.8" x14ac:dyDescent="0.3">
      <c r="A833" s="10">
        <v>636</v>
      </c>
      <c r="C833" t="str">
        <f t="shared" si="33"/>
        <v>636,</v>
      </c>
      <c r="F833" s="10" t="s">
        <v>873</v>
      </c>
      <c r="H833" t="str">
        <f t="shared" si="34"/>
        <v>update unitindex set issortindex = 0 where indexcode ='CVN-___80'</v>
      </c>
    </row>
    <row r="834" spans="1:8" ht="28.8" x14ac:dyDescent="0.3">
      <c r="A834" s="10">
        <v>583</v>
      </c>
      <c r="C834" t="str">
        <f t="shared" si="33"/>
        <v>583,</v>
      </c>
      <c r="F834" s="10" t="s">
        <v>874</v>
      </c>
      <c r="H834" t="str">
        <f t="shared" si="34"/>
        <v>update unitindex set issortindex = 0 where indexcode ='CVN-___81'</v>
      </c>
    </row>
    <row r="835" spans="1:8" ht="28.8" x14ac:dyDescent="0.3">
      <c r="A835" s="10">
        <v>642</v>
      </c>
      <c r="C835" t="str">
        <f t="shared" si="33"/>
        <v>642,</v>
      </c>
      <c r="F835" s="10" t="s">
        <v>875</v>
      </c>
      <c r="H835" t="str">
        <f t="shared" si="34"/>
        <v>update unitindex set issortindex = 0 where indexcode ='CVN-___82'</v>
      </c>
    </row>
    <row r="836" spans="1:8" ht="28.8" x14ac:dyDescent="0.3">
      <c r="A836" s="10">
        <v>652</v>
      </c>
      <c r="C836" t="str">
        <f t="shared" si="33"/>
        <v>652,</v>
      </c>
      <c r="F836" s="10" t="s">
        <v>876</v>
      </c>
      <c r="H836" t="str">
        <f t="shared" si="34"/>
        <v>update unitindex set issortindex = 0 where indexcode ='CVN-___83'</v>
      </c>
    </row>
    <row r="837" spans="1:8" ht="28.8" x14ac:dyDescent="0.3">
      <c r="A837" s="10">
        <v>656</v>
      </c>
      <c r="C837" t="str">
        <f t="shared" si="33"/>
        <v>656,</v>
      </c>
      <c r="F837" s="10" t="s">
        <v>872</v>
      </c>
      <c r="H837" t="str">
        <f t="shared" si="34"/>
        <v>update unitindex set issortindex = 0 where indexcode ='CVN-___84'</v>
      </c>
    </row>
    <row r="838" spans="1:8" ht="28.8" x14ac:dyDescent="0.3">
      <c r="A838" s="10">
        <v>659</v>
      </c>
      <c r="C838" t="str">
        <f t="shared" si="33"/>
        <v>659,</v>
      </c>
      <c r="F838" s="10" t="s">
        <v>895</v>
      </c>
      <c r="H838" t="str">
        <f t="shared" si="34"/>
        <v>update unitindex set issortindex = 0 where indexcode ='DDG ___59'</v>
      </c>
    </row>
    <row r="839" spans="1:8" ht="28.8" x14ac:dyDescent="0.3">
      <c r="A839" s="10">
        <v>663</v>
      </c>
      <c r="C839" t="str">
        <f t="shared" si="33"/>
        <v>663,</v>
      </c>
      <c r="F839" s="10" t="s">
        <v>926</v>
      </c>
      <c r="H839" t="str">
        <f t="shared" si="34"/>
        <v>update unitindex set issortindex = 0 where indexcode ='DDG ___60'</v>
      </c>
    </row>
    <row r="840" spans="1:8" ht="28.8" x14ac:dyDescent="0.3">
      <c r="A840" s="10">
        <v>582</v>
      </c>
      <c r="C840" t="str">
        <f t="shared" si="33"/>
        <v>582,</v>
      </c>
      <c r="F840" s="10" t="s">
        <v>894</v>
      </c>
      <c r="H840" t="str">
        <f t="shared" si="34"/>
        <v>update unitindex set issortindex = 0 where indexcode ='DDG ___65'</v>
      </c>
    </row>
    <row r="841" spans="1:8" ht="28.8" x14ac:dyDescent="0.3">
      <c r="A841" s="10">
        <v>580</v>
      </c>
      <c r="C841" t="str">
        <f t="shared" si="33"/>
        <v>580,</v>
      </c>
      <c r="F841" s="10" t="s">
        <v>930</v>
      </c>
      <c r="H841" t="str">
        <f t="shared" si="34"/>
        <v>update unitindex set issortindex = 0 where indexcode ='DDG ___70'</v>
      </c>
    </row>
    <row r="842" spans="1:8" ht="28.8" x14ac:dyDescent="0.3">
      <c r="A842" s="10">
        <v>578</v>
      </c>
      <c r="C842" t="str">
        <f t="shared" si="33"/>
        <v>578,</v>
      </c>
      <c r="F842" s="10" t="s">
        <v>893</v>
      </c>
      <c r="H842" t="str">
        <f t="shared" si="34"/>
        <v>update unitindex set issortindex = 0 where indexcode ='DDG ___76'</v>
      </c>
    </row>
    <row r="843" spans="1:8" ht="28.8" x14ac:dyDescent="0.3">
      <c r="A843" s="10">
        <v>675</v>
      </c>
      <c r="C843" t="str">
        <f t="shared" si="33"/>
        <v>675,</v>
      </c>
      <c r="F843" s="10" t="s">
        <v>932</v>
      </c>
      <c r="H843" t="str">
        <f t="shared" si="34"/>
        <v>update unitindex set issortindex = 0 where indexcode ='DDG ___77'</v>
      </c>
    </row>
    <row r="844" spans="1:8" ht="28.8" x14ac:dyDescent="0.3">
      <c r="A844" s="10">
        <v>619</v>
      </c>
      <c r="C844" t="str">
        <f t="shared" si="33"/>
        <v>619,</v>
      </c>
      <c r="F844" s="10" t="s">
        <v>939</v>
      </c>
      <c r="H844" t="str">
        <f t="shared" si="34"/>
        <v>update unitindex set issortindex = 0 where indexcode ='DDG ___86'</v>
      </c>
    </row>
    <row r="845" spans="1:8" ht="28.8" x14ac:dyDescent="0.3">
      <c r="A845" s="10">
        <v>620</v>
      </c>
      <c r="C845" t="str">
        <f t="shared" si="33"/>
        <v>620,</v>
      </c>
      <c r="F845" s="10" t="s">
        <v>962</v>
      </c>
      <c r="H845" t="str">
        <f t="shared" si="34"/>
        <v>update unitindex set issortindex = 0 where indexcode ='DDG __112'</v>
      </c>
    </row>
    <row r="846" spans="1:8" ht="28.8" x14ac:dyDescent="0.3">
      <c r="A846" s="10">
        <v>621</v>
      </c>
      <c r="C846" t="str">
        <f t="shared" si="33"/>
        <v>621,</v>
      </c>
      <c r="F846" s="10" t="s">
        <v>480</v>
      </c>
      <c r="H846" t="str">
        <f t="shared" si="34"/>
        <v>update unitindex set issortindex = 0 where indexcode ='DDG-___51'</v>
      </c>
    </row>
    <row r="847" spans="1:8" ht="28.8" x14ac:dyDescent="0.3">
      <c r="A847" s="10">
        <v>622</v>
      </c>
      <c r="C847" t="str">
        <f t="shared" si="33"/>
        <v>622,</v>
      </c>
      <c r="F847" s="10" t="s">
        <v>482</v>
      </c>
      <c r="H847" t="str">
        <f t="shared" si="34"/>
        <v>update unitindex set issortindex = 0 where indexcode ='DDG-___52'</v>
      </c>
    </row>
    <row r="848" spans="1:8" ht="28.8" x14ac:dyDescent="0.3">
      <c r="A848" s="10">
        <v>623</v>
      </c>
      <c r="C848" t="str">
        <f t="shared" si="33"/>
        <v>623,</v>
      </c>
      <c r="F848" s="10" t="s">
        <v>923</v>
      </c>
      <c r="H848" t="str">
        <f t="shared" si="34"/>
        <v>update unitindex set issortindex = 0 where indexcode ='DDG-___53'</v>
      </c>
    </row>
    <row r="849" spans="1:8" ht="28.8" x14ac:dyDescent="0.3">
      <c r="A849" s="10">
        <v>624</v>
      </c>
      <c r="C849" t="str">
        <f t="shared" si="33"/>
        <v>624,</v>
      </c>
      <c r="F849" s="10" t="s">
        <v>924</v>
      </c>
      <c r="H849" t="str">
        <f t="shared" si="34"/>
        <v>update unitindex set issortindex = 0 where indexcode ='DDG-___54'</v>
      </c>
    </row>
    <row r="850" spans="1:8" ht="28.8" x14ac:dyDescent="0.3">
      <c r="A850" s="10">
        <v>625</v>
      </c>
      <c r="C850" t="str">
        <f t="shared" ref="C850:C913" si="35">CONCATENATE(A850,",")</f>
        <v>625,</v>
      </c>
      <c r="F850" s="10" t="s">
        <v>484</v>
      </c>
      <c r="H850" t="str">
        <f t="shared" si="34"/>
        <v>update unitindex set issortindex = 0 where indexcode ='DDG-___55'</v>
      </c>
    </row>
    <row r="851" spans="1:8" ht="28.8" x14ac:dyDescent="0.3">
      <c r="A851" s="10">
        <v>626</v>
      </c>
      <c r="C851" t="str">
        <f t="shared" si="35"/>
        <v>626,</v>
      </c>
      <c r="F851" s="10" t="s">
        <v>925</v>
      </c>
      <c r="H851" t="str">
        <f t="shared" si="34"/>
        <v>update unitindex set issortindex = 0 where indexcode ='DDG-___56'</v>
      </c>
    </row>
    <row r="852" spans="1:8" ht="28.8" x14ac:dyDescent="0.3">
      <c r="A852" s="10">
        <v>628</v>
      </c>
      <c r="C852" t="str">
        <f t="shared" si="35"/>
        <v>628,</v>
      </c>
      <c r="F852" s="10" t="s">
        <v>486</v>
      </c>
      <c r="H852" t="str">
        <f t="shared" si="34"/>
        <v>update unitindex set issortindex = 0 where indexcode ='DDG-___57'</v>
      </c>
    </row>
    <row r="853" spans="1:8" ht="28.8" x14ac:dyDescent="0.3">
      <c r="A853" s="10">
        <v>629</v>
      </c>
      <c r="C853" t="str">
        <f t="shared" si="35"/>
        <v>629,</v>
      </c>
      <c r="F853" s="10" t="s">
        <v>488</v>
      </c>
      <c r="H853" t="str">
        <f t="shared" si="34"/>
        <v>update unitindex set issortindex = 0 where indexcode ='DDG-___58'</v>
      </c>
    </row>
    <row r="854" spans="1:8" ht="28.8" x14ac:dyDescent="0.3">
      <c r="A854" s="10">
        <v>630</v>
      </c>
      <c r="C854" t="str">
        <f t="shared" si="35"/>
        <v>630,</v>
      </c>
      <c r="F854" s="10" t="s">
        <v>490</v>
      </c>
      <c r="H854" t="str">
        <f t="shared" si="34"/>
        <v>update unitindex set issortindex = 0 where indexcode ='DDG-___61'</v>
      </c>
    </row>
    <row r="855" spans="1:8" ht="28.8" x14ac:dyDescent="0.3">
      <c r="A855" s="10">
        <v>631</v>
      </c>
      <c r="C855" t="str">
        <f t="shared" si="35"/>
        <v>631,</v>
      </c>
      <c r="F855" s="10" t="s">
        <v>927</v>
      </c>
      <c r="H855" t="str">
        <f t="shared" si="34"/>
        <v>update unitindex set issortindex = 0 where indexcode ='DDG-___62'</v>
      </c>
    </row>
    <row r="856" spans="1:8" ht="28.8" x14ac:dyDescent="0.3">
      <c r="A856" s="10">
        <v>633</v>
      </c>
      <c r="C856" t="str">
        <f t="shared" si="35"/>
        <v>633,</v>
      </c>
      <c r="F856" s="10" t="s">
        <v>928</v>
      </c>
      <c r="H856" t="str">
        <f t="shared" si="34"/>
        <v>update unitindex set issortindex = 0 where indexcode ='DDG-___63'</v>
      </c>
    </row>
    <row r="857" spans="1:8" ht="28.8" x14ac:dyDescent="0.3">
      <c r="A857" s="10">
        <v>632</v>
      </c>
      <c r="C857" t="str">
        <f t="shared" si="35"/>
        <v>632,</v>
      </c>
      <c r="F857" s="10" t="s">
        <v>492</v>
      </c>
      <c r="H857" t="str">
        <f t="shared" si="34"/>
        <v>update unitindex set issortindex = 0 where indexcode ='DDG-___64'</v>
      </c>
    </row>
    <row r="858" spans="1:8" ht="28.8" x14ac:dyDescent="0.3">
      <c r="A858" s="10">
        <v>634</v>
      </c>
      <c r="C858" t="str">
        <f t="shared" si="35"/>
        <v>634,</v>
      </c>
      <c r="F858" s="10" t="s">
        <v>494</v>
      </c>
      <c r="H858" t="str">
        <f t="shared" ref="H858:H921" si="36">CONCATENATE("update unitindex set issortindex = 0 where indexcode =","'",F858,"'")</f>
        <v>update unitindex set issortindex = 0 where indexcode ='DDG-___66'</v>
      </c>
    </row>
    <row r="859" spans="1:8" ht="28.8" x14ac:dyDescent="0.3">
      <c r="A859" s="10">
        <v>635</v>
      </c>
      <c r="C859" t="str">
        <f t="shared" si="35"/>
        <v>635,</v>
      </c>
      <c r="F859" s="10" t="s">
        <v>496</v>
      </c>
      <c r="H859" t="str">
        <f t="shared" si="36"/>
        <v>update unitindex set issortindex = 0 where indexcode ='DDG-___67'</v>
      </c>
    </row>
    <row r="860" spans="1:8" ht="28.8" x14ac:dyDescent="0.3">
      <c r="A860" s="10">
        <v>637</v>
      </c>
      <c r="C860" t="str">
        <f t="shared" si="35"/>
        <v>637,</v>
      </c>
      <c r="F860" s="10" t="s">
        <v>498</v>
      </c>
      <c r="H860" t="str">
        <f t="shared" si="36"/>
        <v>update unitindex set issortindex = 0 where indexcode ='DDG-___68'</v>
      </c>
    </row>
    <row r="861" spans="1:8" ht="28.8" x14ac:dyDescent="0.3">
      <c r="A861" s="10">
        <v>638</v>
      </c>
      <c r="C861" t="str">
        <f t="shared" si="35"/>
        <v>638,</v>
      </c>
      <c r="F861" s="10" t="s">
        <v>929</v>
      </c>
      <c r="H861" t="str">
        <f t="shared" si="36"/>
        <v>update unitindex set issortindex = 0 where indexcode ='DDG-___69'</v>
      </c>
    </row>
    <row r="862" spans="1:8" ht="28.8" x14ac:dyDescent="0.3">
      <c r="A862" s="10">
        <v>639</v>
      </c>
      <c r="C862" t="str">
        <f t="shared" si="35"/>
        <v>639,</v>
      </c>
      <c r="F862" s="10" t="s">
        <v>500</v>
      </c>
      <c r="H862" t="str">
        <f t="shared" si="36"/>
        <v>update unitindex set issortindex = 0 where indexcode ='DDG-___71'</v>
      </c>
    </row>
    <row r="863" spans="1:8" ht="28.8" x14ac:dyDescent="0.3">
      <c r="A863" s="10">
        <v>640</v>
      </c>
      <c r="C863" t="str">
        <f t="shared" si="35"/>
        <v>640,</v>
      </c>
      <c r="F863" s="10" t="s">
        <v>502</v>
      </c>
      <c r="H863" t="str">
        <f t="shared" si="36"/>
        <v>update unitindex set issortindex = 0 where indexcode ='DDG-___72'</v>
      </c>
    </row>
    <row r="864" spans="1:8" ht="28.8" x14ac:dyDescent="0.3">
      <c r="A864" s="10">
        <v>641</v>
      </c>
      <c r="C864" t="str">
        <f t="shared" si="35"/>
        <v>641,</v>
      </c>
      <c r="F864" s="10" t="s">
        <v>931</v>
      </c>
      <c r="H864" t="str">
        <f t="shared" si="36"/>
        <v>update unitindex set issortindex = 0 where indexcode ='DDG-___73'</v>
      </c>
    </row>
    <row r="865" spans="1:8" ht="28.8" x14ac:dyDescent="0.3">
      <c r="A865" s="10">
        <v>643</v>
      </c>
      <c r="C865" t="str">
        <f t="shared" si="35"/>
        <v>643,</v>
      </c>
      <c r="F865" s="10" t="s">
        <v>504</v>
      </c>
      <c r="H865" t="str">
        <f t="shared" si="36"/>
        <v>update unitindex set issortindex = 0 where indexcode ='DDG-___74'</v>
      </c>
    </row>
    <row r="866" spans="1:8" ht="28.8" x14ac:dyDescent="0.3">
      <c r="A866" s="10">
        <v>644</v>
      </c>
      <c r="C866" t="str">
        <f t="shared" si="35"/>
        <v>644,</v>
      </c>
      <c r="F866" s="10" t="s">
        <v>506</v>
      </c>
      <c r="H866" t="str">
        <f t="shared" si="36"/>
        <v>update unitindex set issortindex = 0 where indexcode ='DDG-___75'</v>
      </c>
    </row>
    <row r="867" spans="1:8" ht="28.8" x14ac:dyDescent="0.3">
      <c r="A867" s="10">
        <v>645</v>
      </c>
      <c r="C867" t="str">
        <f t="shared" si="35"/>
        <v>645,</v>
      </c>
      <c r="F867" s="10" t="s">
        <v>508</v>
      </c>
      <c r="H867" t="str">
        <f t="shared" si="36"/>
        <v>update unitindex set issortindex = 0 where indexcode ='DDG-___78'</v>
      </c>
    </row>
    <row r="868" spans="1:8" ht="28.8" x14ac:dyDescent="0.3">
      <c r="A868" s="10">
        <v>646</v>
      </c>
      <c r="C868" t="str">
        <f t="shared" si="35"/>
        <v>646,</v>
      </c>
      <c r="F868" s="10" t="s">
        <v>510</v>
      </c>
      <c r="H868" t="str">
        <f t="shared" si="36"/>
        <v>update unitindex set issortindex = 0 where indexcode ='DDG-___79'</v>
      </c>
    </row>
    <row r="869" spans="1:8" ht="28.8" x14ac:dyDescent="0.3">
      <c r="A869" s="10">
        <v>647</v>
      </c>
      <c r="C869" t="str">
        <f t="shared" si="35"/>
        <v>647,</v>
      </c>
      <c r="F869" s="10" t="s">
        <v>943</v>
      </c>
      <c r="H869" t="str">
        <f t="shared" si="36"/>
        <v>update unitindex set issortindex = 0 where indexcode ='DDGH ___90'</v>
      </c>
    </row>
    <row r="870" spans="1:8" ht="28.8" x14ac:dyDescent="0.3">
      <c r="A870" s="10">
        <v>648</v>
      </c>
      <c r="C870" t="str">
        <f t="shared" si="35"/>
        <v>648,</v>
      </c>
      <c r="F870" s="10" t="s">
        <v>946</v>
      </c>
      <c r="H870" t="str">
        <f t="shared" si="36"/>
        <v>update unitindex set issortindex = 0 where indexcode ='DDGH ___93'</v>
      </c>
    </row>
    <row r="871" spans="1:8" ht="28.8" x14ac:dyDescent="0.3">
      <c r="A871" s="10">
        <v>649</v>
      </c>
      <c r="C871" t="str">
        <f t="shared" si="35"/>
        <v>649,</v>
      </c>
      <c r="F871" s="10" t="s">
        <v>950</v>
      </c>
      <c r="H871" t="str">
        <f t="shared" si="36"/>
        <v>update unitindex set issortindex = 0 where indexcode ='DDGH ___97'</v>
      </c>
    </row>
    <row r="872" spans="1:8" ht="28.8" x14ac:dyDescent="0.3">
      <c r="A872" s="10">
        <v>651</v>
      </c>
      <c r="C872" t="str">
        <f t="shared" si="35"/>
        <v>651,</v>
      </c>
      <c r="F872" s="10" t="s">
        <v>892</v>
      </c>
      <c r="H872" t="str">
        <f t="shared" si="36"/>
        <v>update unitindex set issortindex = 0 where indexcode ='DDGH __101'</v>
      </c>
    </row>
    <row r="873" spans="1:8" ht="28.8" x14ac:dyDescent="0.3">
      <c r="A873" s="10">
        <v>653</v>
      </c>
      <c r="C873" t="str">
        <f t="shared" si="35"/>
        <v>653,</v>
      </c>
      <c r="F873" s="10" t="s">
        <v>891</v>
      </c>
      <c r="H873" t="str">
        <f t="shared" si="36"/>
        <v>update unitindex set issortindex = 0 where indexcode ='DDGH __104'</v>
      </c>
    </row>
    <row r="874" spans="1:8" ht="28.8" x14ac:dyDescent="0.3">
      <c r="A874" s="10">
        <v>654</v>
      </c>
      <c r="C874" t="str">
        <f t="shared" si="35"/>
        <v>654,</v>
      </c>
      <c r="F874" s="10" t="s">
        <v>890</v>
      </c>
      <c r="H874" t="str">
        <f t="shared" si="36"/>
        <v>update unitindex set issortindex = 0 where indexcode ='DDGH __106'</v>
      </c>
    </row>
    <row r="875" spans="1:8" ht="28.8" x14ac:dyDescent="0.3">
      <c r="A875" s="10">
        <v>655</v>
      </c>
      <c r="C875" t="str">
        <f t="shared" si="35"/>
        <v>655,</v>
      </c>
      <c r="F875" s="10" t="s">
        <v>933</v>
      </c>
      <c r="H875" t="str">
        <f t="shared" si="36"/>
        <v>update unitindex set issortindex = 0 where indexcode ='DDGH-___80'</v>
      </c>
    </row>
    <row r="876" spans="1:8" ht="28.8" x14ac:dyDescent="0.3">
      <c r="A876" s="10">
        <v>657</v>
      </c>
      <c r="C876" t="str">
        <f t="shared" si="35"/>
        <v>657,</v>
      </c>
      <c r="F876" s="10" t="s">
        <v>934</v>
      </c>
      <c r="H876" t="str">
        <f t="shared" si="36"/>
        <v>update unitindex set issortindex = 0 where indexcode ='DDGH-___81'</v>
      </c>
    </row>
    <row r="877" spans="1:8" ht="28.8" x14ac:dyDescent="0.3">
      <c r="A877" s="10">
        <v>658</v>
      </c>
      <c r="C877" t="str">
        <f t="shared" si="35"/>
        <v>658,</v>
      </c>
      <c r="F877" s="10" t="s">
        <v>935</v>
      </c>
      <c r="H877" t="str">
        <f t="shared" si="36"/>
        <v>update unitindex set issortindex = 0 where indexcode ='DDGH-___82'</v>
      </c>
    </row>
    <row r="878" spans="1:8" ht="28.8" x14ac:dyDescent="0.3">
      <c r="A878" s="10">
        <v>660</v>
      </c>
      <c r="C878" t="str">
        <f t="shared" si="35"/>
        <v>660,</v>
      </c>
      <c r="F878" s="10" t="s">
        <v>936</v>
      </c>
      <c r="H878" t="str">
        <f t="shared" si="36"/>
        <v>update unitindex set issortindex = 0 where indexcode ='DDGH-___83'</v>
      </c>
    </row>
    <row r="879" spans="1:8" ht="28.8" x14ac:dyDescent="0.3">
      <c r="A879" s="10">
        <v>661</v>
      </c>
      <c r="C879" t="str">
        <f t="shared" si="35"/>
        <v>661,</v>
      </c>
      <c r="F879" s="10" t="s">
        <v>937</v>
      </c>
      <c r="H879" t="str">
        <f t="shared" si="36"/>
        <v>update unitindex set issortindex = 0 where indexcode ='DDGH-___84'</v>
      </c>
    </row>
    <row r="880" spans="1:8" ht="28.8" x14ac:dyDescent="0.3">
      <c r="A880" s="10">
        <v>662</v>
      </c>
      <c r="C880" t="str">
        <f t="shared" si="35"/>
        <v>662,</v>
      </c>
      <c r="F880" s="10" t="s">
        <v>938</v>
      </c>
      <c r="H880" t="str">
        <f t="shared" si="36"/>
        <v>update unitindex set issortindex = 0 where indexcode ='DDGH-___85'</v>
      </c>
    </row>
    <row r="881" spans="1:8" ht="28.8" x14ac:dyDescent="0.3">
      <c r="A881" s="10">
        <v>664</v>
      </c>
      <c r="C881" t="str">
        <f t="shared" si="35"/>
        <v>664,</v>
      </c>
      <c r="F881" s="10" t="s">
        <v>940</v>
      </c>
      <c r="H881" t="str">
        <f t="shared" si="36"/>
        <v>update unitindex set issortindex = 0 where indexcode ='DDGH-___87'</v>
      </c>
    </row>
    <row r="882" spans="1:8" ht="28.8" x14ac:dyDescent="0.3">
      <c r="A882" s="10">
        <v>665</v>
      </c>
      <c r="C882" t="str">
        <f t="shared" si="35"/>
        <v>665,</v>
      </c>
      <c r="F882" s="10" t="s">
        <v>941</v>
      </c>
      <c r="H882" t="str">
        <f t="shared" si="36"/>
        <v>update unitindex set issortindex = 0 where indexcode ='DDGH-___88'</v>
      </c>
    </row>
    <row r="883" spans="1:8" ht="28.8" x14ac:dyDescent="0.3">
      <c r="A883" s="10">
        <v>666</v>
      </c>
      <c r="C883" t="str">
        <f t="shared" si="35"/>
        <v>666,</v>
      </c>
      <c r="F883" s="10" t="s">
        <v>942</v>
      </c>
      <c r="H883" t="str">
        <f t="shared" si="36"/>
        <v>update unitindex set issortindex = 0 where indexcode ='DDGH-___89'</v>
      </c>
    </row>
    <row r="884" spans="1:8" ht="28.8" x14ac:dyDescent="0.3">
      <c r="A884" s="10">
        <v>667</v>
      </c>
      <c r="C884" t="str">
        <f t="shared" si="35"/>
        <v>667,</v>
      </c>
      <c r="F884" s="10" t="s">
        <v>944</v>
      </c>
      <c r="H884" t="str">
        <f t="shared" si="36"/>
        <v>update unitindex set issortindex = 0 where indexcode ='DDGH-___91'</v>
      </c>
    </row>
    <row r="885" spans="1:8" ht="28.8" x14ac:dyDescent="0.3">
      <c r="A885" s="10">
        <v>668</v>
      </c>
      <c r="C885" t="str">
        <f t="shared" si="35"/>
        <v>668,</v>
      </c>
      <c r="F885" s="10" t="s">
        <v>945</v>
      </c>
      <c r="H885" t="str">
        <f t="shared" si="36"/>
        <v>update unitindex set issortindex = 0 where indexcode ='DDGH-___92'</v>
      </c>
    </row>
    <row r="886" spans="1:8" ht="28.8" x14ac:dyDescent="0.3">
      <c r="A886" s="10">
        <v>669</v>
      </c>
      <c r="C886" t="str">
        <f t="shared" si="35"/>
        <v>669,</v>
      </c>
      <c r="F886" s="10" t="s">
        <v>947</v>
      </c>
      <c r="H886" t="str">
        <f t="shared" si="36"/>
        <v>update unitindex set issortindex = 0 where indexcode ='DDGH-___94'</v>
      </c>
    </row>
    <row r="887" spans="1:8" ht="28.8" x14ac:dyDescent="0.3">
      <c r="A887" s="10">
        <v>670</v>
      </c>
      <c r="C887" t="str">
        <f t="shared" si="35"/>
        <v>670,</v>
      </c>
      <c r="F887" s="10" t="s">
        <v>948</v>
      </c>
      <c r="H887" t="str">
        <f t="shared" si="36"/>
        <v>update unitindex set issortindex = 0 where indexcode ='DDGH-___95'</v>
      </c>
    </row>
    <row r="888" spans="1:8" ht="28.8" x14ac:dyDescent="0.3">
      <c r="A888" s="10">
        <v>671</v>
      </c>
      <c r="C888" t="str">
        <f t="shared" si="35"/>
        <v>671,</v>
      </c>
      <c r="F888" s="10" t="s">
        <v>949</v>
      </c>
      <c r="H888" t="str">
        <f t="shared" si="36"/>
        <v>update unitindex set issortindex = 0 where indexcode ='DDGH-___96'</v>
      </c>
    </row>
    <row r="889" spans="1:8" ht="28.8" x14ac:dyDescent="0.3">
      <c r="A889" s="10">
        <v>672</v>
      </c>
      <c r="C889" t="str">
        <f t="shared" si="35"/>
        <v>672,</v>
      </c>
      <c r="F889" s="10" t="s">
        <v>951</v>
      </c>
      <c r="H889" t="str">
        <f t="shared" si="36"/>
        <v>update unitindex set issortindex = 0 where indexcode ='DDGH-___98'</v>
      </c>
    </row>
    <row r="890" spans="1:8" ht="28.8" x14ac:dyDescent="0.3">
      <c r="A890" s="10">
        <v>673</v>
      </c>
      <c r="C890" t="str">
        <f t="shared" si="35"/>
        <v>673,</v>
      </c>
      <c r="F890" s="10" t="s">
        <v>952</v>
      </c>
      <c r="H890" t="str">
        <f t="shared" si="36"/>
        <v>update unitindex set issortindex = 0 where indexcode ='DDGH-___99'</v>
      </c>
    </row>
    <row r="891" spans="1:8" ht="28.8" x14ac:dyDescent="0.3">
      <c r="A891" s="10">
        <v>674</v>
      </c>
      <c r="C891" t="str">
        <f t="shared" si="35"/>
        <v>674,</v>
      </c>
      <c r="F891" s="10" t="s">
        <v>953</v>
      </c>
      <c r="H891" t="str">
        <f t="shared" si="36"/>
        <v>update unitindex set issortindex = 0 where indexcode ='DDGH-__100'</v>
      </c>
    </row>
    <row r="892" spans="1:8" ht="28.8" x14ac:dyDescent="0.3">
      <c r="A892" s="10">
        <v>676</v>
      </c>
      <c r="C892" t="str">
        <f t="shared" si="35"/>
        <v>676,</v>
      </c>
      <c r="F892" s="10" t="s">
        <v>954</v>
      </c>
      <c r="H892" t="str">
        <f t="shared" si="36"/>
        <v>update unitindex set issortindex = 0 where indexcode ='DDGH-__102'</v>
      </c>
    </row>
    <row r="893" spans="1:8" ht="28.8" x14ac:dyDescent="0.3">
      <c r="A893" s="10">
        <v>677</v>
      </c>
      <c r="C893" t="str">
        <f t="shared" si="35"/>
        <v>677,</v>
      </c>
      <c r="F893" s="10" t="s">
        <v>955</v>
      </c>
      <c r="H893" t="str">
        <f t="shared" si="36"/>
        <v>update unitindex set issortindex = 0 where indexcode ='DDGH-__103'</v>
      </c>
    </row>
    <row r="894" spans="1:8" ht="28.8" x14ac:dyDescent="0.3">
      <c r="A894" s="10">
        <v>678</v>
      </c>
      <c r="C894" t="str">
        <f t="shared" si="35"/>
        <v>678,</v>
      </c>
      <c r="F894" s="10" t="s">
        <v>956</v>
      </c>
      <c r="H894" t="str">
        <f t="shared" si="36"/>
        <v>update unitindex set issortindex = 0 where indexcode ='DDGH-__105'</v>
      </c>
    </row>
    <row r="895" spans="1:8" ht="28.8" x14ac:dyDescent="0.3">
      <c r="A895" s="10">
        <v>679</v>
      </c>
      <c r="C895" t="str">
        <f t="shared" si="35"/>
        <v>679,</v>
      </c>
      <c r="F895" s="10" t="s">
        <v>957</v>
      </c>
      <c r="H895" t="str">
        <f t="shared" si="36"/>
        <v>update unitindex set issortindex = 0 where indexcode ='DDGH-__107'</v>
      </c>
    </row>
    <row r="896" spans="1:8" ht="28.8" x14ac:dyDescent="0.3">
      <c r="A896" s="10">
        <v>680</v>
      </c>
      <c r="C896" t="str">
        <f t="shared" si="35"/>
        <v>680,</v>
      </c>
      <c r="F896" s="10" t="s">
        <v>958</v>
      </c>
      <c r="H896" t="str">
        <f t="shared" si="36"/>
        <v>update unitindex set issortindex = 0 where indexcode ='DDGH-__108'</v>
      </c>
    </row>
    <row r="897" spans="1:8" ht="28.8" x14ac:dyDescent="0.3">
      <c r="A897" s="10">
        <v>681</v>
      </c>
      <c r="C897" t="str">
        <f t="shared" si="35"/>
        <v>681,</v>
      </c>
      <c r="F897" s="10" t="s">
        <v>959</v>
      </c>
      <c r="H897" t="str">
        <f t="shared" si="36"/>
        <v>update unitindex set issortindex = 0 where indexcode ='DDGH-__109'</v>
      </c>
    </row>
    <row r="898" spans="1:8" ht="28.8" x14ac:dyDescent="0.3">
      <c r="A898" s="10">
        <v>682</v>
      </c>
      <c r="C898" t="str">
        <f t="shared" si="35"/>
        <v>682,</v>
      </c>
      <c r="F898" s="10" t="s">
        <v>960</v>
      </c>
      <c r="H898" t="str">
        <f t="shared" si="36"/>
        <v>update unitindex set issortindex = 0 where indexcode ='DDGH-__110'</v>
      </c>
    </row>
    <row r="899" spans="1:8" ht="28.8" x14ac:dyDescent="0.3">
      <c r="A899" s="10">
        <v>683</v>
      </c>
      <c r="C899" t="str">
        <f t="shared" si="35"/>
        <v>683,</v>
      </c>
      <c r="F899" s="10" t="s">
        <v>961</v>
      </c>
      <c r="H899" t="str">
        <f t="shared" si="36"/>
        <v>update unitindex set issortindex = 0 where indexcode ='DDGH-__111'</v>
      </c>
    </row>
    <row r="900" spans="1:8" ht="28.8" x14ac:dyDescent="0.3">
      <c r="A900" s="10">
        <v>684</v>
      </c>
      <c r="C900" t="str">
        <f t="shared" si="35"/>
        <v>684,</v>
      </c>
      <c r="F900" s="10" t="s">
        <v>963</v>
      </c>
      <c r="H900" t="str">
        <f t="shared" si="36"/>
        <v>update unitindex set issortindex = 0 where indexcode ='DDGH-__113'</v>
      </c>
    </row>
    <row r="901" spans="1:8" ht="28.8" x14ac:dyDescent="0.3">
      <c r="A901" s="10">
        <v>685</v>
      </c>
      <c r="C901" t="str">
        <f t="shared" si="35"/>
        <v>685,</v>
      </c>
      <c r="F901" s="10" t="s">
        <v>964</v>
      </c>
      <c r="H901" t="str">
        <f t="shared" si="36"/>
        <v>update unitindex set issortindex = 0 where indexcode ='DDGH-__114'</v>
      </c>
    </row>
    <row r="902" spans="1:8" ht="28.8" x14ac:dyDescent="0.3">
      <c r="A902" s="10">
        <v>686</v>
      </c>
      <c r="C902" t="str">
        <f t="shared" si="35"/>
        <v>686,</v>
      </c>
      <c r="F902" s="10" t="s">
        <v>965</v>
      </c>
      <c r="H902" t="str">
        <f t="shared" si="36"/>
        <v>update unitindex set issortindex = 0 where indexcode ='DDGH-__115'</v>
      </c>
    </row>
    <row r="903" spans="1:8" ht="28.8" x14ac:dyDescent="0.3">
      <c r="A903" s="10">
        <v>687</v>
      </c>
      <c r="C903" t="str">
        <f t="shared" si="35"/>
        <v>687,</v>
      </c>
      <c r="F903" s="10" t="s">
        <v>966</v>
      </c>
      <c r="H903" t="str">
        <f t="shared" si="36"/>
        <v>update unitindex set issortindex = 0 where indexcode ='DDGH-__116'</v>
      </c>
    </row>
    <row r="904" spans="1:8" ht="28.8" x14ac:dyDescent="0.3">
      <c r="A904" s="10">
        <v>688</v>
      </c>
      <c r="C904" t="str">
        <f t="shared" si="35"/>
        <v>688,</v>
      </c>
      <c r="F904" s="10" t="s">
        <v>967</v>
      </c>
      <c r="H904" t="str">
        <f t="shared" si="36"/>
        <v>update unitindex set issortindex = 0 where indexcode ='DDGH-__117'</v>
      </c>
    </row>
    <row r="905" spans="1:8" ht="28.8" x14ac:dyDescent="0.3">
      <c r="A905" s="10">
        <v>689</v>
      </c>
      <c r="C905" t="str">
        <f t="shared" si="35"/>
        <v>689,</v>
      </c>
      <c r="F905" s="10" t="s">
        <v>968</v>
      </c>
      <c r="H905" t="str">
        <f t="shared" si="36"/>
        <v>update unitindex set issortindex = 0 where indexcode ='DDGH-__118'</v>
      </c>
    </row>
    <row r="906" spans="1:8" ht="28.8" x14ac:dyDescent="0.3">
      <c r="A906" s="10">
        <v>690</v>
      </c>
      <c r="C906" t="str">
        <f t="shared" si="35"/>
        <v>690,</v>
      </c>
      <c r="F906" s="10" t="s">
        <v>969</v>
      </c>
      <c r="H906" t="str">
        <f t="shared" si="36"/>
        <v>update unitindex set issortindex = 0 where indexcode ='DDGH-__119'</v>
      </c>
    </row>
    <row r="907" spans="1:8" ht="28.8" x14ac:dyDescent="0.3">
      <c r="A907" s="10">
        <v>703</v>
      </c>
      <c r="C907" t="str">
        <f t="shared" si="35"/>
        <v>703,</v>
      </c>
      <c r="F907" s="10" t="s">
        <v>970</v>
      </c>
      <c r="H907" t="str">
        <f t="shared" si="36"/>
        <v>update unitindex set issortindex = 0 where indexcode ='DDGH-__120'</v>
      </c>
    </row>
    <row r="908" spans="1:8" ht="28.8" x14ac:dyDescent="0.3">
      <c r="A908" s="10">
        <v>704</v>
      </c>
      <c r="C908" t="str">
        <f t="shared" si="35"/>
        <v>704,</v>
      </c>
      <c r="F908" s="10" t="s">
        <v>971</v>
      </c>
      <c r="H908" t="str">
        <f t="shared" si="36"/>
        <v>update unitindex set issortindex = 0 where indexcode ='DDGH-__121'</v>
      </c>
    </row>
    <row r="909" spans="1:8" ht="28.8" x14ac:dyDescent="0.3">
      <c r="A909" s="10">
        <v>706</v>
      </c>
      <c r="C909" t="str">
        <f t="shared" si="35"/>
        <v>706,</v>
      </c>
      <c r="F909" s="10" t="s">
        <v>972</v>
      </c>
      <c r="H909" t="str">
        <f t="shared" si="36"/>
        <v>update unitindex set issortindex = 0 where indexcode ='DDGH-__122'</v>
      </c>
    </row>
    <row r="910" spans="1:8" ht="28.8" x14ac:dyDescent="0.3">
      <c r="A910" s="10">
        <v>721</v>
      </c>
      <c r="C910" t="str">
        <f t="shared" si="35"/>
        <v>721,</v>
      </c>
      <c r="F910" s="10" t="s">
        <v>973</v>
      </c>
      <c r="H910" t="str">
        <f t="shared" si="36"/>
        <v>update unitindex set issortindex = 0 where indexcode ='DDGH-__123'</v>
      </c>
    </row>
    <row r="911" spans="1:8" ht="28.8" x14ac:dyDescent="0.3">
      <c r="A911" s="10">
        <v>708</v>
      </c>
      <c r="C911" t="str">
        <f t="shared" si="35"/>
        <v>708,</v>
      </c>
      <c r="F911" s="10" t="s">
        <v>974</v>
      </c>
      <c r="H911" t="str">
        <f t="shared" si="36"/>
        <v>update unitindex set issortindex = 0 where indexcode ='DDGH-__124'</v>
      </c>
    </row>
    <row r="912" spans="1:8" ht="28.8" x14ac:dyDescent="0.3">
      <c r="A912" s="10">
        <v>722</v>
      </c>
      <c r="C912" t="str">
        <f t="shared" si="35"/>
        <v>722,</v>
      </c>
      <c r="F912" s="10" t="s">
        <v>975</v>
      </c>
      <c r="H912" t="str">
        <f t="shared" si="36"/>
        <v>update unitindex set issortindex = 0 where indexcode ='DDGH-__125'</v>
      </c>
    </row>
    <row r="913" spans="1:8" ht="28.8" x14ac:dyDescent="0.3">
      <c r="A913" s="10">
        <v>709</v>
      </c>
      <c r="C913" t="str">
        <f t="shared" si="35"/>
        <v>709,</v>
      </c>
      <c r="F913" s="10" t="s">
        <v>976</v>
      </c>
      <c r="H913" t="str">
        <f t="shared" si="36"/>
        <v>update unitindex set issortindex = 0 where indexcode ='DDGH-__126'</v>
      </c>
    </row>
    <row r="914" spans="1:8" ht="28.8" x14ac:dyDescent="0.3">
      <c r="A914" s="10">
        <v>723</v>
      </c>
      <c r="C914" t="str">
        <f t="shared" ref="C914:C977" si="37">CONCATENATE(A914,",")</f>
        <v>723,</v>
      </c>
      <c r="F914" s="10" t="s">
        <v>977</v>
      </c>
      <c r="H914" t="str">
        <f t="shared" si="36"/>
        <v>update unitindex set issortindex = 0 where indexcode ='DDGH-__127'</v>
      </c>
    </row>
    <row r="915" spans="1:8" ht="28.8" x14ac:dyDescent="0.3">
      <c r="A915" s="10">
        <v>710</v>
      </c>
      <c r="C915" t="str">
        <f t="shared" si="37"/>
        <v>710,</v>
      </c>
      <c r="F915" s="10" t="s">
        <v>978</v>
      </c>
      <c r="H915" t="str">
        <f t="shared" si="36"/>
        <v>update unitindex set issortindex = 0 where indexcode ='LCC-___19'</v>
      </c>
    </row>
    <row r="916" spans="1:8" ht="28.8" x14ac:dyDescent="0.3">
      <c r="A916" s="10">
        <v>724</v>
      </c>
      <c r="C916" t="str">
        <f t="shared" si="37"/>
        <v>724,</v>
      </c>
      <c r="F916" s="10" t="s">
        <v>979</v>
      </c>
      <c r="H916" t="str">
        <f t="shared" si="36"/>
        <v>update unitindex set issortindex = 0 where indexcode ='LCC-___20'</v>
      </c>
    </row>
    <row r="917" spans="1:8" ht="28.8" x14ac:dyDescent="0.3">
      <c r="A917" s="10">
        <v>711</v>
      </c>
      <c r="C917" t="str">
        <f t="shared" si="37"/>
        <v>711,</v>
      </c>
      <c r="F917" s="10" t="s">
        <v>980</v>
      </c>
      <c r="H917" t="str">
        <f t="shared" si="36"/>
        <v>update unitindex set issortindex = 0 where indexcode ='LCS-____1'</v>
      </c>
    </row>
    <row r="918" spans="1:8" ht="28.8" x14ac:dyDescent="0.3">
      <c r="A918" s="10">
        <v>725</v>
      </c>
      <c r="C918" t="str">
        <f t="shared" si="37"/>
        <v>725,</v>
      </c>
      <c r="F918" s="10" t="s">
        <v>994</v>
      </c>
      <c r="H918" t="str">
        <f t="shared" si="36"/>
        <v>update unitindex set issortindex = 0 where indexcode ='LCS-____2'</v>
      </c>
    </row>
    <row r="919" spans="1:8" ht="28.8" x14ac:dyDescent="0.3">
      <c r="A919" s="10">
        <v>712</v>
      </c>
      <c r="C919" t="str">
        <f t="shared" si="37"/>
        <v>712,</v>
      </c>
      <c r="F919" s="10" t="s">
        <v>981</v>
      </c>
      <c r="H919" t="str">
        <f t="shared" si="36"/>
        <v>update unitindex set issortindex = 0 where indexcode ='LCS-____3'</v>
      </c>
    </row>
    <row r="920" spans="1:8" ht="28.8" x14ac:dyDescent="0.3">
      <c r="A920" s="10">
        <v>726</v>
      </c>
      <c r="C920" t="str">
        <f t="shared" si="37"/>
        <v>726,</v>
      </c>
      <c r="F920" s="10" t="s">
        <v>995</v>
      </c>
      <c r="H920" t="str">
        <f t="shared" si="36"/>
        <v>update unitindex set issortindex = 0 where indexcode ='LCS-____4'</v>
      </c>
    </row>
    <row r="921" spans="1:8" ht="28.8" x14ac:dyDescent="0.3">
      <c r="A921" s="10">
        <v>713</v>
      </c>
      <c r="C921" t="str">
        <f t="shared" si="37"/>
        <v>713,</v>
      </c>
      <c r="F921" s="10" t="s">
        <v>982</v>
      </c>
      <c r="H921" t="str">
        <f t="shared" si="36"/>
        <v>update unitindex set issortindex = 0 where indexcode ='LCS-____5'</v>
      </c>
    </row>
    <row r="922" spans="1:8" ht="28.8" x14ac:dyDescent="0.3">
      <c r="A922" s="10">
        <v>727</v>
      </c>
      <c r="C922" t="str">
        <f t="shared" si="37"/>
        <v>727,</v>
      </c>
      <c r="F922" s="10" t="s">
        <v>996</v>
      </c>
      <c r="H922" t="str">
        <f t="shared" ref="H922:H985" si="38">CONCATENATE("update unitindex set issortindex = 0 where indexcode =","'",F922,"'")</f>
        <v>update unitindex set issortindex = 0 where indexcode ='LCS-____6'</v>
      </c>
    </row>
    <row r="923" spans="1:8" ht="28.8" x14ac:dyDescent="0.3">
      <c r="A923" s="10">
        <v>714</v>
      </c>
      <c r="C923" t="str">
        <f t="shared" si="37"/>
        <v>714,</v>
      </c>
      <c r="F923" s="10" t="s">
        <v>983</v>
      </c>
      <c r="H923" t="str">
        <f t="shared" si="38"/>
        <v>update unitindex set issortindex = 0 where indexcode ='LCS-____7'</v>
      </c>
    </row>
    <row r="924" spans="1:8" ht="28.8" x14ac:dyDescent="0.3">
      <c r="A924" s="10">
        <v>728</v>
      </c>
      <c r="C924" t="str">
        <f t="shared" si="37"/>
        <v>728,</v>
      </c>
      <c r="F924" s="10" t="s">
        <v>997</v>
      </c>
      <c r="H924" t="str">
        <f t="shared" si="38"/>
        <v>update unitindex set issortindex = 0 where indexcode ='LCS-____8'</v>
      </c>
    </row>
    <row r="925" spans="1:8" ht="28.8" x14ac:dyDescent="0.3">
      <c r="A925" s="10">
        <v>715</v>
      </c>
      <c r="C925" t="str">
        <f t="shared" si="37"/>
        <v>715,</v>
      </c>
      <c r="F925" s="10" t="s">
        <v>984</v>
      </c>
      <c r="H925" t="str">
        <f t="shared" si="38"/>
        <v>update unitindex set issortindex = 0 where indexcode ='LCS-____9'</v>
      </c>
    </row>
    <row r="926" spans="1:8" ht="28.8" x14ac:dyDescent="0.3">
      <c r="A926" s="10">
        <v>729</v>
      </c>
      <c r="C926" t="str">
        <f t="shared" si="37"/>
        <v>729,</v>
      </c>
      <c r="F926" s="10" t="s">
        <v>998</v>
      </c>
      <c r="H926" t="str">
        <f t="shared" si="38"/>
        <v>update unitindex set issortindex = 0 where indexcode ='LCS-___10'</v>
      </c>
    </row>
    <row r="927" spans="1:8" ht="28.8" x14ac:dyDescent="0.3">
      <c r="A927" s="10">
        <v>716</v>
      </c>
      <c r="C927" t="str">
        <f t="shared" si="37"/>
        <v>716,</v>
      </c>
      <c r="F927" s="10" t="s">
        <v>985</v>
      </c>
      <c r="H927" t="str">
        <f t="shared" si="38"/>
        <v>update unitindex set issortindex = 0 where indexcode ='LCS-___11'</v>
      </c>
    </row>
    <row r="928" spans="1:8" ht="28.8" x14ac:dyDescent="0.3">
      <c r="A928" s="10">
        <v>730</v>
      </c>
      <c r="C928" t="str">
        <f t="shared" si="37"/>
        <v>730,</v>
      </c>
      <c r="F928" s="10" t="s">
        <v>999</v>
      </c>
      <c r="H928" t="str">
        <f t="shared" si="38"/>
        <v>update unitindex set issortindex = 0 where indexcode ='LCS-___12'</v>
      </c>
    </row>
    <row r="929" spans="1:8" ht="28.8" x14ac:dyDescent="0.3">
      <c r="A929" s="10">
        <v>717</v>
      </c>
      <c r="C929" t="str">
        <f t="shared" si="37"/>
        <v>717,</v>
      </c>
      <c r="F929" s="10" t="s">
        <v>986</v>
      </c>
      <c r="H929" t="str">
        <f t="shared" si="38"/>
        <v>update unitindex set issortindex = 0 where indexcode ='LCS-___13'</v>
      </c>
    </row>
    <row r="930" spans="1:8" ht="28.8" x14ac:dyDescent="0.3">
      <c r="A930" s="10">
        <v>731</v>
      </c>
      <c r="C930" t="str">
        <f t="shared" si="37"/>
        <v>731,</v>
      </c>
      <c r="F930" s="10" t="s">
        <v>1000</v>
      </c>
      <c r="H930" t="str">
        <f t="shared" si="38"/>
        <v>update unitindex set issortindex = 0 where indexcode ='LCS-___14'</v>
      </c>
    </row>
    <row r="931" spans="1:8" ht="28.8" x14ac:dyDescent="0.3">
      <c r="A931" s="10">
        <v>718</v>
      </c>
      <c r="C931" t="str">
        <f t="shared" si="37"/>
        <v>718,</v>
      </c>
      <c r="F931" s="10" t="s">
        <v>987</v>
      </c>
      <c r="H931" t="str">
        <f t="shared" si="38"/>
        <v>update unitindex set issortindex = 0 where indexcode ='LCS-___15'</v>
      </c>
    </row>
    <row r="932" spans="1:8" ht="28.8" x14ac:dyDescent="0.3">
      <c r="A932" s="10">
        <v>732</v>
      </c>
      <c r="C932" t="str">
        <f t="shared" si="37"/>
        <v>732,</v>
      </c>
      <c r="F932" s="10" t="s">
        <v>1001</v>
      </c>
      <c r="H932" t="str">
        <f t="shared" si="38"/>
        <v>update unitindex set issortindex = 0 where indexcode ='LCS-___16'</v>
      </c>
    </row>
    <row r="933" spans="1:8" ht="28.8" x14ac:dyDescent="0.3">
      <c r="A933" s="10">
        <v>719</v>
      </c>
      <c r="C933" t="str">
        <f t="shared" si="37"/>
        <v>719,</v>
      </c>
      <c r="F933" s="10" t="s">
        <v>988</v>
      </c>
      <c r="H933" t="str">
        <f t="shared" si="38"/>
        <v>update unitindex set issortindex = 0 where indexcode ='LCS-___17'</v>
      </c>
    </row>
    <row r="934" spans="1:8" ht="28.8" x14ac:dyDescent="0.3">
      <c r="A934" s="10">
        <v>733</v>
      </c>
      <c r="C934" t="str">
        <f t="shared" si="37"/>
        <v>733,</v>
      </c>
      <c r="F934" s="10" t="s">
        <v>1002</v>
      </c>
      <c r="H934" t="str">
        <f t="shared" si="38"/>
        <v>update unitindex set issortindex = 0 where indexcode ='LCS-___18'</v>
      </c>
    </row>
    <row r="935" spans="1:8" ht="28.8" x14ac:dyDescent="0.3">
      <c r="A935" s="10">
        <v>720</v>
      </c>
      <c r="C935" t="str">
        <f t="shared" si="37"/>
        <v>720,</v>
      </c>
      <c r="F935" s="10" t="s">
        <v>989</v>
      </c>
      <c r="H935" t="str">
        <f t="shared" si="38"/>
        <v>update unitindex set issortindex = 0 where indexcode ='LCS-___19'</v>
      </c>
    </row>
    <row r="936" spans="1:8" ht="28.8" x14ac:dyDescent="0.3">
      <c r="A936" s="10">
        <v>734</v>
      </c>
      <c r="C936" t="str">
        <f t="shared" si="37"/>
        <v>734,</v>
      </c>
      <c r="F936" s="10" t="s">
        <v>1003</v>
      </c>
      <c r="H936" t="str">
        <f t="shared" si="38"/>
        <v>update unitindex set issortindex = 0 where indexcode ='LCS-___20'</v>
      </c>
    </row>
    <row r="937" spans="1:8" ht="28.8" x14ac:dyDescent="0.3">
      <c r="A937" s="10">
        <v>735</v>
      </c>
      <c r="C937" t="str">
        <f t="shared" si="37"/>
        <v>735,</v>
      </c>
      <c r="F937" s="10" t="s">
        <v>990</v>
      </c>
      <c r="H937" t="str">
        <f t="shared" si="38"/>
        <v>update unitindex set issortindex = 0 where indexcode ='LCS-___21'</v>
      </c>
    </row>
    <row r="938" spans="1:8" ht="28.8" x14ac:dyDescent="0.3">
      <c r="A938" s="10">
        <v>781</v>
      </c>
      <c r="C938" t="str">
        <f t="shared" si="37"/>
        <v>781,</v>
      </c>
      <c r="F938" s="10" t="s">
        <v>1004</v>
      </c>
      <c r="H938" t="str">
        <f t="shared" si="38"/>
        <v>update unitindex set issortindex = 0 where indexcode ='LCS-___22'</v>
      </c>
    </row>
    <row r="939" spans="1:8" ht="28.8" x14ac:dyDescent="0.3">
      <c r="A939" s="10">
        <v>782</v>
      </c>
      <c r="C939" t="str">
        <f t="shared" si="37"/>
        <v>782,</v>
      </c>
      <c r="F939" s="10" t="s">
        <v>991</v>
      </c>
      <c r="H939" t="str">
        <f t="shared" si="38"/>
        <v>update unitindex set issortindex = 0 where indexcode ='LCS-___23'</v>
      </c>
    </row>
    <row r="940" spans="1:8" ht="28.8" x14ac:dyDescent="0.3">
      <c r="A940" s="10">
        <v>783</v>
      </c>
      <c r="C940" t="str">
        <f t="shared" si="37"/>
        <v>783,</v>
      </c>
      <c r="F940" s="10" t="s">
        <v>1005</v>
      </c>
      <c r="H940" t="str">
        <f t="shared" si="38"/>
        <v>update unitindex set issortindex = 0 where indexcode ='LCS-___24'</v>
      </c>
    </row>
    <row r="941" spans="1:8" ht="28.8" x14ac:dyDescent="0.3">
      <c r="A941" s="10">
        <v>784</v>
      </c>
      <c r="C941" t="str">
        <f t="shared" si="37"/>
        <v>784,</v>
      </c>
      <c r="F941" s="10" t="s">
        <v>992</v>
      </c>
      <c r="H941" t="str">
        <f t="shared" si="38"/>
        <v>update unitindex set issortindex = 0 where indexcode ='LCS-___25'</v>
      </c>
    </row>
    <row r="942" spans="1:8" ht="28.8" x14ac:dyDescent="0.3">
      <c r="A942" s="10">
        <v>778</v>
      </c>
      <c r="C942" t="str">
        <f t="shared" si="37"/>
        <v>778,</v>
      </c>
      <c r="F942" s="10" t="s">
        <v>1006</v>
      </c>
      <c r="H942" t="str">
        <f t="shared" si="38"/>
        <v>update unitindex set issortindex = 0 where indexcode ='LCS-___26'</v>
      </c>
    </row>
    <row r="943" spans="1:8" ht="28.8" x14ac:dyDescent="0.3">
      <c r="A943" s="10">
        <v>779</v>
      </c>
      <c r="C943" t="str">
        <f t="shared" si="37"/>
        <v>779,</v>
      </c>
      <c r="F943" s="10" t="s">
        <v>993</v>
      </c>
      <c r="H943" t="str">
        <f t="shared" si="38"/>
        <v>update unitindex set issortindex = 0 where indexcode ='LCS-___27'</v>
      </c>
    </row>
    <row r="944" spans="1:8" ht="28.8" x14ac:dyDescent="0.3">
      <c r="A944" s="10">
        <v>780</v>
      </c>
      <c r="C944" t="str">
        <f t="shared" si="37"/>
        <v>780,</v>
      </c>
      <c r="F944" s="10" t="s">
        <v>1007</v>
      </c>
      <c r="H944" t="str">
        <f t="shared" si="38"/>
        <v>update unitindex set issortindex = 0 where indexcode ='LCS-___28'</v>
      </c>
    </row>
    <row r="945" spans="1:8" ht="28.8" x14ac:dyDescent="0.3">
      <c r="A945" s="10">
        <v>785</v>
      </c>
      <c r="C945" t="str">
        <f t="shared" si="37"/>
        <v>785,</v>
      </c>
      <c r="F945" s="10" t="s">
        <v>1008</v>
      </c>
      <c r="H945" t="str">
        <f t="shared" si="38"/>
        <v>update unitindex set issortindex = 0 where indexcode ='LCS-___30'</v>
      </c>
    </row>
    <row r="946" spans="1:8" x14ac:dyDescent="0.3">
      <c r="A946" s="10">
        <v>770</v>
      </c>
      <c r="C946" t="str">
        <f t="shared" si="37"/>
        <v>770,</v>
      </c>
      <c r="F946" s="10" t="s">
        <v>1034</v>
      </c>
      <c r="H946" t="str">
        <f t="shared" si="38"/>
        <v>update unitindex set issortindex = 0 where indexcode ='LHA-___1'</v>
      </c>
    </row>
    <row r="947" spans="1:8" x14ac:dyDescent="0.3">
      <c r="A947" s="10">
        <v>771</v>
      </c>
      <c r="C947" t="str">
        <f t="shared" si="37"/>
        <v>771,</v>
      </c>
      <c r="F947" s="10" t="s">
        <v>1035</v>
      </c>
      <c r="H947" t="str">
        <f t="shared" si="38"/>
        <v>update unitindex set issortindex = 0 where indexcode ='LHA-___2'</v>
      </c>
    </row>
    <row r="948" spans="1:8" x14ac:dyDescent="0.3">
      <c r="A948" s="10">
        <v>772</v>
      </c>
      <c r="C948" t="str">
        <f t="shared" si="37"/>
        <v>772,</v>
      </c>
      <c r="F948" s="10" t="s">
        <v>1036</v>
      </c>
      <c r="H948" t="str">
        <f t="shared" si="38"/>
        <v>update unitindex set issortindex = 0 where indexcode ='LHA-___3'</v>
      </c>
    </row>
    <row r="949" spans="1:8" x14ac:dyDescent="0.3">
      <c r="A949" s="10">
        <v>773</v>
      </c>
      <c r="C949" t="str">
        <f t="shared" si="37"/>
        <v>773,</v>
      </c>
      <c r="F949" s="10" t="s">
        <v>1037</v>
      </c>
      <c r="H949" t="str">
        <f t="shared" si="38"/>
        <v>update unitindex set issortindex = 0 where indexcode ='LHA-___4'</v>
      </c>
    </row>
    <row r="950" spans="1:8" x14ac:dyDescent="0.3">
      <c r="A950" s="10">
        <v>774</v>
      </c>
      <c r="C950" t="str">
        <f t="shared" si="37"/>
        <v>774,</v>
      </c>
      <c r="F950" s="10" t="s">
        <v>1038</v>
      </c>
      <c r="H950" t="str">
        <f t="shared" si="38"/>
        <v>update unitindex set issortindex = 0 where indexcode ='LHA-___5'</v>
      </c>
    </row>
    <row r="951" spans="1:8" x14ac:dyDescent="0.3">
      <c r="A951" s="10">
        <v>775</v>
      </c>
      <c r="C951" t="str">
        <f t="shared" si="37"/>
        <v>775,</v>
      </c>
      <c r="F951" s="10" t="s">
        <v>1031</v>
      </c>
      <c r="H951" t="str">
        <f t="shared" si="38"/>
        <v>update unitindex set issortindex = 0 where indexcode ='LHA-___6'</v>
      </c>
    </row>
    <row r="952" spans="1:8" x14ac:dyDescent="0.3">
      <c r="A952" s="10">
        <v>776</v>
      </c>
      <c r="C952" t="str">
        <f t="shared" si="37"/>
        <v>776,</v>
      </c>
      <c r="F952" s="10" t="s">
        <v>1032</v>
      </c>
      <c r="H952" t="str">
        <f t="shared" si="38"/>
        <v>update unitindex set issortindex = 0 where indexcode ='LHA-___7'</v>
      </c>
    </row>
    <row r="953" spans="1:8" x14ac:dyDescent="0.3">
      <c r="A953" s="10">
        <v>777</v>
      </c>
      <c r="C953" t="str">
        <f t="shared" si="37"/>
        <v>777,</v>
      </c>
      <c r="F953" s="10" t="s">
        <v>1033</v>
      </c>
      <c r="H953" t="str">
        <f t="shared" si="38"/>
        <v>update unitindex set issortindex = 0 where indexcode ='LHA-___8'</v>
      </c>
    </row>
    <row r="954" spans="1:8" ht="28.8" x14ac:dyDescent="0.3">
      <c r="A954" s="10">
        <v>793</v>
      </c>
      <c r="C954" t="str">
        <f t="shared" si="37"/>
        <v>793,</v>
      </c>
      <c r="F954" s="10" t="s">
        <v>1023</v>
      </c>
      <c r="H954" t="str">
        <f t="shared" si="38"/>
        <v>update unitindex set issortindex = 0 where indexcode ='LHD-___1'</v>
      </c>
    </row>
    <row r="955" spans="1:8" ht="28.8" x14ac:dyDescent="0.3">
      <c r="A955" s="10">
        <v>794</v>
      </c>
      <c r="C955" t="str">
        <f t="shared" si="37"/>
        <v>794,</v>
      </c>
      <c r="F955" s="10" t="s">
        <v>1024</v>
      </c>
      <c r="H955" t="str">
        <f t="shared" si="38"/>
        <v>update unitindex set issortindex = 0 where indexcode ='LHD-___2'</v>
      </c>
    </row>
    <row r="956" spans="1:8" ht="28.8" x14ac:dyDescent="0.3">
      <c r="A956" s="10">
        <v>795</v>
      </c>
      <c r="C956" t="str">
        <f t="shared" si="37"/>
        <v>795,</v>
      </c>
      <c r="F956" s="10" t="s">
        <v>1025</v>
      </c>
      <c r="H956" t="str">
        <f t="shared" si="38"/>
        <v>update unitindex set issortindex = 0 where indexcode ='LHD-___3'</v>
      </c>
    </row>
    <row r="957" spans="1:8" ht="28.8" x14ac:dyDescent="0.3">
      <c r="A957" s="10">
        <v>796</v>
      </c>
      <c r="C957" t="str">
        <f t="shared" si="37"/>
        <v>796,</v>
      </c>
      <c r="F957" s="10" t="s">
        <v>1026</v>
      </c>
      <c r="H957" t="str">
        <f t="shared" si="38"/>
        <v>update unitindex set issortindex = 0 where indexcode ='LHD-___4'</v>
      </c>
    </row>
    <row r="958" spans="1:8" ht="28.8" x14ac:dyDescent="0.3">
      <c r="A958" s="10">
        <v>797</v>
      </c>
      <c r="C958" t="str">
        <f t="shared" si="37"/>
        <v>797,</v>
      </c>
      <c r="F958" s="10" t="s">
        <v>1027</v>
      </c>
      <c r="H958" t="str">
        <f t="shared" si="38"/>
        <v>update unitindex set issortindex = 0 where indexcode ='LHD-___5'</v>
      </c>
    </row>
    <row r="959" spans="1:8" ht="28.8" x14ac:dyDescent="0.3">
      <c r="A959" s="10">
        <v>798</v>
      </c>
      <c r="C959" t="str">
        <f t="shared" si="37"/>
        <v>798,</v>
      </c>
      <c r="F959" s="10" t="s">
        <v>1028</v>
      </c>
      <c r="H959" t="str">
        <f t="shared" si="38"/>
        <v>update unitindex set issortindex = 0 where indexcode ='LHD-___6'</v>
      </c>
    </row>
    <row r="960" spans="1:8" ht="28.8" x14ac:dyDescent="0.3">
      <c r="A960" s="10">
        <v>799</v>
      </c>
      <c r="C960" t="str">
        <f t="shared" si="37"/>
        <v>799,</v>
      </c>
      <c r="F960" s="10" t="s">
        <v>1029</v>
      </c>
      <c r="H960" t="str">
        <f t="shared" si="38"/>
        <v>update unitindex set issortindex = 0 where indexcode ='LHD-___7'</v>
      </c>
    </row>
    <row r="961" spans="1:8" ht="28.8" x14ac:dyDescent="0.3">
      <c r="A961" s="10">
        <v>800</v>
      </c>
      <c r="C961" t="str">
        <f t="shared" si="37"/>
        <v>800,</v>
      </c>
      <c r="F961" s="10" t="s">
        <v>1030</v>
      </c>
      <c r="H961" t="str">
        <f t="shared" si="38"/>
        <v>update unitindex set issortindex = 0 where indexcode ='LHD-___8'</v>
      </c>
    </row>
    <row r="962" spans="1:8" ht="28.8" x14ac:dyDescent="0.3">
      <c r="A962" s="10">
        <v>801</v>
      </c>
      <c r="C962" t="str">
        <f t="shared" si="37"/>
        <v>801,</v>
      </c>
      <c r="F962" s="10" t="s">
        <v>1046</v>
      </c>
      <c r="H962" t="str">
        <f t="shared" si="38"/>
        <v>update unitindex set issortindex = 0 where indexcode ='LPD-___17'</v>
      </c>
    </row>
    <row r="963" spans="1:8" ht="28.8" x14ac:dyDescent="0.3">
      <c r="A963" s="10">
        <v>802</v>
      </c>
      <c r="C963" t="str">
        <f t="shared" si="37"/>
        <v>802,</v>
      </c>
      <c r="F963" s="10" t="s">
        <v>1047</v>
      </c>
      <c r="H963" t="str">
        <f t="shared" si="38"/>
        <v>update unitindex set issortindex = 0 where indexcode ='LPD-___18'</v>
      </c>
    </row>
    <row r="964" spans="1:8" ht="28.8" x14ac:dyDescent="0.3">
      <c r="A964" s="10">
        <v>803</v>
      </c>
      <c r="C964" t="str">
        <f t="shared" si="37"/>
        <v>803,</v>
      </c>
      <c r="F964" s="10" t="s">
        <v>1048</v>
      </c>
      <c r="H964" t="str">
        <f t="shared" si="38"/>
        <v>update unitindex set issortindex = 0 where indexcode ='LPD-___19'</v>
      </c>
    </row>
    <row r="965" spans="1:8" ht="28.8" x14ac:dyDescent="0.3">
      <c r="A965" s="10">
        <v>804</v>
      </c>
      <c r="C965" t="str">
        <f t="shared" si="37"/>
        <v>804,</v>
      </c>
      <c r="F965" s="10" t="s">
        <v>1049</v>
      </c>
      <c r="H965" t="str">
        <f t="shared" si="38"/>
        <v>update unitindex set issortindex = 0 where indexcode ='LPD-___20'</v>
      </c>
    </row>
    <row r="966" spans="1:8" ht="28.8" x14ac:dyDescent="0.3">
      <c r="A966" s="10">
        <v>805</v>
      </c>
      <c r="C966" t="str">
        <f t="shared" si="37"/>
        <v>805,</v>
      </c>
      <c r="F966" s="10" t="s">
        <v>1050</v>
      </c>
      <c r="H966" t="str">
        <f t="shared" si="38"/>
        <v>update unitindex set issortindex = 0 where indexcode ='LPD-___21'</v>
      </c>
    </row>
    <row r="967" spans="1:8" ht="28.8" x14ac:dyDescent="0.3">
      <c r="A967" s="10">
        <v>786</v>
      </c>
      <c r="C967" t="str">
        <f t="shared" si="37"/>
        <v>786,</v>
      </c>
      <c r="F967" s="10" t="s">
        <v>1051</v>
      </c>
      <c r="H967" t="str">
        <f t="shared" si="38"/>
        <v>update unitindex set issortindex = 0 where indexcode ='LPD-___22'</v>
      </c>
    </row>
    <row r="968" spans="1:8" ht="28.8" x14ac:dyDescent="0.3">
      <c r="A968" s="10">
        <v>787</v>
      </c>
      <c r="C968" t="str">
        <f t="shared" si="37"/>
        <v>787,</v>
      </c>
      <c r="F968" s="10" t="s">
        <v>1052</v>
      </c>
      <c r="H968" t="str">
        <f t="shared" si="38"/>
        <v>update unitindex set issortindex = 0 where indexcode ='LPD-___23'</v>
      </c>
    </row>
    <row r="969" spans="1:8" ht="28.8" x14ac:dyDescent="0.3">
      <c r="A969" s="10">
        <v>788</v>
      </c>
      <c r="C969" t="str">
        <f t="shared" si="37"/>
        <v>788,</v>
      </c>
      <c r="F969" s="10" t="s">
        <v>1053</v>
      </c>
      <c r="H969" t="str">
        <f t="shared" si="38"/>
        <v>update unitindex set issortindex = 0 where indexcode ='LPD-___24'</v>
      </c>
    </row>
    <row r="970" spans="1:8" ht="28.8" x14ac:dyDescent="0.3">
      <c r="A970" s="10">
        <v>789</v>
      </c>
      <c r="C970" t="str">
        <f t="shared" si="37"/>
        <v>789,</v>
      </c>
      <c r="F970" s="10" t="s">
        <v>1054</v>
      </c>
      <c r="H970" t="str">
        <f t="shared" si="38"/>
        <v>update unitindex set issortindex = 0 where indexcode ='LPD-___25'</v>
      </c>
    </row>
    <row r="971" spans="1:8" ht="28.8" x14ac:dyDescent="0.3">
      <c r="A971" s="10">
        <v>790</v>
      </c>
      <c r="C971" t="str">
        <f t="shared" si="37"/>
        <v>790,</v>
      </c>
      <c r="F971" s="10" t="s">
        <v>1055</v>
      </c>
      <c r="H971" t="str">
        <f t="shared" si="38"/>
        <v>update unitindex set issortindex = 0 where indexcode ='LPD-___26'</v>
      </c>
    </row>
    <row r="972" spans="1:8" ht="28.8" x14ac:dyDescent="0.3">
      <c r="A972" s="10">
        <v>791</v>
      </c>
      <c r="C972" t="str">
        <f t="shared" si="37"/>
        <v>791,</v>
      </c>
      <c r="F972" s="10" t="s">
        <v>1056</v>
      </c>
      <c r="H972" t="str">
        <f t="shared" si="38"/>
        <v>update unitindex set issortindex = 0 where indexcode ='LPD-___27'</v>
      </c>
    </row>
    <row r="973" spans="1:8" ht="28.8" x14ac:dyDescent="0.3">
      <c r="A973" s="10">
        <v>792</v>
      </c>
      <c r="C973" t="str">
        <f t="shared" si="37"/>
        <v>792,</v>
      </c>
      <c r="F973" s="10" t="s">
        <v>1057</v>
      </c>
      <c r="H973" t="str">
        <f t="shared" si="38"/>
        <v>update unitindex set issortindex = 0 where indexcode ='LPD-___28'</v>
      </c>
    </row>
    <row r="974" spans="1:8" ht="28.8" x14ac:dyDescent="0.3">
      <c r="A974" s="10">
        <v>806</v>
      </c>
      <c r="C974" t="str">
        <f t="shared" si="37"/>
        <v>806,</v>
      </c>
      <c r="F974" s="10" t="s">
        <v>1058</v>
      </c>
      <c r="H974" t="str">
        <f t="shared" si="38"/>
        <v>update unitindex set issortindex = 0 where indexcode ='LPD-___29'</v>
      </c>
    </row>
    <row r="975" spans="1:8" ht="28.8" x14ac:dyDescent="0.3">
      <c r="A975" s="10">
        <v>807</v>
      </c>
      <c r="C975" t="str">
        <f t="shared" si="37"/>
        <v>807,</v>
      </c>
      <c r="F975" s="10" t="s">
        <v>1043</v>
      </c>
      <c r="H975" t="str">
        <f t="shared" si="38"/>
        <v>update unitindex set issortindex = 0 where indexcode ='LPH-___10'</v>
      </c>
    </row>
    <row r="976" spans="1:8" ht="28.8" x14ac:dyDescent="0.3">
      <c r="A976" s="10">
        <v>808</v>
      </c>
      <c r="C976" t="str">
        <f t="shared" si="37"/>
        <v>808,</v>
      </c>
      <c r="F976" s="10" t="s">
        <v>1044</v>
      </c>
      <c r="H976" t="str">
        <f t="shared" si="38"/>
        <v>update unitindex set issortindex = 0 where indexcode ='LPH-___11'</v>
      </c>
    </row>
    <row r="977" spans="1:8" ht="28.8" x14ac:dyDescent="0.3">
      <c r="A977" s="10">
        <v>809</v>
      </c>
      <c r="C977" t="str">
        <f t="shared" si="37"/>
        <v>809,</v>
      </c>
      <c r="F977" s="10" t="s">
        <v>1045</v>
      </c>
      <c r="H977" t="str">
        <f t="shared" si="38"/>
        <v>update unitindex set issortindex = 0 where indexcode ='LPH-___12'</v>
      </c>
    </row>
    <row r="978" spans="1:8" x14ac:dyDescent="0.3">
      <c r="A978" s="10">
        <v>810</v>
      </c>
      <c r="C978" t="str">
        <f t="shared" ref="C978:C1017" si="39">CONCATENATE(A978,",")</f>
        <v>810,</v>
      </c>
      <c r="F978" s="10" t="s">
        <v>1039</v>
      </c>
      <c r="H978" t="str">
        <f t="shared" si="38"/>
        <v>update unitindex set issortindex = 0 where indexcode ='LPH-___2'</v>
      </c>
    </row>
    <row r="979" spans="1:8" x14ac:dyDescent="0.3">
      <c r="A979" s="10">
        <v>811</v>
      </c>
      <c r="C979" t="str">
        <f t="shared" si="39"/>
        <v>811,</v>
      </c>
      <c r="F979" s="10" t="s">
        <v>1040</v>
      </c>
      <c r="H979" t="str">
        <f t="shared" si="38"/>
        <v>update unitindex set issortindex = 0 where indexcode ='LPH-___3'</v>
      </c>
    </row>
    <row r="980" spans="1:8" x14ac:dyDescent="0.3">
      <c r="A980" s="10">
        <v>812</v>
      </c>
      <c r="C980" t="str">
        <f t="shared" si="39"/>
        <v>812,</v>
      </c>
      <c r="F980" s="10" t="s">
        <v>1041</v>
      </c>
      <c r="H980" t="str">
        <f t="shared" si="38"/>
        <v>update unitindex set issortindex = 0 where indexcode ='LPH-___7'</v>
      </c>
    </row>
    <row r="981" spans="1:8" x14ac:dyDescent="0.3">
      <c r="A981" s="10">
        <v>813</v>
      </c>
      <c r="C981" t="str">
        <f t="shared" si="39"/>
        <v>813,</v>
      </c>
      <c r="F981" s="10" t="s">
        <v>1042</v>
      </c>
      <c r="H981" t="str">
        <f t="shared" si="38"/>
        <v>update unitindex set issortindex = 0 where indexcode ='LPH-___9'</v>
      </c>
    </row>
    <row r="982" spans="1:8" ht="28.8" x14ac:dyDescent="0.3">
      <c r="A982" s="10">
        <v>814</v>
      </c>
      <c r="C982" t="str">
        <f t="shared" si="39"/>
        <v>814,</v>
      </c>
      <c r="F982" s="10" t="s">
        <v>1059</v>
      </c>
      <c r="H982" t="str">
        <f t="shared" si="38"/>
        <v>update unitindex set issortindex = 0 where indexcode ='LSD-___41'</v>
      </c>
    </row>
    <row r="983" spans="1:8" ht="28.8" x14ac:dyDescent="0.3">
      <c r="A983" s="10">
        <v>815</v>
      </c>
      <c r="C983" t="str">
        <f t="shared" si="39"/>
        <v>815,</v>
      </c>
      <c r="F983" s="10" t="s">
        <v>1060</v>
      </c>
      <c r="H983" t="str">
        <f t="shared" si="38"/>
        <v>update unitindex set issortindex = 0 where indexcode ='LSD-___42'</v>
      </c>
    </row>
    <row r="984" spans="1:8" ht="28.8" x14ac:dyDescent="0.3">
      <c r="A984" s="10">
        <v>816</v>
      </c>
      <c r="C984" t="str">
        <f t="shared" si="39"/>
        <v>816,</v>
      </c>
      <c r="F984" s="10" t="s">
        <v>1061</v>
      </c>
      <c r="H984" t="str">
        <f t="shared" si="38"/>
        <v>update unitindex set issortindex = 0 where indexcode ='LSD-___43'</v>
      </c>
    </row>
    <row r="985" spans="1:8" ht="28.8" x14ac:dyDescent="0.3">
      <c r="A985" s="10">
        <v>817</v>
      </c>
      <c r="C985" t="str">
        <f t="shared" si="39"/>
        <v>817,</v>
      </c>
      <c r="F985" s="10" t="s">
        <v>1062</v>
      </c>
      <c r="H985" t="str">
        <f t="shared" si="38"/>
        <v>update unitindex set issortindex = 0 where indexcode ='LSD-___44'</v>
      </c>
    </row>
    <row r="986" spans="1:8" ht="28.8" x14ac:dyDescent="0.3">
      <c r="A986" s="10">
        <v>739</v>
      </c>
      <c r="C986" t="str">
        <f t="shared" si="39"/>
        <v>739,</v>
      </c>
      <c r="F986" s="10" t="s">
        <v>1063</v>
      </c>
      <c r="H986" t="str">
        <f t="shared" ref="H986:H1025" si="40">CONCATENATE("update unitindex set issortindex = 0 where indexcode =","'",F986,"'")</f>
        <v>update unitindex set issortindex = 0 where indexcode ='LSD-___45'</v>
      </c>
    </row>
    <row r="987" spans="1:8" ht="28.8" x14ac:dyDescent="0.3">
      <c r="A987" s="10">
        <v>740</v>
      </c>
      <c r="C987" t="str">
        <f t="shared" si="39"/>
        <v>740,</v>
      </c>
      <c r="F987" s="10" t="s">
        <v>1064</v>
      </c>
      <c r="H987" t="str">
        <f t="shared" si="40"/>
        <v>update unitindex set issortindex = 0 where indexcode ='LSD-___46'</v>
      </c>
    </row>
    <row r="988" spans="1:8" ht="28.8" x14ac:dyDescent="0.3">
      <c r="A988" s="10">
        <v>741</v>
      </c>
      <c r="C988" t="str">
        <f t="shared" si="39"/>
        <v>741,</v>
      </c>
      <c r="F988" s="10" t="s">
        <v>1065</v>
      </c>
      <c r="H988" t="str">
        <f t="shared" si="40"/>
        <v>update unitindex set issortindex = 0 where indexcode ='LSD-___47'</v>
      </c>
    </row>
    <row r="989" spans="1:8" ht="28.8" x14ac:dyDescent="0.3">
      <c r="A989" s="10">
        <v>742</v>
      </c>
      <c r="C989" t="str">
        <f t="shared" si="39"/>
        <v>742,</v>
      </c>
      <c r="F989" s="10" t="s">
        <v>1066</v>
      </c>
      <c r="H989" t="str">
        <f t="shared" si="40"/>
        <v>update unitindex set issortindex = 0 where indexcode ='LSD-___48'</v>
      </c>
    </row>
    <row r="990" spans="1:8" ht="28.8" x14ac:dyDescent="0.3">
      <c r="A990" s="10">
        <v>743</v>
      </c>
      <c r="C990" t="str">
        <f t="shared" si="39"/>
        <v>743,</v>
      </c>
      <c r="F990" s="10" t="s">
        <v>1067</v>
      </c>
      <c r="H990" t="str">
        <f t="shared" si="40"/>
        <v>update unitindex set issortindex = 0 where indexcode ='LSD-___49'</v>
      </c>
    </row>
    <row r="991" spans="1:8" ht="28.8" x14ac:dyDescent="0.3">
      <c r="A991" s="10">
        <v>744</v>
      </c>
      <c r="C991" t="str">
        <f t="shared" si="39"/>
        <v>744,</v>
      </c>
      <c r="F991" s="10" t="s">
        <v>1068</v>
      </c>
      <c r="H991" t="str">
        <f t="shared" si="40"/>
        <v>update unitindex set issortindex = 0 where indexcode ='LSD-___50'</v>
      </c>
    </row>
    <row r="992" spans="1:8" ht="28.8" x14ac:dyDescent="0.3">
      <c r="A992" s="10">
        <v>745</v>
      </c>
      <c r="C992" t="str">
        <f t="shared" si="39"/>
        <v>745,</v>
      </c>
      <c r="F992" s="10" t="s">
        <v>1069</v>
      </c>
      <c r="H992" t="str">
        <f t="shared" si="40"/>
        <v>update unitindex set issortindex = 0 where indexcode ='LSD-___51'</v>
      </c>
    </row>
    <row r="993" spans="1:8" ht="28.8" x14ac:dyDescent="0.3">
      <c r="A993" s="10">
        <v>746</v>
      </c>
      <c r="C993" t="str">
        <f t="shared" si="39"/>
        <v>746,</v>
      </c>
      <c r="F993" s="10" t="s">
        <v>1070</v>
      </c>
      <c r="H993" t="str">
        <f t="shared" si="40"/>
        <v>update unitindex set issortindex = 0 where indexcode ='LSD-___52'</v>
      </c>
    </row>
    <row r="994" spans="1:8" ht="28.8" x14ac:dyDescent="0.3">
      <c r="A994" s="10">
        <v>747</v>
      </c>
      <c r="C994" t="str">
        <f t="shared" si="39"/>
        <v>747,</v>
      </c>
      <c r="F994" s="10" t="s">
        <v>1009</v>
      </c>
      <c r="H994" t="str">
        <f t="shared" si="40"/>
        <v>update unitindex set issortindex = 0 where indexcode ='MCM-____1'</v>
      </c>
    </row>
    <row r="995" spans="1:8" ht="28.8" x14ac:dyDescent="0.3">
      <c r="A995" s="10">
        <v>748</v>
      </c>
      <c r="C995" t="str">
        <f t="shared" si="39"/>
        <v>748,</v>
      </c>
      <c r="F995" s="10" t="s">
        <v>1010</v>
      </c>
      <c r="H995" t="str">
        <f t="shared" si="40"/>
        <v>update unitindex set issortindex = 0 where indexcode ='MCM-____2'</v>
      </c>
    </row>
    <row r="996" spans="1:8" ht="28.8" x14ac:dyDescent="0.3">
      <c r="A996" s="10">
        <v>749</v>
      </c>
      <c r="C996" t="str">
        <f t="shared" si="39"/>
        <v>749,</v>
      </c>
      <c r="F996" s="10" t="s">
        <v>1011</v>
      </c>
      <c r="H996" t="str">
        <f t="shared" si="40"/>
        <v>update unitindex set issortindex = 0 where indexcode ='MCM-____3'</v>
      </c>
    </row>
    <row r="997" spans="1:8" ht="28.8" x14ac:dyDescent="0.3">
      <c r="A997" s="10">
        <v>750</v>
      </c>
      <c r="C997" t="str">
        <f t="shared" si="39"/>
        <v>750,</v>
      </c>
      <c r="F997" s="10" t="s">
        <v>1012</v>
      </c>
      <c r="H997" t="str">
        <f t="shared" si="40"/>
        <v>update unitindex set issortindex = 0 where indexcode ='MCM-____4'</v>
      </c>
    </row>
    <row r="998" spans="1:8" ht="28.8" x14ac:dyDescent="0.3">
      <c r="A998" s="10">
        <v>751</v>
      </c>
      <c r="C998" t="str">
        <f t="shared" si="39"/>
        <v>751,</v>
      </c>
      <c r="F998" s="10" t="s">
        <v>1013</v>
      </c>
      <c r="H998" t="str">
        <f t="shared" si="40"/>
        <v>update unitindex set issortindex = 0 where indexcode ='MCM-____5'</v>
      </c>
    </row>
    <row r="999" spans="1:8" ht="28.8" x14ac:dyDescent="0.3">
      <c r="A999" s="10">
        <v>752</v>
      </c>
      <c r="C999" t="str">
        <f t="shared" si="39"/>
        <v>752,</v>
      </c>
      <c r="F999" s="10" t="s">
        <v>1014</v>
      </c>
      <c r="H999" t="str">
        <f t="shared" si="40"/>
        <v>update unitindex set issortindex = 0 where indexcode ='MCM-____6'</v>
      </c>
    </row>
    <row r="1000" spans="1:8" ht="28.8" x14ac:dyDescent="0.3">
      <c r="A1000" s="10">
        <v>178</v>
      </c>
      <c r="C1000" t="str">
        <f t="shared" si="39"/>
        <v>178,</v>
      </c>
      <c r="F1000" s="10" t="s">
        <v>1015</v>
      </c>
      <c r="H1000" t="str">
        <f t="shared" si="40"/>
        <v>update unitindex set issortindex = 0 where indexcode ='MCM-____7'</v>
      </c>
    </row>
    <row r="1001" spans="1:8" ht="28.8" x14ac:dyDescent="0.3">
      <c r="A1001" s="10">
        <v>197</v>
      </c>
      <c r="C1001" t="str">
        <f t="shared" si="39"/>
        <v>197,</v>
      </c>
      <c r="F1001" s="10" t="s">
        <v>1016</v>
      </c>
      <c r="H1001" t="str">
        <f t="shared" si="40"/>
        <v>update unitindex set issortindex = 0 where indexcode ='MCM-____8'</v>
      </c>
    </row>
    <row r="1002" spans="1:8" ht="28.8" x14ac:dyDescent="0.3">
      <c r="A1002" s="10">
        <v>198</v>
      </c>
      <c r="C1002" t="str">
        <f t="shared" si="39"/>
        <v>198,</v>
      </c>
      <c r="F1002" s="10" t="s">
        <v>1017</v>
      </c>
      <c r="H1002" t="str">
        <f t="shared" si="40"/>
        <v>update unitindex set issortindex = 0 where indexcode ='MCM-____9'</v>
      </c>
    </row>
    <row r="1003" spans="1:8" ht="28.8" x14ac:dyDescent="0.3">
      <c r="A1003" s="10">
        <v>199</v>
      </c>
      <c r="C1003" t="str">
        <f t="shared" si="39"/>
        <v>199,</v>
      </c>
      <c r="F1003" s="10" t="s">
        <v>1018</v>
      </c>
      <c r="H1003" t="str">
        <f t="shared" si="40"/>
        <v>update unitindex set issortindex = 0 where indexcode ='MCM-___10'</v>
      </c>
    </row>
    <row r="1004" spans="1:8" ht="28.8" x14ac:dyDescent="0.3">
      <c r="A1004" s="10">
        <v>200</v>
      </c>
      <c r="C1004" t="str">
        <f t="shared" si="39"/>
        <v>200,</v>
      </c>
      <c r="F1004" s="10" t="s">
        <v>1019</v>
      </c>
      <c r="H1004" t="str">
        <f t="shared" si="40"/>
        <v>update unitindex set issortindex = 0 where indexcode ='MCM-___11'</v>
      </c>
    </row>
    <row r="1005" spans="1:8" ht="28.8" x14ac:dyDescent="0.3">
      <c r="A1005" s="10">
        <v>201</v>
      </c>
      <c r="C1005" t="str">
        <f t="shared" si="39"/>
        <v>201,</v>
      </c>
      <c r="F1005" s="10" t="s">
        <v>1020</v>
      </c>
      <c r="H1005" t="str">
        <f t="shared" si="40"/>
        <v>update unitindex set issortindex = 0 where indexcode ='MCM-___12'</v>
      </c>
    </row>
    <row r="1006" spans="1:8" ht="28.8" x14ac:dyDescent="0.3">
      <c r="A1006" s="10">
        <v>203</v>
      </c>
      <c r="C1006" t="str">
        <f t="shared" si="39"/>
        <v>203,</v>
      </c>
      <c r="F1006" s="10" t="s">
        <v>1021</v>
      </c>
      <c r="H1006" t="str">
        <f t="shared" si="40"/>
        <v>update unitindex set issortindex = 0 where indexcode ='MCM-___13'</v>
      </c>
    </row>
    <row r="1007" spans="1:8" ht="28.8" x14ac:dyDescent="0.3">
      <c r="A1007" s="10">
        <v>204</v>
      </c>
      <c r="C1007" t="str">
        <f t="shared" si="39"/>
        <v>204,</v>
      </c>
      <c r="F1007" s="10" t="s">
        <v>1022</v>
      </c>
      <c r="H1007" t="str">
        <f t="shared" si="40"/>
        <v>update unitindex set issortindex = 0 where indexcode ='MCM-___14'</v>
      </c>
    </row>
    <row r="1008" spans="1:8" ht="28.8" x14ac:dyDescent="0.3">
      <c r="A1008" s="10">
        <v>205</v>
      </c>
      <c r="C1008" t="str">
        <f t="shared" si="39"/>
        <v>205,</v>
      </c>
      <c r="F1008" s="10" t="s">
        <v>573</v>
      </c>
      <c r="H1008" t="str">
        <f t="shared" si="40"/>
        <v>update unitindex set issortindex = 0 where indexcode ='SSBN-__730'</v>
      </c>
    </row>
    <row r="1009" spans="1:8" ht="28.8" x14ac:dyDescent="0.3">
      <c r="A1009" s="10">
        <v>206</v>
      </c>
      <c r="C1009" t="str">
        <f t="shared" si="39"/>
        <v>206,</v>
      </c>
      <c r="F1009" s="10" t="s">
        <v>574</v>
      </c>
      <c r="H1009" t="str">
        <f t="shared" si="40"/>
        <v>update unitindex set issortindex = 0 where indexcode ='SSBN-__731'</v>
      </c>
    </row>
    <row r="1010" spans="1:8" ht="28.8" x14ac:dyDescent="0.3">
      <c r="A1010" s="10">
        <v>207</v>
      </c>
      <c r="C1010" t="str">
        <f t="shared" si="39"/>
        <v>207,</v>
      </c>
      <c r="F1010" s="10" t="s">
        <v>575</v>
      </c>
      <c r="H1010" t="str">
        <f t="shared" si="40"/>
        <v>update unitindex set issortindex = 0 where indexcode ='SSBN-__732'</v>
      </c>
    </row>
    <row r="1011" spans="1:8" ht="28.8" x14ac:dyDescent="0.3">
      <c r="A1011" s="10">
        <v>208</v>
      </c>
      <c r="C1011" t="str">
        <f t="shared" si="39"/>
        <v>208,</v>
      </c>
      <c r="F1011" s="10" t="s">
        <v>576</v>
      </c>
      <c r="H1011" t="str">
        <f t="shared" si="40"/>
        <v>update unitindex set issortindex = 0 where indexcode ='SSBN-__733'</v>
      </c>
    </row>
    <row r="1012" spans="1:8" ht="28.8" x14ac:dyDescent="0.3">
      <c r="A1012" s="10">
        <v>209</v>
      </c>
      <c r="C1012" t="str">
        <f t="shared" si="39"/>
        <v>209,</v>
      </c>
      <c r="F1012" s="10" t="s">
        <v>577</v>
      </c>
      <c r="H1012" t="str">
        <f t="shared" si="40"/>
        <v>update unitindex set issortindex = 0 where indexcode ='SSBN-__734'</v>
      </c>
    </row>
    <row r="1013" spans="1:8" ht="28.8" x14ac:dyDescent="0.3">
      <c r="A1013" s="10">
        <v>210</v>
      </c>
      <c r="C1013" t="str">
        <f t="shared" si="39"/>
        <v>210,</v>
      </c>
      <c r="F1013" s="10" t="s">
        <v>578</v>
      </c>
      <c r="H1013" t="str">
        <f t="shared" si="40"/>
        <v>update unitindex set issortindex = 0 where indexcode ='SSBN-__735'</v>
      </c>
    </row>
    <row r="1014" spans="1:8" ht="28.8" x14ac:dyDescent="0.3">
      <c r="A1014" s="10">
        <v>190</v>
      </c>
      <c r="C1014" t="str">
        <f t="shared" si="39"/>
        <v>190,</v>
      </c>
      <c r="F1014" s="10" t="s">
        <v>579</v>
      </c>
      <c r="H1014" t="str">
        <f t="shared" si="40"/>
        <v>update unitindex set issortindex = 0 where indexcode ='SSBN-__736'</v>
      </c>
    </row>
    <row r="1015" spans="1:8" ht="28.8" x14ac:dyDescent="0.3">
      <c r="A1015" s="10">
        <v>191</v>
      </c>
      <c r="C1015" t="str">
        <f t="shared" si="39"/>
        <v>191,</v>
      </c>
      <c r="F1015" s="10" t="s">
        <v>580</v>
      </c>
      <c r="H1015" t="str">
        <f t="shared" si="40"/>
        <v>update unitindex set issortindex = 0 where indexcode ='SSBN-__737'</v>
      </c>
    </row>
    <row r="1016" spans="1:8" ht="28.8" x14ac:dyDescent="0.3">
      <c r="A1016" s="10">
        <v>175</v>
      </c>
      <c r="C1016" t="str">
        <f t="shared" si="39"/>
        <v>175,</v>
      </c>
      <c r="F1016" s="10" t="s">
        <v>581</v>
      </c>
      <c r="H1016" t="str">
        <f t="shared" si="40"/>
        <v>update unitindex set issortindex = 0 where indexcode ='SSBN-__738'</v>
      </c>
    </row>
    <row r="1017" spans="1:8" ht="28.8" x14ac:dyDescent="0.3">
      <c r="A1017" s="10">
        <v>177</v>
      </c>
      <c r="C1017" t="str">
        <f t="shared" si="39"/>
        <v>177,</v>
      </c>
      <c r="F1017" s="10" t="s">
        <v>582</v>
      </c>
      <c r="H1017" t="str">
        <f t="shared" si="40"/>
        <v>update unitindex set issortindex = 0 where indexcode ='SSBN-__739'</v>
      </c>
    </row>
    <row r="1018" spans="1:8" ht="28.8" x14ac:dyDescent="0.3">
      <c r="F1018" s="10" t="s">
        <v>583</v>
      </c>
      <c r="H1018" t="str">
        <f t="shared" si="40"/>
        <v>update unitindex set issortindex = 0 where indexcode ='SSBN-__740'</v>
      </c>
    </row>
    <row r="1019" spans="1:8" ht="28.8" x14ac:dyDescent="0.3">
      <c r="F1019" s="10" t="s">
        <v>584</v>
      </c>
      <c r="H1019" t="str">
        <f t="shared" si="40"/>
        <v>update unitindex set issortindex = 0 where indexcode ='SSBN-__741'</v>
      </c>
    </row>
    <row r="1020" spans="1:8" ht="28.8" x14ac:dyDescent="0.3">
      <c r="F1020" s="10" t="s">
        <v>585</v>
      </c>
      <c r="H1020" t="str">
        <f t="shared" si="40"/>
        <v>update unitindex set issortindex = 0 where indexcode ='SSBN-__742'</v>
      </c>
    </row>
    <row r="1021" spans="1:8" ht="28.8" x14ac:dyDescent="0.3">
      <c r="F1021" s="10" t="s">
        <v>586</v>
      </c>
      <c r="H1021" t="str">
        <f t="shared" si="40"/>
        <v>update unitindex set issortindex = 0 where indexcode ='SSBN-__743'</v>
      </c>
    </row>
    <row r="1022" spans="1:8" ht="28.8" x14ac:dyDescent="0.3">
      <c r="F1022" s="10" t="s">
        <v>587</v>
      </c>
      <c r="H1022" t="str">
        <f t="shared" si="40"/>
        <v>update unitindex set issortindex = 0 where indexcode ='SSGN-__726'</v>
      </c>
    </row>
    <row r="1023" spans="1:8" ht="28.8" x14ac:dyDescent="0.3">
      <c r="F1023" s="10" t="s">
        <v>588</v>
      </c>
      <c r="H1023" t="str">
        <f t="shared" si="40"/>
        <v>update unitindex set issortindex = 0 where indexcode ='SSGN-__727'</v>
      </c>
    </row>
    <row r="1024" spans="1:8" ht="28.8" x14ac:dyDescent="0.3">
      <c r="F1024" s="10" t="s">
        <v>589</v>
      </c>
      <c r="H1024" t="str">
        <f t="shared" si="40"/>
        <v>update unitindex set issortindex = 0 where indexcode ='SSGN-__728'</v>
      </c>
    </row>
    <row r="1025" spans="6:8" ht="28.8" x14ac:dyDescent="0.3">
      <c r="F1025" s="10" t="s">
        <v>590</v>
      </c>
      <c r="H1025" t="str">
        <f t="shared" si="40"/>
        <v>update unitindex set issortindex = 0 where indexcode ='SSGN-__729'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B7879-EF98-4436-A81F-09D77FA275EC}">
  <dimension ref="A1:AJ117"/>
  <sheetViews>
    <sheetView topLeftCell="O80" workbookViewId="0">
      <selection activeCell="AE80" sqref="AE80"/>
    </sheetView>
  </sheetViews>
  <sheetFormatPr defaultRowHeight="14.4" x14ac:dyDescent="0.3"/>
  <cols>
    <col min="3" max="3" width="12.109375" bestFit="1" customWidth="1"/>
    <col min="7" max="7" width="15.88671875" bestFit="1" customWidth="1"/>
    <col min="8" max="8" width="14.21875" customWidth="1"/>
    <col min="9" max="9" width="19.109375" bestFit="1" customWidth="1"/>
    <col min="10" max="10" width="9.88671875" bestFit="1" customWidth="1"/>
    <col min="14" max="15" width="15.44140625" bestFit="1" customWidth="1"/>
    <col min="16" max="16" width="11.77734375" bestFit="1" customWidth="1"/>
    <col min="23" max="23" width="8.33203125" bestFit="1" customWidth="1"/>
    <col min="24" max="24" width="9.77734375" bestFit="1" customWidth="1"/>
    <col min="25" max="25" width="13.88671875" bestFit="1" customWidth="1"/>
    <col min="26" max="26" width="9.44140625" bestFit="1" customWidth="1"/>
    <col min="27" max="27" width="9.44140625" customWidth="1"/>
  </cols>
  <sheetData>
    <row r="1" spans="1:36" ht="28.8" x14ac:dyDescent="0.3">
      <c r="C1" s="15"/>
      <c r="D1" s="15" t="s">
        <v>1085</v>
      </c>
      <c r="E1" s="15" t="s">
        <v>1086</v>
      </c>
      <c r="I1" t="s">
        <v>1260</v>
      </c>
      <c r="J1" t="s">
        <v>1259</v>
      </c>
    </row>
    <row r="2" spans="1:36" ht="14.4" customHeight="1" x14ac:dyDescent="0.3">
      <c r="C2" s="31" t="s">
        <v>1087</v>
      </c>
      <c r="D2" s="31"/>
      <c r="E2" s="31"/>
      <c r="F2" s="31"/>
      <c r="G2" s="31"/>
      <c r="H2" s="31"/>
      <c r="I2" s="31"/>
      <c r="J2" s="31"/>
      <c r="K2" s="31"/>
      <c r="L2" s="31"/>
      <c r="M2" s="31"/>
    </row>
    <row r="3" spans="1:36" ht="86.4" x14ac:dyDescent="0.3">
      <c r="A3" s="10">
        <v>859</v>
      </c>
      <c r="B3" s="10" t="s">
        <v>1263</v>
      </c>
      <c r="C3" s="11" t="s">
        <v>1088</v>
      </c>
      <c r="D3" s="10">
        <v>688</v>
      </c>
      <c r="E3" s="26" t="s">
        <v>1089</v>
      </c>
      <c r="F3" s="27">
        <v>25941</v>
      </c>
      <c r="G3" s="12">
        <v>26306</v>
      </c>
      <c r="H3" s="12">
        <v>27125</v>
      </c>
      <c r="I3" s="12">
        <v>28077</v>
      </c>
      <c r="J3" s="12">
        <v>40578</v>
      </c>
      <c r="K3" s="10" t="s">
        <v>1090</v>
      </c>
      <c r="L3" s="16" t="s">
        <v>1091</v>
      </c>
      <c r="M3" s="11" t="s">
        <v>1092</v>
      </c>
      <c r="N3" t="str">
        <f>IF(TEXT(I3,"YYYY-MM-DD HH:MM")="1900-01-00 00:00","",TEXT(I3,"YYYY-MM-DD HH:MM"))</f>
        <v>1976-11-13 00:00</v>
      </c>
      <c r="O3" t="str">
        <f>IF(TEXT(J3,"YYYY-MM-DD HH:MM")="1900-01-00 00:00","",TEXT(J3,"YYYY-MM-DD HH:MM"))</f>
        <v>2011-02-04 00:00</v>
      </c>
      <c r="P3" t="str">
        <f>CONCATENATE("SSN-__",D3)</f>
        <v>SSN-__688</v>
      </c>
      <c r="Q3" t="str">
        <f t="shared" ref="Q3:Q10" si="0">IF(O3="","HMS","ex")</f>
        <v>ex</v>
      </c>
      <c r="R3">
        <f>IF(Q3="ex",3,1)</f>
        <v>3</v>
      </c>
      <c r="S3" t="str">
        <f>LEFT(P3,3)</f>
        <v>SSN</v>
      </c>
      <c r="T3" t="str">
        <f>RIGHT(P3,3)</f>
        <v>688</v>
      </c>
      <c r="U3" t="str">
        <f>LEFT(S3,1)</f>
        <v>S</v>
      </c>
      <c r="V3" t="s">
        <v>1262</v>
      </c>
      <c r="W3" t="str">
        <f>CONCATENATE("#S __",T3)</f>
        <v>#S __688</v>
      </c>
      <c r="X3" t="str">
        <f>CONCATENATE(S3,"-__",T3)</f>
        <v>SSN-__688</v>
      </c>
      <c r="Y3" t="str">
        <f>CONCATENATE("USN ",X3)</f>
        <v>USN SSN-__688</v>
      </c>
      <c r="Z3" t="str">
        <f>CONCATENATE("~SS-__",T3)</f>
        <v>~SS-__688</v>
      </c>
      <c r="AA3">
        <f>IF(VALUE(T3)&gt;=719, IF(VALUE(T3)&gt;=751, 37, 36), 35)</f>
        <v>35</v>
      </c>
      <c r="AB3" t="str">
        <f t="shared" ref="AB3:AB9" si="1">CONCATENATE("insert into unit (UseOrdinal, MissionName, UniqueName, ServiceIdx, ServiceTypeIdx, RankSymbol, CanHide) Values (0, '",P3,"', '",CONCATENATE(Q3," ",C3),"'",",1,1,'@', 0)")</f>
        <v>insert into unit (UseOrdinal, MissionName, UniqueName, ServiceIdx, ServiceTypeIdx, RankSymbol, CanHide) Values (0, 'SSN-__688', 'ex Los Angeles',1,1,'@', 0)</v>
      </c>
      <c r="AC3" t="str">
        <f t="shared" ref="AC3:AC10" si="2">CONCATENATE("INSERT INTO ship (unitId, ShipPrefixId, Name, HCS, HCSNumber, PennantCode, PennantNumber, IsBase, AltName, AltHCS, AltHCSNumber, IsInactive, Commissioned, Decommissioned) Values ('",A3,"', ",R3,", '",C3,"', '",S3,"', ",T3,", '","S', ",T3,", 0, '",C3,"', '",S3,"', ",T3,", '",V3,"', '",N3,"','",O3,"')")</f>
        <v>INSERT INTO ship (unitId, ShipPrefixId, Name, HCS, HCSNumber, PennantCode, PennantNumber, IsBase, AltName, AltHCS, AltHCSNumber, IsInactive, Commissioned, Decommissioned) Values ('859', 3, 'Los Angeles', 'SSN', 688, 'S', 688, 0, 'Los Angeles', 'SSN', 688, ' ', '1976-11-13 00:00','2011-02-04 00:00')</v>
      </c>
      <c r="AD3" t="str">
        <f t="shared" ref="AD3:AD10" si="3">CONCATENATE("insert into Relationship (Reltypeidx, RelfromUnitid, reltounitid) values (1, 56,",A3,")")</f>
        <v>insert into Relationship (Reltypeidx, RelfromUnitid, reltounitid) values (1, 56,859)</v>
      </c>
      <c r="AE3" t="str">
        <f t="shared" ref="AE3:AE10" si="4">CONCATENATE("insert into unitindex (indexcode, unitid, issortindex, isdisplayindex, isalt, isplaceholder, displayorder) values ('",W3,"',",A3,",0,1,0,0,1) insert into unitindex (indexcode, unitid, issortindex, isdisplayindex, isalt, isplaceholder, displayorder) values ('",X3,"',",A3,",0,1,0,0,2) insert into unitindex (indexcode, unitid, issortindex, isdisplayindex, isalt, isplaceholder, displayorder) values ('",Y3,"',",A3,,",0,0,1,0,3) insert into unitindex (indexcode, unitid, issortindex, isdisplayindex, isalt, isplaceholder, displayorder) values ('",Z3,"',",A3,",1,1,0,0,4)")</f>
        <v>insert into unitindex (indexcode, unitid, issortindex, isdisplayindex, isalt, isplaceholder, displayorder) values ('#S __688',859,0,1,0,0,1) insert into unitindex (indexcode, unitid, issortindex, isdisplayindex, isalt, isplaceholder, displayorder) values ('SSN-__688',859,0,1,0,0,2) insert into unitindex (indexcode, unitid, issortindex, isdisplayindex, isalt, isplaceholder, displayorder) values ('USN SSN-__688',859,0,0,1,0,3) insert into unitindex (indexcode, unitid, issortindex, isdisplayindex, isalt, isplaceholder, displayorder) values ('~SS-__688',859,1,1,0,0,4)</v>
      </c>
      <c r="AF3" t="str">
        <f>CONCATENATE("insert into shipclassmember (shipid, shipclassid, isleadboat) values ('",B3,"',",AA3,",0)")</f>
        <v>insert into shipclassmember (shipid, shipclassid, isleadboat) values ('a7f79ebc-961a-449c-9f9e-5e1cb31f6754',35,0)</v>
      </c>
      <c r="AG3" t="str">
        <f>CONCATENATE("insert into missionunit (missionid, unitid) values (",126,",",A3,")")</f>
        <v>insert into missionunit (missionid, unitid) values (126,859)</v>
      </c>
    </row>
    <row r="4" spans="1:36" ht="86.4" x14ac:dyDescent="0.3">
      <c r="A4" s="10">
        <v>860</v>
      </c>
      <c r="B4" s="10" t="s">
        <v>1264</v>
      </c>
      <c r="C4" s="11" t="s">
        <v>1093</v>
      </c>
      <c r="D4" s="10">
        <v>689</v>
      </c>
      <c r="E4" s="26"/>
      <c r="F4" s="27"/>
      <c r="G4" s="12">
        <v>26621</v>
      </c>
      <c r="H4" s="12">
        <v>27510</v>
      </c>
      <c r="I4" s="12">
        <v>28301</v>
      </c>
      <c r="J4" s="12">
        <v>34712</v>
      </c>
      <c r="K4" s="10" t="s">
        <v>1094</v>
      </c>
      <c r="L4" s="16" t="s">
        <v>1091</v>
      </c>
      <c r="M4" s="11" t="s">
        <v>1095</v>
      </c>
      <c r="N4" t="str">
        <f t="shared" ref="N4:N67" si="5">IF(TEXT(I4,"YYYY-MM-DD HH:MM")="1900-01-00 00:00","",TEXT(I4,"YYYY-MM-DD HH:MM"))</f>
        <v>1977-06-25 00:00</v>
      </c>
      <c r="O4" t="str">
        <f t="shared" ref="O4:O67" si="6">IF(TEXT(J4,"YYYY-MM-DD HH:MM")="1900-01-00 00:00","",TEXT(J4,"YYYY-MM-DD HH:MM"))</f>
        <v>1995-01-13 00:00</v>
      </c>
      <c r="P4" t="str">
        <f t="shared" ref="P4:P67" si="7">CONCATENATE("SSN-__",D4)</f>
        <v>SSN-__689</v>
      </c>
      <c r="Q4" t="str">
        <f t="shared" si="0"/>
        <v>ex</v>
      </c>
      <c r="R4">
        <f t="shared" ref="R4:R67" si="8">IF(Q4="ex",3,1)</f>
        <v>3</v>
      </c>
      <c r="S4" t="str">
        <f t="shared" ref="S4:S67" si="9">LEFT(P4,3)</f>
        <v>SSN</v>
      </c>
      <c r="T4" t="str">
        <f t="shared" ref="T4:T67" si="10">RIGHT(P4,3)</f>
        <v>689</v>
      </c>
      <c r="U4" t="str">
        <f t="shared" ref="U4:U67" si="11">LEFT(S4,1)</f>
        <v>S</v>
      </c>
      <c r="V4">
        <f t="shared" ref="V4:V67" si="12">IF(Q4="ex",1,0)</f>
        <v>1</v>
      </c>
      <c r="W4" t="str">
        <f t="shared" ref="W4:W67" si="13">CONCATENATE("#S __",T4)</f>
        <v>#S __689</v>
      </c>
      <c r="X4" t="str">
        <f t="shared" ref="X4:X67" si="14">CONCATENATE(S4,"-__",T4)</f>
        <v>SSN-__689</v>
      </c>
      <c r="Y4" t="str">
        <f t="shared" ref="Y4:Y67" si="15">CONCATENATE("USN ",X4)</f>
        <v>USN SSN-__689</v>
      </c>
      <c r="Z4" t="str">
        <f t="shared" ref="Z4:Z67" si="16">CONCATENATE("~SS-__",T4)</f>
        <v>~SS-__689</v>
      </c>
      <c r="AA4">
        <f t="shared" ref="AA4:AA67" si="17">IF(VALUE(T4)&gt;=719, IF(VALUE(T4)&gt;=751, 37, 36), 35)</f>
        <v>35</v>
      </c>
      <c r="AB4" t="str">
        <f t="shared" si="1"/>
        <v>insert into unit (UseOrdinal, MissionName, UniqueName, ServiceIdx, ServiceTypeIdx, RankSymbol, CanHide) Values (0, 'SSN-__689', 'ex Baton Rouge',1,1,'@', 0)</v>
      </c>
      <c r="AC4" t="str">
        <f t="shared" si="2"/>
        <v>INSERT INTO ship (unitId, ShipPrefixId, Name, HCS, HCSNumber, PennantCode, PennantNumber, IsBase, AltName, AltHCS, AltHCSNumber, IsInactive, Commissioned, Decommissioned) Values ('860', 3, 'Baton Rouge', 'SSN', 689, 'S', 689, 0, 'Baton Rouge', 'SSN', 689, '1', '1977-06-25 00:00','1995-01-13 00:00')</v>
      </c>
      <c r="AD4" t="str">
        <f t="shared" si="3"/>
        <v>insert into Relationship (Reltypeidx, RelfromUnitid, reltounitid) values (1, 56,860)</v>
      </c>
      <c r="AE4" t="str">
        <f t="shared" si="4"/>
        <v>insert into unitindex (indexcode, unitid, issortindex, isdisplayindex, isalt, isplaceholder, displayorder) values ('#S __689',860,0,1,0,0,1) insert into unitindex (indexcode, unitid, issortindex, isdisplayindex, isalt, isplaceholder, displayorder) values ('SSN-__689',860,0,1,0,0,2) insert into unitindex (indexcode, unitid, issortindex, isdisplayindex, isalt, isplaceholder, displayorder) values ('USN SSN-__689',860,0,0,1,0,3) insert into unitindex (indexcode, unitid, issortindex, isdisplayindex, isalt, isplaceholder, displayorder) values ('~SS-__689',860,1,1,0,0,4)</v>
      </c>
      <c r="AF4" t="str">
        <f t="shared" ref="AF4:AF67" si="18">CONCATENATE("insert into shipclassmember (shipid, shipclassid, isleadboat) values ('",B4,"',",AA4,",0)")</f>
        <v>insert into shipclassmember (shipid, shipclassid, isleadboat) values ('f71ea057-52f0-495f-802f-68ac99351666',35,0)</v>
      </c>
      <c r="AG4" t="str">
        <f t="shared" ref="AG4:AG67" si="19">CONCATENATE("insert into missionunit (missionid, unitid) values (",126,",",A4,")")</f>
        <v>insert into missionunit (missionid, unitid) values (126,860)</v>
      </c>
    </row>
    <row r="5" spans="1:36" ht="100.8" x14ac:dyDescent="0.3">
      <c r="A5" s="10">
        <v>861</v>
      </c>
      <c r="B5" s="10" t="s">
        <v>1265</v>
      </c>
      <c r="C5" s="11" t="s">
        <v>1096</v>
      </c>
      <c r="D5" s="10">
        <v>690</v>
      </c>
      <c r="E5" s="10" t="s">
        <v>1097</v>
      </c>
      <c r="F5" s="27"/>
      <c r="G5" s="12">
        <v>26523</v>
      </c>
      <c r="H5" s="12">
        <v>27321</v>
      </c>
      <c r="I5" s="12">
        <v>28301</v>
      </c>
      <c r="J5" s="12">
        <v>40354</v>
      </c>
      <c r="K5" s="10" t="s">
        <v>1098</v>
      </c>
      <c r="L5" s="17" t="s">
        <v>1099</v>
      </c>
      <c r="M5" s="11" t="s">
        <v>1100</v>
      </c>
      <c r="N5" t="str">
        <f t="shared" si="5"/>
        <v>1977-06-25 00:00</v>
      </c>
      <c r="O5" t="str">
        <f t="shared" si="6"/>
        <v>2010-06-25 00:00</v>
      </c>
      <c r="P5" t="str">
        <f t="shared" si="7"/>
        <v>SSN-__690</v>
      </c>
      <c r="Q5" t="str">
        <f t="shared" si="0"/>
        <v>ex</v>
      </c>
      <c r="R5">
        <f t="shared" si="8"/>
        <v>3</v>
      </c>
      <c r="S5" t="str">
        <f t="shared" si="9"/>
        <v>SSN</v>
      </c>
      <c r="T5" t="str">
        <f t="shared" si="10"/>
        <v>690</v>
      </c>
      <c r="U5" t="str">
        <f t="shared" si="11"/>
        <v>S</v>
      </c>
      <c r="V5">
        <f t="shared" si="12"/>
        <v>1</v>
      </c>
      <c r="W5" t="str">
        <f t="shared" si="13"/>
        <v>#S __690</v>
      </c>
      <c r="X5" t="str">
        <f t="shared" si="14"/>
        <v>SSN-__690</v>
      </c>
      <c r="Y5" t="str">
        <f t="shared" si="15"/>
        <v>USN SSN-__690</v>
      </c>
      <c r="Z5" t="str">
        <f t="shared" si="16"/>
        <v>~SS-__690</v>
      </c>
      <c r="AA5">
        <f t="shared" si="17"/>
        <v>35</v>
      </c>
      <c r="AB5" t="str">
        <f t="shared" si="1"/>
        <v>insert into unit (UseOrdinal, MissionName, UniqueName, ServiceIdx, ServiceTypeIdx, RankSymbol, CanHide) Values (0, 'SSN-__690', 'ex Philadelphia',1,1,'@', 0)</v>
      </c>
      <c r="AC5" t="str">
        <f t="shared" si="2"/>
        <v>INSERT INTO ship (unitId, ShipPrefixId, Name, HCS, HCSNumber, PennantCode, PennantNumber, IsBase, AltName, AltHCS, AltHCSNumber, IsInactive, Commissioned, Decommissioned) Values ('861', 3, 'Philadelphia', 'SSN', 690, 'S', 690, 0, 'Philadelphia', 'SSN', 690, '1', '1977-06-25 00:00','2010-06-25 00:00')</v>
      </c>
      <c r="AD5" t="str">
        <f t="shared" si="3"/>
        <v>insert into Relationship (Reltypeidx, RelfromUnitid, reltounitid) values (1, 56,861)</v>
      </c>
      <c r="AE5" t="str">
        <f t="shared" si="4"/>
        <v>insert into unitindex (indexcode, unitid, issortindex, isdisplayindex, isalt, isplaceholder, displayorder) values ('#S __690',861,0,1,0,0,1) insert into unitindex (indexcode, unitid, issortindex, isdisplayindex, isalt, isplaceholder, displayorder) values ('SSN-__690',861,0,1,0,0,2) insert into unitindex (indexcode, unitid, issortindex, isdisplayindex, isalt, isplaceholder, displayorder) values ('USN SSN-__690',861,0,0,1,0,3) insert into unitindex (indexcode, unitid, issortindex, isdisplayindex, isalt, isplaceholder, displayorder) values ('~SS-__690',861,1,1,0,0,4)</v>
      </c>
      <c r="AF5" t="str">
        <f t="shared" si="18"/>
        <v>insert into shipclassmember (shipid, shipclassid, isleadboat) values ('19e7da13-d45e-4c12-99cf-d3e7936a23c2',35,0)</v>
      </c>
      <c r="AG5" t="str">
        <f t="shared" si="19"/>
        <v>insert into missionunit (missionid, unitid) values (126,861)</v>
      </c>
    </row>
    <row r="6" spans="1:36" ht="115.2" x14ac:dyDescent="0.3">
      <c r="A6" s="10">
        <v>862</v>
      </c>
      <c r="B6" s="10" t="s">
        <v>1266</v>
      </c>
      <c r="C6" s="11" t="s">
        <v>1101</v>
      </c>
      <c r="D6" s="10">
        <v>691</v>
      </c>
      <c r="E6" s="10" t="s">
        <v>1089</v>
      </c>
      <c r="F6" s="12">
        <v>25968</v>
      </c>
      <c r="G6" s="12">
        <v>26838</v>
      </c>
      <c r="H6" s="12">
        <v>27853</v>
      </c>
      <c r="I6" s="12">
        <v>28476</v>
      </c>
      <c r="J6" s="12">
        <v>40634</v>
      </c>
      <c r="K6" s="10" t="s">
        <v>1102</v>
      </c>
      <c r="L6" s="18" t="s">
        <v>1103</v>
      </c>
      <c r="M6" s="11" t="s">
        <v>1104</v>
      </c>
      <c r="N6" t="str">
        <f t="shared" si="5"/>
        <v>1977-12-17 00:00</v>
      </c>
      <c r="O6" t="str">
        <f t="shared" si="6"/>
        <v>2011-04-01 00:00</v>
      </c>
      <c r="P6" t="str">
        <f t="shared" si="7"/>
        <v>SSN-__691</v>
      </c>
      <c r="Q6" t="str">
        <f t="shared" si="0"/>
        <v>ex</v>
      </c>
      <c r="R6">
        <f t="shared" si="8"/>
        <v>3</v>
      </c>
      <c r="S6" t="str">
        <f t="shared" si="9"/>
        <v>SSN</v>
      </c>
      <c r="T6" t="str">
        <f t="shared" si="10"/>
        <v>691</v>
      </c>
      <c r="U6" t="str">
        <f t="shared" si="11"/>
        <v>S</v>
      </c>
      <c r="V6">
        <f t="shared" si="12"/>
        <v>1</v>
      </c>
      <c r="W6" t="str">
        <f t="shared" si="13"/>
        <v>#S __691</v>
      </c>
      <c r="X6" t="str">
        <f t="shared" si="14"/>
        <v>SSN-__691</v>
      </c>
      <c r="Y6" t="str">
        <f t="shared" si="15"/>
        <v>USN SSN-__691</v>
      </c>
      <c r="Z6" t="str">
        <f t="shared" si="16"/>
        <v>~SS-__691</v>
      </c>
      <c r="AA6">
        <f t="shared" si="17"/>
        <v>35</v>
      </c>
      <c r="AB6" t="str">
        <f t="shared" si="1"/>
        <v>insert into unit (UseOrdinal, MissionName, UniqueName, ServiceIdx, ServiceTypeIdx, RankSymbol, CanHide) Values (0, 'SSN-__691', 'ex Memphis',1,1,'@', 0)</v>
      </c>
      <c r="AC6" t="str">
        <f t="shared" si="2"/>
        <v>INSERT INTO ship (unitId, ShipPrefixId, Name, HCS, HCSNumber, PennantCode, PennantNumber, IsBase, AltName, AltHCS, AltHCSNumber, IsInactive, Commissioned, Decommissioned) Values ('862', 3, 'Memphis', 'SSN', 691, 'S', 691, 0, 'Memphis', 'SSN', 691, '1', '1977-12-17 00:00','2011-04-01 00:00')</v>
      </c>
      <c r="AD6" t="str">
        <f t="shared" si="3"/>
        <v>insert into Relationship (Reltypeidx, RelfromUnitid, reltounitid) values (1, 56,862)</v>
      </c>
      <c r="AE6" t="str">
        <f t="shared" si="4"/>
        <v>insert into unitindex (indexcode, unitid, issortindex, isdisplayindex, isalt, isplaceholder, displayorder) values ('#S __691',862,0,1,0,0,1) insert into unitindex (indexcode, unitid, issortindex, isdisplayindex, isalt, isplaceholder, displayorder) values ('SSN-__691',862,0,1,0,0,2) insert into unitindex (indexcode, unitid, issortindex, isdisplayindex, isalt, isplaceholder, displayorder) values ('USN SSN-__691',862,0,0,1,0,3) insert into unitindex (indexcode, unitid, issortindex, isdisplayindex, isalt, isplaceholder, displayorder) values ('~SS-__691',862,1,1,0,0,4)</v>
      </c>
      <c r="AF6" t="str">
        <f t="shared" si="18"/>
        <v>insert into shipclassmember (shipid, shipclassid, isleadboat) values ('d43bac52-1749-4bf2-ba9b-04f2df030594',35,0)</v>
      </c>
      <c r="AG6" t="str">
        <f t="shared" si="19"/>
        <v>insert into missionunit (missionid, unitid) values (126,862)</v>
      </c>
    </row>
    <row r="7" spans="1:36" ht="86.4" x14ac:dyDescent="0.3">
      <c r="A7" s="10">
        <v>863</v>
      </c>
      <c r="B7" s="10" t="s">
        <v>1267</v>
      </c>
      <c r="C7" s="11" t="s">
        <v>59</v>
      </c>
      <c r="D7" s="10">
        <v>692</v>
      </c>
      <c r="E7" s="10" t="s">
        <v>1097</v>
      </c>
      <c r="F7" s="12">
        <v>25964</v>
      </c>
      <c r="G7" s="12">
        <v>26691</v>
      </c>
      <c r="H7" s="12">
        <v>27811</v>
      </c>
      <c r="I7" s="12">
        <v>28560</v>
      </c>
      <c r="J7" s="12">
        <v>34977</v>
      </c>
      <c r="K7" s="10" t="s">
        <v>1105</v>
      </c>
      <c r="L7" s="19" t="s">
        <v>1106</v>
      </c>
      <c r="M7" s="11" t="s">
        <v>1107</v>
      </c>
      <c r="N7" t="str">
        <f t="shared" si="5"/>
        <v>1978-03-11 00:00</v>
      </c>
      <c r="O7" t="str">
        <f t="shared" si="6"/>
        <v>1995-10-05 00:00</v>
      </c>
      <c r="P7" t="str">
        <f t="shared" si="7"/>
        <v>SSN-__692</v>
      </c>
      <c r="Q7" t="str">
        <f t="shared" si="0"/>
        <v>ex</v>
      </c>
      <c r="R7">
        <f t="shared" si="8"/>
        <v>3</v>
      </c>
      <c r="S7" t="str">
        <f t="shared" si="9"/>
        <v>SSN</v>
      </c>
      <c r="T7" t="str">
        <f t="shared" si="10"/>
        <v>692</v>
      </c>
      <c r="U7" t="str">
        <f t="shared" si="11"/>
        <v>S</v>
      </c>
      <c r="V7">
        <f t="shared" si="12"/>
        <v>1</v>
      </c>
      <c r="W7" t="str">
        <f t="shared" si="13"/>
        <v>#S __692</v>
      </c>
      <c r="X7" t="str">
        <f t="shared" si="14"/>
        <v>SSN-__692</v>
      </c>
      <c r="Y7" t="str">
        <f t="shared" si="15"/>
        <v>USN SSN-__692</v>
      </c>
      <c r="Z7" t="str">
        <f t="shared" si="16"/>
        <v>~SS-__692</v>
      </c>
      <c r="AA7">
        <f t="shared" si="17"/>
        <v>35</v>
      </c>
      <c r="AB7" t="str">
        <f t="shared" si="1"/>
        <v>insert into unit (UseOrdinal, MissionName, UniqueName, ServiceIdx, ServiceTypeIdx, RankSymbol, CanHide) Values (0, 'SSN-__692', 'ex Omaha',1,1,'@', 0)</v>
      </c>
      <c r="AC7" t="str">
        <f t="shared" si="2"/>
        <v>INSERT INTO ship (unitId, ShipPrefixId, Name, HCS, HCSNumber, PennantCode, PennantNumber, IsBase, AltName, AltHCS, AltHCSNumber, IsInactive, Commissioned, Decommissioned) Values ('863', 3, 'Omaha', 'SSN', 692, 'S', 692, 0, 'Omaha', 'SSN', 692, '1', '1978-03-11 00:00','1995-10-05 00:00')</v>
      </c>
      <c r="AD7" t="str">
        <f t="shared" si="3"/>
        <v>insert into Relationship (Reltypeidx, RelfromUnitid, reltounitid) values (1, 56,863)</v>
      </c>
      <c r="AE7" t="str">
        <f t="shared" si="4"/>
        <v>insert into unitindex (indexcode, unitid, issortindex, isdisplayindex, isalt, isplaceholder, displayorder) values ('#S __692',863,0,1,0,0,1) insert into unitindex (indexcode, unitid, issortindex, isdisplayindex, isalt, isplaceholder, displayorder) values ('SSN-__692',863,0,1,0,0,2) insert into unitindex (indexcode, unitid, issortindex, isdisplayindex, isalt, isplaceholder, displayorder) values ('USN SSN-__692',863,0,0,1,0,3) insert into unitindex (indexcode, unitid, issortindex, isdisplayindex, isalt, isplaceholder, displayorder) values ('~SS-__692',863,1,1,0,0,4)</v>
      </c>
      <c r="AF7" t="str">
        <f t="shared" si="18"/>
        <v>insert into shipclassmember (shipid, shipclassid, isleadboat) values ('56ac2f62-c206-48e4-9f17-bde8f67d8bc4',35,0)</v>
      </c>
      <c r="AG7" t="str">
        <f t="shared" si="19"/>
        <v>insert into missionunit (missionid, unitid) values (126,863)</v>
      </c>
    </row>
    <row r="8" spans="1:36" ht="86.4" x14ac:dyDescent="0.3">
      <c r="A8" s="10">
        <v>864</v>
      </c>
      <c r="B8" s="10" t="s">
        <v>1268</v>
      </c>
      <c r="C8" s="11" t="s">
        <v>67</v>
      </c>
      <c r="D8" s="10">
        <v>693</v>
      </c>
      <c r="E8" s="10" t="s">
        <v>1089</v>
      </c>
      <c r="F8" s="12">
        <v>25968</v>
      </c>
      <c r="G8" s="12">
        <v>27125</v>
      </c>
      <c r="H8" s="12">
        <v>28175</v>
      </c>
      <c r="I8" s="12">
        <v>28560</v>
      </c>
      <c r="J8" s="12">
        <v>35275</v>
      </c>
      <c r="K8" s="10" t="s">
        <v>1108</v>
      </c>
      <c r="L8" s="19" t="s">
        <v>1109</v>
      </c>
      <c r="M8" s="11" t="s">
        <v>1110</v>
      </c>
      <c r="N8" t="str">
        <f t="shared" si="5"/>
        <v>1978-03-11 00:00</v>
      </c>
      <c r="O8" t="str">
        <f t="shared" si="6"/>
        <v>1996-07-29 00:00</v>
      </c>
      <c r="P8" t="str">
        <f t="shared" si="7"/>
        <v>SSN-__693</v>
      </c>
      <c r="Q8" t="str">
        <f t="shared" si="0"/>
        <v>ex</v>
      </c>
      <c r="R8">
        <f t="shared" si="8"/>
        <v>3</v>
      </c>
      <c r="S8" t="str">
        <f t="shared" si="9"/>
        <v>SSN</v>
      </c>
      <c r="T8" t="str">
        <f t="shared" si="10"/>
        <v>693</v>
      </c>
      <c r="U8" t="str">
        <f t="shared" si="11"/>
        <v>S</v>
      </c>
      <c r="V8">
        <f t="shared" si="12"/>
        <v>1</v>
      </c>
      <c r="W8" t="str">
        <f t="shared" si="13"/>
        <v>#S __693</v>
      </c>
      <c r="X8" t="str">
        <f t="shared" si="14"/>
        <v>SSN-__693</v>
      </c>
      <c r="Y8" t="str">
        <f t="shared" si="15"/>
        <v>USN SSN-__693</v>
      </c>
      <c r="Z8" t="str">
        <f t="shared" si="16"/>
        <v>~SS-__693</v>
      </c>
      <c r="AA8">
        <f t="shared" si="17"/>
        <v>35</v>
      </c>
      <c r="AB8" t="str">
        <f t="shared" si="1"/>
        <v>insert into unit (UseOrdinal, MissionName, UniqueName, ServiceIdx, ServiceTypeIdx, RankSymbol, CanHide) Values (0, 'SSN-__693', 'ex Cincinnati',1,1,'@', 0)</v>
      </c>
      <c r="AC8" t="str">
        <f t="shared" si="2"/>
        <v>INSERT INTO ship (unitId, ShipPrefixId, Name, HCS, HCSNumber, PennantCode, PennantNumber, IsBase, AltName, AltHCS, AltHCSNumber, IsInactive, Commissioned, Decommissioned) Values ('864', 3, 'Cincinnati', 'SSN', 693, 'S', 693, 0, 'Cincinnati', 'SSN', 693, '1', '1978-03-11 00:00','1996-07-29 00:00')</v>
      </c>
      <c r="AD8" t="str">
        <f t="shared" si="3"/>
        <v>insert into Relationship (Reltypeidx, RelfromUnitid, reltounitid) values (1, 56,864)</v>
      </c>
      <c r="AE8" t="str">
        <f t="shared" si="4"/>
        <v>insert into unitindex (indexcode, unitid, issortindex, isdisplayindex, isalt, isplaceholder, displayorder) values ('#S __693',864,0,1,0,0,1) insert into unitindex (indexcode, unitid, issortindex, isdisplayindex, isalt, isplaceholder, displayorder) values ('SSN-__693',864,0,1,0,0,2) insert into unitindex (indexcode, unitid, issortindex, isdisplayindex, isalt, isplaceholder, displayorder) values ('USN SSN-__693',864,0,0,1,0,3) insert into unitindex (indexcode, unitid, issortindex, isdisplayindex, isalt, isplaceholder, displayorder) values ('~SS-__693',864,1,1,0,0,4)</v>
      </c>
      <c r="AF8" t="str">
        <f t="shared" si="18"/>
        <v>insert into shipclassmember (shipid, shipclassid, isleadboat) values ('a89a4022-6804-4a12-bc70-5adf5819afac',35,0)</v>
      </c>
      <c r="AG8" t="str">
        <f t="shared" si="19"/>
        <v>insert into missionunit (missionid, unitid) values (126,864)</v>
      </c>
    </row>
    <row r="9" spans="1:36" ht="86.4" x14ac:dyDescent="0.3">
      <c r="A9" s="10">
        <v>865</v>
      </c>
      <c r="B9" s="10" t="s">
        <v>1269</v>
      </c>
      <c r="C9" s="11" t="s">
        <v>1111</v>
      </c>
      <c r="D9" s="10">
        <v>694</v>
      </c>
      <c r="E9" s="10" t="s">
        <v>1097</v>
      </c>
      <c r="F9" s="12">
        <v>25964</v>
      </c>
      <c r="G9" s="12">
        <v>26879</v>
      </c>
      <c r="H9" s="12">
        <v>28042</v>
      </c>
      <c r="I9" s="12">
        <v>28679</v>
      </c>
      <c r="J9" s="12">
        <v>35741</v>
      </c>
      <c r="K9" s="10" t="s">
        <v>1112</v>
      </c>
      <c r="L9" s="19" t="s">
        <v>1113</v>
      </c>
      <c r="M9" s="11" t="s">
        <v>1114</v>
      </c>
      <c r="N9" t="str">
        <f t="shared" si="5"/>
        <v>1978-07-08 00:00</v>
      </c>
      <c r="O9" t="str">
        <f t="shared" si="6"/>
        <v>1997-11-07 00:00</v>
      </c>
      <c r="P9" t="str">
        <f t="shared" si="7"/>
        <v>SSN-__694</v>
      </c>
      <c r="Q9" t="str">
        <f t="shared" si="0"/>
        <v>ex</v>
      </c>
      <c r="R9">
        <f t="shared" si="8"/>
        <v>3</v>
      </c>
      <c r="S9" t="str">
        <f t="shared" si="9"/>
        <v>SSN</v>
      </c>
      <c r="T9" t="str">
        <f t="shared" si="10"/>
        <v>694</v>
      </c>
      <c r="U9" t="str">
        <f t="shared" si="11"/>
        <v>S</v>
      </c>
      <c r="V9">
        <f t="shared" si="12"/>
        <v>1</v>
      </c>
      <c r="W9" t="str">
        <f t="shared" si="13"/>
        <v>#S __694</v>
      </c>
      <c r="X9" t="str">
        <f t="shared" si="14"/>
        <v>SSN-__694</v>
      </c>
      <c r="Y9" t="str">
        <f t="shared" si="15"/>
        <v>USN SSN-__694</v>
      </c>
      <c r="Z9" t="str">
        <f t="shared" si="16"/>
        <v>~SS-__694</v>
      </c>
      <c r="AA9">
        <f t="shared" si="17"/>
        <v>35</v>
      </c>
      <c r="AB9" t="str">
        <f t="shared" si="1"/>
        <v>insert into unit (UseOrdinal, MissionName, UniqueName, ServiceIdx, ServiceTypeIdx, RankSymbol, CanHide) Values (0, 'SSN-__694', 'ex Groton',1,1,'@', 0)</v>
      </c>
      <c r="AC9" t="str">
        <f t="shared" si="2"/>
        <v>INSERT INTO ship (unitId, ShipPrefixId, Name, HCS, HCSNumber, PennantCode, PennantNumber, IsBase, AltName, AltHCS, AltHCSNumber, IsInactive, Commissioned, Decommissioned) Values ('865', 3, 'Groton', 'SSN', 694, 'S', 694, 0, 'Groton', 'SSN', 694, '1', '1978-07-08 00:00','1997-11-07 00:00')</v>
      </c>
      <c r="AD9" t="str">
        <f t="shared" si="3"/>
        <v>insert into Relationship (Reltypeidx, RelfromUnitid, reltounitid) values (1, 56,865)</v>
      </c>
      <c r="AE9" t="str">
        <f t="shared" si="4"/>
        <v>insert into unitindex (indexcode, unitid, issortindex, isdisplayindex, isalt, isplaceholder, displayorder) values ('#S __694',865,0,1,0,0,1) insert into unitindex (indexcode, unitid, issortindex, isdisplayindex, isalt, isplaceholder, displayorder) values ('SSN-__694',865,0,1,0,0,2) insert into unitindex (indexcode, unitid, issortindex, isdisplayindex, isalt, isplaceholder, displayorder) values ('USN SSN-__694',865,0,0,1,0,3) insert into unitindex (indexcode, unitid, issortindex, isdisplayindex, isalt, isplaceholder, displayorder) values ('~SS-__694',865,1,1,0,0,4)</v>
      </c>
      <c r="AF9" t="str">
        <f t="shared" si="18"/>
        <v>insert into shipclassmember (shipid, shipclassid, isleadboat) values ('4b87a4e2-c502-43a8-ab11-13bac8d8f74b',35,0)</v>
      </c>
      <c r="AG9" t="str">
        <f t="shared" si="19"/>
        <v>insert into missionunit (missionid, unitid) values (126,865)</v>
      </c>
    </row>
    <row r="10" spans="1:36" ht="57.6" customHeight="1" x14ac:dyDescent="0.3">
      <c r="A10" s="30">
        <v>866</v>
      </c>
      <c r="B10" s="28" t="s">
        <v>1270</v>
      </c>
      <c r="C10" s="25" t="s">
        <v>1115</v>
      </c>
      <c r="D10" s="26">
        <v>695</v>
      </c>
      <c r="E10" s="26" t="s">
        <v>1089</v>
      </c>
      <c r="F10" s="27">
        <v>26322</v>
      </c>
      <c r="G10" s="27">
        <v>27510</v>
      </c>
      <c r="H10" s="27">
        <v>28427</v>
      </c>
      <c r="I10" s="27">
        <v>28840</v>
      </c>
      <c r="J10" s="27">
        <v>35786</v>
      </c>
      <c r="K10" s="10" t="s">
        <v>1116</v>
      </c>
      <c r="L10" s="35" t="s">
        <v>1091</v>
      </c>
      <c r="M10" s="25" t="s">
        <v>1118</v>
      </c>
      <c r="N10" s="29" t="str">
        <f t="shared" si="5"/>
        <v>1978-12-16 00:00</v>
      </c>
      <c r="O10" s="29" t="str">
        <f t="shared" si="6"/>
        <v>1997-12-22 00:00</v>
      </c>
      <c r="P10" s="29" t="str">
        <f t="shared" si="7"/>
        <v>SSN-__695</v>
      </c>
      <c r="Q10" s="29" t="str">
        <f t="shared" si="0"/>
        <v>ex</v>
      </c>
      <c r="R10" s="29">
        <f t="shared" si="8"/>
        <v>3</v>
      </c>
      <c r="S10" s="29" t="str">
        <f t="shared" si="9"/>
        <v>SSN</v>
      </c>
      <c r="T10" s="29" t="str">
        <f t="shared" si="10"/>
        <v>695</v>
      </c>
      <c r="U10" s="29" t="str">
        <f t="shared" si="11"/>
        <v>S</v>
      </c>
      <c r="V10" s="29">
        <f t="shared" si="12"/>
        <v>1</v>
      </c>
      <c r="W10" s="29" t="str">
        <f t="shared" si="13"/>
        <v>#S __695</v>
      </c>
      <c r="X10" s="29" t="str">
        <f t="shared" si="14"/>
        <v>SSN-__695</v>
      </c>
      <c r="Y10" s="29" t="str">
        <f t="shared" si="15"/>
        <v>USN SSN-__695</v>
      </c>
      <c r="Z10" s="29" t="str">
        <f t="shared" si="16"/>
        <v>~SS-__695</v>
      </c>
      <c r="AA10" s="29">
        <f t="shared" si="17"/>
        <v>35</v>
      </c>
      <c r="AB10" s="29" t="s">
        <v>1261</v>
      </c>
      <c r="AC10" s="29" t="str">
        <f t="shared" si="2"/>
        <v>INSERT INTO ship (unitId, ShipPrefixId, Name, HCS, HCSNumber, PennantCode, PennantNumber, IsBase, AltName, AltHCS, AltHCSNumber, IsInactive, Commissioned, Decommissioned) Values ('866', 3, 'Birmingham', 'SSN', 695, 'S', 695, 0, 'Birmingham', 'SSN', 695, '1', '1978-12-16 00:00','1997-12-22 00:00')</v>
      </c>
      <c r="AD10" s="29" t="str">
        <f t="shared" si="3"/>
        <v>insert into Relationship (Reltypeidx, RelfromUnitid, reltounitid) values (1, 56,866)</v>
      </c>
      <c r="AE10" s="29" t="str">
        <f t="shared" si="4"/>
        <v>insert into unitindex (indexcode, unitid, issortindex, isdisplayindex, isalt, isplaceholder, displayorder) values ('#S __695',866,0,1,0,0,1) insert into unitindex (indexcode, unitid, issortindex, isdisplayindex, isalt, isplaceholder, displayorder) values ('SSN-__695',866,0,1,0,0,2) insert into unitindex (indexcode, unitid, issortindex, isdisplayindex, isalt, isplaceholder, displayorder) values ('USN SSN-__695',866,0,0,1,0,3) insert into unitindex (indexcode, unitid, issortindex, isdisplayindex, isalt, isplaceholder, displayorder) values ('~SS-__695',866,1,1,0,0,4)</v>
      </c>
      <c r="AF10" s="29" t="str">
        <f t="shared" si="18"/>
        <v>insert into shipclassmember (shipid, shipclassid, isleadboat) values ('f21d628f-ee1c-4917-99af-6105bdd02551',35,0)</v>
      </c>
      <c r="AG10" s="29" t="str">
        <f t="shared" si="19"/>
        <v>insert into missionunit (missionid, unitid) values (126,866)</v>
      </c>
      <c r="AH10" s="29"/>
      <c r="AI10" s="29"/>
      <c r="AJ10" s="29"/>
    </row>
    <row r="11" spans="1:36" ht="28.8" x14ac:dyDescent="0.3">
      <c r="A11" s="30"/>
      <c r="B11" s="28"/>
      <c r="C11" s="25"/>
      <c r="D11" s="26"/>
      <c r="E11" s="26"/>
      <c r="F11" s="27"/>
      <c r="G11" s="27"/>
      <c r="H11" s="27"/>
      <c r="I11" s="27"/>
      <c r="J11" s="27"/>
      <c r="K11" s="10" t="s">
        <v>1117</v>
      </c>
      <c r="L11" s="35"/>
      <c r="M11" s="25"/>
      <c r="N11" s="29"/>
      <c r="O11" s="29"/>
      <c r="P11" s="29"/>
      <c r="Q11" s="29"/>
      <c r="R11" s="29"/>
      <c r="S11" s="29"/>
      <c r="T11" s="29"/>
      <c r="U11" s="29"/>
      <c r="V11" s="29"/>
      <c r="W11" s="29"/>
      <c r="X11" s="29"/>
      <c r="Y11" s="29"/>
      <c r="Z11" s="29"/>
      <c r="AA11" s="29"/>
      <c r="AB11" s="29"/>
      <c r="AC11" s="29"/>
      <c r="AD11" s="29"/>
      <c r="AE11" s="29"/>
      <c r="AF11" s="29"/>
      <c r="AG11" s="29"/>
      <c r="AH11" s="29"/>
      <c r="AI11" s="29"/>
      <c r="AJ11" s="29"/>
    </row>
    <row r="12" spans="1:36" ht="100.8" x14ac:dyDescent="0.3">
      <c r="A12" s="10">
        <v>867</v>
      </c>
      <c r="B12" s="10" t="s">
        <v>1271</v>
      </c>
      <c r="C12" s="11" t="s">
        <v>1119</v>
      </c>
      <c r="D12" s="10">
        <v>696</v>
      </c>
      <c r="E12" s="26" t="s">
        <v>1097</v>
      </c>
      <c r="F12" s="27"/>
      <c r="G12" s="12">
        <v>27013</v>
      </c>
      <c r="H12" s="12">
        <v>28294</v>
      </c>
      <c r="I12" s="12">
        <v>28917</v>
      </c>
      <c r="J12" s="12">
        <v>35550</v>
      </c>
      <c r="K12" s="10" t="s">
        <v>1120</v>
      </c>
      <c r="L12" s="17" t="s">
        <v>1099</v>
      </c>
      <c r="M12" s="11" t="s">
        <v>1121</v>
      </c>
      <c r="N12" t="str">
        <f t="shared" si="5"/>
        <v>1979-03-03 00:00</v>
      </c>
      <c r="O12" t="str">
        <f t="shared" si="6"/>
        <v>1997-04-30 00:00</v>
      </c>
      <c r="P12" t="str">
        <f t="shared" si="7"/>
        <v>SSN-__696</v>
      </c>
      <c r="Q12" t="str">
        <f t="shared" ref="Q12:Q17" si="20">IF(O12="","HMS","ex")</f>
        <v>ex</v>
      </c>
      <c r="R12">
        <f t="shared" si="8"/>
        <v>3</v>
      </c>
      <c r="S12" t="str">
        <f t="shared" si="9"/>
        <v>SSN</v>
      </c>
      <c r="T12" t="str">
        <f t="shared" si="10"/>
        <v>696</v>
      </c>
      <c r="U12" t="str">
        <f t="shared" si="11"/>
        <v>S</v>
      </c>
      <c r="V12">
        <f t="shared" si="12"/>
        <v>1</v>
      </c>
      <c r="W12" t="str">
        <f t="shared" si="13"/>
        <v>#S __696</v>
      </c>
      <c r="X12" t="str">
        <f t="shared" si="14"/>
        <v>SSN-__696</v>
      </c>
      <c r="Y12" t="str">
        <f t="shared" si="15"/>
        <v>USN SSN-__696</v>
      </c>
      <c r="Z12" t="str">
        <f t="shared" si="16"/>
        <v>~SS-__696</v>
      </c>
      <c r="AA12">
        <f t="shared" si="17"/>
        <v>35</v>
      </c>
      <c r="AB12" t="str">
        <f t="shared" ref="AB12:AB17" si="21">CONCATENATE("insert into unit (UseOrdinal, MissionName, UniqueName, ServiceIdx, ServiceTypeIdx, RankSymbol, CanHide) Values (0, '",P12,"', '",CONCATENATE(Q12," ",C12),"'",",1,1,'@', 0)")</f>
        <v>insert into unit (UseOrdinal, MissionName, UniqueName, ServiceIdx, ServiceTypeIdx, RankSymbol, CanHide) Values (0, 'SSN-__696', 'ex New York City',1,1,'@', 0)</v>
      </c>
      <c r="AC12" t="str">
        <f t="shared" ref="AC12:AC17" si="22">CONCATENATE("INSERT INTO ship (unitId, ShipPrefixId, Name, HCS, HCSNumber, PennantCode, PennantNumber, IsBase, AltName, AltHCS, AltHCSNumber, IsInactive, Commissioned, Decommissioned) Values ('",A12,"', ",R12,", '",C12,"', '",S12,"', ",T12,", '","S', ",T12,", 0, '",C12,"', '",S12,"', ",T12,", '",V12,"', '",N12,"','",O12,"')")</f>
        <v>INSERT INTO ship (unitId, ShipPrefixId, Name, HCS, HCSNumber, PennantCode, PennantNumber, IsBase, AltName, AltHCS, AltHCSNumber, IsInactive, Commissioned, Decommissioned) Values ('867', 3, 'New York City', 'SSN', 696, 'S', 696, 0, 'New York City', 'SSN', 696, '1', '1979-03-03 00:00','1997-04-30 00:00')</v>
      </c>
      <c r="AD12" t="str">
        <f t="shared" ref="AD12:AD17" si="23">CONCATENATE("insert into Relationship (Reltypeidx, RelfromUnitid, reltounitid) values (1, 56,",A12,")")</f>
        <v>insert into Relationship (Reltypeidx, RelfromUnitid, reltounitid) values (1, 56,867)</v>
      </c>
      <c r="AE12" t="str">
        <f t="shared" ref="AE12:AE17" si="24">CONCATENATE("insert into unitindex (indexcode, unitid, issortindex, isdisplayindex, isalt, isplaceholder, displayorder) values ('",W12,"',",A12,",0,1,0,0,1) insert into unitindex (indexcode, unitid, issortindex, isdisplayindex, isalt, isplaceholder, displayorder) values ('",X12,"',",A12,",0,1,0,0,2) insert into unitindex (indexcode, unitid, issortindex, isdisplayindex, isalt, isplaceholder, displayorder) values ('",Y12,"',",A12,,",0,0,1,0,3) insert into unitindex (indexcode, unitid, issortindex, isdisplayindex, isalt, isplaceholder, displayorder) values ('",Z12,"',",A12,",1,1,0,0,4)")</f>
        <v>insert into unitindex (indexcode, unitid, issortindex, isdisplayindex, isalt, isplaceholder, displayorder) values ('#S __696',867,0,1,0,0,1) insert into unitindex (indexcode, unitid, issortindex, isdisplayindex, isalt, isplaceholder, displayorder) values ('SSN-__696',867,0,1,0,0,2) insert into unitindex (indexcode, unitid, issortindex, isdisplayindex, isalt, isplaceholder, displayorder) values ('USN SSN-__696',867,0,0,1,0,3) insert into unitindex (indexcode, unitid, issortindex, isdisplayindex, isalt, isplaceholder, displayorder) values ('~SS-__696',867,1,1,0,0,4)</v>
      </c>
      <c r="AF12" t="str">
        <f t="shared" si="18"/>
        <v>insert into shipclassmember (shipid, shipclassid, isleadboat) values ('2d49e9e1-88e6-4fc7-a852-a27703d06300',35,0)</v>
      </c>
      <c r="AG12" t="str">
        <f t="shared" si="19"/>
        <v>insert into missionunit (missionid, unitid) values (126,867)</v>
      </c>
    </row>
    <row r="13" spans="1:36" ht="100.8" x14ac:dyDescent="0.3">
      <c r="A13" s="10">
        <v>868</v>
      </c>
      <c r="B13" s="10" t="s">
        <v>1272</v>
      </c>
      <c r="C13" s="11" t="s">
        <v>37</v>
      </c>
      <c r="D13" s="10">
        <v>697</v>
      </c>
      <c r="E13" s="26"/>
      <c r="F13" s="27"/>
      <c r="G13" s="12">
        <v>27321</v>
      </c>
      <c r="H13" s="12">
        <v>28336</v>
      </c>
      <c r="I13" s="12">
        <v>29225</v>
      </c>
      <c r="J13" s="12">
        <v>36151</v>
      </c>
      <c r="K13" s="10" t="s">
        <v>1122</v>
      </c>
      <c r="L13" s="17" t="s">
        <v>1099</v>
      </c>
      <c r="M13" s="11" t="s">
        <v>1123</v>
      </c>
      <c r="N13" t="str">
        <f t="shared" si="5"/>
        <v>1980-01-05 00:00</v>
      </c>
      <c r="O13" t="str">
        <f t="shared" si="6"/>
        <v>1998-12-22 00:00</v>
      </c>
      <c r="P13" t="str">
        <f t="shared" si="7"/>
        <v>SSN-__697</v>
      </c>
      <c r="Q13" t="str">
        <f t="shared" si="20"/>
        <v>ex</v>
      </c>
      <c r="R13">
        <f t="shared" si="8"/>
        <v>3</v>
      </c>
      <c r="S13" t="str">
        <f t="shared" si="9"/>
        <v>SSN</v>
      </c>
      <c r="T13" t="str">
        <f t="shared" si="10"/>
        <v>697</v>
      </c>
      <c r="U13" t="str">
        <f t="shared" si="11"/>
        <v>S</v>
      </c>
      <c r="V13">
        <f t="shared" si="12"/>
        <v>1</v>
      </c>
      <c r="W13" t="str">
        <f t="shared" si="13"/>
        <v>#S __697</v>
      </c>
      <c r="X13" t="str">
        <f t="shared" si="14"/>
        <v>SSN-__697</v>
      </c>
      <c r="Y13" t="str">
        <f t="shared" si="15"/>
        <v>USN SSN-__697</v>
      </c>
      <c r="Z13" t="str">
        <f t="shared" si="16"/>
        <v>~SS-__697</v>
      </c>
      <c r="AA13">
        <f t="shared" si="17"/>
        <v>35</v>
      </c>
      <c r="AB13" t="str">
        <f t="shared" si="21"/>
        <v>insert into unit (UseOrdinal, MissionName, UniqueName, ServiceIdx, ServiceTypeIdx, RankSymbol, CanHide) Values (0, 'SSN-__697', 'ex Indianapolis',1,1,'@', 0)</v>
      </c>
      <c r="AC13" t="str">
        <f t="shared" si="22"/>
        <v>INSERT INTO ship (unitId, ShipPrefixId, Name, HCS, HCSNumber, PennantCode, PennantNumber, IsBase, AltName, AltHCS, AltHCSNumber, IsInactive, Commissioned, Decommissioned) Values ('868', 3, 'Indianapolis', 'SSN', 697, 'S', 697, 0, 'Indianapolis', 'SSN', 697, '1', '1980-01-05 00:00','1998-12-22 00:00')</v>
      </c>
      <c r="AD13" t="str">
        <f t="shared" si="23"/>
        <v>insert into Relationship (Reltypeidx, RelfromUnitid, reltounitid) values (1, 56,868)</v>
      </c>
      <c r="AE13" t="str">
        <f t="shared" si="24"/>
        <v>insert into unitindex (indexcode, unitid, issortindex, isdisplayindex, isalt, isplaceholder, displayorder) values ('#S __697',868,0,1,0,0,1) insert into unitindex (indexcode, unitid, issortindex, isdisplayindex, isalt, isplaceholder, displayorder) values ('SSN-__697',868,0,1,0,0,2) insert into unitindex (indexcode, unitid, issortindex, isdisplayindex, isalt, isplaceholder, displayorder) values ('USN SSN-__697',868,0,0,1,0,3) insert into unitindex (indexcode, unitid, issortindex, isdisplayindex, isalt, isplaceholder, displayorder) values ('~SS-__697',868,1,1,0,0,4)</v>
      </c>
      <c r="AF13" t="str">
        <f t="shared" si="18"/>
        <v>insert into shipclassmember (shipid, shipclassid, isleadboat) values ('7a8beac4-e6bc-4971-b335-1afee6888352',35,0)</v>
      </c>
      <c r="AG13" t="str">
        <f t="shared" si="19"/>
        <v>insert into missionunit (missionid, unitid) values (126,868)</v>
      </c>
    </row>
    <row r="14" spans="1:36" ht="86.4" x14ac:dyDescent="0.3">
      <c r="A14" s="10">
        <v>869</v>
      </c>
      <c r="B14" s="10" t="s">
        <v>1273</v>
      </c>
      <c r="C14" s="11" t="s">
        <v>1124</v>
      </c>
      <c r="D14" s="10">
        <v>698</v>
      </c>
      <c r="E14" s="26"/>
      <c r="F14" s="27"/>
      <c r="G14" s="12">
        <v>27888</v>
      </c>
      <c r="H14" s="12">
        <v>28693</v>
      </c>
      <c r="I14" s="12">
        <v>29673</v>
      </c>
      <c r="J14" s="10"/>
      <c r="K14" s="10"/>
      <c r="L14" s="20" t="s">
        <v>1125</v>
      </c>
      <c r="M14" s="11" t="s">
        <v>1126</v>
      </c>
      <c r="N14" t="str">
        <f t="shared" si="5"/>
        <v>1981-03-28 00:00</v>
      </c>
      <c r="O14" t="str">
        <f t="shared" si="6"/>
        <v/>
      </c>
      <c r="P14" t="str">
        <f t="shared" si="7"/>
        <v>SSN-__698</v>
      </c>
      <c r="Q14" t="str">
        <f t="shared" si="20"/>
        <v>HMS</v>
      </c>
      <c r="R14">
        <f t="shared" si="8"/>
        <v>1</v>
      </c>
      <c r="S14" t="str">
        <f t="shared" si="9"/>
        <v>SSN</v>
      </c>
      <c r="T14" t="str">
        <f t="shared" si="10"/>
        <v>698</v>
      </c>
      <c r="U14" t="str">
        <f t="shared" si="11"/>
        <v>S</v>
      </c>
      <c r="V14">
        <f t="shared" si="12"/>
        <v>0</v>
      </c>
      <c r="W14" t="str">
        <f t="shared" si="13"/>
        <v>#S __698</v>
      </c>
      <c r="X14" t="str">
        <f t="shared" si="14"/>
        <v>SSN-__698</v>
      </c>
      <c r="Y14" t="str">
        <f t="shared" si="15"/>
        <v>USN SSN-__698</v>
      </c>
      <c r="Z14" t="str">
        <f t="shared" si="16"/>
        <v>~SS-__698</v>
      </c>
      <c r="AA14">
        <f t="shared" si="17"/>
        <v>35</v>
      </c>
      <c r="AB14" t="str">
        <f t="shared" si="21"/>
        <v>insert into unit (UseOrdinal, MissionName, UniqueName, ServiceIdx, ServiceTypeIdx, RankSymbol, CanHide) Values (0, 'SSN-__698', 'HMS Bremerton',1,1,'@', 0)</v>
      </c>
      <c r="AC14" t="str">
        <f t="shared" si="22"/>
        <v>INSERT INTO ship (unitId, ShipPrefixId, Name, HCS, HCSNumber, PennantCode, PennantNumber, IsBase, AltName, AltHCS, AltHCSNumber, IsInactive, Commissioned, Decommissioned) Values ('869', 1, 'Bremerton', 'SSN', 698, 'S', 698, 0, 'Bremerton', 'SSN', 698, '0', '1981-03-28 00:00','')</v>
      </c>
      <c r="AD14" t="str">
        <f t="shared" si="23"/>
        <v>insert into Relationship (Reltypeidx, RelfromUnitid, reltounitid) values (1, 56,869)</v>
      </c>
      <c r="AE14" t="str">
        <f t="shared" si="24"/>
        <v>insert into unitindex (indexcode, unitid, issortindex, isdisplayindex, isalt, isplaceholder, displayorder) values ('#S __698',869,0,1,0,0,1) insert into unitindex (indexcode, unitid, issortindex, isdisplayindex, isalt, isplaceholder, displayorder) values ('SSN-__698',869,0,1,0,0,2) insert into unitindex (indexcode, unitid, issortindex, isdisplayindex, isalt, isplaceholder, displayorder) values ('USN SSN-__698',869,0,0,1,0,3) insert into unitindex (indexcode, unitid, issortindex, isdisplayindex, isalt, isplaceholder, displayorder) values ('~SS-__698',869,1,1,0,0,4)</v>
      </c>
      <c r="AF14" t="str">
        <f t="shared" si="18"/>
        <v>insert into shipclassmember (shipid, shipclassid, isleadboat) values ('51dc3cab-31b4-4b21-a43b-f2fe3207d93c',35,0)</v>
      </c>
      <c r="AG14" t="str">
        <f t="shared" si="19"/>
        <v>insert into missionunit (missionid, unitid) values (126,869)</v>
      </c>
    </row>
    <row r="15" spans="1:36" ht="86.4" x14ac:dyDescent="0.3">
      <c r="A15" s="10">
        <v>870</v>
      </c>
      <c r="B15" s="10" t="s">
        <v>1274</v>
      </c>
      <c r="C15" s="11" t="s">
        <v>1127</v>
      </c>
      <c r="D15" s="10">
        <v>699</v>
      </c>
      <c r="E15" s="26"/>
      <c r="F15" s="27"/>
      <c r="G15" s="12">
        <v>27811</v>
      </c>
      <c r="H15" s="12">
        <v>28812</v>
      </c>
      <c r="I15" s="12">
        <v>29722</v>
      </c>
      <c r="J15" s="10"/>
      <c r="K15" s="10"/>
      <c r="L15" s="17" t="s">
        <v>1128</v>
      </c>
      <c r="M15" s="11" t="s">
        <v>1129</v>
      </c>
      <c r="N15" t="str">
        <f t="shared" si="5"/>
        <v>1981-05-16 00:00</v>
      </c>
      <c r="O15" t="str">
        <f t="shared" si="6"/>
        <v/>
      </c>
      <c r="P15" t="str">
        <f t="shared" si="7"/>
        <v>SSN-__699</v>
      </c>
      <c r="Q15" t="str">
        <f t="shared" si="20"/>
        <v>HMS</v>
      </c>
      <c r="R15">
        <f t="shared" si="8"/>
        <v>1</v>
      </c>
      <c r="S15" t="str">
        <f t="shared" si="9"/>
        <v>SSN</v>
      </c>
      <c r="T15" t="str">
        <f t="shared" si="10"/>
        <v>699</v>
      </c>
      <c r="U15" t="str">
        <f t="shared" si="11"/>
        <v>S</v>
      </c>
      <c r="V15">
        <f t="shared" si="12"/>
        <v>0</v>
      </c>
      <c r="W15" t="str">
        <f t="shared" si="13"/>
        <v>#S __699</v>
      </c>
      <c r="X15" t="str">
        <f t="shared" si="14"/>
        <v>SSN-__699</v>
      </c>
      <c r="Y15" t="str">
        <f t="shared" si="15"/>
        <v>USN SSN-__699</v>
      </c>
      <c r="Z15" t="str">
        <f t="shared" si="16"/>
        <v>~SS-__699</v>
      </c>
      <c r="AA15">
        <f t="shared" si="17"/>
        <v>35</v>
      </c>
      <c r="AB15" t="str">
        <f t="shared" si="21"/>
        <v>insert into unit (UseOrdinal, MissionName, UniqueName, ServiceIdx, ServiceTypeIdx, RankSymbol, CanHide) Values (0, 'SSN-__699', 'HMS Jacksonville',1,1,'@', 0)</v>
      </c>
      <c r="AC15" t="str">
        <f t="shared" si="22"/>
        <v>INSERT INTO ship (unitId, ShipPrefixId, Name, HCS, HCSNumber, PennantCode, PennantNumber, IsBase, AltName, AltHCS, AltHCSNumber, IsInactive, Commissioned, Decommissioned) Values ('870', 1, 'Jacksonville', 'SSN', 699, 'S', 699, 0, 'Jacksonville', 'SSN', 699, '0', '1981-05-16 00:00','')</v>
      </c>
      <c r="AD15" t="str">
        <f t="shared" si="23"/>
        <v>insert into Relationship (Reltypeidx, RelfromUnitid, reltounitid) values (1, 56,870)</v>
      </c>
      <c r="AE15" t="str">
        <f t="shared" si="24"/>
        <v>insert into unitindex (indexcode, unitid, issortindex, isdisplayindex, isalt, isplaceholder, displayorder) values ('#S __699',870,0,1,0,0,1) insert into unitindex (indexcode, unitid, issortindex, isdisplayindex, isalt, isplaceholder, displayorder) values ('SSN-__699',870,0,1,0,0,2) insert into unitindex (indexcode, unitid, issortindex, isdisplayindex, isalt, isplaceholder, displayorder) values ('USN SSN-__699',870,0,0,1,0,3) insert into unitindex (indexcode, unitid, issortindex, isdisplayindex, isalt, isplaceholder, displayorder) values ('~SS-__699',870,1,1,0,0,4)</v>
      </c>
      <c r="AF15" t="str">
        <f t="shared" si="18"/>
        <v>insert into shipclassmember (shipid, shipclassid, isleadboat) values ('35462bd4-ad13-43a4-96a0-5041341872f4',35,0)</v>
      </c>
      <c r="AG15" t="str">
        <f t="shared" si="19"/>
        <v>insert into missionunit (missionid, unitid) values (126,870)</v>
      </c>
    </row>
    <row r="16" spans="1:36" ht="100.8" x14ac:dyDescent="0.3">
      <c r="A16" s="10">
        <v>871</v>
      </c>
      <c r="B16" s="10" t="s">
        <v>1275</v>
      </c>
      <c r="C16" s="11" t="s">
        <v>1130</v>
      </c>
      <c r="D16" s="10">
        <v>700</v>
      </c>
      <c r="E16" s="26"/>
      <c r="F16" s="12">
        <v>26695</v>
      </c>
      <c r="G16" s="12">
        <v>28042</v>
      </c>
      <c r="H16" s="12">
        <v>28973</v>
      </c>
      <c r="I16" s="12">
        <v>29785</v>
      </c>
      <c r="J16" s="12">
        <v>43194</v>
      </c>
      <c r="K16" s="10" t="s">
        <v>1131</v>
      </c>
      <c r="L16" s="17" t="s">
        <v>1099</v>
      </c>
      <c r="M16" s="11" t="s">
        <v>1132</v>
      </c>
      <c r="N16" t="str">
        <f t="shared" si="5"/>
        <v>1981-07-18 00:00</v>
      </c>
      <c r="O16" t="str">
        <f t="shared" si="6"/>
        <v>2018-04-04 00:00</v>
      </c>
      <c r="P16" t="str">
        <f t="shared" si="7"/>
        <v>SSN-__700</v>
      </c>
      <c r="Q16" t="str">
        <f t="shared" si="20"/>
        <v>ex</v>
      </c>
      <c r="R16">
        <f t="shared" si="8"/>
        <v>3</v>
      </c>
      <c r="S16" t="str">
        <f t="shared" si="9"/>
        <v>SSN</v>
      </c>
      <c r="T16" t="str">
        <f t="shared" si="10"/>
        <v>700</v>
      </c>
      <c r="U16" t="str">
        <f t="shared" si="11"/>
        <v>S</v>
      </c>
      <c r="V16">
        <f t="shared" si="12"/>
        <v>1</v>
      </c>
      <c r="W16" t="str">
        <f t="shared" si="13"/>
        <v>#S __700</v>
      </c>
      <c r="X16" t="str">
        <f t="shared" si="14"/>
        <v>SSN-__700</v>
      </c>
      <c r="Y16" t="str">
        <f t="shared" si="15"/>
        <v>USN SSN-__700</v>
      </c>
      <c r="Z16" t="str">
        <f t="shared" si="16"/>
        <v>~SS-__700</v>
      </c>
      <c r="AA16">
        <f t="shared" si="17"/>
        <v>35</v>
      </c>
      <c r="AB16" t="str">
        <f t="shared" si="21"/>
        <v>insert into unit (UseOrdinal, MissionName, UniqueName, ServiceIdx, ServiceTypeIdx, RankSymbol, CanHide) Values (0, 'SSN-__700', 'ex Dallas',1,1,'@', 0)</v>
      </c>
      <c r="AC16" t="str">
        <f t="shared" si="22"/>
        <v>INSERT INTO ship (unitId, ShipPrefixId, Name, HCS, HCSNumber, PennantCode, PennantNumber, IsBase, AltName, AltHCS, AltHCSNumber, IsInactive, Commissioned, Decommissioned) Values ('871', 3, 'Dallas', 'SSN', 700, 'S', 700, 0, 'Dallas', 'SSN', 700, '1', '1981-07-18 00:00','2018-04-04 00:00')</v>
      </c>
      <c r="AD16" t="str">
        <f t="shared" si="23"/>
        <v>insert into Relationship (Reltypeidx, RelfromUnitid, reltounitid) values (1, 56,871)</v>
      </c>
      <c r="AE16" t="str">
        <f t="shared" si="24"/>
        <v>insert into unitindex (indexcode, unitid, issortindex, isdisplayindex, isalt, isplaceholder, displayorder) values ('#S __700',871,0,1,0,0,1) insert into unitindex (indexcode, unitid, issortindex, isdisplayindex, isalt, isplaceholder, displayorder) values ('SSN-__700',871,0,1,0,0,2) insert into unitindex (indexcode, unitid, issortindex, isdisplayindex, isalt, isplaceholder, displayorder) values ('USN SSN-__700',871,0,0,1,0,3) insert into unitindex (indexcode, unitid, issortindex, isdisplayindex, isalt, isplaceholder, displayorder) values ('~SS-__700',871,1,1,0,0,4)</v>
      </c>
      <c r="AF16" t="str">
        <f t="shared" si="18"/>
        <v>insert into shipclassmember (shipid, shipclassid, isleadboat) values ('9c6b8e5e-6065-415a-87d0-255f7672cb28',35,0)</v>
      </c>
      <c r="AG16" t="str">
        <f t="shared" si="19"/>
        <v>insert into missionunit (missionid, unitid) values (126,871)</v>
      </c>
    </row>
    <row r="17" spans="1:35" ht="187.2" customHeight="1" x14ac:dyDescent="0.3">
      <c r="A17" s="28">
        <v>872</v>
      </c>
      <c r="B17" s="28" t="s">
        <v>1276</v>
      </c>
      <c r="C17" s="25" t="s">
        <v>1133</v>
      </c>
      <c r="D17" s="26">
        <v>701</v>
      </c>
      <c r="E17" s="26"/>
      <c r="F17" s="27">
        <v>27008</v>
      </c>
      <c r="G17" s="27">
        <v>28049</v>
      </c>
      <c r="H17" s="27">
        <v>29078</v>
      </c>
      <c r="I17" s="27">
        <v>29883</v>
      </c>
      <c r="J17" s="10" t="s">
        <v>1134</v>
      </c>
      <c r="K17" s="26"/>
      <c r="L17" s="34" t="s">
        <v>1135</v>
      </c>
      <c r="M17" s="25" t="s">
        <v>1136</v>
      </c>
      <c r="N17" s="29" t="str">
        <f t="shared" si="5"/>
        <v>1981-10-24 00:00</v>
      </c>
      <c r="O17" s="29" t="str">
        <f>IF(TEXT(J18,"YYYY-MM-DD HH:MM")="1900-01-00 00:00","",TEXT(J18,"YYYY-MM-DD HH:MM"))</f>
        <v>2015-02-03 00:00</v>
      </c>
      <c r="P17" s="29" t="str">
        <f t="shared" si="7"/>
        <v>SSN-__701</v>
      </c>
      <c r="Q17" s="29" t="str">
        <f t="shared" si="20"/>
        <v>ex</v>
      </c>
      <c r="R17" s="29">
        <f t="shared" si="8"/>
        <v>3</v>
      </c>
      <c r="S17" s="29" t="str">
        <f t="shared" si="9"/>
        <v>SSN</v>
      </c>
      <c r="T17" s="29" t="str">
        <f t="shared" si="10"/>
        <v>701</v>
      </c>
      <c r="U17" s="29" t="str">
        <f t="shared" si="11"/>
        <v>S</v>
      </c>
      <c r="V17" s="29">
        <f t="shared" si="12"/>
        <v>1</v>
      </c>
      <c r="W17" s="29" t="str">
        <f t="shared" si="13"/>
        <v>#S __701</v>
      </c>
      <c r="X17" s="29" t="str">
        <f t="shared" si="14"/>
        <v>SSN-__701</v>
      </c>
      <c r="Y17" s="29" t="str">
        <f t="shared" si="15"/>
        <v>USN SSN-__701</v>
      </c>
      <c r="Z17" s="29" t="str">
        <f t="shared" si="16"/>
        <v>~SS-__701</v>
      </c>
      <c r="AA17" s="29">
        <f t="shared" si="17"/>
        <v>35</v>
      </c>
      <c r="AB17" s="29" t="str">
        <f t="shared" si="21"/>
        <v>insert into unit (UseOrdinal, MissionName, UniqueName, ServiceIdx, ServiceTypeIdx, RankSymbol, CanHide) Values (0, 'SSN-__701', 'ex La Jolla',1,1,'@', 0)</v>
      </c>
      <c r="AC17" s="29" t="str">
        <f t="shared" si="22"/>
        <v>INSERT INTO ship (unitId, ShipPrefixId, Name, HCS, HCSNumber, PennantCode, PennantNumber, IsBase, AltName, AltHCS, AltHCSNumber, IsInactive, Commissioned, Decommissioned) Values ('872', 3, 'La Jolla', 'SSN', 701, 'S', 701, 0, 'La Jolla', 'SSN', 701, '1', '1981-10-24 00:00','2015-02-03 00:00')</v>
      </c>
      <c r="AD17" s="29" t="str">
        <f t="shared" si="23"/>
        <v>insert into Relationship (Reltypeidx, RelfromUnitid, reltounitid) values (1, 56,872)</v>
      </c>
      <c r="AE17" s="29" t="str">
        <f t="shared" si="24"/>
        <v>insert into unitindex (indexcode, unitid, issortindex, isdisplayindex, isalt, isplaceholder, displayorder) values ('#S __701',872,0,1,0,0,1) insert into unitindex (indexcode, unitid, issortindex, isdisplayindex, isalt, isplaceholder, displayorder) values ('SSN-__701',872,0,1,0,0,2) insert into unitindex (indexcode, unitid, issortindex, isdisplayindex, isalt, isplaceholder, displayorder) values ('USN SSN-__701',872,0,0,1,0,3) insert into unitindex (indexcode, unitid, issortindex, isdisplayindex, isalt, isplaceholder, displayorder) values ('~SS-__701',872,1,1,0,0,4)</v>
      </c>
      <c r="AF17" s="29" t="str">
        <f t="shared" si="18"/>
        <v>insert into shipclassmember (shipid, shipclassid, isleadboat) values ('7f2de85a-423b-4a5b-ae48-4f3934f66a50',35,0)</v>
      </c>
      <c r="AG17" s="29" t="str">
        <f t="shared" si="19"/>
        <v>insert into missionunit (missionid, unitid) values (126,872)</v>
      </c>
      <c r="AH17" s="29"/>
      <c r="AI17" s="29"/>
    </row>
    <row r="18" spans="1:35" x14ac:dyDescent="0.3">
      <c r="A18" s="28"/>
      <c r="B18" s="28"/>
      <c r="C18" s="25"/>
      <c r="D18" s="26"/>
      <c r="E18" s="26"/>
      <c r="F18" s="27"/>
      <c r="G18" s="27"/>
      <c r="H18" s="27"/>
      <c r="I18" s="27"/>
      <c r="J18" s="12">
        <v>42038</v>
      </c>
      <c r="K18" s="26"/>
      <c r="L18" s="34"/>
      <c r="M18" s="25"/>
      <c r="N18" s="29"/>
      <c r="O18" s="29"/>
      <c r="P18" s="29"/>
      <c r="Q18" s="29"/>
      <c r="R18" s="29"/>
      <c r="S18" s="29"/>
      <c r="T18" s="29"/>
      <c r="U18" s="29"/>
      <c r="V18" s="29"/>
      <c r="W18" s="29"/>
      <c r="X18" s="29"/>
      <c r="Y18" s="29"/>
      <c r="Z18" s="29"/>
      <c r="AA18" s="29"/>
      <c r="AB18" s="29"/>
      <c r="AC18" s="29"/>
      <c r="AD18" s="29"/>
      <c r="AE18" s="29"/>
      <c r="AF18" s="29"/>
      <c r="AG18" s="29"/>
      <c r="AH18" s="29"/>
      <c r="AI18" s="29"/>
    </row>
    <row r="19" spans="1:35" ht="86.4" x14ac:dyDescent="0.3">
      <c r="A19" s="10">
        <v>873</v>
      </c>
      <c r="B19" s="10" t="s">
        <v>1277</v>
      </c>
      <c r="C19" s="11" t="s">
        <v>1137</v>
      </c>
      <c r="D19" s="10">
        <v>702</v>
      </c>
      <c r="E19" s="26"/>
      <c r="F19" s="12">
        <v>26968</v>
      </c>
      <c r="G19" s="12">
        <v>28336</v>
      </c>
      <c r="H19" s="12">
        <v>29197</v>
      </c>
      <c r="I19" s="12">
        <v>29939</v>
      </c>
      <c r="J19" s="12">
        <v>36005</v>
      </c>
      <c r="K19" s="10" t="s">
        <v>1138</v>
      </c>
      <c r="L19" s="16" t="s">
        <v>1091</v>
      </c>
      <c r="M19" s="11" t="s">
        <v>1139</v>
      </c>
      <c r="N19" t="str">
        <f t="shared" si="5"/>
        <v>1981-12-19 00:00</v>
      </c>
      <c r="O19" t="str">
        <f t="shared" si="6"/>
        <v>1998-07-29 00:00</v>
      </c>
      <c r="P19" t="str">
        <f t="shared" si="7"/>
        <v>SSN-__702</v>
      </c>
      <c r="Q19" t="str">
        <f t="shared" ref="Q19:Q26" si="25">IF(O19="","HMS","ex")</f>
        <v>ex</v>
      </c>
      <c r="R19">
        <f t="shared" si="8"/>
        <v>3</v>
      </c>
      <c r="S19" t="str">
        <f t="shared" si="9"/>
        <v>SSN</v>
      </c>
      <c r="T19" t="str">
        <f t="shared" si="10"/>
        <v>702</v>
      </c>
      <c r="U19" t="str">
        <f t="shared" si="11"/>
        <v>S</v>
      </c>
      <c r="V19">
        <f t="shared" si="12"/>
        <v>1</v>
      </c>
      <c r="W19" t="str">
        <f t="shared" si="13"/>
        <v>#S __702</v>
      </c>
      <c r="X19" t="str">
        <f t="shared" si="14"/>
        <v>SSN-__702</v>
      </c>
      <c r="Y19" t="str">
        <f t="shared" si="15"/>
        <v>USN SSN-__702</v>
      </c>
      <c r="Z19" t="str">
        <f t="shared" si="16"/>
        <v>~SS-__702</v>
      </c>
      <c r="AA19">
        <f t="shared" si="17"/>
        <v>35</v>
      </c>
      <c r="AB19" t="str">
        <f t="shared" ref="AB19:AB26" si="26">CONCATENATE("insert into unit (UseOrdinal, MissionName, UniqueName, ServiceIdx, ServiceTypeIdx, RankSymbol, CanHide) Values (0, '",P19,"', '",CONCATENATE(Q19," ",C19),"'",",1,1,'@', 0)")</f>
        <v>insert into unit (UseOrdinal, MissionName, UniqueName, ServiceIdx, ServiceTypeIdx, RankSymbol, CanHide) Values (0, 'SSN-__702', 'ex Phoenix',1,1,'@', 0)</v>
      </c>
      <c r="AC19" t="str">
        <f t="shared" ref="AC19:AC26" si="27">CONCATENATE("INSERT INTO ship (unitId, ShipPrefixId, Name, HCS, HCSNumber, PennantCode, PennantNumber, IsBase, AltName, AltHCS, AltHCSNumber, IsInactive, Commissioned, Decommissioned) Values ('",A19,"', ",R19,", '",C19,"', '",S19,"', ",T19,", '","S', ",T19,", 0, '",C19,"', '",S19,"', ",T19,", '",V19,"', '",N19,"','",O19,"')")</f>
        <v>INSERT INTO ship (unitId, ShipPrefixId, Name, HCS, HCSNumber, PennantCode, PennantNumber, IsBase, AltName, AltHCS, AltHCSNumber, IsInactive, Commissioned, Decommissioned) Values ('873', 3, 'Phoenix', 'SSN', 702, 'S', 702, 0, 'Phoenix', 'SSN', 702, '1', '1981-12-19 00:00','1998-07-29 00:00')</v>
      </c>
      <c r="AD19" t="str">
        <f t="shared" ref="AD19:AD26" si="28">CONCATENATE("insert into Relationship (Reltypeidx, RelfromUnitid, reltounitid) values (1, 56,",A19,")")</f>
        <v>insert into Relationship (Reltypeidx, RelfromUnitid, reltounitid) values (1, 56,873)</v>
      </c>
      <c r="AE19" t="str">
        <f t="shared" ref="AE19:AE26" si="29">CONCATENATE("insert into unitindex (indexcode, unitid, issortindex, isdisplayindex, isalt, isplaceholder, displayorder) values ('",W19,"',",A19,",0,1,0,0,1) insert into unitindex (indexcode, unitid, issortindex, isdisplayindex, isalt, isplaceholder, displayorder) values ('",X19,"',",A19,",0,1,0,0,2) insert into unitindex (indexcode, unitid, issortindex, isdisplayindex, isalt, isplaceholder, displayorder) values ('",Y19,"',",A19,,",0,0,1,0,3) insert into unitindex (indexcode, unitid, issortindex, isdisplayindex, isalt, isplaceholder, displayorder) values ('",Z19,"',",A19,",1,1,0,0,4)")</f>
        <v>insert into unitindex (indexcode, unitid, issortindex, isdisplayindex, isalt, isplaceholder, displayorder) values ('#S __702',873,0,1,0,0,1) insert into unitindex (indexcode, unitid, issortindex, isdisplayindex, isalt, isplaceholder, displayorder) values ('SSN-__702',873,0,1,0,0,2) insert into unitindex (indexcode, unitid, issortindex, isdisplayindex, isalt, isplaceholder, displayorder) values ('USN SSN-__702',873,0,0,1,0,3) insert into unitindex (indexcode, unitid, issortindex, isdisplayindex, isalt, isplaceholder, displayorder) values ('~SS-__702',873,1,1,0,0,4)</v>
      </c>
      <c r="AF19" t="str">
        <f t="shared" si="18"/>
        <v>insert into shipclassmember (shipid, shipclassid, isleadboat) values ('b716839c-869c-43c3-afb2-7a80b4657b25',35,0)</v>
      </c>
      <c r="AG19" t="str">
        <f t="shared" si="19"/>
        <v>insert into missionunit (missionid, unitid) values (126,873)</v>
      </c>
    </row>
    <row r="20" spans="1:35" ht="86.4" x14ac:dyDescent="0.3">
      <c r="A20" s="10">
        <v>874</v>
      </c>
      <c r="B20" s="10" t="s">
        <v>1278</v>
      </c>
      <c r="C20" s="11" t="s">
        <v>1140</v>
      </c>
      <c r="D20" s="10">
        <v>703</v>
      </c>
      <c r="E20" s="26"/>
      <c r="F20" s="12">
        <v>27008</v>
      </c>
      <c r="G20" s="12">
        <v>28713</v>
      </c>
      <c r="H20" s="12">
        <v>29330</v>
      </c>
      <c r="I20" s="12">
        <v>29981</v>
      </c>
      <c r="J20" s="12">
        <v>36483</v>
      </c>
      <c r="K20" s="10" t="s">
        <v>1141</v>
      </c>
      <c r="L20" s="16" t="s">
        <v>1091</v>
      </c>
      <c r="M20" s="11" t="s">
        <v>1142</v>
      </c>
      <c r="N20" t="str">
        <f t="shared" si="5"/>
        <v>1982-01-30 00:00</v>
      </c>
      <c r="O20" t="str">
        <f t="shared" si="6"/>
        <v>1999-11-19 00:00</v>
      </c>
      <c r="P20" t="str">
        <f t="shared" si="7"/>
        <v>SSN-__703</v>
      </c>
      <c r="Q20" t="str">
        <f t="shared" si="25"/>
        <v>ex</v>
      </c>
      <c r="R20">
        <f t="shared" si="8"/>
        <v>3</v>
      </c>
      <c r="S20" t="str">
        <f t="shared" si="9"/>
        <v>SSN</v>
      </c>
      <c r="T20" t="str">
        <f t="shared" si="10"/>
        <v>703</v>
      </c>
      <c r="U20" t="str">
        <f t="shared" si="11"/>
        <v>S</v>
      </c>
      <c r="V20">
        <f t="shared" si="12"/>
        <v>1</v>
      </c>
      <c r="W20" t="str">
        <f t="shared" si="13"/>
        <v>#S __703</v>
      </c>
      <c r="X20" t="str">
        <f t="shared" si="14"/>
        <v>SSN-__703</v>
      </c>
      <c r="Y20" t="str">
        <f t="shared" si="15"/>
        <v>USN SSN-__703</v>
      </c>
      <c r="Z20" t="str">
        <f t="shared" si="16"/>
        <v>~SS-__703</v>
      </c>
      <c r="AA20">
        <f t="shared" si="17"/>
        <v>35</v>
      </c>
      <c r="AB20" t="str">
        <f t="shared" si="26"/>
        <v>insert into unit (UseOrdinal, MissionName, UniqueName, ServiceIdx, ServiceTypeIdx, RankSymbol, CanHide) Values (0, 'SSN-__703', 'ex Boston',1,1,'@', 0)</v>
      </c>
      <c r="AC20" t="str">
        <f t="shared" si="27"/>
        <v>INSERT INTO ship (unitId, ShipPrefixId, Name, HCS, HCSNumber, PennantCode, PennantNumber, IsBase, AltName, AltHCS, AltHCSNumber, IsInactive, Commissioned, Decommissioned) Values ('874', 3, 'Boston', 'SSN', 703, 'S', 703, 0, 'Boston', 'SSN', 703, '1', '1982-01-30 00:00','1999-11-19 00:00')</v>
      </c>
      <c r="AD20" t="str">
        <f t="shared" si="28"/>
        <v>insert into Relationship (Reltypeidx, RelfromUnitid, reltounitid) values (1, 56,874)</v>
      </c>
      <c r="AE20" t="str">
        <f t="shared" si="29"/>
        <v>insert into unitindex (indexcode, unitid, issortindex, isdisplayindex, isalt, isplaceholder, displayorder) values ('#S __703',874,0,1,0,0,1) insert into unitindex (indexcode, unitid, issortindex, isdisplayindex, isalt, isplaceholder, displayorder) values ('SSN-__703',874,0,1,0,0,2) insert into unitindex (indexcode, unitid, issortindex, isdisplayindex, isalt, isplaceholder, displayorder) values ('USN SSN-__703',874,0,0,1,0,3) insert into unitindex (indexcode, unitid, issortindex, isdisplayindex, isalt, isplaceholder, displayorder) values ('~SS-__703',874,1,1,0,0,4)</v>
      </c>
      <c r="AF20" t="str">
        <f t="shared" si="18"/>
        <v>insert into shipclassmember (shipid, shipclassid, isleadboat) values ('90f21548-2c5f-444d-8601-1e86346dc77b',35,0)</v>
      </c>
      <c r="AG20" t="str">
        <f t="shared" si="19"/>
        <v>insert into missionunit (missionid, unitid) values (126,874)</v>
      </c>
    </row>
    <row r="21" spans="1:35" ht="100.8" x14ac:dyDescent="0.3">
      <c r="A21" s="10">
        <v>875</v>
      </c>
      <c r="B21" s="10" t="s">
        <v>1279</v>
      </c>
      <c r="C21" s="11" t="s">
        <v>1143</v>
      </c>
      <c r="D21" s="10">
        <v>704</v>
      </c>
      <c r="E21" s="26"/>
      <c r="F21" s="27">
        <v>26968</v>
      </c>
      <c r="G21" s="12">
        <v>28996</v>
      </c>
      <c r="H21" s="12">
        <v>29568</v>
      </c>
      <c r="I21" s="12">
        <v>30156</v>
      </c>
      <c r="J21" s="12">
        <v>35986</v>
      </c>
      <c r="K21" s="10" t="s">
        <v>1144</v>
      </c>
      <c r="L21" s="17" t="s">
        <v>1099</v>
      </c>
      <c r="M21" s="11" t="s">
        <v>1145</v>
      </c>
      <c r="N21" t="str">
        <f t="shared" si="5"/>
        <v>1982-07-24 00:00</v>
      </c>
      <c r="O21" t="str">
        <f t="shared" si="6"/>
        <v>1998-07-10 00:00</v>
      </c>
      <c r="P21" t="str">
        <f t="shared" si="7"/>
        <v>SSN-__704</v>
      </c>
      <c r="Q21" t="str">
        <f t="shared" si="25"/>
        <v>ex</v>
      </c>
      <c r="R21">
        <f t="shared" si="8"/>
        <v>3</v>
      </c>
      <c r="S21" t="str">
        <f t="shared" si="9"/>
        <v>SSN</v>
      </c>
      <c r="T21" t="str">
        <f t="shared" si="10"/>
        <v>704</v>
      </c>
      <c r="U21" t="str">
        <f t="shared" si="11"/>
        <v>S</v>
      </c>
      <c r="V21">
        <f t="shared" si="12"/>
        <v>1</v>
      </c>
      <c r="W21" t="str">
        <f t="shared" si="13"/>
        <v>#S __704</v>
      </c>
      <c r="X21" t="str">
        <f t="shared" si="14"/>
        <v>SSN-__704</v>
      </c>
      <c r="Y21" t="str">
        <f t="shared" si="15"/>
        <v>USN SSN-__704</v>
      </c>
      <c r="Z21" t="str">
        <f t="shared" si="16"/>
        <v>~SS-__704</v>
      </c>
      <c r="AA21">
        <f t="shared" si="17"/>
        <v>35</v>
      </c>
      <c r="AB21" t="str">
        <f t="shared" si="26"/>
        <v>insert into unit (UseOrdinal, MissionName, UniqueName, ServiceIdx, ServiceTypeIdx, RankSymbol, CanHide) Values (0, 'SSN-__704', 'ex Baltimore',1,1,'@', 0)</v>
      </c>
      <c r="AC21" t="str">
        <f t="shared" si="27"/>
        <v>INSERT INTO ship (unitId, ShipPrefixId, Name, HCS, HCSNumber, PennantCode, PennantNumber, IsBase, AltName, AltHCS, AltHCSNumber, IsInactive, Commissioned, Decommissioned) Values ('875', 3, 'Baltimore', 'SSN', 704, 'S', 704, 0, 'Baltimore', 'SSN', 704, '1', '1982-07-24 00:00','1998-07-10 00:00')</v>
      </c>
      <c r="AD21" t="str">
        <f t="shared" si="28"/>
        <v>insert into Relationship (Reltypeidx, RelfromUnitid, reltounitid) values (1, 56,875)</v>
      </c>
      <c r="AE21" t="str">
        <f t="shared" si="29"/>
        <v>insert into unitindex (indexcode, unitid, issortindex, isdisplayindex, isalt, isplaceholder, displayorder) values ('#S __704',875,0,1,0,0,1) insert into unitindex (indexcode, unitid, issortindex, isdisplayindex, isalt, isplaceholder, displayorder) values ('SSN-__704',875,0,1,0,0,2) insert into unitindex (indexcode, unitid, issortindex, isdisplayindex, isalt, isplaceholder, displayorder) values ('USN SSN-__704',875,0,0,1,0,3) insert into unitindex (indexcode, unitid, issortindex, isdisplayindex, isalt, isplaceholder, displayorder) values ('~SS-__704',875,1,1,0,0,4)</v>
      </c>
      <c r="AF21" t="str">
        <f t="shared" si="18"/>
        <v>insert into shipclassmember (shipid, shipclassid, isleadboat) values ('4aa10d9e-7ab8-42aa-b72c-571aa00a4508',35,0)</v>
      </c>
      <c r="AG21" t="str">
        <f t="shared" si="19"/>
        <v>insert into missionunit (missionid, unitid) values (126,875)</v>
      </c>
    </row>
    <row r="22" spans="1:35" ht="86.4" x14ac:dyDescent="0.3">
      <c r="A22" s="10">
        <v>876</v>
      </c>
      <c r="B22" s="10" t="s">
        <v>1280</v>
      </c>
      <c r="C22" s="11" t="s">
        <v>1146</v>
      </c>
      <c r="D22" s="10">
        <v>705</v>
      </c>
      <c r="E22" s="26"/>
      <c r="F22" s="27"/>
      <c r="G22" s="12">
        <v>29102</v>
      </c>
      <c r="H22" s="12">
        <v>29701</v>
      </c>
      <c r="I22" s="12">
        <v>30324</v>
      </c>
      <c r="J22" s="12">
        <v>42950</v>
      </c>
      <c r="K22" s="10" t="s">
        <v>1147</v>
      </c>
      <c r="L22" s="17" t="s">
        <v>1148</v>
      </c>
      <c r="M22" s="11" t="s">
        <v>1149</v>
      </c>
      <c r="N22" t="str">
        <f t="shared" si="5"/>
        <v>1983-01-08 00:00</v>
      </c>
      <c r="O22" t="str">
        <f t="shared" si="6"/>
        <v>2017-08-03 00:00</v>
      </c>
      <c r="P22" t="str">
        <f t="shared" si="7"/>
        <v>SSN-__705</v>
      </c>
      <c r="Q22" t="str">
        <f t="shared" si="25"/>
        <v>ex</v>
      </c>
      <c r="R22">
        <f t="shared" si="8"/>
        <v>3</v>
      </c>
      <c r="S22" t="str">
        <f t="shared" si="9"/>
        <v>SSN</v>
      </c>
      <c r="T22" t="str">
        <f t="shared" si="10"/>
        <v>705</v>
      </c>
      <c r="U22" t="str">
        <f t="shared" si="11"/>
        <v>S</v>
      </c>
      <c r="V22">
        <f t="shared" si="12"/>
        <v>1</v>
      </c>
      <c r="W22" t="str">
        <f t="shared" si="13"/>
        <v>#S __705</v>
      </c>
      <c r="X22" t="str">
        <f t="shared" si="14"/>
        <v>SSN-__705</v>
      </c>
      <c r="Y22" t="str">
        <f t="shared" si="15"/>
        <v>USN SSN-__705</v>
      </c>
      <c r="Z22" t="str">
        <f t="shared" si="16"/>
        <v>~SS-__705</v>
      </c>
      <c r="AA22">
        <f t="shared" si="17"/>
        <v>35</v>
      </c>
      <c r="AB22" t="str">
        <f t="shared" si="26"/>
        <v>insert into unit (UseOrdinal, MissionName, UniqueName, ServiceIdx, ServiceTypeIdx, RankSymbol, CanHide) Values (0, 'SSN-__705', 'ex City of Corpus Christi',1,1,'@', 0)</v>
      </c>
      <c r="AC22" t="str">
        <f t="shared" si="27"/>
        <v>INSERT INTO ship (unitId, ShipPrefixId, Name, HCS, HCSNumber, PennantCode, PennantNumber, IsBase, AltName, AltHCS, AltHCSNumber, IsInactive, Commissioned, Decommissioned) Values ('876', 3, 'City of Corpus Christi', 'SSN', 705, 'S', 705, 0, 'City of Corpus Christi', 'SSN', 705, '1', '1983-01-08 00:00','2017-08-03 00:00')</v>
      </c>
      <c r="AD22" t="str">
        <f t="shared" si="28"/>
        <v>insert into Relationship (Reltypeidx, RelfromUnitid, reltounitid) values (1, 56,876)</v>
      </c>
      <c r="AE22" t="str">
        <f t="shared" si="29"/>
        <v>insert into unitindex (indexcode, unitid, issortindex, isdisplayindex, isalt, isplaceholder, displayorder) values ('#S __705',876,0,1,0,0,1) insert into unitindex (indexcode, unitid, issortindex, isdisplayindex, isalt, isplaceholder, displayorder) values ('SSN-__705',876,0,1,0,0,2) insert into unitindex (indexcode, unitid, issortindex, isdisplayindex, isalt, isplaceholder, displayorder) values ('USN SSN-__705',876,0,0,1,0,3) insert into unitindex (indexcode, unitid, issortindex, isdisplayindex, isalt, isplaceholder, displayorder) values ('~SS-__705',876,1,1,0,0,4)</v>
      </c>
      <c r="AF22" t="str">
        <f t="shared" si="18"/>
        <v>insert into shipclassmember (shipid, shipclassid, isleadboat) values ('515c29a9-70e6-40a6-aa98-11b9801910d8',35,0)</v>
      </c>
      <c r="AG22" t="str">
        <f t="shared" si="19"/>
        <v>insert into missionunit (missionid, unitid) values (126,876)</v>
      </c>
    </row>
    <row r="23" spans="1:35" ht="100.8" x14ac:dyDescent="0.3">
      <c r="A23" s="10">
        <v>877</v>
      </c>
      <c r="B23" s="10" t="s">
        <v>1281</v>
      </c>
      <c r="C23" s="11" t="s">
        <v>1150</v>
      </c>
      <c r="D23" s="10">
        <v>706</v>
      </c>
      <c r="E23" s="26"/>
      <c r="F23" s="27"/>
      <c r="G23" s="12">
        <v>29216</v>
      </c>
      <c r="H23" s="12">
        <v>30023</v>
      </c>
      <c r="I23" s="12">
        <v>30457</v>
      </c>
      <c r="J23" s="12">
        <v>42793</v>
      </c>
      <c r="K23" s="10" t="s">
        <v>1151</v>
      </c>
      <c r="L23" s="17" t="s">
        <v>1099</v>
      </c>
      <c r="M23" s="11" t="s">
        <v>1152</v>
      </c>
      <c r="N23" t="str">
        <f t="shared" si="5"/>
        <v>1983-05-21 00:00</v>
      </c>
      <c r="O23" t="str">
        <f t="shared" si="6"/>
        <v>2017-02-27 00:00</v>
      </c>
      <c r="P23" t="str">
        <f t="shared" si="7"/>
        <v>SSN-__706</v>
      </c>
      <c r="Q23" t="str">
        <f t="shared" si="25"/>
        <v>ex</v>
      </c>
      <c r="R23">
        <f t="shared" si="8"/>
        <v>3</v>
      </c>
      <c r="S23" t="str">
        <f t="shared" si="9"/>
        <v>SSN</v>
      </c>
      <c r="T23" t="str">
        <f t="shared" si="10"/>
        <v>706</v>
      </c>
      <c r="U23" t="str">
        <f t="shared" si="11"/>
        <v>S</v>
      </c>
      <c r="V23">
        <f t="shared" si="12"/>
        <v>1</v>
      </c>
      <c r="W23" t="str">
        <f t="shared" si="13"/>
        <v>#S __706</v>
      </c>
      <c r="X23" t="str">
        <f t="shared" si="14"/>
        <v>SSN-__706</v>
      </c>
      <c r="Y23" t="str">
        <f t="shared" si="15"/>
        <v>USN SSN-__706</v>
      </c>
      <c r="Z23" t="str">
        <f t="shared" si="16"/>
        <v>~SS-__706</v>
      </c>
      <c r="AA23">
        <f t="shared" si="17"/>
        <v>35</v>
      </c>
      <c r="AB23" t="str">
        <f t="shared" si="26"/>
        <v>insert into unit (UseOrdinal, MissionName, UniqueName, ServiceIdx, ServiceTypeIdx, RankSymbol, CanHide) Values (0, 'SSN-__706', 'ex Albuquerque',1,1,'@', 0)</v>
      </c>
      <c r="AC23" t="str">
        <f t="shared" si="27"/>
        <v>INSERT INTO ship (unitId, ShipPrefixId, Name, HCS, HCSNumber, PennantCode, PennantNumber, IsBase, AltName, AltHCS, AltHCSNumber, IsInactive, Commissioned, Decommissioned) Values ('877', 3, 'Albuquerque', 'SSN', 706, 'S', 706, 0, 'Albuquerque', 'SSN', 706, '1', '1983-05-21 00:00','2017-02-27 00:00')</v>
      </c>
      <c r="AD23" t="str">
        <f t="shared" si="28"/>
        <v>insert into Relationship (Reltypeidx, RelfromUnitid, reltounitid) values (1, 56,877)</v>
      </c>
      <c r="AE23" t="str">
        <f t="shared" si="29"/>
        <v>insert into unitindex (indexcode, unitid, issortindex, isdisplayindex, isalt, isplaceholder, displayorder) values ('#S __706',877,0,1,0,0,1) insert into unitindex (indexcode, unitid, issortindex, isdisplayindex, isalt, isplaceholder, displayorder) values ('SSN-__706',877,0,1,0,0,2) insert into unitindex (indexcode, unitid, issortindex, isdisplayindex, isalt, isplaceholder, displayorder) values ('USN SSN-__706',877,0,0,1,0,3) insert into unitindex (indexcode, unitid, issortindex, isdisplayindex, isalt, isplaceholder, displayorder) values ('~SS-__706',877,1,1,0,0,4)</v>
      </c>
      <c r="AF23" t="str">
        <f t="shared" si="18"/>
        <v>insert into shipclassmember (shipid, shipclassid, isleadboat) values ('1289fd74-fa14-4aff-940f-1f3c3cfd573e',35,0)</v>
      </c>
      <c r="AG23" t="str">
        <f t="shared" si="19"/>
        <v>insert into missionunit (missionid, unitid) values (126,877)</v>
      </c>
    </row>
    <row r="24" spans="1:35" ht="100.8" x14ac:dyDescent="0.3">
      <c r="A24" s="10">
        <v>878</v>
      </c>
      <c r="B24" s="10" t="s">
        <v>1282</v>
      </c>
      <c r="C24" s="11" t="s">
        <v>1153</v>
      </c>
      <c r="D24" s="10">
        <v>707</v>
      </c>
      <c r="E24" s="26"/>
      <c r="F24" s="12">
        <v>27008</v>
      </c>
      <c r="G24" s="12">
        <v>29349</v>
      </c>
      <c r="H24" s="12">
        <v>30212</v>
      </c>
      <c r="I24" s="12">
        <v>30590</v>
      </c>
      <c r="J24" s="12">
        <v>38240</v>
      </c>
      <c r="K24" s="10" t="s">
        <v>1154</v>
      </c>
      <c r="L24" s="17" t="s">
        <v>1099</v>
      </c>
      <c r="M24" s="11" t="s">
        <v>1155</v>
      </c>
      <c r="N24" t="str">
        <f t="shared" si="5"/>
        <v>1983-10-01 00:00</v>
      </c>
      <c r="O24" t="str">
        <f t="shared" si="6"/>
        <v>2004-09-10 00:00</v>
      </c>
      <c r="P24" t="str">
        <f t="shared" si="7"/>
        <v>SSN-__707</v>
      </c>
      <c r="Q24" t="str">
        <f t="shared" si="25"/>
        <v>ex</v>
      </c>
      <c r="R24">
        <f t="shared" si="8"/>
        <v>3</v>
      </c>
      <c r="S24" t="str">
        <f t="shared" si="9"/>
        <v>SSN</v>
      </c>
      <c r="T24" t="str">
        <f t="shared" si="10"/>
        <v>707</v>
      </c>
      <c r="U24" t="str">
        <f t="shared" si="11"/>
        <v>S</v>
      </c>
      <c r="V24">
        <f t="shared" si="12"/>
        <v>1</v>
      </c>
      <c r="W24" t="str">
        <f t="shared" si="13"/>
        <v>#S __707</v>
      </c>
      <c r="X24" t="str">
        <f t="shared" si="14"/>
        <v>SSN-__707</v>
      </c>
      <c r="Y24" t="str">
        <f t="shared" si="15"/>
        <v>USN SSN-__707</v>
      </c>
      <c r="Z24" t="str">
        <f t="shared" si="16"/>
        <v>~SS-__707</v>
      </c>
      <c r="AA24">
        <f t="shared" si="17"/>
        <v>35</v>
      </c>
      <c r="AB24" t="str">
        <f t="shared" si="26"/>
        <v>insert into unit (UseOrdinal, MissionName, UniqueName, ServiceIdx, ServiceTypeIdx, RankSymbol, CanHide) Values (0, 'SSN-__707', 'ex Portsmouth',1,1,'@', 0)</v>
      </c>
      <c r="AC24" t="str">
        <f t="shared" si="27"/>
        <v>INSERT INTO ship (unitId, ShipPrefixId, Name, HCS, HCSNumber, PennantCode, PennantNumber, IsBase, AltName, AltHCS, AltHCSNumber, IsInactive, Commissioned, Decommissioned) Values ('878', 3, 'Portsmouth', 'SSN', 707, 'S', 707, 0, 'Portsmouth', 'SSN', 707, '1', '1983-10-01 00:00','2004-09-10 00:00')</v>
      </c>
      <c r="AD24" t="str">
        <f t="shared" si="28"/>
        <v>insert into Relationship (Reltypeidx, RelfromUnitid, reltounitid) values (1, 56,878)</v>
      </c>
      <c r="AE24" t="str">
        <f t="shared" si="29"/>
        <v>insert into unitindex (indexcode, unitid, issortindex, isdisplayindex, isalt, isplaceholder, displayorder) values ('#S __707',878,0,1,0,0,1) insert into unitindex (indexcode, unitid, issortindex, isdisplayindex, isalt, isplaceholder, displayorder) values ('SSN-__707',878,0,1,0,0,2) insert into unitindex (indexcode, unitid, issortindex, isdisplayindex, isalt, isplaceholder, displayorder) values ('USN SSN-__707',878,0,0,1,0,3) insert into unitindex (indexcode, unitid, issortindex, isdisplayindex, isalt, isplaceholder, displayorder) values ('~SS-__707',878,1,1,0,0,4)</v>
      </c>
      <c r="AF24" t="str">
        <f t="shared" si="18"/>
        <v>insert into shipclassmember (shipid, shipclassid, isleadboat) values ('02942691-a93a-455b-a10a-cc3ef0f4ad2e',35,0)</v>
      </c>
      <c r="AG24" t="str">
        <f t="shared" si="19"/>
        <v>insert into missionunit (missionid, unitid) values (126,878)</v>
      </c>
    </row>
    <row r="25" spans="1:35" ht="100.8" x14ac:dyDescent="0.3">
      <c r="A25" s="10">
        <v>879</v>
      </c>
      <c r="B25" s="10" t="s">
        <v>1283</v>
      </c>
      <c r="C25" s="11" t="s">
        <v>41</v>
      </c>
      <c r="D25" s="10">
        <v>708</v>
      </c>
      <c r="E25" s="26"/>
      <c r="F25" s="12">
        <v>26968</v>
      </c>
      <c r="G25" s="12">
        <v>29606</v>
      </c>
      <c r="H25" s="12">
        <v>30394</v>
      </c>
      <c r="I25" s="12">
        <v>30751</v>
      </c>
      <c r="J25" s="12">
        <v>39688</v>
      </c>
      <c r="K25" s="10" t="s">
        <v>1156</v>
      </c>
      <c r="L25" s="17" t="s">
        <v>1099</v>
      </c>
      <c r="M25" s="11" t="s">
        <v>1157</v>
      </c>
      <c r="N25" t="str">
        <f t="shared" si="5"/>
        <v>1984-03-10 00:00</v>
      </c>
      <c r="O25" t="str">
        <f t="shared" si="6"/>
        <v>2008-08-28 00:00</v>
      </c>
      <c r="P25" t="str">
        <f t="shared" si="7"/>
        <v>SSN-__708</v>
      </c>
      <c r="Q25" t="str">
        <f t="shared" si="25"/>
        <v>ex</v>
      </c>
      <c r="R25">
        <f t="shared" si="8"/>
        <v>3</v>
      </c>
      <c r="S25" t="str">
        <f t="shared" si="9"/>
        <v>SSN</v>
      </c>
      <c r="T25" t="str">
        <f t="shared" si="10"/>
        <v>708</v>
      </c>
      <c r="U25" t="str">
        <f t="shared" si="11"/>
        <v>S</v>
      </c>
      <c r="V25">
        <f t="shared" si="12"/>
        <v>1</v>
      </c>
      <c r="W25" t="str">
        <f t="shared" si="13"/>
        <v>#S __708</v>
      </c>
      <c r="X25" t="str">
        <f t="shared" si="14"/>
        <v>SSN-__708</v>
      </c>
      <c r="Y25" t="str">
        <f t="shared" si="15"/>
        <v>USN SSN-__708</v>
      </c>
      <c r="Z25" t="str">
        <f t="shared" si="16"/>
        <v>~SS-__708</v>
      </c>
      <c r="AA25">
        <f t="shared" si="17"/>
        <v>35</v>
      </c>
      <c r="AB25" t="str">
        <f t="shared" si="26"/>
        <v>insert into unit (UseOrdinal, MissionName, UniqueName, ServiceIdx, ServiceTypeIdx, RankSymbol, CanHide) Values (0, 'SSN-__708', 'ex Minneapolis-Saint Paul',1,1,'@', 0)</v>
      </c>
      <c r="AC25" t="str">
        <f t="shared" si="27"/>
        <v>INSERT INTO ship (unitId, ShipPrefixId, Name, HCS, HCSNumber, PennantCode, PennantNumber, IsBase, AltName, AltHCS, AltHCSNumber, IsInactive, Commissioned, Decommissioned) Values ('879', 3, 'Minneapolis-Saint Paul', 'SSN', 708, 'S', 708, 0, 'Minneapolis-Saint Paul', 'SSN', 708, '1', '1984-03-10 00:00','2008-08-28 00:00')</v>
      </c>
      <c r="AD25" t="str">
        <f t="shared" si="28"/>
        <v>insert into Relationship (Reltypeidx, RelfromUnitid, reltounitid) values (1, 56,879)</v>
      </c>
      <c r="AE25" t="str">
        <f t="shared" si="29"/>
        <v>insert into unitindex (indexcode, unitid, issortindex, isdisplayindex, isalt, isplaceholder, displayorder) values ('#S __708',879,0,1,0,0,1) insert into unitindex (indexcode, unitid, issortindex, isdisplayindex, isalt, isplaceholder, displayorder) values ('SSN-__708',879,0,1,0,0,2) insert into unitindex (indexcode, unitid, issortindex, isdisplayindex, isalt, isplaceholder, displayorder) values ('USN SSN-__708',879,0,0,1,0,3) insert into unitindex (indexcode, unitid, issortindex, isdisplayindex, isalt, isplaceholder, displayorder) values ('~SS-__708',879,1,1,0,0,4)</v>
      </c>
      <c r="AF25" t="str">
        <f t="shared" si="18"/>
        <v>insert into shipclassmember (shipid, shipclassid, isleadboat) values ('815435dd-39ce-481d-9272-f27da378af4d',35,0)</v>
      </c>
      <c r="AG25" t="str">
        <f t="shared" si="19"/>
        <v>insert into missionunit (missionid, unitid) values (126,879)</v>
      </c>
    </row>
    <row r="26" spans="1:35" ht="57.6" customHeight="1" x14ac:dyDescent="0.3">
      <c r="A26" s="28">
        <v>880</v>
      </c>
      <c r="B26" s="28" t="s">
        <v>1284</v>
      </c>
      <c r="C26" s="11" t="s">
        <v>1158</v>
      </c>
      <c r="D26" s="26">
        <v>709</v>
      </c>
      <c r="E26" s="26"/>
      <c r="F26" s="27">
        <v>27008</v>
      </c>
      <c r="G26" s="27">
        <v>29791</v>
      </c>
      <c r="H26" s="27">
        <v>30555</v>
      </c>
      <c r="I26" s="27">
        <v>30884</v>
      </c>
      <c r="J26" s="27">
        <v>39065</v>
      </c>
      <c r="K26" s="26" t="s">
        <v>1160</v>
      </c>
      <c r="L26" s="33" t="s">
        <v>1099</v>
      </c>
      <c r="M26" s="25" t="s">
        <v>1161</v>
      </c>
      <c r="N26" s="29" t="str">
        <f t="shared" si="5"/>
        <v>1984-07-21 00:00</v>
      </c>
      <c r="O26" s="29" t="str">
        <f t="shared" si="6"/>
        <v>2006-12-14 00:00</v>
      </c>
      <c r="P26" s="29" t="str">
        <f t="shared" si="7"/>
        <v>SSN-__709</v>
      </c>
      <c r="Q26" s="29" t="str">
        <f t="shared" si="25"/>
        <v>ex</v>
      </c>
      <c r="R26" s="29">
        <f t="shared" si="8"/>
        <v>3</v>
      </c>
      <c r="S26" s="29" t="str">
        <f t="shared" si="9"/>
        <v>SSN</v>
      </c>
      <c r="T26" s="29" t="str">
        <f t="shared" si="10"/>
        <v>709</v>
      </c>
      <c r="U26" s="29" t="str">
        <f t="shared" si="11"/>
        <v>S</v>
      </c>
      <c r="V26" s="29">
        <f t="shared" si="12"/>
        <v>1</v>
      </c>
      <c r="W26" s="29" t="str">
        <f t="shared" si="13"/>
        <v>#S __709</v>
      </c>
      <c r="X26" s="29" t="str">
        <f t="shared" si="14"/>
        <v>SSN-__709</v>
      </c>
      <c r="Y26" s="29" t="str">
        <f t="shared" si="15"/>
        <v>USN SSN-__709</v>
      </c>
      <c r="Z26" s="29" t="str">
        <f t="shared" si="16"/>
        <v>~SS-__709</v>
      </c>
      <c r="AA26" s="29">
        <f t="shared" si="17"/>
        <v>35</v>
      </c>
      <c r="AB26" s="29" t="str">
        <f t="shared" si="26"/>
        <v>insert into unit (UseOrdinal, MissionName, UniqueName, ServiceIdx, ServiceTypeIdx, RankSymbol, CanHide) Values (0, 'SSN-__709', 'ex Hyman G. Rickover',1,1,'@', 0)</v>
      </c>
      <c r="AC26" s="29" t="str">
        <f t="shared" si="27"/>
        <v>INSERT INTO ship (unitId, ShipPrefixId, Name, HCS, HCSNumber, PennantCode, PennantNumber, IsBase, AltName, AltHCS, AltHCSNumber, IsInactive, Commissioned, Decommissioned) Values ('880', 3, 'Hyman G. Rickover', 'SSN', 709, 'S', 709, 0, 'Hyman G. Rickover', 'SSN', 709, '1', '1984-07-21 00:00','2006-12-14 00:00')</v>
      </c>
      <c r="AD26" s="29" t="str">
        <f t="shared" si="28"/>
        <v>insert into Relationship (Reltypeidx, RelfromUnitid, reltounitid) values (1, 56,880)</v>
      </c>
      <c r="AE26" s="29" t="str">
        <f t="shared" si="29"/>
        <v>insert into unitindex (indexcode, unitid, issortindex, isdisplayindex, isalt, isplaceholder, displayorder) values ('#S __709',880,0,1,0,0,1) insert into unitindex (indexcode, unitid, issortindex, isdisplayindex, isalt, isplaceholder, displayorder) values ('SSN-__709',880,0,1,0,0,2) insert into unitindex (indexcode, unitid, issortindex, isdisplayindex, isalt, isplaceholder, displayorder) values ('USN SSN-__709',880,0,0,1,0,3) insert into unitindex (indexcode, unitid, issortindex, isdisplayindex, isalt, isplaceholder, displayorder) values ('~SS-__709',880,1,1,0,0,4)</v>
      </c>
      <c r="AF26" s="29" t="str">
        <f t="shared" si="18"/>
        <v>insert into shipclassmember (shipid, shipclassid, isleadboat) values ('82d5d02f-85d6-4174-9351-08d3713178d3',35,0)</v>
      </c>
      <c r="AG26" s="29" t="str">
        <f t="shared" si="19"/>
        <v>insert into missionunit (missionid, unitid) values (126,880)</v>
      </c>
      <c r="AH26" s="29"/>
    </row>
    <row r="27" spans="1:35" ht="28.8" x14ac:dyDescent="0.3">
      <c r="A27" s="28"/>
      <c r="B27" s="28"/>
      <c r="C27" s="10" t="s">
        <v>1159</v>
      </c>
      <c r="D27" s="26"/>
      <c r="E27" s="26"/>
      <c r="F27" s="27"/>
      <c r="G27" s="27"/>
      <c r="H27" s="27"/>
      <c r="I27" s="27"/>
      <c r="J27" s="27"/>
      <c r="K27" s="26"/>
      <c r="L27" s="33"/>
      <c r="M27" s="25"/>
      <c r="N27" s="29"/>
      <c r="O27" s="29"/>
      <c r="P27" s="29"/>
      <c r="Q27" s="29"/>
      <c r="R27" s="29"/>
      <c r="S27" s="29"/>
      <c r="T27" s="29"/>
      <c r="U27" s="29"/>
      <c r="V27" s="29"/>
      <c r="W27" s="29"/>
      <c r="X27" s="29"/>
      <c r="Y27" s="29"/>
      <c r="Z27" s="29"/>
      <c r="AA27" s="29"/>
      <c r="AB27" s="29"/>
      <c r="AC27" s="29"/>
      <c r="AD27" s="29"/>
      <c r="AE27" s="29"/>
      <c r="AF27" s="29"/>
      <c r="AG27" s="29"/>
      <c r="AH27" s="29"/>
    </row>
    <row r="28" spans="1:35" ht="72" customHeight="1" x14ac:dyDescent="0.3">
      <c r="A28" s="28">
        <v>881</v>
      </c>
      <c r="B28" s="28" t="s">
        <v>1285</v>
      </c>
      <c r="C28" s="25" t="s">
        <v>1162</v>
      </c>
      <c r="D28" s="26">
        <v>710</v>
      </c>
      <c r="E28" s="26"/>
      <c r="F28" s="27"/>
      <c r="G28" s="27">
        <v>30407</v>
      </c>
      <c r="H28" s="27">
        <v>30702</v>
      </c>
      <c r="I28" s="27">
        <v>31066</v>
      </c>
      <c r="J28" s="27">
        <v>39855</v>
      </c>
      <c r="K28" s="10" t="s">
        <v>1163</v>
      </c>
      <c r="L28" s="33" t="s">
        <v>1099</v>
      </c>
      <c r="M28" s="25" t="s">
        <v>1164</v>
      </c>
      <c r="N28" s="29" t="str">
        <f t="shared" si="5"/>
        <v>1985-01-19 00:00</v>
      </c>
      <c r="O28" s="29" t="str">
        <f t="shared" si="6"/>
        <v>2009-02-11 00:00</v>
      </c>
      <c r="P28" s="29" t="str">
        <f t="shared" si="7"/>
        <v>SSN-__710</v>
      </c>
      <c r="Q28" s="29" t="str">
        <f>IF(O28="","HMS","ex")</f>
        <v>ex</v>
      </c>
      <c r="R28" s="29">
        <f t="shared" si="8"/>
        <v>3</v>
      </c>
      <c r="S28" s="29" t="str">
        <f t="shared" si="9"/>
        <v>SSN</v>
      </c>
      <c r="T28" s="29" t="str">
        <f t="shared" si="10"/>
        <v>710</v>
      </c>
      <c r="U28" s="29" t="str">
        <f t="shared" si="11"/>
        <v>S</v>
      </c>
      <c r="V28" s="29">
        <f t="shared" si="12"/>
        <v>1</v>
      </c>
      <c r="W28" s="29" t="str">
        <f t="shared" si="13"/>
        <v>#S __710</v>
      </c>
      <c r="X28" s="29" t="str">
        <f t="shared" si="14"/>
        <v>SSN-__710</v>
      </c>
      <c r="Y28" s="29" t="str">
        <f t="shared" si="15"/>
        <v>USN SSN-__710</v>
      </c>
      <c r="Z28" s="29" t="str">
        <f t="shared" si="16"/>
        <v>~SS-__710</v>
      </c>
      <c r="AA28" s="29">
        <f t="shared" si="17"/>
        <v>35</v>
      </c>
      <c r="AB28" s="29" t="str">
        <f>CONCATENATE("insert into unit (UseOrdinal, MissionName, UniqueName, ServiceIdx, ServiceTypeIdx, RankSymbol, CanHide) Values (0, '",P28,"', '",CONCATENATE(Q28," ",C28),"'",",1,1,'@', 0)")</f>
        <v>insert into unit (UseOrdinal, MissionName, UniqueName, ServiceIdx, ServiceTypeIdx, RankSymbol, CanHide) Values (0, 'SSN-__710', 'ex Augusta',1,1,'@', 0)</v>
      </c>
      <c r="AC28" s="29" t="str">
        <f>CONCATENATE("INSERT INTO ship (unitId, ShipPrefixId, Name, HCS, HCSNumber, PennantCode, PennantNumber, IsBase, AltName, AltHCS, AltHCSNumber, IsInactive, Commissioned, Decommissioned) Values ('",A28,"', ",R28,", '",C28,"', '",S28,"', ",T28,", '","S', ",T28,", 0, '",C28,"', '",S28,"', ",T28,", '",V28,"', '",N28,"','",O28,"')")</f>
        <v>INSERT INTO ship (unitId, ShipPrefixId, Name, HCS, HCSNumber, PennantCode, PennantNumber, IsBase, AltName, AltHCS, AltHCSNumber, IsInactive, Commissioned, Decommissioned) Values ('881', 3, 'Augusta', 'SSN', 710, 'S', 710, 0, 'Augusta', 'SSN', 710, '1', '1985-01-19 00:00','2009-02-11 00:00')</v>
      </c>
      <c r="AD28" s="29" t="str">
        <f>CONCATENATE("insert into Relationship (Reltypeidx, RelfromUnitid, reltounitid) values (1, 56,",A28,")")</f>
        <v>insert into Relationship (Reltypeidx, RelfromUnitid, reltounitid) values (1, 56,881)</v>
      </c>
      <c r="AE28" s="29" t="str">
        <f>CONCATENATE("insert into unitindex (indexcode, unitid, issortindex, isdisplayindex, isalt, isplaceholder, displayorder) values ('",W28,"',",A28,",0,1,0,0,1) insert into unitindex (indexcode, unitid, issortindex, isdisplayindex, isalt, isplaceholder, displayorder) values ('",X28,"',",A28,",0,1,0,0,2) insert into unitindex (indexcode, unitid, issortindex, isdisplayindex, isalt, isplaceholder, displayorder) values ('",Y28,"',",A28,,",0,0,1,0,3) insert into unitindex (indexcode, unitid, issortindex, isdisplayindex, isalt, isplaceholder, displayorder) values ('",Z28,"',",A28,",1,1,0,0,4)")</f>
        <v>insert into unitindex (indexcode, unitid, issortindex, isdisplayindex, isalt, isplaceholder, displayorder) values ('#S __710',881,0,1,0,0,1) insert into unitindex (indexcode, unitid, issortindex, isdisplayindex, isalt, isplaceholder, displayorder) values ('SSN-__710',881,0,1,0,0,2) insert into unitindex (indexcode, unitid, issortindex, isdisplayindex, isalt, isplaceholder, displayorder) values ('USN SSN-__710',881,0,0,1,0,3) insert into unitindex (indexcode, unitid, issortindex, isdisplayindex, isalt, isplaceholder, displayorder) values ('~SS-__710',881,1,1,0,0,4)</v>
      </c>
      <c r="AF28" s="29" t="str">
        <f t="shared" si="18"/>
        <v>insert into shipclassmember (shipid, shipclassid, isleadboat) values ('9e53f58d-8509-4be5-a507-f55cf54bbac8',35,0)</v>
      </c>
      <c r="AG28" s="29" t="str">
        <f t="shared" si="19"/>
        <v>insert into missionunit (missionid, unitid) values (126,881)</v>
      </c>
      <c r="AH28" s="29"/>
      <c r="AI28" s="29"/>
    </row>
    <row r="29" spans="1:35" ht="28.8" x14ac:dyDescent="0.3">
      <c r="A29" s="28"/>
      <c r="B29" s="28"/>
      <c r="C29" s="25"/>
      <c r="D29" s="26"/>
      <c r="E29" s="26"/>
      <c r="F29" s="27"/>
      <c r="G29" s="27"/>
      <c r="H29" s="27"/>
      <c r="I29" s="27"/>
      <c r="J29" s="27"/>
      <c r="K29" s="10" t="s">
        <v>1117</v>
      </c>
      <c r="L29" s="33"/>
      <c r="M29" s="25"/>
      <c r="N29" s="29"/>
      <c r="O29" s="29"/>
      <c r="P29" s="29"/>
      <c r="Q29" s="29"/>
      <c r="R29" s="29"/>
      <c r="S29" s="29"/>
      <c r="T29" s="29"/>
      <c r="U29" s="29"/>
      <c r="V29" s="29"/>
      <c r="W29" s="29"/>
      <c r="X29" s="29"/>
      <c r="Y29" s="29"/>
      <c r="Z29" s="29"/>
      <c r="AA29" s="29"/>
      <c r="AB29" s="29"/>
      <c r="AC29" s="29"/>
      <c r="AD29" s="29"/>
      <c r="AE29" s="29"/>
      <c r="AF29" s="29"/>
      <c r="AG29" s="29"/>
      <c r="AH29" s="29"/>
      <c r="AI29" s="29"/>
    </row>
    <row r="30" spans="1:35" ht="216" customHeight="1" x14ac:dyDescent="0.3">
      <c r="A30" s="28">
        <v>882</v>
      </c>
      <c r="B30" s="28" t="s">
        <v>1286</v>
      </c>
      <c r="C30" s="25" t="s">
        <v>1165</v>
      </c>
      <c r="D30" s="26">
        <v>711</v>
      </c>
      <c r="E30" s="26" t="s">
        <v>1089</v>
      </c>
      <c r="F30" s="27">
        <v>27607</v>
      </c>
      <c r="G30" s="27">
        <v>28271</v>
      </c>
      <c r="H30" s="27">
        <v>29155</v>
      </c>
      <c r="I30" s="27">
        <v>29700</v>
      </c>
      <c r="J30" s="10" t="s">
        <v>1166</v>
      </c>
      <c r="K30" s="26"/>
      <c r="L30" s="34" t="s">
        <v>1167</v>
      </c>
      <c r="M30" s="25" t="s">
        <v>1168</v>
      </c>
      <c r="N30" s="29" t="str">
        <f t="shared" si="5"/>
        <v>1981-04-24 00:00</v>
      </c>
      <c r="O30" s="29" t="str">
        <f>IF(TEXT(J31,"YYYY-MM-DD HH:MM")="1900-01-00 00:00","",TEXT(J31,"YYYY-MM-DD HH:MM"))</f>
        <v>2017-05-11 00:00</v>
      </c>
      <c r="P30" s="29" t="str">
        <f t="shared" si="7"/>
        <v>SSN-__711</v>
      </c>
      <c r="Q30" s="29" t="str">
        <f>IF(O30="","HMS","ex")</f>
        <v>ex</v>
      </c>
      <c r="R30" s="29">
        <f t="shared" si="8"/>
        <v>3</v>
      </c>
      <c r="S30" s="29" t="str">
        <f t="shared" si="9"/>
        <v>SSN</v>
      </c>
      <c r="T30" s="29" t="str">
        <f t="shared" si="10"/>
        <v>711</v>
      </c>
      <c r="U30" s="29" t="str">
        <f t="shared" si="11"/>
        <v>S</v>
      </c>
      <c r="V30" s="29">
        <f t="shared" si="12"/>
        <v>1</v>
      </c>
      <c r="W30" s="29" t="str">
        <f t="shared" si="13"/>
        <v>#S __711</v>
      </c>
      <c r="X30" s="29" t="str">
        <f t="shared" si="14"/>
        <v>SSN-__711</v>
      </c>
      <c r="Y30" s="29" t="str">
        <f t="shared" si="15"/>
        <v>USN SSN-__711</v>
      </c>
      <c r="Z30" s="29" t="str">
        <f t="shared" si="16"/>
        <v>~SS-__711</v>
      </c>
      <c r="AA30" s="29">
        <f t="shared" si="17"/>
        <v>35</v>
      </c>
      <c r="AB30" s="29" t="str">
        <f>CONCATENATE("insert into unit (UseOrdinal, MissionName, UniqueName, ServiceIdx, ServiceTypeIdx, RankSymbol, CanHide) Values (0, '",P30,"', '",CONCATENATE(Q30," ",C30),"'",",1,1,'@', 0)")</f>
        <v>insert into unit (UseOrdinal, MissionName, UniqueName, ServiceIdx, ServiceTypeIdx, RankSymbol, CanHide) Values (0, 'SSN-__711', 'ex San Francisco',1,1,'@', 0)</v>
      </c>
      <c r="AC30" s="29" t="str">
        <f>CONCATENATE("INSERT INTO ship (unitId, ShipPrefixId, Name, HCS, HCSNumber, PennantCode, PennantNumber, IsBase, AltName, AltHCS, AltHCSNumber, IsInactive, Commissioned, Decommissioned) Values ('",A30,"', ",R30,", '",C30,"', '",S30,"', ",T30,", '","S', ",T30,", 0, '",C30,"', '",S30,"', ",T30,", '",V30,"', '",N30,"','",O30,"')")</f>
        <v>INSERT INTO ship (unitId, ShipPrefixId, Name, HCS, HCSNumber, PennantCode, PennantNumber, IsBase, AltName, AltHCS, AltHCSNumber, IsInactive, Commissioned, Decommissioned) Values ('882', 3, 'San Francisco', 'SSN', 711, 'S', 711, 0, 'San Francisco', 'SSN', 711, '1', '1981-04-24 00:00','2017-05-11 00:00')</v>
      </c>
      <c r="AD30" s="29" t="str">
        <f>CONCATENATE("insert into Relationship (Reltypeidx, RelfromUnitid, reltounitid) values (1, 56,",A30,")")</f>
        <v>insert into Relationship (Reltypeidx, RelfromUnitid, reltounitid) values (1, 56,882)</v>
      </c>
      <c r="AE30" s="29" t="str">
        <f>CONCATENATE("insert into unitindex (indexcode, unitid, issortindex, isdisplayindex, isalt, isplaceholder, displayorder) values ('",W30,"',",A30,",0,1,0,0,1) insert into unitindex (indexcode, unitid, issortindex, isdisplayindex, isalt, isplaceholder, displayorder) values ('",X30,"',",A30,",0,1,0,0,2) insert into unitindex (indexcode, unitid, issortindex, isdisplayindex, isalt, isplaceholder, displayorder) values ('",Y30,"',",A30,,",0,0,1,0,3) insert into unitindex (indexcode, unitid, issortindex, isdisplayindex, isalt, isplaceholder, displayorder) values ('",Z30,"',",A30,",1,1,0,0,4)")</f>
        <v>insert into unitindex (indexcode, unitid, issortindex, isdisplayindex, isalt, isplaceholder, displayorder) values ('#S __711',882,0,1,0,0,1) insert into unitindex (indexcode, unitid, issortindex, isdisplayindex, isalt, isplaceholder, displayorder) values ('SSN-__711',882,0,1,0,0,2) insert into unitindex (indexcode, unitid, issortindex, isdisplayindex, isalt, isplaceholder, displayorder) values ('USN SSN-__711',882,0,0,1,0,3) insert into unitindex (indexcode, unitid, issortindex, isdisplayindex, isalt, isplaceholder, displayorder) values ('~SS-__711',882,1,1,0,0,4)</v>
      </c>
      <c r="AF30" s="29" t="str">
        <f t="shared" si="18"/>
        <v>insert into shipclassmember (shipid, shipclassid, isleadboat) values ('5e9b8d42-2fd9-4d6e-a45e-98107760db94',35,0)</v>
      </c>
      <c r="AG30" s="29" t="str">
        <f t="shared" si="19"/>
        <v>insert into missionunit (missionid, unitid) values (126,882)</v>
      </c>
      <c r="AH30" s="29"/>
      <c r="AI30" s="29"/>
    </row>
    <row r="31" spans="1:35" x14ac:dyDescent="0.3">
      <c r="A31" s="28"/>
      <c r="B31" s="28"/>
      <c r="C31" s="25"/>
      <c r="D31" s="26"/>
      <c r="E31" s="26"/>
      <c r="F31" s="27"/>
      <c r="G31" s="27"/>
      <c r="H31" s="27"/>
      <c r="I31" s="27"/>
      <c r="J31" s="12">
        <v>42866</v>
      </c>
      <c r="K31" s="26"/>
      <c r="L31" s="34"/>
      <c r="M31" s="25"/>
      <c r="N31" s="29"/>
      <c r="O31" s="29"/>
      <c r="P31" s="29"/>
      <c r="Q31" s="29"/>
      <c r="R31" s="29"/>
      <c r="S31" s="29"/>
      <c r="T31" s="29"/>
      <c r="U31" s="29"/>
      <c r="V31" s="29"/>
      <c r="W31" s="29"/>
      <c r="X31" s="29"/>
      <c r="Y31" s="29"/>
      <c r="Z31" s="29"/>
      <c r="AA31" s="29"/>
      <c r="AB31" s="29"/>
      <c r="AC31" s="29"/>
      <c r="AD31" s="29"/>
      <c r="AE31" s="29"/>
      <c r="AF31" s="29"/>
      <c r="AG31" s="29"/>
      <c r="AH31" s="29"/>
      <c r="AI31" s="29"/>
    </row>
    <row r="32" spans="1:35" ht="100.8" x14ac:dyDescent="0.3">
      <c r="A32" s="10">
        <v>883</v>
      </c>
      <c r="B32" s="10" t="s">
        <v>1287</v>
      </c>
      <c r="C32" s="11" t="s">
        <v>1169</v>
      </c>
      <c r="D32" s="10">
        <v>712</v>
      </c>
      <c r="E32" s="26"/>
      <c r="F32" s="27"/>
      <c r="G32" s="12">
        <v>28719</v>
      </c>
      <c r="H32" s="12">
        <v>29449</v>
      </c>
      <c r="I32" s="12">
        <v>30016</v>
      </c>
      <c r="J32" s="12">
        <v>36510</v>
      </c>
      <c r="K32" s="10" t="s">
        <v>1170</v>
      </c>
      <c r="L32" s="17" t="s">
        <v>1099</v>
      </c>
      <c r="M32" s="11" t="s">
        <v>1171</v>
      </c>
      <c r="N32" t="str">
        <f t="shared" si="5"/>
        <v>1982-03-06 00:00</v>
      </c>
      <c r="O32" t="str">
        <f t="shared" si="6"/>
        <v>1999-12-16 00:00</v>
      </c>
      <c r="P32" t="str">
        <f t="shared" si="7"/>
        <v>SSN-__712</v>
      </c>
      <c r="Q32" t="str">
        <f>IF(O32="","HMS","ex")</f>
        <v>ex</v>
      </c>
      <c r="R32">
        <f t="shared" si="8"/>
        <v>3</v>
      </c>
      <c r="S32" t="str">
        <f t="shared" si="9"/>
        <v>SSN</v>
      </c>
      <c r="T32" t="str">
        <f t="shared" si="10"/>
        <v>712</v>
      </c>
      <c r="U32" t="str">
        <f t="shared" si="11"/>
        <v>S</v>
      </c>
      <c r="V32">
        <f t="shared" si="12"/>
        <v>1</v>
      </c>
      <c r="W32" t="str">
        <f t="shared" si="13"/>
        <v>#S __712</v>
      </c>
      <c r="X32" t="str">
        <f t="shared" si="14"/>
        <v>SSN-__712</v>
      </c>
      <c r="Y32" t="str">
        <f t="shared" si="15"/>
        <v>USN SSN-__712</v>
      </c>
      <c r="Z32" t="str">
        <f t="shared" si="16"/>
        <v>~SS-__712</v>
      </c>
      <c r="AA32">
        <f t="shared" si="17"/>
        <v>35</v>
      </c>
      <c r="AB32" t="str">
        <f>CONCATENATE("insert into unit (UseOrdinal, MissionName, UniqueName, ServiceIdx, ServiceTypeIdx, RankSymbol, CanHide) Values (0, '",P32,"', '",CONCATENATE(Q32," ",C32),"'",",1,1,'@', 0)")</f>
        <v>insert into unit (UseOrdinal, MissionName, UniqueName, ServiceIdx, ServiceTypeIdx, RankSymbol, CanHide) Values (0, 'SSN-__712', 'ex Atlanta',1,1,'@', 0)</v>
      </c>
      <c r="AC32" t="str">
        <f>CONCATENATE("INSERT INTO ship (unitId, ShipPrefixId, Name, HCS, HCSNumber, PennantCode, PennantNumber, IsBase, AltName, AltHCS, AltHCSNumber, IsInactive, Commissioned, Decommissioned) Values ('",A32,"', ",R32,", '",C32,"', '",S32,"', ",T32,", '","S', ",T32,", 0, '",C32,"', '",S32,"', ",T32,", '",V32,"', '",N32,"','",O32,"')")</f>
        <v>INSERT INTO ship (unitId, ShipPrefixId, Name, HCS, HCSNumber, PennantCode, PennantNumber, IsBase, AltName, AltHCS, AltHCSNumber, IsInactive, Commissioned, Decommissioned) Values ('883', 3, 'Atlanta', 'SSN', 712, 'S', 712, 0, 'Atlanta', 'SSN', 712, '1', '1982-03-06 00:00','1999-12-16 00:00')</v>
      </c>
      <c r="AD32" t="str">
        <f>CONCATENATE("insert into Relationship (Reltypeidx, RelfromUnitid, reltounitid) values (1, 56,",A32,")")</f>
        <v>insert into Relationship (Reltypeidx, RelfromUnitid, reltounitid) values (1, 56,883)</v>
      </c>
      <c r="AE32" t="str">
        <f>CONCATENATE("insert into unitindex (indexcode, unitid, issortindex, isdisplayindex, isalt, isplaceholder, displayorder) values ('",W32,"',",A32,",0,1,0,0,1) insert into unitindex (indexcode, unitid, issortindex, isdisplayindex, isalt, isplaceholder, displayorder) values ('",X32,"',",A32,",0,1,0,0,2) insert into unitindex (indexcode, unitid, issortindex, isdisplayindex, isalt, isplaceholder, displayorder) values ('",Y32,"',",A32,,",0,0,1,0,3) insert into unitindex (indexcode, unitid, issortindex, isdisplayindex, isalt, isplaceholder, displayorder) values ('",Z32,"',",A32,",1,1,0,0,4)")</f>
        <v>insert into unitindex (indexcode, unitid, issortindex, isdisplayindex, isalt, isplaceholder, displayorder) values ('#S __712',883,0,1,0,0,1) insert into unitindex (indexcode, unitid, issortindex, isdisplayindex, isalt, isplaceholder, displayorder) values ('SSN-__712',883,0,1,0,0,2) insert into unitindex (indexcode, unitid, issortindex, isdisplayindex, isalt, isplaceholder, displayorder) values ('USN SSN-__712',883,0,0,1,0,3) insert into unitindex (indexcode, unitid, issortindex, isdisplayindex, isalt, isplaceholder, displayorder) values ('~SS-__712',883,1,1,0,0,4)</v>
      </c>
      <c r="AF32" t="str">
        <f t="shared" si="18"/>
        <v>insert into shipclassmember (shipid, shipclassid, isleadboat) values ('cbf9dd94-9ecc-4407-9317-b6c277ab0481',35,0)</v>
      </c>
      <c r="AG32" t="str">
        <f t="shared" si="19"/>
        <v>insert into missionunit (missionid, unitid) values (126,883)</v>
      </c>
    </row>
    <row r="33" spans="1:34" ht="86.4" x14ac:dyDescent="0.3">
      <c r="A33" s="10">
        <v>884</v>
      </c>
      <c r="B33" s="10" t="s">
        <v>1288</v>
      </c>
      <c r="C33" s="11" t="s">
        <v>1172</v>
      </c>
      <c r="D33" s="10">
        <v>713</v>
      </c>
      <c r="E33" s="26"/>
      <c r="F33" s="27"/>
      <c r="G33" s="12">
        <v>28884</v>
      </c>
      <c r="H33" s="12">
        <v>29666</v>
      </c>
      <c r="I33" s="12">
        <v>30219</v>
      </c>
      <c r="J33" s="12">
        <v>42608</v>
      </c>
      <c r="K33" s="10" t="s">
        <v>1173</v>
      </c>
      <c r="L33" s="17" t="s">
        <v>1174</v>
      </c>
      <c r="M33" s="11" t="s">
        <v>1175</v>
      </c>
      <c r="N33" t="str">
        <f t="shared" si="5"/>
        <v>1982-09-25 00:00</v>
      </c>
      <c r="O33" t="str">
        <f t="shared" si="6"/>
        <v>2016-08-26 00:00</v>
      </c>
      <c r="P33" t="str">
        <f t="shared" si="7"/>
        <v>SSN-__713</v>
      </c>
      <c r="Q33" t="str">
        <f>IF(O33="","HMS","ex")</f>
        <v>ex</v>
      </c>
      <c r="R33">
        <f t="shared" si="8"/>
        <v>3</v>
      </c>
      <c r="S33" t="str">
        <f t="shared" si="9"/>
        <v>SSN</v>
      </c>
      <c r="T33" t="str">
        <f t="shared" si="10"/>
        <v>713</v>
      </c>
      <c r="U33" t="str">
        <f t="shared" si="11"/>
        <v>S</v>
      </c>
      <c r="V33">
        <f t="shared" si="12"/>
        <v>1</v>
      </c>
      <c r="W33" t="str">
        <f t="shared" si="13"/>
        <v>#S __713</v>
      </c>
      <c r="X33" t="str">
        <f t="shared" si="14"/>
        <v>SSN-__713</v>
      </c>
      <c r="Y33" t="str">
        <f t="shared" si="15"/>
        <v>USN SSN-__713</v>
      </c>
      <c r="Z33" t="str">
        <f t="shared" si="16"/>
        <v>~SS-__713</v>
      </c>
      <c r="AA33">
        <f t="shared" si="17"/>
        <v>35</v>
      </c>
      <c r="AB33" t="str">
        <f>CONCATENATE("insert into unit (UseOrdinal, MissionName, UniqueName, ServiceIdx, ServiceTypeIdx, RankSymbol, CanHide) Values (0, '",P33,"', '",CONCATENATE(Q33," ",C33),"'",",1,1,'@', 0)")</f>
        <v>insert into unit (UseOrdinal, MissionName, UniqueName, ServiceIdx, ServiceTypeIdx, RankSymbol, CanHide) Values (0, 'SSN-__713', 'ex Houston',1,1,'@', 0)</v>
      </c>
      <c r="AC33" t="str">
        <f>CONCATENATE("INSERT INTO ship (unitId, ShipPrefixId, Name, HCS, HCSNumber, PennantCode, PennantNumber, IsBase, AltName, AltHCS, AltHCSNumber, IsInactive, Commissioned, Decommissioned) Values ('",A33,"', ",R33,", '",C33,"', '",S33,"', ",T33,", '","S', ",T33,", 0, '",C33,"', '",S33,"', ",T33,", '",V33,"', '",N33,"','",O33,"')")</f>
        <v>INSERT INTO ship (unitId, ShipPrefixId, Name, HCS, HCSNumber, PennantCode, PennantNumber, IsBase, AltName, AltHCS, AltHCSNumber, IsInactive, Commissioned, Decommissioned) Values ('884', 3, 'Houston', 'SSN', 713, 'S', 713, 0, 'Houston', 'SSN', 713, '1', '1982-09-25 00:00','2016-08-26 00:00')</v>
      </c>
      <c r="AD33" t="str">
        <f>CONCATENATE("insert into Relationship (Reltypeidx, RelfromUnitid, reltounitid) values (1, 56,",A33,")")</f>
        <v>insert into Relationship (Reltypeidx, RelfromUnitid, reltounitid) values (1, 56,884)</v>
      </c>
      <c r="AE33" t="str">
        <f>CONCATENATE("insert into unitindex (indexcode, unitid, issortindex, isdisplayindex, isalt, isplaceholder, displayorder) values ('",W33,"',",A33,",0,1,0,0,1) insert into unitindex (indexcode, unitid, issortindex, isdisplayindex, isalt, isplaceholder, displayorder) values ('",X33,"',",A33,",0,1,0,0,2) insert into unitindex (indexcode, unitid, issortindex, isdisplayindex, isalt, isplaceholder, displayorder) values ('",Y33,"',",A33,,",0,0,1,0,3) insert into unitindex (indexcode, unitid, issortindex, isdisplayindex, isalt, isplaceholder, displayorder) values ('",Z33,"',",A33,",1,1,0,0,4)")</f>
        <v>insert into unitindex (indexcode, unitid, issortindex, isdisplayindex, isalt, isplaceholder, displayorder) values ('#S __713',884,0,1,0,0,1) insert into unitindex (indexcode, unitid, issortindex, isdisplayindex, isalt, isplaceholder, displayorder) values ('SSN-__713',884,0,1,0,0,2) insert into unitindex (indexcode, unitid, issortindex, isdisplayindex, isalt, isplaceholder, displayorder) values ('USN SSN-__713',884,0,0,1,0,3) insert into unitindex (indexcode, unitid, issortindex, isdisplayindex, isalt, isplaceholder, displayorder) values ('~SS-__713',884,1,1,0,0,4)</v>
      </c>
      <c r="AF33" t="str">
        <f t="shared" si="18"/>
        <v>insert into shipclassmember (shipid, shipclassid, isleadboat) values ('2b0da5d0-0850-4e50-a2a2-d489a5409f0a',35,0)</v>
      </c>
      <c r="AG33" t="str">
        <f t="shared" si="19"/>
        <v>insert into missionunit (missionid, unitid) values (126,884)</v>
      </c>
    </row>
    <row r="34" spans="1:34" ht="100.8" x14ac:dyDescent="0.3">
      <c r="A34" s="10">
        <v>885</v>
      </c>
      <c r="B34" s="10" t="s">
        <v>1289</v>
      </c>
      <c r="C34" s="11" t="s">
        <v>1176</v>
      </c>
      <c r="D34" s="10">
        <v>714</v>
      </c>
      <c r="E34" s="26"/>
      <c r="F34" s="12">
        <v>27810</v>
      </c>
      <c r="G34" s="12">
        <v>29068</v>
      </c>
      <c r="H34" s="12">
        <v>29890</v>
      </c>
      <c r="I34" s="12">
        <v>30457</v>
      </c>
      <c r="J34" s="12">
        <v>41984</v>
      </c>
      <c r="K34" s="10" t="s">
        <v>1177</v>
      </c>
      <c r="L34" s="17" t="s">
        <v>1099</v>
      </c>
      <c r="M34" s="11" t="s">
        <v>1178</v>
      </c>
      <c r="N34" t="str">
        <f t="shared" si="5"/>
        <v>1983-05-21 00:00</v>
      </c>
      <c r="O34" t="str">
        <f t="shared" si="6"/>
        <v>2014-12-11 00:00</v>
      </c>
      <c r="P34" t="str">
        <f t="shared" si="7"/>
        <v>SSN-__714</v>
      </c>
      <c r="Q34" t="str">
        <f>IF(O34="","HMS","ex")</f>
        <v>ex</v>
      </c>
      <c r="R34">
        <f t="shared" si="8"/>
        <v>3</v>
      </c>
      <c r="S34" t="str">
        <f t="shared" si="9"/>
        <v>SSN</v>
      </c>
      <c r="T34" t="str">
        <f t="shared" si="10"/>
        <v>714</v>
      </c>
      <c r="U34" t="str">
        <f t="shared" si="11"/>
        <v>S</v>
      </c>
      <c r="V34">
        <f t="shared" si="12"/>
        <v>1</v>
      </c>
      <c r="W34" t="str">
        <f t="shared" si="13"/>
        <v>#S __714</v>
      </c>
      <c r="X34" t="str">
        <f t="shared" si="14"/>
        <v>SSN-__714</v>
      </c>
      <c r="Y34" t="str">
        <f t="shared" si="15"/>
        <v>USN SSN-__714</v>
      </c>
      <c r="Z34" t="str">
        <f t="shared" si="16"/>
        <v>~SS-__714</v>
      </c>
      <c r="AA34">
        <f t="shared" si="17"/>
        <v>35</v>
      </c>
      <c r="AB34" t="str">
        <f>CONCATENATE("insert into unit (UseOrdinal, MissionName, UniqueName, ServiceIdx, ServiceTypeIdx, RankSymbol, CanHide) Values (0, '",P34,"', '",CONCATENATE(Q34," ",C34),"'",",1,1,'@', 0)")</f>
        <v>insert into unit (UseOrdinal, MissionName, UniqueName, ServiceIdx, ServiceTypeIdx, RankSymbol, CanHide) Values (0, 'SSN-__714', 'ex Norfolk',1,1,'@', 0)</v>
      </c>
      <c r="AC34" t="str">
        <f>CONCATENATE("INSERT INTO ship (unitId, ShipPrefixId, Name, HCS, HCSNumber, PennantCode, PennantNumber, IsBase, AltName, AltHCS, AltHCSNumber, IsInactive, Commissioned, Decommissioned) Values ('",A34,"', ",R34,", '",C34,"', '",S34,"', ",T34,", '","S', ",T34,", 0, '",C34,"', '",S34,"', ",T34,", '",V34,"', '",N34,"','",O34,"')")</f>
        <v>INSERT INTO ship (unitId, ShipPrefixId, Name, HCS, HCSNumber, PennantCode, PennantNumber, IsBase, AltName, AltHCS, AltHCSNumber, IsInactive, Commissioned, Decommissioned) Values ('885', 3, 'Norfolk', 'SSN', 714, 'S', 714, 0, 'Norfolk', 'SSN', 714, '1', '1983-05-21 00:00','2014-12-11 00:00')</v>
      </c>
      <c r="AD34" t="str">
        <f>CONCATENATE("insert into Relationship (Reltypeidx, RelfromUnitid, reltounitid) values (1, 56,",A34,")")</f>
        <v>insert into Relationship (Reltypeidx, RelfromUnitid, reltounitid) values (1, 56,885)</v>
      </c>
      <c r="AE34" t="str">
        <f>CONCATENATE("insert into unitindex (indexcode, unitid, issortindex, isdisplayindex, isalt, isplaceholder, displayorder) values ('",W34,"',",A34,",0,1,0,0,1) insert into unitindex (indexcode, unitid, issortindex, isdisplayindex, isalt, isplaceholder, displayorder) values ('",X34,"',",A34,",0,1,0,0,2) insert into unitindex (indexcode, unitid, issortindex, isdisplayindex, isalt, isplaceholder, displayorder) values ('",Y34,"',",A34,,",0,0,1,0,3) insert into unitindex (indexcode, unitid, issortindex, isdisplayindex, isalt, isplaceholder, displayorder) values ('",Z34,"',",A34,",1,1,0,0,4)")</f>
        <v>insert into unitindex (indexcode, unitid, issortindex, isdisplayindex, isalt, isplaceholder, displayorder) values ('#S __714',885,0,1,0,0,1) insert into unitindex (indexcode, unitid, issortindex, isdisplayindex, isalt, isplaceholder, displayorder) values ('SSN-__714',885,0,1,0,0,2) insert into unitindex (indexcode, unitid, issortindex, isdisplayindex, isalt, isplaceholder, displayorder) values ('USN SSN-__714',885,0,0,1,0,3) insert into unitindex (indexcode, unitid, issortindex, isdisplayindex, isalt, isplaceholder, displayorder) values ('~SS-__714',885,1,1,0,0,4)</v>
      </c>
      <c r="AF34" t="str">
        <f t="shared" si="18"/>
        <v>insert into shipclassmember (shipid, shipclassid, isleadboat) values ('edbd5759-66ed-4a78-92bc-204c0c50dcbc',35,0)</v>
      </c>
      <c r="AG34" t="str">
        <f t="shared" si="19"/>
        <v>insert into missionunit (missionid, unitid) values (126,885)</v>
      </c>
    </row>
    <row r="35" spans="1:34" ht="86.4" x14ac:dyDescent="0.3">
      <c r="A35" s="28">
        <v>886</v>
      </c>
      <c r="B35" s="28" t="s">
        <v>1290</v>
      </c>
      <c r="C35" s="25" t="s">
        <v>1179</v>
      </c>
      <c r="D35" s="26">
        <v>715</v>
      </c>
      <c r="E35" s="26"/>
      <c r="F35" s="27">
        <v>27813</v>
      </c>
      <c r="G35" s="27">
        <v>29245</v>
      </c>
      <c r="H35" s="27">
        <v>30079</v>
      </c>
      <c r="I35" s="27">
        <v>30625</v>
      </c>
      <c r="J35" s="10" t="s">
        <v>1180</v>
      </c>
      <c r="K35" s="26"/>
      <c r="L35" s="33" t="s">
        <v>1181</v>
      </c>
      <c r="M35" s="25" t="s">
        <v>1182</v>
      </c>
      <c r="N35" s="29" t="str">
        <f t="shared" si="5"/>
        <v>1983-11-05 00:00</v>
      </c>
      <c r="O35" s="29" t="str">
        <f>IF(TEXT(J36,"YYYY-MM-DD HH:MM")="1900-01-00 00:00","",TEXT(J36,"YYYY-MM-DD HH:MM"))</f>
        <v>2017-09-30 00:00</v>
      </c>
      <c r="P35" s="29" t="str">
        <f t="shared" si="7"/>
        <v>SSN-__715</v>
      </c>
      <c r="Q35" s="29" t="str">
        <f>IF(O35="","HMS","ex")</f>
        <v>ex</v>
      </c>
      <c r="R35" s="29">
        <f t="shared" si="8"/>
        <v>3</v>
      </c>
      <c r="S35" s="29" t="str">
        <f t="shared" si="9"/>
        <v>SSN</v>
      </c>
      <c r="T35" s="29" t="str">
        <f t="shared" si="10"/>
        <v>715</v>
      </c>
      <c r="U35" s="29" t="str">
        <f t="shared" si="11"/>
        <v>S</v>
      </c>
      <c r="V35" s="29">
        <f t="shared" si="12"/>
        <v>1</v>
      </c>
      <c r="W35" s="29" t="str">
        <f t="shared" si="13"/>
        <v>#S __715</v>
      </c>
      <c r="X35" s="29" t="str">
        <f t="shared" si="14"/>
        <v>SSN-__715</v>
      </c>
      <c r="Y35" s="29" t="str">
        <f t="shared" si="15"/>
        <v>USN SSN-__715</v>
      </c>
      <c r="Z35" s="29" t="str">
        <f t="shared" si="16"/>
        <v>~SS-__715</v>
      </c>
      <c r="AA35" s="29">
        <f t="shared" si="17"/>
        <v>35</v>
      </c>
      <c r="AB35" s="29" t="str">
        <f>CONCATENATE("insert into unit (UseOrdinal, MissionName, UniqueName, ServiceIdx, ServiceTypeIdx, RankSymbol, CanHide) Values (0, '",P35,"', '",CONCATENATE(Q35," ",C35),"'",",1,1,'@', 0)")</f>
        <v>insert into unit (UseOrdinal, MissionName, UniqueName, ServiceIdx, ServiceTypeIdx, RankSymbol, CanHide) Values (0, 'SSN-__715', 'ex Buffalo',1,1,'@', 0)</v>
      </c>
      <c r="AC35" s="29" t="str">
        <f>CONCATENATE("INSERT INTO ship (unitId, ShipPrefixId, Name, HCS, HCSNumber, PennantCode, PennantNumber, IsBase, AltName, AltHCS, AltHCSNumber, IsInactive, Commissioned, Decommissioned) Values ('",A35,"', ",R35,", '",C35,"', '",S35,"', ",T35,", '","S', ",T35,", 0, '",C35,"', '",S35,"', ",T35,", '",V35,"', '",N35,"','",O35,"')")</f>
        <v>INSERT INTO ship (unitId, ShipPrefixId, Name, HCS, HCSNumber, PennantCode, PennantNumber, IsBase, AltName, AltHCS, AltHCSNumber, IsInactive, Commissioned, Decommissioned) Values ('886', 3, 'Buffalo', 'SSN', 715, 'S', 715, 0, 'Buffalo', 'SSN', 715, '1', '1983-11-05 00:00','2017-09-30 00:00')</v>
      </c>
      <c r="AD35" s="29" t="str">
        <f>CONCATENATE("insert into Relationship (Reltypeidx, RelfromUnitid, reltounitid) values (1, 56,",A35,")")</f>
        <v>insert into Relationship (Reltypeidx, RelfromUnitid, reltounitid) values (1, 56,886)</v>
      </c>
      <c r="AE35" s="29" t="str">
        <f>CONCATENATE("insert into unitindex (indexcode, unitid, issortindex, isdisplayindex, isalt, isplaceholder, displayorder) values ('",W35,"',",A35,",0,1,0,0,1) insert into unitindex (indexcode, unitid, issortindex, isdisplayindex, isalt, isplaceholder, displayorder) values ('",X35,"',",A35,",0,1,0,0,2) insert into unitindex (indexcode, unitid, issortindex, isdisplayindex, isalt, isplaceholder, displayorder) values ('",Y35,"',",A35,,",0,0,1,0,3) insert into unitindex (indexcode, unitid, issortindex, isdisplayindex, isalt, isplaceholder, displayorder) values ('",Z35,"',",A35,",1,1,0,0,4)")</f>
        <v>insert into unitindex (indexcode, unitid, issortindex, isdisplayindex, isalt, isplaceholder, displayorder) values ('#S __715',886,0,1,0,0,1) insert into unitindex (indexcode, unitid, issortindex, isdisplayindex, isalt, isplaceholder, displayorder) values ('SSN-__715',886,0,1,0,0,2) insert into unitindex (indexcode, unitid, issortindex, isdisplayindex, isalt, isplaceholder, displayorder) values ('USN SSN-__715',886,0,0,1,0,3) insert into unitindex (indexcode, unitid, issortindex, isdisplayindex, isalt, isplaceholder, displayorder) values ('~SS-__715',886,1,1,0,0,4)</v>
      </c>
      <c r="AF35" s="29" t="str">
        <f t="shared" si="18"/>
        <v>insert into shipclassmember (shipid, shipclassid, isleadboat) values ('cc0b581b-bd60-40c6-850a-95d438991425',35,0)</v>
      </c>
      <c r="AG35" s="29" t="str">
        <f t="shared" si="19"/>
        <v>insert into missionunit (missionid, unitid) values (126,886)</v>
      </c>
      <c r="AH35" s="29"/>
    </row>
    <row r="36" spans="1:34" x14ac:dyDescent="0.3">
      <c r="A36" s="28"/>
      <c r="B36" s="28"/>
      <c r="C36" s="25"/>
      <c r="D36" s="26"/>
      <c r="E36" s="26"/>
      <c r="F36" s="27"/>
      <c r="G36" s="27"/>
      <c r="H36" s="27"/>
      <c r="I36" s="27"/>
      <c r="J36" s="12">
        <v>43008</v>
      </c>
      <c r="K36" s="26"/>
      <c r="L36" s="33"/>
      <c r="M36" s="25"/>
      <c r="N36" s="29"/>
      <c r="O36" s="29"/>
      <c r="P36" s="29"/>
      <c r="Q36" s="29"/>
      <c r="R36" s="29"/>
      <c r="S36" s="29"/>
      <c r="T36" s="29"/>
      <c r="U36" s="29"/>
      <c r="V36" s="29"/>
      <c r="W36" s="29"/>
      <c r="X36" s="29"/>
      <c r="Y36" s="29"/>
      <c r="Z36" s="29"/>
      <c r="AA36" s="29"/>
      <c r="AB36" s="29"/>
      <c r="AC36" s="29"/>
      <c r="AD36" s="29"/>
      <c r="AE36" s="29"/>
      <c r="AF36" s="29"/>
      <c r="AG36" s="29"/>
      <c r="AH36" s="29"/>
    </row>
    <row r="37" spans="1:34" ht="100.8" x14ac:dyDescent="0.3">
      <c r="A37" s="10">
        <v>887</v>
      </c>
      <c r="B37" s="10" t="s">
        <v>1291</v>
      </c>
      <c r="C37" s="11" t="s">
        <v>1183</v>
      </c>
      <c r="D37" s="10">
        <v>716</v>
      </c>
      <c r="E37" s="26"/>
      <c r="F37" s="27">
        <v>28383</v>
      </c>
      <c r="G37" s="12">
        <v>29459</v>
      </c>
      <c r="H37" s="12">
        <v>30240</v>
      </c>
      <c r="I37" s="12">
        <v>30814</v>
      </c>
      <c r="J37" s="12">
        <v>38732</v>
      </c>
      <c r="K37" s="10" t="s">
        <v>1184</v>
      </c>
      <c r="L37" s="17" t="s">
        <v>1099</v>
      </c>
      <c r="M37" s="11" t="s">
        <v>1185</v>
      </c>
      <c r="N37" t="str">
        <f t="shared" si="5"/>
        <v>1984-05-12 00:00</v>
      </c>
      <c r="O37" t="str">
        <f t="shared" si="6"/>
        <v>2006-01-15 00:00</v>
      </c>
      <c r="P37" t="str">
        <f t="shared" si="7"/>
        <v>SSN-__716</v>
      </c>
      <c r="Q37" t="str">
        <f>IF(O37="","HMS","ex")</f>
        <v>ex</v>
      </c>
      <c r="R37">
        <f t="shared" si="8"/>
        <v>3</v>
      </c>
      <c r="S37" t="str">
        <f t="shared" si="9"/>
        <v>SSN</v>
      </c>
      <c r="T37" t="str">
        <f t="shared" si="10"/>
        <v>716</v>
      </c>
      <c r="U37" t="str">
        <f t="shared" si="11"/>
        <v>S</v>
      </c>
      <c r="V37">
        <f t="shared" si="12"/>
        <v>1</v>
      </c>
      <c r="W37" t="str">
        <f t="shared" si="13"/>
        <v>#S __716</v>
      </c>
      <c r="X37" t="str">
        <f t="shared" si="14"/>
        <v>SSN-__716</v>
      </c>
      <c r="Y37" t="str">
        <f t="shared" si="15"/>
        <v>USN SSN-__716</v>
      </c>
      <c r="Z37" t="str">
        <f t="shared" si="16"/>
        <v>~SS-__716</v>
      </c>
      <c r="AA37">
        <f t="shared" si="17"/>
        <v>35</v>
      </c>
      <c r="AB37" t="str">
        <f>CONCATENATE("insert into unit (UseOrdinal, MissionName, UniqueName, ServiceIdx, ServiceTypeIdx, RankSymbol, CanHide) Values (0, '",P37,"', '",CONCATENATE(Q37," ",C37),"'",",1,1,'@', 0)")</f>
        <v>insert into unit (UseOrdinal, MissionName, UniqueName, ServiceIdx, ServiceTypeIdx, RankSymbol, CanHide) Values (0, 'SSN-__716', 'ex Salt Lake City',1,1,'@', 0)</v>
      </c>
      <c r="AC37" t="str">
        <f>CONCATENATE("INSERT INTO ship (unitId, ShipPrefixId, Name, HCS, HCSNumber, PennantCode, PennantNumber, IsBase, AltName, AltHCS, AltHCSNumber, IsInactive, Commissioned, Decommissioned) Values ('",A37,"', ",R37,", '",C37,"', '",S37,"', ",T37,", '","S', ",T37,", 0, '",C37,"', '",S37,"', ",T37,", '",V37,"', '",N37,"','",O37,"')")</f>
        <v>INSERT INTO ship (unitId, ShipPrefixId, Name, HCS, HCSNumber, PennantCode, PennantNumber, IsBase, AltName, AltHCS, AltHCSNumber, IsInactive, Commissioned, Decommissioned) Values ('887', 3, 'Salt Lake City', 'SSN', 716, 'S', 716, 0, 'Salt Lake City', 'SSN', 716, '1', '1984-05-12 00:00','2006-01-15 00:00')</v>
      </c>
      <c r="AD37" t="str">
        <f>CONCATENATE("insert into Relationship (Reltypeidx, RelfromUnitid, reltounitid) values (1, 56,",A37,")")</f>
        <v>insert into Relationship (Reltypeidx, RelfromUnitid, reltounitid) values (1, 56,887)</v>
      </c>
      <c r="AE37" t="str">
        <f>CONCATENATE("insert into unitindex (indexcode, unitid, issortindex, isdisplayindex, isalt, isplaceholder, displayorder) values ('",W37,"',",A37,",0,1,0,0,1) insert into unitindex (indexcode, unitid, issortindex, isdisplayindex, isalt, isplaceholder, displayorder) values ('",X37,"',",A37,",0,1,0,0,2) insert into unitindex (indexcode, unitid, issortindex, isdisplayindex, isalt, isplaceholder, displayorder) values ('",Y37,"',",A37,,",0,0,1,0,3) insert into unitindex (indexcode, unitid, issortindex, isdisplayindex, isalt, isplaceholder, displayorder) values ('",Z37,"',",A37,",1,1,0,0,4)")</f>
        <v>insert into unitindex (indexcode, unitid, issortindex, isdisplayindex, isalt, isplaceholder, displayorder) values ('#S __716',887,0,1,0,0,1) insert into unitindex (indexcode, unitid, issortindex, isdisplayindex, isalt, isplaceholder, displayorder) values ('SSN-__716',887,0,1,0,0,2) insert into unitindex (indexcode, unitid, issortindex, isdisplayindex, isalt, isplaceholder, displayorder) values ('USN SSN-__716',887,0,0,1,0,3) insert into unitindex (indexcode, unitid, issortindex, isdisplayindex, isalt, isplaceholder, displayorder) values ('~SS-__716',887,1,1,0,0,4)</v>
      </c>
      <c r="AF37" t="str">
        <f t="shared" si="18"/>
        <v>insert into shipclassmember (shipid, shipclassid, isleadboat) values ('e6a6cef1-b472-4a0d-8eb9-dc7f638665d6',35,0)</v>
      </c>
      <c r="AG37" t="str">
        <f t="shared" si="19"/>
        <v>insert into missionunit (missionid, unitid) values (126,887)</v>
      </c>
    </row>
    <row r="38" spans="1:34" ht="86.4" x14ac:dyDescent="0.3">
      <c r="A38" s="10">
        <v>888</v>
      </c>
      <c r="B38" s="10" t="s">
        <v>1292</v>
      </c>
      <c r="C38" s="11" t="s">
        <v>1186</v>
      </c>
      <c r="D38" s="10">
        <v>717</v>
      </c>
      <c r="E38" s="26"/>
      <c r="F38" s="27"/>
      <c r="G38" s="12">
        <v>29676</v>
      </c>
      <c r="H38" s="12">
        <v>30436</v>
      </c>
      <c r="I38" s="12">
        <v>31003</v>
      </c>
      <c r="J38" s="10"/>
      <c r="K38" s="10"/>
      <c r="L38" s="20" t="s">
        <v>1187</v>
      </c>
      <c r="M38" s="11" t="s">
        <v>1188</v>
      </c>
      <c r="N38" t="str">
        <f t="shared" si="5"/>
        <v>1984-11-17 00:00</v>
      </c>
      <c r="O38" t="str">
        <f t="shared" si="6"/>
        <v/>
      </c>
      <c r="P38" t="str">
        <f t="shared" si="7"/>
        <v>SSN-__717</v>
      </c>
      <c r="Q38" t="str">
        <f>IF(O38="","HMS","ex")</f>
        <v>HMS</v>
      </c>
      <c r="R38">
        <f t="shared" si="8"/>
        <v>1</v>
      </c>
      <c r="S38" t="str">
        <f t="shared" si="9"/>
        <v>SSN</v>
      </c>
      <c r="T38" t="str">
        <f t="shared" si="10"/>
        <v>717</v>
      </c>
      <c r="U38" t="str">
        <f t="shared" si="11"/>
        <v>S</v>
      </c>
      <c r="V38">
        <f t="shared" si="12"/>
        <v>0</v>
      </c>
      <c r="W38" t="str">
        <f t="shared" si="13"/>
        <v>#S __717</v>
      </c>
      <c r="X38" t="str">
        <f t="shared" si="14"/>
        <v>SSN-__717</v>
      </c>
      <c r="Y38" t="str">
        <f t="shared" si="15"/>
        <v>USN SSN-__717</v>
      </c>
      <c r="Z38" t="str">
        <f t="shared" si="16"/>
        <v>~SS-__717</v>
      </c>
      <c r="AA38">
        <f t="shared" si="17"/>
        <v>35</v>
      </c>
      <c r="AB38" t="str">
        <f>CONCATENATE("insert into unit (UseOrdinal, MissionName, UniqueName, ServiceIdx, ServiceTypeIdx, RankSymbol, CanHide) Values (0, '",P38,"', '",CONCATENATE(Q38," ",C38),"'",",1,1,'@', 0)")</f>
        <v>insert into unit (UseOrdinal, MissionName, UniqueName, ServiceIdx, ServiceTypeIdx, RankSymbol, CanHide) Values (0, 'SSN-__717', 'HMS Olympia',1,1,'@', 0)</v>
      </c>
      <c r="AC38" t="str">
        <f>CONCATENATE("INSERT INTO ship (unitId, ShipPrefixId, Name, HCS, HCSNumber, PennantCode, PennantNumber, IsBase, AltName, AltHCS, AltHCSNumber, IsInactive, Commissioned, Decommissioned) Values ('",A38,"', ",R38,", '",C38,"', '",S38,"', ",T38,", '","S', ",T38,", 0, '",C38,"', '",S38,"', ",T38,", '",V38,"', '",N38,"','",O38,"')")</f>
        <v>INSERT INTO ship (unitId, ShipPrefixId, Name, HCS, HCSNumber, PennantCode, PennantNumber, IsBase, AltName, AltHCS, AltHCSNumber, IsInactive, Commissioned, Decommissioned) Values ('888', 1, 'Olympia', 'SSN', 717, 'S', 717, 0, 'Olympia', 'SSN', 717, '0', '1984-11-17 00:00','')</v>
      </c>
      <c r="AD38" t="str">
        <f>CONCATENATE("insert into Relationship (Reltypeidx, RelfromUnitid, reltounitid) values (1, 56,",A38,")")</f>
        <v>insert into Relationship (Reltypeidx, RelfromUnitid, reltounitid) values (1, 56,888)</v>
      </c>
      <c r="AE38" t="str">
        <f>CONCATENATE("insert into unitindex (indexcode, unitid, issortindex, isdisplayindex, isalt, isplaceholder, displayorder) values ('",W38,"',",A38,",0,1,0,0,1) insert into unitindex (indexcode, unitid, issortindex, isdisplayindex, isalt, isplaceholder, displayorder) values ('",X38,"',",A38,",0,1,0,0,2) insert into unitindex (indexcode, unitid, issortindex, isdisplayindex, isalt, isplaceholder, displayorder) values ('",Y38,"',",A38,,",0,0,1,0,3) insert into unitindex (indexcode, unitid, issortindex, isdisplayindex, isalt, isplaceholder, displayorder) values ('",Z38,"',",A38,",1,1,0,0,4)")</f>
        <v>insert into unitindex (indexcode, unitid, issortindex, isdisplayindex, isalt, isplaceholder, displayorder) values ('#S __717',888,0,1,0,0,1) insert into unitindex (indexcode, unitid, issortindex, isdisplayindex, isalt, isplaceholder, displayorder) values ('SSN-__717',888,0,1,0,0,2) insert into unitindex (indexcode, unitid, issortindex, isdisplayindex, isalt, isplaceholder, displayorder) values ('USN SSN-__717',888,0,0,1,0,3) insert into unitindex (indexcode, unitid, issortindex, isdisplayindex, isalt, isplaceholder, displayorder) values ('~SS-__717',888,1,1,0,0,4)</v>
      </c>
      <c r="AF38" t="str">
        <f t="shared" si="18"/>
        <v>insert into shipclassmember (shipid, shipclassid, isleadboat) values ('d89a55cf-dd9e-4763-a09a-0c9a484011d4',35,0)</v>
      </c>
      <c r="AG38" t="str">
        <f t="shared" si="19"/>
        <v>insert into missionunit (missionid, unitid) values (126,888)</v>
      </c>
    </row>
    <row r="39" spans="1:34" ht="86.4" x14ac:dyDescent="0.3">
      <c r="A39" s="10">
        <v>889</v>
      </c>
      <c r="B39" s="10" t="s">
        <v>1293</v>
      </c>
      <c r="C39" s="11" t="s">
        <v>1189</v>
      </c>
      <c r="D39" s="10">
        <v>718</v>
      </c>
      <c r="E39" s="26"/>
      <c r="F39" s="27"/>
      <c r="G39" s="12">
        <v>29900</v>
      </c>
      <c r="H39" s="12">
        <v>30583</v>
      </c>
      <c r="I39" s="12">
        <v>31234</v>
      </c>
      <c r="J39" s="12">
        <v>39388</v>
      </c>
      <c r="K39" s="10" t="s">
        <v>1190</v>
      </c>
      <c r="L39" s="16" t="s">
        <v>1091</v>
      </c>
      <c r="M39" s="11" t="s">
        <v>1191</v>
      </c>
      <c r="N39" t="str">
        <f t="shared" si="5"/>
        <v>1985-07-06 00:00</v>
      </c>
      <c r="O39" t="str">
        <f t="shared" si="6"/>
        <v>2007-11-02 00:00</v>
      </c>
      <c r="P39" t="str">
        <f t="shared" si="7"/>
        <v>SSN-__718</v>
      </c>
      <c r="Q39" t="str">
        <f>IF(O39="","HMS","ex")</f>
        <v>ex</v>
      </c>
      <c r="R39">
        <f t="shared" si="8"/>
        <v>3</v>
      </c>
      <c r="S39" t="str">
        <f t="shared" si="9"/>
        <v>SSN</v>
      </c>
      <c r="T39" t="str">
        <f t="shared" si="10"/>
        <v>718</v>
      </c>
      <c r="U39" t="str">
        <f t="shared" si="11"/>
        <v>S</v>
      </c>
      <c r="V39">
        <f t="shared" si="12"/>
        <v>1</v>
      </c>
      <c r="W39" t="str">
        <f t="shared" si="13"/>
        <v>#S __718</v>
      </c>
      <c r="X39" t="str">
        <f t="shared" si="14"/>
        <v>SSN-__718</v>
      </c>
      <c r="Y39" t="str">
        <f t="shared" si="15"/>
        <v>USN SSN-__718</v>
      </c>
      <c r="Z39" t="str">
        <f t="shared" si="16"/>
        <v>~SS-__718</v>
      </c>
      <c r="AA39">
        <f t="shared" si="17"/>
        <v>35</v>
      </c>
      <c r="AB39" t="str">
        <f>CONCATENATE("insert into unit (UseOrdinal, MissionName, UniqueName, ServiceIdx, ServiceTypeIdx, RankSymbol, CanHide) Values (0, '",P39,"', '",CONCATENATE(Q39," ",C39),"'",",1,1,'@', 0)")</f>
        <v>insert into unit (UseOrdinal, MissionName, UniqueName, ServiceIdx, ServiceTypeIdx, RankSymbol, CanHide) Values (0, 'SSN-__718', 'ex Honolulu',1,1,'@', 0)</v>
      </c>
      <c r="AC39" t="str">
        <f>CONCATENATE("INSERT INTO ship (unitId, ShipPrefixId, Name, HCS, HCSNumber, PennantCode, PennantNumber, IsBase, AltName, AltHCS, AltHCSNumber, IsInactive, Commissioned, Decommissioned) Values ('",A39,"', ",R39,", '",C39,"', '",S39,"', ",T39,", '","S', ",T39,", 0, '",C39,"', '",S39,"', ",T39,", '",V39,"', '",N39,"','",O39,"')")</f>
        <v>INSERT INTO ship (unitId, ShipPrefixId, Name, HCS, HCSNumber, PennantCode, PennantNumber, IsBase, AltName, AltHCS, AltHCSNumber, IsInactive, Commissioned, Decommissioned) Values ('889', 3, 'Honolulu', 'SSN', 718, 'S', 718, 0, 'Honolulu', 'SSN', 718, '1', '1985-07-06 00:00','2007-11-02 00:00')</v>
      </c>
      <c r="AD39" t="str">
        <f>CONCATENATE("insert into Relationship (Reltypeidx, RelfromUnitid, reltounitid) values (1, 56,",A39,")")</f>
        <v>insert into Relationship (Reltypeidx, RelfromUnitid, reltounitid) values (1, 56,889)</v>
      </c>
      <c r="AE39" t="str">
        <f>CONCATENATE("insert into unitindex (indexcode, unitid, issortindex, isdisplayindex, isalt, isplaceholder, displayorder) values ('",W39,"',",A39,",0,1,0,0,1) insert into unitindex (indexcode, unitid, issortindex, isdisplayindex, isalt, isplaceholder, displayorder) values ('",X39,"',",A39,",0,1,0,0,2) insert into unitindex (indexcode, unitid, issortindex, isdisplayindex, isalt, isplaceholder, displayorder) values ('",Y39,"',",A39,,",0,0,1,0,3) insert into unitindex (indexcode, unitid, issortindex, isdisplayindex, isalt, isplaceholder, displayorder) values ('",Z39,"',",A39,",1,1,0,0,4)")</f>
        <v>insert into unitindex (indexcode, unitid, issortindex, isdisplayindex, isalt, isplaceholder, displayorder) values ('#S __718',889,0,1,0,0,1) insert into unitindex (indexcode, unitid, issortindex, isdisplayindex, isalt, isplaceholder, displayorder) values ('SSN-__718',889,0,1,0,0,2) insert into unitindex (indexcode, unitid, issortindex, isdisplayindex, isalt, isplaceholder, displayorder) values ('USN SSN-__718',889,0,0,1,0,3) insert into unitindex (indexcode, unitid, issortindex, isdisplayindex, isalt, isplaceholder, displayorder) values ('~SS-__718',889,1,1,0,0,4)</v>
      </c>
      <c r="AF39" t="str">
        <f t="shared" si="18"/>
        <v>insert into shipclassmember (shipid, shipclassid, isleadboat) values ('46eb7a99-3f07-42b8-b4c5-e7512012cb61',35,0)</v>
      </c>
      <c r="AG39" t="str">
        <f t="shared" si="19"/>
        <v>insert into missionunit (missionid, unitid) values (126,889)</v>
      </c>
    </row>
    <row r="40" spans="1:34" ht="14.4" customHeight="1" x14ac:dyDescent="0.3">
      <c r="A40" s="10"/>
      <c r="B40" s="10"/>
      <c r="C40" s="32" t="s">
        <v>1192</v>
      </c>
      <c r="D40" s="32"/>
      <c r="E40" s="32"/>
      <c r="F40" s="32"/>
      <c r="G40" s="32"/>
      <c r="H40" s="32"/>
      <c r="I40" s="32"/>
      <c r="J40" s="32"/>
      <c r="K40" s="32"/>
      <c r="L40" s="32"/>
      <c r="M40" s="32"/>
      <c r="S40" t="str">
        <f t="shared" si="9"/>
        <v/>
      </c>
      <c r="T40" t="str">
        <f t="shared" si="10"/>
        <v/>
      </c>
      <c r="U40" t="str">
        <f t="shared" si="11"/>
        <v/>
      </c>
    </row>
    <row r="41" spans="1:34" ht="86.4" x14ac:dyDescent="0.3">
      <c r="A41" s="10">
        <v>890</v>
      </c>
      <c r="B41" s="10" t="s">
        <v>1294</v>
      </c>
      <c r="C41" s="11" t="s">
        <v>1193</v>
      </c>
      <c r="D41" s="10">
        <v>719</v>
      </c>
      <c r="E41" s="26" t="s">
        <v>1097</v>
      </c>
      <c r="F41" s="27">
        <v>28961</v>
      </c>
      <c r="G41" s="12">
        <v>30238</v>
      </c>
      <c r="H41" s="12">
        <v>30898</v>
      </c>
      <c r="I41" s="12">
        <v>31255</v>
      </c>
      <c r="J41" s="26"/>
      <c r="K41" s="26"/>
      <c r="L41" s="20" t="s">
        <v>1125</v>
      </c>
      <c r="M41" s="11" t="s">
        <v>1194</v>
      </c>
      <c r="N41" t="str">
        <f t="shared" si="5"/>
        <v>1985-07-27 00:00</v>
      </c>
      <c r="O41" t="str">
        <f t="shared" si="6"/>
        <v/>
      </c>
      <c r="P41" t="str">
        <f t="shared" si="7"/>
        <v>SSN-__719</v>
      </c>
      <c r="Q41" t="str">
        <f t="shared" ref="Q41:Q48" si="30">IF(O41="","HMS","ex")</f>
        <v>HMS</v>
      </c>
      <c r="R41">
        <f t="shared" si="8"/>
        <v>1</v>
      </c>
      <c r="S41" t="str">
        <f t="shared" si="9"/>
        <v>SSN</v>
      </c>
      <c r="T41" t="str">
        <f t="shared" si="10"/>
        <v>719</v>
      </c>
      <c r="U41" t="str">
        <f t="shared" si="11"/>
        <v>S</v>
      </c>
      <c r="V41">
        <f t="shared" si="12"/>
        <v>0</v>
      </c>
      <c r="W41" t="str">
        <f t="shared" si="13"/>
        <v>#S __719</v>
      </c>
      <c r="X41" t="str">
        <f t="shared" si="14"/>
        <v>SSN-__719</v>
      </c>
      <c r="Y41" t="str">
        <f t="shared" si="15"/>
        <v>USN SSN-__719</v>
      </c>
      <c r="Z41" t="str">
        <f t="shared" si="16"/>
        <v>~SS-__719</v>
      </c>
      <c r="AA41">
        <f t="shared" si="17"/>
        <v>36</v>
      </c>
      <c r="AB41" t="str">
        <f t="shared" ref="AB41:AB48" si="31">CONCATENATE("insert into unit (UseOrdinal, MissionName, UniqueName, ServiceIdx, ServiceTypeIdx, RankSymbol, CanHide) Values (0, '",P41,"', '",CONCATENATE(Q41," ",C41),"'",",1,1,'@', 0)")</f>
        <v>insert into unit (UseOrdinal, MissionName, UniqueName, ServiceIdx, ServiceTypeIdx, RankSymbol, CanHide) Values (0, 'SSN-__719', 'HMS Providence',1,1,'@', 0)</v>
      </c>
      <c r="AC41" t="str">
        <f t="shared" ref="AC41:AC48" si="32">CONCATENATE("INSERT INTO ship (unitId, ShipPrefixId, Name, HCS, HCSNumber, PennantCode, PennantNumber, IsBase, AltName, AltHCS, AltHCSNumber, IsInactive, Commissioned, Decommissioned) Values ('",A41,"', ",R41,", '",C41,"', '",S41,"', ",T41,", '","S', ",T41,", 0, '",C41,"', '",S41,"', ",T41,", '",V41,"', '",N41,"','",O41,"')")</f>
        <v>INSERT INTO ship (unitId, ShipPrefixId, Name, HCS, HCSNumber, PennantCode, PennantNumber, IsBase, AltName, AltHCS, AltHCSNumber, IsInactive, Commissioned, Decommissioned) Values ('890', 1, 'Providence', 'SSN', 719, 'S', 719, 0, 'Providence', 'SSN', 719, '0', '1985-07-27 00:00','')</v>
      </c>
      <c r="AD41" t="str">
        <f t="shared" ref="AD41:AD48" si="33">CONCATENATE("insert into Relationship (Reltypeidx, RelfromUnitid, reltounitid) values (1, 56,",A41,")")</f>
        <v>insert into Relationship (Reltypeidx, RelfromUnitid, reltounitid) values (1, 56,890)</v>
      </c>
      <c r="AE41" t="str">
        <f t="shared" ref="AE41:AE48" si="34">CONCATENATE("insert into unitindex (indexcode, unitid, issortindex, isdisplayindex, isalt, isplaceholder, displayorder) values ('",W41,"',",A41,",0,1,0,0,1) insert into unitindex (indexcode, unitid, issortindex, isdisplayindex, isalt, isplaceholder, displayorder) values ('",X41,"',",A41,",0,1,0,0,2) insert into unitindex (indexcode, unitid, issortindex, isdisplayindex, isalt, isplaceholder, displayorder) values ('",Y41,"',",A41,,",0,0,1,0,3) insert into unitindex (indexcode, unitid, issortindex, isdisplayindex, isalt, isplaceholder, displayorder) values ('",Z41,"',",A41,",1,1,0,0,4)")</f>
        <v>insert into unitindex (indexcode, unitid, issortindex, isdisplayindex, isalt, isplaceholder, displayorder) values ('#S __719',890,0,1,0,0,1) insert into unitindex (indexcode, unitid, issortindex, isdisplayindex, isalt, isplaceholder, displayorder) values ('SSN-__719',890,0,1,0,0,2) insert into unitindex (indexcode, unitid, issortindex, isdisplayindex, isalt, isplaceholder, displayorder) values ('USN SSN-__719',890,0,0,1,0,3) insert into unitindex (indexcode, unitid, issortindex, isdisplayindex, isalt, isplaceholder, displayorder) values ('~SS-__719',890,1,1,0,0,4)</v>
      </c>
      <c r="AF41" t="str">
        <f t="shared" si="18"/>
        <v>insert into shipclassmember (shipid, shipclassid, isleadboat) values ('7b103276-2664-4f37-9ec2-fc391e5b848e',36,0)</v>
      </c>
      <c r="AG41" t="str">
        <f t="shared" si="19"/>
        <v>insert into missionunit (missionid, unitid) values (126,890)</v>
      </c>
    </row>
    <row r="42" spans="1:34" ht="86.4" x14ac:dyDescent="0.3">
      <c r="A42" s="10">
        <v>891</v>
      </c>
      <c r="B42" s="10" t="s">
        <v>1295</v>
      </c>
      <c r="C42" s="11" t="s">
        <v>1195</v>
      </c>
      <c r="D42" s="10">
        <v>720</v>
      </c>
      <c r="E42" s="26"/>
      <c r="F42" s="27"/>
      <c r="G42" s="12">
        <v>30421</v>
      </c>
      <c r="H42" s="12">
        <v>31024</v>
      </c>
      <c r="I42" s="12">
        <v>31374</v>
      </c>
      <c r="J42" s="26"/>
      <c r="K42" s="26"/>
      <c r="L42" s="20" t="s">
        <v>1125</v>
      </c>
      <c r="M42" s="11" t="s">
        <v>1196</v>
      </c>
      <c r="N42" t="str">
        <f t="shared" si="5"/>
        <v>1985-11-23 00:00</v>
      </c>
      <c r="O42" t="str">
        <f t="shared" si="6"/>
        <v/>
      </c>
      <c r="P42" t="str">
        <f t="shared" si="7"/>
        <v>SSN-__720</v>
      </c>
      <c r="Q42" t="str">
        <f t="shared" si="30"/>
        <v>HMS</v>
      </c>
      <c r="R42">
        <f t="shared" si="8"/>
        <v>1</v>
      </c>
      <c r="S42" t="str">
        <f t="shared" si="9"/>
        <v>SSN</v>
      </c>
      <c r="T42" t="str">
        <f t="shared" si="10"/>
        <v>720</v>
      </c>
      <c r="U42" t="str">
        <f t="shared" si="11"/>
        <v>S</v>
      </c>
      <c r="V42">
        <f t="shared" si="12"/>
        <v>0</v>
      </c>
      <c r="W42" t="str">
        <f t="shared" si="13"/>
        <v>#S __720</v>
      </c>
      <c r="X42" t="str">
        <f t="shared" si="14"/>
        <v>SSN-__720</v>
      </c>
      <c r="Y42" t="str">
        <f t="shared" si="15"/>
        <v>USN SSN-__720</v>
      </c>
      <c r="Z42" t="str">
        <f t="shared" si="16"/>
        <v>~SS-__720</v>
      </c>
      <c r="AA42">
        <f t="shared" si="17"/>
        <v>36</v>
      </c>
      <c r="AB42" t="str">
        <f t="shared" si="31"/>
        <v>insert into unit (UseOrdinal, MissionName, UniqueName, ServiceIdx, ServiceTypeIdx, RankSymbol, CanHide) Values (0, 'SSN-__720', 'HMS Pittsburgh',1,1,'@', 0)</v>
      </c>
      <c r="AC42" t="str">
        <f t="shared" si="32"/>
        <v>INSERT INTO ship (unitId, ShipPrefixId, Name, HCS, HCSNumber, PennantCode, PennantNumber, IsBase, AltName, AltHCS, AltHCSNumber, IsInactive, Commissioned, Decommissioned) Values ('891', 1, 'Pittsburgh', 'SSN', 720, 'S', 720, 0, 'Pittsburgh', 'SSN', 720, '0', '1985-11-23 00:00','')</v>
      </c>
      <c r="AD42" t="str">
        <f t="shared" si="33"/>
        <v>insert into Relationship (Reltypeidx, RelfromUnitid, reltounitid) values (1, 56,891)</v>
      </c>
      <c r="AE42" t="str">
        <f t="shared" si="34"/>
        <v>insert into unitindex (indexcode, unitid, issortindex, isdisplayindex, isalt, isplaceholder, displayorder) values ('#S __720',891,0,1,0,0,1) insert into unitindex (indexcode, unitid, issortindex, isdisplayindex, isalt, isplaceholder, displayorder) values ('SSN-__720',891,0,1,0,0,2) insert into unitindex (indexcode, unitid, issortindex, isdisplayindex, isalt, isplaceholder, displayorder) values ('USN SSN-__720',891,0,0,1,0,3) insert into unitindex (indexcode, unitid, issortindex, isdisplayindex, isalt, isplaceholder, displayorder) values ('~SS-__720',891,1,1,0,0,4)</v>
      </c>
      <c r="AF42" t="str">
        <f t="shared" si="18"/>
        <v>insert into shipclassmember (shipid, shipclassid, isleadboat) values ('7fab1640-58fa-4996-83ea-c665530c7213',36,0)</v>
      </c>
      <c r="AG42" t="str">
        <f t="shared" si="19"/>
        <v>insert into missionunit (missionid, unitid) values (126,891)</v>
      </c>
    </row>
    <row r="43" spans="1:34" ht="86.4" x14ac:dyDescent="0.3">
      <c r="A43" s="10">
        <v>892</v>
      </c>
      <c r="B43" s="10" t="s">
        <v>1296</v>
      </c>
      <c r="C43" s="11" t="s">
        <v>1197</v>
      </c>
      <c r="D43" s="10">
        <v>721</v>
      </c>
      <c r="E43" s="26" t="s">
        <v>1089</v>
      </c>
      <c r="F43" s="27">
        <v>29811</v>
      </c>
      <c r="G43" s="12">
        <v>30321</v>
      </c>
      <c r="H43" s="12">
        <v>30968</v>
      </c>
      <c r="I43" s="12">
        <v>31682</v>
      </c>
      <c r="J43" s="26"/>
      <c r="K43" s="26"/>
      <c r="L43" s="20" t="s">
        <v>1198</v>
      </c>
      <c r="M43" s="11" t="s">
        <v>1199</v>
      </c>
      <c r="N43" t="str">
        <f t="shared" si="5"/>
        <v>1986-09-27 00:00</v>
      </c>
      <c r="O43" t="str">
        <f t="shared" si="6"/>
        <v/>
      </c>
      <c r="P43" t="str">
        <f t="shared" si="7"/>
        <v>SSN-__721</v>
      </c>
      <c r="Q43" t="str">
        <f t="shared" si="30"/>
        <v>HMS</v>
      </c>
      <c r="R43">
        <f t="shared" si="8"/>
        <v>1</v>
      </c>
      <c r="S43" t="str">
        <f t="shared" si="9"/>
        <v>SSN</v>
      </c>
      <c r="T43" t="str">
        <f t="shared" si="10"/>
        <v>721</v>
      </c>
      <c r="U43" t="str">
        <f t="shared" si="11"/>
        <v>S</v>
      </c>
      <c r="V43">
        <f t="shared" si="12"/>
        <v>0</v>
      </c>
      <c r="W43" t="str">
        <f t="shared" si="13"/>
        <v>#S __721</v>
      </c>
      <c r="X43" t="str">
        <f t="shared" si="14"/>
        <v>SSN-__721</v>
      </c>
      <c r="Y43" t="str">
        <f t="shared" si="15"/>
        <v>USN SSN-__721</v>
      </c>
      <c r="Z43" t="str">
        <f t="shared" si="16"/>
        <v>~SS-__721</v>
      </c>
      <c r="AA43">
        <f t="shared" si="17"/>
        <v>36</v>
      </c>
      <c r="AB43" t="str">
        <f t="shared" si="31"/>
        <v>insert into unit (UseOrdinal, MissionName, UniqueName, ServiceIdx, ServiceTypeIdx, RankSymbol, CanHide) Values (0, 'SSN-__721', 'HMS Chicago',1,1,'@', 0)</v>
      </c>
      <c r="AC43" t="str">
        <f t="shared" si="32"/>
        <v>INSERT INTO ship (unitId, ShipPrefixId, Name, HCS, HCSNumber, PennantCode, PennantNumber, IsBase, AltName, AltHCS, AltHCSNumber, IsInactive, Commissioned, Decommissioned) Values ('892', 1, 'Chicago', 'SSN', 721, 'S', 721, 0, 'Chicago', 'SSN', 721, '0', '1986-09-27 00:00','')</v>
      </c>
      <c r="AD43" t="str">
        <f t="shared" si="33"/>
        <v>insert into Relationship (Reltypeidx, RelfromUnitid, reltounitid) values (1, 56,892)</v>
      </c>
      <c r="AE43" t="str">
        <f t="shared" si="34"/>
        <v>insert into unitindex (indexcode, unitid, issortindex, isdisplayindex, isalt, isplaceholder, displayorder) values ('#S __721',892,0,1,0,0,1) insert into unitindex (indexcode, unitid, issortindex, isdisplayindex, isalt, isplaceholder, displayorder) values ('SSN-__721',892,0,1,0,0,2) insert into unitindex (indexcode, unitid, issortindex, isdisplayindex, isalt, isplaceholder, displayorder) values ('USN SSN-__721',892,0,0,1,0,3) insert into unitindex (indexcode, unitid, issortindex, isdisplayindex, isalt, isplaceholder, displayorder) values ('~SS-__721',892,1,1,0,0,4)</v>
      </c>
      <c r="AF43" t="str">
        <f t="shared" si="18"/>
        <v>insert into shipclassmember (shipid, shipclassid, isleadboat) values ('1bd8aa40-a346-4113-b8f2-a1881b715670',36,0)</v>
      </c>
      <c r="AG43" t="str">
        <f t="shared" si="19"/>
        <v>insert into missionunit (missionid, unitid) values (126,892)</v>
      </c>
    </row>
    <row r="44" spans="1:34" ht="86.4" x14ac:dyDescent="0.3">
      <c r="A44" s="10">
        <v>893</v>
      </c>
      <c r="B44" s="10" t="s">
        <v>1297</v>
      </c>
      <c r="C44" s="11" t="s">
        <v>1200</v>
      </c>
      <c r="D44" s="10">
        <v>722</v>
      </c>
      <c r="E44" s="26"/>
      <c r="F44" s="27"/>
      <c r="G44" s="12">
        <v>30503</v>
      </c>
      <c r="H44" s="12">
        <v>31248</v>
      </c>
      <c r="I44" s="12">
        <v>32032</v>
      </c>
      <c r="J44" s="26"/>
      <c r="K44" s="26"/>
      <c r="L44" s="20" t="s">
        <v>1198</v>
      </c>
      <c r="M44" s="11" t="s">
        <v>1201</v>
      </c>
      <c r="N44" t="str">
        <f t="shared" si="5"/>
        <v>1987-09-12 00:00</v>
      </c>
      <c r="O44" t="str">
        <f t="shared" si="6"/>
        <v/>
      </c>
      <c r="P44" t="str">
        <f t="shared" si="7"/>
        <v>SSN-__722</v>
      </c>
      <c r="Q44" t="str">
        <f t="shared" si="30"/>
        <v>HMS</v>
      </c>
      <c r="R44">
        <f t="shared" si="8"/>
        <v>1</v>
      </c>
      <c r="S44" t="str">
        <f t="shared" si="9"/>
        <v>SSN</v>
      </c>
      <c r="T44" t="str">
        <f t="shared" si="10"/>
        <v>722</v>
      </c>
      <c r="U44" t="str">
        <f t="shared" si="11"/>
        <v>S</v>
      </c>
      <c r="V44">
        <f t="shared" si="12"/>
        <v>0</v>
      </c>
      <c r="W44" t="str">
        <f t="shared" si="13"/>
        <v>#S __722</v>
      </c>
      <c r="X44" t="str">
        <f t="shared" si="14"/>
        <v>SSN-__722</v>
      </c>
      <c r="Y44" t="str">
        <f t="shared" si="15"/>
        <v>USN SSN-__722</v>
      </c>
      <c r="Z44" t="str">
        <f t="shared" si="16"/>
        <v>~SS-__722</v>
      </c>
      <c r="AA44">
        <f t="shared" si="17"/>
        <v>36</v>
      </c>
      <c r="AB44" t="str">
        <f t="shared" si="31"/>
        <v>insert into unit (UseOrdinal, MissionName, UniqueName, ServiceIdx, ServiceTypeIdx, RankSymbol, CanHide) Values (0, 'SSN-__722', 'HMS Key West',1,1,'@', 0)</v>
      </c>
      <c r="AC44" t="str">
        <f t="shared" si="32"/>
        <v>INSERT INTO ship (unitId, ShipPrefixId, Name, HCS, HCSNumber, PennantCode, PennantNumber, IsBase, AltName, AltHCS, AltHCSNumber, IsInactive, Commissioned, Decommissioned) Values ('893', 1, 'Key West', 'SSN', 722, 'S', 722, 0, 'Key West', 'SSN', 722, '0', '1987-09-12 00:00','')</v>
      </c>
      <c r="AD44" t="str">
        <f t="shared" si="33"/>
        <v>insert into Relationship (Reltypeidx, RelfromUnitid, reltounitid) values (1, 56,893)</v>
      </c>
      <c r="AE44" t="str">
        <f t="shared" si="34"/>
        <v>insert into unitindex (indexcode, unitid, issortindex, isdisplayindex, isalt, isplaceholder, displayorder) values ('#S __722',893,0,1,0,0,1) insert into unitindex (indexcode, unitid, issortindex, isdisplayindex, isalt, isplaceholder, displayorder) values ('SSN-__722',893,0,1,0,0,2) insert into unitindex (indexcode, unitid, issortindex, isdisplayindex, isalt, isplaceholder, displayorder) values ('USN SSN-__722',893,0,0,1,0,3) insert into unitindex (indexcode, unitid, issortindex, isdisplayindex, isalt, isplaceholder, displayorder) values ('~SS-__722',893,1,1,0,0,4)</v>
      </c>
      <c r="AF44" t="str">
        <f t="shared" si="18"/>
        <v>insert into shipclassmember (shipid, shipclassid, isleadboat) values ('a4dabe5f-0332-4fd7-9817-516c8b2337cf',36,0)</v>
      </c>
      <c r="AG44" t="str">
        <f t="shared" si="19"/>
        <v>insert into missionunit (missionid, unitid) values (126,893)</v>
      </c>
    </row>
    <row r="45" spans="1:34" ht="86.4" x14ac:dyDescent="0.3">
      <c r="A45" s="10">
        <v>894</v>
      </c>
      <c r="B45" s="10" t="s">
        <v>1298</v>
      </c>
      <c r="C45" s="11" t="s">
        <v>1202</v>
      </c>
      <c r="D45" s="10">
        <v>723</v>
      </c>
      <c r="E45" s="26"/>
      <c r="F45" s="27"/>
      <c r="G45" s="12">
        <v>30685</v>
      </c>
      <c r="H45" s="12">
        <v>31353</v>
      </c>
      <c r="I45" s="12">
        <v>32333</v>
      </c>
      <c r="J45" s="26"/>
      <c r="K45" s="26"/>
      <c r="L45" s="20" t="s">
        <v>1198</v>
      </c>
      <c r="M45" s="11" t="s">
        <v>1203</v>
      </c>
      <c r="N45" t="str">
        <f t="shared" si="5"/>
        <v>1988-07-09 00:00</v>
      </c>
      <c r="O45" t="str">
        <f t="shared" si="6"/>
        <v/>
      </c>
      <c r="P45" t="str">
        <f t="shared" si="7"/>
        <v>SSN-__723</v>
      </c>
      <c r="Q45" t="str">
        <f t="shared" si="30"/>
        <v>HMS</v>
      </c>
      <c r="R45">
        <f t="shared" si="8"/>
        <v>1</v>
      </c>
      <c r="S45" t="str">
        <f t="shared" si="9"/>
        <v>SSN</v>
      </c>
      <c r="T45" t="str">
        <f t="shared" si="10"/>
        <v>723</v>
      </c>
      <c r="U45" t="str">
        <f t="shared" si="11"/>
        <v>S</v>
      </c>
      <c r="V45">
        <f t="shared" si="12"/>
        <v>0</v>
      </c>
      <c r="W45" t="str">
        <f t="shared" si="13"/>
        <v>#S __723</v>
      </c>
      <c r="X45" t="str">
        <f t="shared" si="14"/>
        <v>SSN-__723</v>
      </c>
      <c r="Y45" t="str">
        <f t="shared" si="15"/>
        <v>USN SSN-__723</v>
      </c>
      <c r="Z45" t="str">
        <f t="shared" si="16"/>
        <v>~SS-__723</v>
      </c>
      <c r="AA45">
        <f t="shared" si="17"/>
        <v>36</v>
      </c>
      <c r="AB45" t="str">
        <f t="shared" si="31"/>
        <v>insert into unit (UseOrdinal, MissionName, UniqueName, ServiceIdx, ServiceTypeIdx, RankSymbol, CanHide) Values (0, 'SSN-__723', 'HMS Oklahoma City',1,1,'@', 0)</v>
      </c>
      <c r="AC45" t="str">
        <f t="shared" si="32"/>
        <v>INSERT INTO ship (unitId, ShipPrefixId, Name, HCS, HCSNumber, PennantCode, PennantNumber, IsBase, AltName, AltHCS, AltHCSNumber, IsInactive, Commissioned, Decommissioned) Values ('894', 1, 'Oklahoma City', 'SSN', 723, 'S', 723, 0, 'Oklahoma City', 'SSN', 723, '0', '1988-07-09 00:00','')</v>
      </c>
      <c r="AD45" t="str">
        <f t="shared" si="33"/>
        <v>insert into Relationship (Reltypeidx, RelfromUnitid, reltounitid) values (1, 56,894)</v>
      </c>
      <c r="AE45" t="str">
        <f t="shared" si="34"/>
        <v>insert into unitindex (indexcode, unitid, issortindex, isdisplayindex, isalt, isplaceholder, displayorder) values ('#S __723',894,0,1,0,0,1) insert into unitindex (indexcode, unitid, issortindex, isdisplayindex, isalt, isplaceholder, displayorder) values ('SSN-__723',894,0,1,0,0,2) insert into unitindex (indexcode, unitid, issortindex, isdisplayindex, isalt, isplaceholder, displayorder) values ('USN SSN-__723',894,0,0,1,0,3) insert into unitindex (indexcode, unitid, issortindex, isdisplayindex, isalt, isplaceholder, displayorder) values ('~SS-__723',894,1,1,0,0,4)</v>
      </c>
      <c r="AF45" t="str">
        <f t="shared" si="18"/>
        <v>insert into shipclassmember (shipid, shipclassid, isleadboat) values ('6f546e1c-e0ca-472c-9843-32e6248f0581',36,0)</v>
      </c>
      <c r="AG45" t="str">
        <f t="shared" si="19"/>
        <v>insert into missionunit (missionid, unitid) values (126,894)</v>
      </c>
    </row>
    <row r="46" spans="1:34" ht="86.4" x14ac:dyDescent="0.3">
      <c r="A46" s="10">
        <v>895</v>
      </c>
      <c r="B46" s="10" t="s">
        <v>1299</v>
      </c>
      <c r="C46" s="11" t="s">
        <v>1204</v>
      </c>
      <c r="D46" s="10">
        <v>724</v>
      </c>
      <c r="E46" s="26" t="s">
        <v>1097</v>
      </c>
      <c r="F46" s="12">
        <v>29993</v>
      </c>
      <c r="G46" s="12">
        <v>30949</v>
      </c>
      <c r="H46" s="12">
        <v>31395</v>
      </c>
      <c r="I46" s="12">
        <v>31724</v>
      </c>
      <c r="J46" s="26"/>
      <c r="K46" s="26"/>
      <c r="L46" s="20" t="s">
        <v>1198</v>
      </c>
      <c r="M46" s="11" t="s">
        <v>1205</v>
      </c>
      <c r="N46" t="str">
        <f t="shared" si="5"/>
        <v>1986-11-08 00:00</v>
      </c>
      <c r="O46" t="str">
        <f t="shared" si="6"/>
        <v/>
      </c>
      <c r="P46" t="str">
        <f t="shared" si="7"/>
        <v>SSN-__724</v>
      </c>
      <c r="Q46" t="str">
        <f t="shared" si="30"/>
        <v>HMS</v>
      </c>
      <c r="R46">
        <f t="shared" si="8"/>
        <v>1</v>
      </c>
      <c r="S46" t="str">
        <f t="shared" si="9"/>
        <v>SSN</v>
      </c>
      <c r="T46" t="str">
        <f t="shared" si="10"/>
        <v>724</v>
      </c>
      <c r="U46" t="str">
        <f t="shared" si="11"/>
        <v>S</v>
      </c>
      <c r="V46">
        <f t="shared" si="12"/>
        <v>0</v>
      </c>
      <c r="W46" t="str">
        <f t="shared" si="13"/>
        <v>#S __724</v>
      </c>
      <c r="X46" t="str">
        <f t="shared" si="14"/>
        <v>SSN-__724</v>
      </c>
      <c r="Y46" t="str">
        <f t="shared" si="15"/>
        <v>USN SSN-__724</v>
      </c>
      <c r="Z46" t="str">
        <f t="shared" si="16"/>
        <v>~SS-__724</v>
      </c>
      <c r="AA46">
        <f t="shared" si="17"/>
        <v>36</v>
      </c>
      <c r="AB46" t="str">
        <f t="shared" si="31"/>
        <v>insert into unit (UseOrdinal, MissionName, UniqueName, ServiceIdx, ServiceTypeIdx, RankSymbol, CanHide) Values (0, 'SSN-__724', 'HMS Louisville',1,1,'@', 0)</v>
      </c>
      <c r="AC46" t="str">
        <f t="shared" si="32"/>
        <v>INSERT INTO ship (unitId, ShipPrefixId, Name, HCS, HCSNumber, PennantCode, PennantNumber, IsBase, AltName, AltHCS, AltHCSNumber, IsInactive, Commissioned, Decommissioned) Values ('895', 1, 'Louisville', 'SSN', 724, 'S', 724, 0, 'Louisville', 'SSN', 724, '0', '1986-11-08 00:00','')</v>
      </c>
      <c r="AD46" t="str">
        <f t="shared" si="33"/>
        <v>insert into Relationship (Reltypeidx, RelfromUnitid, reltounitid) values (1, 56,895)</v>
      </c>
      <c r="AE46" t="str">
        <f t="shared" si="34"/>
        <v>insert into unitindex (indexcode, unitid, issortindex, isdisplayindex, isalt, isplaceholder, displayorder) values ('#S __724',895,0,1,0,0,1) insert into unitindex (indexcode, unitid, issortindex, isdisplayindex, isalt, isplaceholder, displayorder) values ('SSN-__724',895,0,1,0,0,2) insert into unitindex (indexcode, unitid, issortindex, isdisplayindex, isalt, isplaceholder, displayorder) values ('USN SSN-__724',895,0,0,1,0,3) insert into unitindex (indexcode, unitid, issortindex, isdisplayindex, isalt, isplaceholder, displayorder) values ('~SS-__724',895,1,1,0,0,4)</v>
      </c>
      <c r="AF46" t="str">
        <f t="shared" si="18"/>
        <v>insert into shipclassmember (shipid, shipclassid, isleadboat) values ('2179f2d4-2896-4501-aa48-18750b4c24b1',36,0)</v>
      </c>
      <c r="AG46" t="str">
        <f t="shared" si="19"/>
        <v>insert into missionunit (missionid, unitid) values (126,895)</v>
      </c>
    </row>
    <row r="47" spans="1:34" ht="86.4" x14ac:dyDescent="0.3">
      <c r="A47" s="10">
        <v>896</v>
      </c>
      <c r="B47" s="10" t="s">
        <v>1300</v>
      </c>
      <c r="C47" s="11" t="s">
        <v>1206</v>
      </c>
      <c r="D47" s="10">
        <v>725</v>
      </c>
      <c r="E47" s="26"/>
      <c r="F47" s="27">
        <v>30060</v>
      </c>
      <c r="G47" s="12">
        <v>31134</v>
      </c>
      <c r="H47" s="12">
        <v>31591</v>
      </c>
      <c r="I47" s="12">
        <v>31969</v>
      </c>
      <c r="J47" s="26"/>
      <c r="K47" s="26"/>
      <c r="L47" s="20" t="s">
        <v>1198</v>
      </c>
      <c r="M47" s="11" t="s">
        <v>1207</v>
      </c>
      <c r="N47" t="str">
        <f t="shared" si="5"/>
        <v>1987-07-11 00:00</v>
      </c>
      <c r="O47" t="str">
        <f t="shared" si="6"/>
        <v/>
      </c>
      <c r="P47" t="str">
        <f t="shared" si="7"/>
        <v>SSN-__725</v>
      </c>
      <c r="Q47" t="str">
        <f t="shared" si="30"/>
        <v>HMS</v>
      </c>
      <c r="R47">
        <f t="shared" si="8"/>
        <v>1</v>
      </c>
      <c r="S47" t="str">
        <f t="shared" si="9"/>
        <v>SSN</v>
      </c>
      <c r="T47" t="str">
        <f t="shared" si="10"/>
        <v>725</v>
      </c>
      <c r="U47" t="str">
        <f t="shared" si="11"/>
        <v>S</v>
      </c>
      <c r="V47">
        <f t="shared" si="12"/>
        <v>0</v>
      </c>
      <c r="W47" t="str">
        <f t="shared" si="13"/>
        <v>#S __725</v>
      </c>
      <c r="X47" t="str">
        <f t="shared" si="14"/>
        <v>SSN-__725</v>
      </c>
      <c r="Y47" t="str">
        <f t="shared" si="15"/>
        <v>USN SSN-__725</v>
      </c>
      <c r="Z47" t="str">
        <f t="shared" si="16"/>
        <v>~SS-__725</v>
      </c>
      <c r="AA47">
        <f t="shared" si="17"/>
        <v>36</v>
      </c>
      <c r="AB47" t="str">
        <f t="shared" si="31"/>
        <v>insert into unit (UseOrdinal, MissionName, UniqueName, ServiceIdx, ServiceTypeIdx, RankSymbol, CanHide) Values (0, 'SSN-__725', 'HMS Helena',1,1,'@', 0)</v>
      </c>
      <c r="AC47" t="str">
        <f t="shared" si="32"/>
        <v>INSERT INTO ship (unitId, ShipPrefixId, Name, HCS, HCSNumber, PennantCode, PennantNumber, IsBase, AltName, AltHCS, AltHCSNumber, IsInactive, Commissioned, Decommissioned) Values ('896', 1, 'Helena', 'SSN', 725, 'S', 725, 0, 'Helena', 'SSN', 725, '0', '1987-07-11 00:00','')</v>
      </c>
      <c r="AD47" t="str">
        <f t="shared" si="33"/>
        <v>insert into Relationship (Reltypeidx, RelfromUnitid, reltounitid) values (1, 56,896)</v>
      </c>
      <c r="AE47" t="str">
        <f t="shared" si="34"/>
        <v>insert into unitindex (indexcode, unitid, issortindex, isdisplayindex, isalt, isplaceholder, displayorder) values ('#S __725',896,0,1,0,0,1) insert into unitindex (indexcode, unitid, issortindex, isdisplayindex, isalt, isplaceholder, displayorder) values ('SSN-__725',896,0,1,0,0,2) insert into unitindex (indexcode, unitid, issortindex, isdisplayindex, isalt, isplaceholder, displayorder) values ('USN SSN-__725',896,0,0,1,0,3) insert into unitindex (indexcode, unitid, issortindex, isdisplayindex, isalt, isplaceholder, displayorder) values ('~SS-__725',896,1,1,0,0,4)</v>
      </c>
      <c r="AF47" t="str">
        <f t="shared" si="18"/>
        <v>insert into shipclassmember (shipid, shipclassid, isleadboat) values ('95750dbd-b94b-4dd3-a56d-e9d8164f0280',36,0)</v>
      </c>
      <c r="AG47" t="str">
        <f t="shared" si="19"/>
        <v>insert into missionunit (missionid, unitid) values (126,896)</v>
      </c>
    </row>
    <row r="48" spans="1:34" ht="86.4" x14ac:dyDescent="0.3">
      <c r="A48" s="10">
        <v>897</v>
      </c>
      <c r="B48" s="10" t="s">
        <v>1301</v>
      </c>
      <c r="C48" s="11" t="s">
        <v>1208</v>
      </c>
      <c r="D48" s="10">
        <v>750</v>
      </c>
      <c r="E48" s="10" t="s">
        <v>1089</v>
      </c>
      <c r="F48" s="27"/>
      <c r="G48" s="12">
        <v>30744</v>
      </c>
      <c r="H48" s="12">
        <v>31486</v>
      </c>
      <c r="I48" s="12">
        <v>32662</v>
      </c>
      <c r="J48" s="26"/>
      <c r="K48" s="26"/>
      <c r="L48" s="20" t="s">
        <v>1198</v>
      </c>
      <c r="M48" s="11" t="s">
        <v>1209</v>
      </c>
      <c r="N48" t="str">
        <f t="shared" si="5"/>
        <v>1989-06-03 00:00</v>
      </c>
      <c r="O48" t="str">
        <f t="shared" si="6"/>
        <v/>
      </c>
      <c r="P48" t="str">
        <f t="shared" si="7"/>
        <v>SSN-__750</v>
      </c>
      <c r="Q48" t="str">
        <f t="shared" si="30"/>
        <v>HMS</v>
      </c>
      <c r="R48">
        <f t="shared" si="8"/>
        <v>1</v>
      </c>
      <c r="S48" t="str">
        <f t="shared" si="9"/>
        <v>SSN</v>
      </c>
      <c r="T48" t="str">
        <f t="shared" si="10"/>
        <v>750</v>
      </c>
      <c r="U48" t="str">
        <f t="shared" si="11"/>
        <v>S</v>
      </c>
      <c r="V48">
        <f t="shared" si="12"/>
        <v>0</v>
      </c>
      <c r="W48" t="str">
        <f t="shared" si="13"/>
        <v>#S __750</v>
      </c>
      <c r="X48" t="str">
        <f t="shared" si="14"/>
        <v>SSN-__750</v>
      </c>
      <c r="Y48" t="str">
        <f t="shared" si="15"/>
        <v>USN SSN-__750</v>
      </c>
      <c r="Z48" t="str">
        <f t="shared" si="16"/>
        <v>~SS-__750</v>
      </c>
      <c r="AA48">
        <f t="shared" si="17"/>
        <v>36</v>
      </c>
      <c r="AB48" t="str">
        <f t="shared" si="31"/>
        <v>insert into unit (UseOrdinal, MissionName, UniqueName, ServiceIdx, ServiceTypeIdx, RankSymbol, CanHide) Values (0, 'SSN-__750', 'HMS Newport News',1,1,'@', 0)</v>
      </c>
      <c r="AC48" t="str">
        <f t="shared" si="32"/>
        <v>INSERT INTO ship (unitId, ShipPrefixId, Name, HCS, HCSNumber, PennantCode, PennantNumber, IsBase, AltName, AltHCS, AltHCSNumber, IsInactive, Commissioned, Decommissioned) Values ('897', 1, 'Newport News', 'SSN', 750, 'S', 750, 0, 'Newport News', 'SSN', 750, '0', '1989-06-03 00:00','')</v>
      </c>
      <c r="AD48" t="str">
        <f t="shared" si="33"/>
        <v>insert into Relationship (Reltypeidx, RelfromUnitid, reltounitid) values (1, 56,897)</v>
      </c>
      <c r="AE48" t="str">
        <f t="shared" si="34"/>
        <v>insert into unitindex (indexcode, unitid, issortindex, isdisplayindex, isalt, isplaceholder, displayorder) values ('#S __750',897,0,1,0,0,1) insert into unitindex (indexcode, unitid, issortindex, isdisplayindex, isalt, isplaceholder, displayorder) values ('SSN-__750',897,0,1,0,0,2) insert into unitindex (indexcode, unitid, issortindex, isdisplayindex, isalt, isplaceholder, displayorder) values ('USN SSN-__750',897,0,0,1,0,3) insert into unitindex (indexcode, unitid, issortindex, isdisplayindex, isalt, isplaceholder, displayorder) values ('~SS-__750',897,1,1,0,0,4)</v>
      </c>
      <c r="AF48" t="str">
        <f t="shared" si="18"/>
        <v>insert into shipclassmember (shipid, shipclassid, isleadboat) values ('8aabfb92-cacf-45d1-8e24-51a78e435fdd',36,0)</v>
      </c>
      <c r="AG48" t="str">
        <f t="shared" si="19"/>
        <v>insert into missionunit (missionid, unitid) values (126,897)</v>
      </c>
    </row>
    <row r="49" spans="1:33" ht="14.4" customHeight="1" x14ac:dyDescent="0.3">
      <c r="A49" s="10"/>
      <c r="B49" s="10"/>
      <c r="C49" s="31" t="s">
        <v>1210</v>
      </c>
      <c r="D49" s="31"/>
      <c r="E49" s="31"/>
      <c r="F49" s="31"/>
      <c r="G49" s="31"/>
      <c r="H49" s="31"/>
      <c r="I49" s="31"/>
      <c r="J49" s="31"/>
      <c r="K49" s="31"/>
      <c r="L49" s="31"/>
      <c r="M49" s="31"/>
    </row>
    <row r="50" spans="1:33" ht="86.4" x14ac:dyDescent="0.3">
      <c r="A50" s="10">
        <v>898</v>
      </c>
      <c r="B50" s="10" t="s">
        <v>1302</v>
      </c>
      <c r="C50" s="11" t="s">
        <v>1211</v>
      </c>
      <c r="D50" s="10">
        <v>751</v>
      </c>
      <c r="E50" s="26" t="s">
        <v>1097</v>
      </c>
      <c r="F50" s="27">
        <v>30285</v>
      </c>
      <c r="G50" s="12">
        <v>31268</v>
      </c>
      <c r="H50" s="12">
        <v>31752</v>
      </c>
      <c r="I50" s="12">
        <v>32361</v>
      </c>
      <c r="J50" s="26"/>
      <c r="K50" s="26"/>
      <c r="L50" s="20" t="s">
        <v>1198</v>
      </c>
      <c r="M50" s="11" t="s">
        <v>1212</v>
      </c>
      <c r="N50" t="str">
        <f t="shared" si="5"/>
        <v>1988-08-06 00:00</v>
      </c>
      <c r="O50" t="str">
        <f t="shared" si="6"/>
        <v/>
      </c>
      <c r="P50" t="str">
        <f t="shared" si="7"/>
        <v>SSN-__751</v>
      </c>
      <c r="Q50" t="str">
        <f t="shared" ref="Q50:Q72" si="35">IF(O50="","HMS","ex")</f>
        <v>HMS</v>
      </c>
      <c r="R50">
        <f t="shared" si="8"/>
        <v>1</v>
      </c>
      <c r="S50" t="str">
        <f t="shared" si="9"/>
        <v>SSN</v>
      </c>
      <c r="T50" t="str">
        <f t="shared" si="10"/>
        <v>751</v>
      </c>
      <c r="U50" t="str">
        <f t="shared" si="11"/>
        <v>S</v>
      </c>
      <c r="V50">
        <f t="shared" si="12"/>
        <v>0</v>
      </c>
      <c r="W50" t="str">
        <f t="shared" si="13"/>
        <v>#S __751</v>
      </c>
      <c r="X50" t="str">
        <f t="shared" si="14"/>
        <v>SSN-__751</v>
      </c>
      <c r="Y50" t="str">
        <f t="shared" si="15"/>
        <v>USN SSN-__751</v>
      </c>
      <c r="Z50" t="str">
        <f t="shared" si="16"/>
        <v>~SS-__751</v>
      </c>
      <c r="AA50">
        <f t="shared" si="17"/>
        <v>37</v>
      </c>
      <c r="AB50" t="str">
        <f t="shared" ref="AB50:AB72" si="36">CONCATENATE("insert into unit (UseOrdinal, MissionName, UniqueName, ServiceIdx, ServiceTypeIdx, RankSymbol, CanHide) Values (0, '",P50,"', '",CONCATENATE(Q50," ",C50),"'",",1,1,'@', 0)")</f>
        <v>insert into unit (UseOrdinal, MissionName, UniqueName, ServiceIdx, ServiceTypeIdx, RankSymbol, CanHide) Values (0, 'SSN-__751', 'HMS San Juan',1,1,'@', 0)</v>
      </c>
      <c r="AC50" t="str">
        <f t="shared" ref="AC50:AC67" si="37">CONCATENATE("INSERT INTO ship (unitId, ShipPrefixId, Name, HCS, HCSNumber, PennantCode, PennantNumber, IsBase, AltName, AltHCS, AltHCSNumber, IsInactive, Commissioned, Decommissioned) Values ('",A50,"', ",R50,", '",C50,"', '",S50,"', ",T50,", '","S', ",T50,", 0, '",C50,"', '",S50,"', ",T50,", '",V50,"', '",N50,"','",O50,"')")</f>
        <v>INSERT INTO ship (unitId, ShipPrefixId, Name, HCS, HCSNumber, PennantCode, PennantNumber, IsBase, AltName, AltHCS, AltHCSNumber, IsInactive, Commissioned, Decommissioned) Values ('898', 1, 'San Juan', 'SSN', 751, 'S', 751, 0, 'San Juan', 'SSN', 751, '0', '1988-08-06 00:00','')</v>
      </c>
      <c r="AD50" t="str">
        <f t="shared" ref="AD50:AD67" si="38">CONCATENATE("insert into Relationship (Reltypeidx, RelfromUnitid, reltounitid) values (1, 56,",A50,")")</f>
        <v>insert into Relationship (Reltypeidx, RelfromUnitid, reltounitid) values (1, 56,898)</v>
      </c>
      <c r="AE50" t="str">
        <f t="shared" ref="AE50:AE67" si="39">CONCATENATE("insert into unitindex (indexcode, unitid, issortindex, isdisplayindex, isalt, isplaceholder, displayorder) values ('",W50,"',",A50,",0,1,0,0,1) insert into unitindex (indexcode, unitid, issortindex, isdisplayindex, isalt, isplaceholder, displayorder) values ('",X50,"',",A50,",0,1,0,0,2) insert into unitindex (indexcode, unitid, issortindex, isdisplayindex, isalt, isplaceholder, displayorder) values ('",Y50,"',",A50,,",0,0,1,0,3) insert into unitindex (indexcode, unitid, issortindex, isdisplayindex, isalt, isplaceholder, displayorder) values ('",Z50,"',",A50,",1,1,0,0,4)")</f>
        <v>insert into unitindex (indexcode, unitid, issortindex, isdisplayindex, isalt, isplaceholder, displayorder) values ('#S __751',898,0,1,0,0,1) insert into unitindex (indexcode, unitid, issortindex, isdisplayindex, isalt, isplaceholder, displayorder) values ('SSN-__751',898,0,1,0,0,2) insert into unitindex (indexcode, unitid, issortindex, isdisplayindex, isalt, isplaceholder, displayorder) values ('USN SSN-__751',898,0,0,1,0,3) insert into unitindex (indexcode, unitid, issortindex, isdisplayindex, isalt, isplaceholder, displayorder) values ('~SS-__751',898,1,1,0,0,4)</v>
      </c>
      <c r="AF50" t="str">
        <f t="shared" si="18"/>
        <v>insert into shipclassmember (shipid, shipclassid, isleadboat) values ('5f1b9b49-09f9-4d6f-a792-c7854e82db22',37,0)</v>
      </c>
      <c r="AG50" t="str">
        <f t="shared" si="19"/>
        <v>insert into missionunit (missionid, unitid) values (126,898)</v>
      </c>
    </row>
    <row r="51" spans="1:33" ht="86.4" x14ac:dyDescent="0.3">
      <c r="A51" s="10">
        <v>899</v>
      </c>
      <c r="B51" s="10" t="s">
        <v>1303</v>
      </c>
      <c r="C51" s="11" t="s">
        <v>1213</v>
      </c>
      <c r="D51" s="10">
        <v>752</v>
      </c>
      <c r="E51" s="26"/>
      <c r="F51" s="27"/>
      <c r="G51" s="12">
        <v>31401</v>
      </c>
      <c r="H51" s="12">
        <v>32032</v>
      </c>
      <c r="I51" s="12">
        <v>32550</v>
      </c>
      <c r="J51" s="26"/>
      <c r="K51" s="26"/>
      <c r="L51" s="20" t="s">
        <v>1198</v>
      </c>
      <c r="M51" s="11" t="s">
        <v>1214</v>
      </c>
      <c r="N51" t="str">
        <f t="shared" si="5"/>
        <v>1989-02-11 00:00</v>
      </c>
      <c r="O51" t="str">
        <f t="shared" si="6"/>
        <v/>
      </c>
      <c r="P51" t="str">
        <f t="shared" si="7"/>
        <v>SSN-__752</v>
      </c>
      <c r="Q51" t="str">
        <f t="shared" si="35"/>
        <v>HMS</v>
      </c>
      <c r="R51">
        <f t="shared" si="8"/>
        <v>1</v>
      </c>
      <c r="S51" t="str">
        <f t="shared" si="9"/>
        <v>SSN</v>
      </c>
      <c r="T51" t="str">
        <f t="shared" si="10"/>
        <v>752</v>
      </c>
      <c r="U51" t="str">
        <f t="shared" si="11"/>
        <v>S</v>
      </c>
      <c r="V51">
        <f t="shared" si="12"/>
        <v>0</v>
      </c>
      <c r="W51" t="str">
        <f t="shared" si="13"/>
        <v>#S __752</v>
      </c>
      <c r="X51" t="str">
        <f t="shared" si="14"/>
        <v>SSN-__752</v>
      </c>
      <c r="Y51" t="str">
        <f t="shared" si="15"/>
        <v>USN SSN-__752</v>
      </c>
      <c r="Z51" t="str">
        <f t="shared" si="16"/>
        <v>~SS-__752</v>
      </c>
      <c r="AA51">
        <f t="shared" si="17"/>
        <v>37</v>
      </c>
      <c r="AB51" t="str">
        <f t="shared" si="36"/>
        <v>insert into unit (UseOrdinal, MissionName, UniqueName, ServiceIdx, ServiceTypeIdx, RankSymbol, CanHide) Values (0, 'SSN-__752', 'HMS Pasadena',1,1,'@', 0)</v>
      </c>
      <c r="AC51" t="str">
        <f t="shared" si="37"/>
        <v>INSERT INTO ship (unitId, ShipPrefixId, Name, HCS, HCSNumber, PennantCode, PennantNumber, IsBase, AltName, AltHCS, AltHCSNumber, IsInactive, Commissioned, Decommissioned) Values ('899', 1, 'Pasadena', 'SSN', 752, 'S', 752, 0, 'Pasadena', 'SSN', 752, '0', '1989-02-11 00:00','')</v>
      </c>
      <c r="AD51" t="str">
        <f t="shared" si="38"/>
        <v>insert into Relationship (Reltypeidx, RelfromUnitid, reltounitid) values (1, 56,899)</v>
      </c>
      <c r="AE51" t="str">
        <f t="shared" si="39"/>
        <v>insert into unitindex (indexcode, unitid, issortindex, isdisplayindex, isalt, isplaceholder, displayorder) values ('#S __752',899,0,1,0,0,1) insert into unitindex (indexcode, unitid, issortindex, isdisplayindex, isalt, isplaceholder, displayorder) values ('SSN-__752',899,0,1,0,0,2) insert into unitindex (indexcode, unitid, issortindex, isdisplayindex, isalt, isplaceholder, displayorder) values ('USN SSN-__752',899,0,0,1,0,3) insert into unitindex (indexcode, unitid, issortindex, isdisplayindex, isalt, isplaceholder, displayorder) values ('~SS-__752',899,1,1,0,0,4)</v>
      </c>
      <c r="AF51" t="str">
        <f t="shared" si="18"/>
        <v>insert into shipclassmember (shipid, shipclassid, isleadboat) values ('05688885-8a2e-4bd4-8a31-9b13a78abdd9',37,0)</v>
      </c>
      <c r="AG51" t="str">
        <f t="shared" si="19"/>
        <v>insert into missionunit (missionid, unitid) values (126,899)</v>
      </c>
    </row>
    <row r="52" spans="1:33" ht="86.4" x14ac:dyDescent="0.3">
      <c r="A52" s="10">
        <v>900</v>
      </c>
      <c r="B52" s="10" t="s">
        <v>1304</v>
      </c>
      <c r="C52" s="11" t="s">
        <v>1215</v>
      </c>
      <c r="D52" s="10">
        <v>753</v>
      </c>
      <c r="E52" s="10" t="s">
        <v>1089</v>
      </c>
      <c r="F52" s="12">
        <v>30649</v>
      </c>
      <c r="G52" s="12">
        <v>31159</v>
      </c>
      <c r="H52" s="12">
        <v>31941</v>
      </c>
      <c r="I52" s="12">
        <v>32970</v>
      </c>
      <c r="J52" s="26"/>
      <c r="K52" s="26"/>
      <c r="L52" s="20" t="s">
        <v>1198</v>
      </c>
      <c r="M52" s="11" t="s">
        <v>1216</v>
      </c>
      <c r="N52" t="str">
        <f t="shared" si="5"/>
        <v>1990-04-07 00:00</v>
      </c>
      <c r="O52" t="str">
        <f t="shared" si="6"/>
        <v/>
      </c>
      <c r="P52" t="str">
        <f t="shared" si="7"/>
        <v>SSN-__753</v>
      </c>
      <c r="Q52" t="str">
        <f t="shared" si="35"/>
        <v>HMS</v>
      </c>
      <c r="R52">
        <f t="shared" si="8"/>
        <v>1</v>
      </c>
      <c r="S52" t="str">
        <f t="shared" si="9"/>
        <v>SSN</v>
      </c>
      <c r="T52" t="str">
        <f t="shared" si="10"/>
        <v>753</v>
      </c>
      <c r="U52" t="str">
        <f t="shared" si="11"/>
        <v>S</v>
      </c>
      <c r="V52">
        <f t="shared" si="12"/>
        <v>0</v>
      </c>
      <c r="W52" t="str">
        <f t="shared" si="13"/>
        <v>#S __753</v>
      </c>
      <c r="X52" t="str">
        <f t="shared" si="14"/>
        <v>SSN-__753</v>
      </c>
      <c r="Y52" t="str">
        <f t="shared" si="15"/>
        <v>USN SSN-__753</v>
      </c>
      <c r="Z52" t="str">
        <f t="shared" si="16"/>
        <v>~SS-__753</v>
      </c>
      <c r="AA52">
        <f t="shared" si="17"/>
        <v>37</v>
      </c>
      <c r="AB52" t="str">
        <f t="shared" si="36"/>
        <v>insert into unit (UseOrdinal, MissionName, UniqueName, ServiceIdx, ServiceTypeIdx, RankSymbol, CanHide) Values (0, 'SSN-__753', 'HMS Albany',1,1,'@', 0)</v>
      </c>
      <c r="AC52" t="str">
        <f t="shared" si="37"/>
        <v>INSERT INTO ship (unitId, ShipPrefixId, Name, HCS, HCSNumber, PennantCode, PennantNumber, IsBase, AltName, AltHCS, AltHCSNumber, IsInactive, Commissioned, Decommissioned) Values ('900', 1, 'Albany', 'SSN', 753, 'S', 753, 0, 'Albany', 'SSN', 753, '0', '1990-04-07 00:00','')</v>
      </c>
      <c r="AD52" t="str">
        <f t="shared" si="38"/>
        <v>insert into Relationship (Reltypeidx, RelfromUnitid, reltounitid) values (1, 56,900)</v>
      </c>
      <c r="AE52" t="str">
        <f t="shared" si="39"/>
        <v>insert into unitindex (indexcode, unitid, issortindex, isdisplayindex, isalt, isplaceholder, displayorder) values ('#S __753',900,0,1,0,0,1) insert into unitindex (indexcode, unitid, issortindex, isdisplayindex, isalt, isplaceholder, displayorder) values ('SSN-__753',900,0,1,0,0,2) insert into unitindex (indexcode, unitid, issortindex, isdisplayindex, isalt, isplaceholder, displayorder) values ('USN SSN-__753',900,0,0,1,0,3) insert into unitindex (indexcode, unitid, issortindex, isdisplayindex, isalt, isplaceholder, displayorder) values ('~SS-__753',900,1,1,0,0,4)</v>
      </c>
      <c r="AF52" t="str">
        <f t="shared" si="18"/>
        <v>insert into shipclassmember (shipid, shipclassid, isleadboat) values ('a066b3e1-6819-4dee-a2cf-eb712a024974',37,0)</v>
      </c>
      <c r="AG52" t="str">
        <f t="shared" si="19"/>
        <v>insert into missionunit (missionid, unitid) values (126,900)</v>
      </c>
    </row>
    <row r="53" spans="1:33" ht="86.4" x14ac:dyDescent="0.3">
      <c r="A53" s="10">
        <v>901</v>
      </c>
      <c r="B53" s="10" t="s">
        <v>1305</v>
      </c>
      <c r="C53" s="11" t="s">
        <v>1217</v>
      </c>
      <c r="D53" s="10">
        <v>754</v>
      </c>
      <c r="E53" s="26" t="s">
        <v>1097</v>
      </c>
      <c r="F53" s="27">
        <v>30648</v>
      </c>
      <c r="G53" s="12">
        <v>31545</v>
      </c>
      <c r="H53" s="12">
        <v>32165</v>
      </c>
      <c r="I53" s="12">
        <v>32802</v>
      </c>
      <c r="J53" s="26"/>
      <c r="K53" s="26"/>
      <c r="L53" s="20" t="s">
        <v>1198</v>
      </c>
      <c r="M53" s="11" t="s">
        <v>1218</v>
      </c>
      <c r="N53" t="str">
        <f t="shared" si="5"/>
        <v>1989-10-21 00:00</v>
      </c>
      <c r="O53" t="str">
        <f t="shared" si="6"/>
        <v/>
      </c>
      <c r="P53" t="str">
        <f t="shared" si="7"/>
        <v>SSN-__754</v>
      </c>
      <c r="Q53" t="str">
        <f t="shared" si="35"/>
        <v>HMS</v>
      </c>
      <c r="R53">
        <f t="shared" si="8"/>
        <v>1</v>
      </c>
      <c r="S53" t="str">
        <f t="shared" si="9"/>
        <v>SSN</v>
      </c>
      <c r="T53" t="str">
        <f t="shared" si="10"/>
        <v>754</v>
      </c>
      <c r="U53" t="str">
        <f t="shared" si="11"/>
        <v>S</v>
      </c>
      <c r="V53">
        <f t="shared" si="12"/>
        <v>0</v>
      </c>
      <c r="W53" t="str">
        <f t="shared" si="13"/>
        <v>#S __754</v>
      </c>
      <c r="X53" t="str">
        <f t="shared" si="14"/>
        <v>SSN-__754</v>
      </c>
      <c r="Y53" t="str">
        <f t="shared" si="15"/>
        <v>USN SSN-__754</v>
      </c>
      <c r="Z53" t="str">
        <f t="shared" si="16"/>
        <v>~SS-__754</v>
      </c>
      <c r="AA53">
        <f t="shared" si="17"/>
        <v>37</v>
      </c>
      <c r="AB53" t="str">
        <f t="shared" si="36"/>
        <v>insert into unit (UseOrdinal, MissionName, UniqueName, ServiceIdx, ServiceTypeIdx, RankSymbol, CanHide) Values (0, 'SSN-__754', 'HMS Topeka',1,1,'@', 0)</v>
      </c>
      <c r="AC53" t="str">
        <f t="shared" si="37"/>
        <v>INSERT INTO ship (unitId, ShipPrefixId, Name, HCS, HCSNumber, PennantCode, PennantNumber, IsBase, AltName, AltHCS, AltHCSNumber, IsInactive, Commissioned, Decommissioned) Values ('901', 1, 'Topeka', 'SSN', 754, 'S', 754, 0, 'Topeka', 'SSN', 754, '0', '1989-10-21 00:00','')</v>
      </c>
      <c r="AD53" t="str">
        <f t="shared" si="38"/>
        <v>insert into Relationship (Reltypeidx, RelfromUnitid, reltounitid) values (1, 56,901)</v>
      </c>
      <c r="AE53" t="str">
        <f t="shared" si="39"/>
        <v>insert into unitindex (indexcode, unitid, issortindex, isdisplayindex, isalt, isplaceholder, displayorder) values ('#S __754',901,0,1,0,0,1) insert into unitindex (indexcode, unitid, issortindex, isdisplayindex, isalt, isplaceholder, displayorder) values ('SSN-__754',901,0,1,0,0,2) insert into unitindex (indexcode, unitid, issortindex, isdisplayindex, isalt, isplaceholder, displayorder) values ('USN SSN-__754',901,0,0,1,0,3) insert into unitindex (indexcode, unitid, issortindex, isdisplayindex, isalt, isplaceholder, displayorder) values ('~SS-__754',901,1,1,0,0,4)</v>
      </c>
      <c r="AF53" t="str">
        <f t="shared" si="18"/>
        <v>insert into shipclassmember (shipid, shipclassid, isleadboat) values ('818010be-a7e3-4b8c-bbdc-efbd16d93fcf',37,0)</v>
      </c>
      <c r="AG53" t="str">
        <f t="shared" si="19"/>
        <v>insert into missionunit (missionid, unitid) values (126,901)</v>
      </c>
    </row>
    <row r="54" spans="1:33" ht="100.8" x14ac:dyDescent="0.3">
      <c r="A54" s="10">
        <v>902</v>
      </c>
      <c r="B54" s="10" t="s">
        <v>1306</v>
      </c>
      <c r="C54" s="11" t="s">
        <v>1219</v>
      </c>
      <c r="D54" s="10">
        <v>755</v>
      </c>
      <c r="E54" s="26"/>
      <c r="F54" s="27"/>
      <c r="G54" s="12">
        <v>31709</v>
      </c>
      <c r="H54" s="12">
        <v>32459</v>
      </c>
      <c r="I54" s="12">
        <v>33054</v>
      </c>
      <c r="J54" s="12">
        <v>41726</v>
      </c>
      <c r="K54" s="10" t="s">
        <v>1220</v>
      </c>
      <c r="L54" s="17" t="s">
        <v>1099</v>
      </c>
      <c r="M54" s="11" t="s">
        <v>1221</v>
      </c>
      <c r="N54" t="str">
        <f t="shared" si="5"/>
        <v>1990-06-30 00:00</v>
      </c>
      <c r="O54" t="str">
        <f t="shared" si="6"/>
        <v>2014-03-28 00:00</v>
      </c>
      <c r="P54" t="str">
        <f t="shared" si="7"/>
        <v>SSN-__755</v>
      </c>
      <c r="Q54" t="str">
        <f t="shared" si="35"/>
        <v>ex</v>
      </c>
      <c r="R54">
        <f t="shared" si="8"/>
        <v>3</v>
      </c>
      <c r="S54" t="str">
        <f t="shared" si="9"/>
        <v>SSN</v>
      </c>
      <c r="T54" t="str">
        <f t="shared" si="10"/>
        <v>755</v>
      </c>
      <c r="U54" t="str">
        <f t="shared" si="11"/>
        <v>S</v>
      </c>
      <c r="V54">
        <f t="shared" si="12"/>
        <v>1</v>
      </c>
      <c r="W54" t="str">
        <f t="shared" si="13"/>
        <v>#S __755</v>
      </c>
      <c r="X54" t="str">
        <f t="shared" si="14"/>
        <v>SSN-__755</v>
      </c>
      <c r="Y54" t="str">
        <f t="shared" si="15"/>
        <v>USN SSN-__755</v>
      </c>
      <c r="Z54" t="str">
        <f t="shared" si="16"/>
        <v>~SS-__755</v>
      </c>
      <c r="AA54">
        <f t="shared" si="17"/>
        <v>37</v>
      </c>
      <c r="AB54" t="str">
        <f t="shared" si="36"/>
        <v>insert into unit (UseOrdinal, MissionName, UniqueName, ServiceIdx, ServiceTypeIdx, RankSymbol, CanHide) Values (0, 'SSN-__755', 'ex Miami',1,1,'@', 0)</v>
      </c>
      <c r="AC54" t="str">
        <f t="shared" si="37"/>
        <v>INSERT INTO ship (unitId, ShipPrefixId, Name, HCS, HCSNumber, PennantCode, PennantNumber, IsBase, AltName, AltHCS, AltHCSNumber, IsInactive, Commissioned, Decommissioned) Values ('902', 3, 'Miami', 'SSN', 755, 'S', 755, 0, 'Miami', 'SSN', 755, '1', '1990-06-30 00:00','2014-03-28 00:00')</v>
      </c>
      <c r="AD54" t="str">
        <f t="shared" si="38"/>
        <v>insert into Relationship (Reltypeidx, RelfromUnitid, reltounitid) values (1, 56,902)</v>
      </c>
      <c r="AE54" t="str">
        <f t="shared" si="39"/>
        <v>insert into unitindex (indexcode, unitid, issortindex, isdisplayindex, isalt, isplaceholder, displayorder) values ('#S __755',902,0,1,0,0,1) insert into unitindex (indexcode, unitid, issortindex, isdisplayindex, isalt, isplaceholder, displayorder) values ('SSN-__755',902,0,1,0,0,2) insert into unitindex (indexcode, unitid, issortindex, isdisplayindex, isalt, isplaceholder, displayorder) values ('USN SSN-__755',902,0,0,1,0,3) insert into unitindex (indexcode, unitid, issortindex, isdisplayindex, isalt, isplaceholder, displayorder) values ('~SS-__755',902,1,1,0,0,4)</v>
      </c>
      <c r="AF54" t="str">
        <f t="shared" si="18"/>
        <v>insert into shipclassmember (shipid, shipclassid, isleadboat) values ('827295dc-9db4-40fb-8e45-5adde8848bc8',37,0)</v>
      </c>
      <c r="AG54" t="str">
        <f t="shared" si="19"/>
        <v>insert into missionunit (missionid, unitid) values (126,902)</v>
      </c>
    </row>
    <row r="55" spans="1:33" ht="86.4" x14ac:dyDescent="0.3">
      <c r="A55" s="10">
        <v>903</v>
      </c>
      <c r="B55" s="10" t="s">
        <v>1307</v>
      </c>
      <c r="C55" s="11" t="s">
        <v>1222</v>
      </c>
      <c r="D55" s="10">
        <v>756</v>
      </c>
      <c r="E55" s="10" t="s">
        <v>1089</v>
      </c>
      <c r="F55" s="27">
        <v>31012</v>
      </c>
      <c r="G55" s="12">
        <v>31653</v>
      </c>
      <c r="H55" s="12">
        <v>32692</v>
      </c>
      <c r="I55" s="12">
        <v>33264</v>
      </c>
      <c r="J55" s="26"/>
      <c r="K55" s="26"/>
      <c r="L55" s="20" t="s">
        <v>1198</v>
      </c>
      <c r="M55" s="11" t="s">
        <v>1223</v>
      </c>
      <c r="N55" t="str">
        <f t="shared" si="5"/>
        <v>1991-01-26 00:00</v>
      </c>
      <c r="O55" t="str">
        <f t="shared" si="6"/>
        <v/>
      </c>
      <c r="P55" t="str">
        <f t="shared" si="7"/>
        <v>SSN-__756</v>
      </c>
      <c r="Q55" t="str">
        <f t="shared" si="35"/>
        <v>HMS</v>
      </c>
      <c r="R55">
        <f t="shared" si="8"/>
        <v>1</v>
      </c>
      <c r="S55" t="str">
        <f t="shared" si="9"/>
        <v>SSN</v>
      </c>
      <c r="T55" t="str">
        <f t="shared" si="10"/>
        <v>756</v>
      </c>
      <c r="U55" t="str">
        <f t="shared" si="11"/>
        <v>S</v>
      </c>
      <c r="V55">
        <f t="shared" si="12"/>
        <v>0</v>
      </c>
      <c r="W55" t="str">
        <f t="shared" si="13"/>
        <v>#S __756</v>
      </c>
      <c r="X55" t="str">
        <f t="shared" si="14"/>
        <v>SSN-__756</v>
      </c>
      <c r="Y55" t="str">
        <f t="shared" si="15"/>
        <v>USN SSN-__756</v>
      </c>
      <c r="Z55" t="str">
        <f t="shared" si="16"/>
        <v>~SS-__756</v>
      </c>
      <c r="AA55">
        <f t="shared" si="17"/>
        <v>37</v>
      </c>
      <c r="AB55" t="str">
        <f t="shared" si="36"/>
        <v>insert into unit (UseOrdinal, MissionName, UniqueName, ServiceIdx, ServiceTypeIdx, RankSymbol, CanHide) Values (0, 'SSN-__756', 'HMS Scranton',1,1,'@', 0)</v>
      </c>
      <c r="AC55" t="str">
        <f t="shared" si="37"/>
        <v>INSERT INTO ship (unitId, ShipPrefixId, Name, HCS, HCSNumber, PennantCode, PennantNumber, IsBase, AltName, AltHCS, AltHCSNumber, IsInactive, Commissioned, Decommissioned) Values ('903', 1, 'Scranton', 'SSN', 756, 'S', 756, 0, 'Scranton', 'SSN', 756, '0', '1991-01-26 00:00','')</v>
      </c>
      <c r="AD55" t="str">
        <f t="shared" si="38"/>
        <v>insert into Relationship (Reltypeidx, RelfromUnitid, reltounitid) values (1, 56,903)</v>
      </c>
      <c r="AE55" t="str">
        <f t="shared" si="39"/>
        <v>insert into unitindex (indexcode, unitid, issortindex, isdisplayindex, isalt, isplaceholder, displayorder) values ('#S __756',903,0,1,0,0,1) insert into unitindex (indexcode, unitid, issortindex, isdisplayindex, isalt, isplaceholder, displayorder) values ('SSN-__756',903,0,1,0,0,2) insert into unitindex (indexcode, unitid, issortindex, isdisplayindex, isalt, isplaceholder, displayorder) values ('USN SSN-__756',903,0,0,1,0,3) insert into unitindex (indexcode, unitid, issortindex, isdisplayindex, isalt, isplaceholder, displayorder) values ('~SS-__756',903,1,1,0,0,4)</v>
      </c>
      <c r="AF55" t="str">
        <f t="shared" si="18"/>
        <v>insert into shipclassmember (shipid, shipclassid, isleadboat) values ('d0b129dc-cd4b-4135-b56a-fb7ed7efb1ca',37,0)</v>
      </c>
      <c r="AG55" t="str">
        <f t="shared" si="19"/>
        <v>insert into missionunit (missionid, unitid) values (126,903)</v>
      </c>
    </row>
    <row r="56" spans="1:33" ht="86.4" x14ac:dyDescent="0.3">
      <c r="A56" s="10">
        <v>904</v>
      </c>
      <c r="B56" s="10" t="s">
        <v>1308</v>
      </c>
      <c r="C56" s="11" t="s">
        <v>1224</v>
      </c>
      <c r="D56" s="10">
        <v>757</v>
      </c>
      <c r="E56" s="10" t="s">
        <v>1097</v>
      </c>
      <c r="F56" s="27"/>
      <c r="G56" s="12">
        <v>31947</v>
      </c>
      <c r="H56" s="12">
        <v>33047</v>
      </c>
      <c r="I56" s="12">
        <v>33418</v>
      </c>
      <c r="J56" s="26"/>
      <c r="K56" s="26"/>
      <c r="L56" s="20" t="s">
        <v>1198</v>
      </c>
      <c r="M56" s="11" t="s">
        <v>1225</v>
      </c>
      <c r="N56" t="str">
        <f t="shared" si="5"/>
        <v>1991-06-29 00:00</v>
      </c>
      <c r="O56" t="str">
        <f t="shared" si="6"/>
        <v/>
      </c>
      <c r="P56" t="str">
        <f t="shared" si="7"/>
        <v>SSN-__757</v>
      </c>
      <c r="Q56" t="str">
        <f t="shared" si="35"/>
        <v>HMS</v>
      </c>
      <c r="R56">
        <f t="shared" si="8"/>
        <v>1</v>
      </c>
      <c r="S56" t="str">
        <f t="shared" si="9"/>
        <v>SSN</v>
      </c>
      <c r="T56" t="str">
        <f t="shared" si="10"/>
        <v>757</v>
      </c>
      <c r="U56" t="str">
        <f t="shared" si="11"/>
        <v>S</v>
      </c>
      <c r="V56">
        <f t="shared" si="12"/>
        <v>0</v>
      </c>
      <c r="W56" t="str">
        <f t="shared" si="13"/>
        <v>#S __757</v>
      </c>
      <c r="X56" t="str">
        <f t="shared" si="14"/>
        <v>SSN-__757</v>
      </c>
      <c r="Y56" t="str">
        <f t="shared" si="15"/>
        <v>USN SSN-__757</v>
      </c>
      <c r="Z56" t="str">
        <f t="shared" si="16"/>
        <v>~SS-__757</v>
      </c>
      <c r="AA56">
        <f t="shared" si="17"/>
        <v>37</v>
      </c>
      <c r="AB56" t="str">
        <f t="shared" si="36"/>
        <v>insert into unit (UseOrdinal, MissionName, UniqueName, ServiceIdx, ServiceTypeIdx, RankSymbol, CanHide) Values (0, 'SSN-__757', 'HMS Alexandria',1,1,'@', 0)</v>
      </c>
      <c r="AC56" t="str">
        <f t="shared" si="37"/>
        <v>INSERT INTO ship (unitId, ShipPrefixId, Name, HCS, HCSNumber, PennantCode, PennantNumber, IsBase, AltName, AltHCS, AltHCSNumber, IsInactive, Commissioned, Decommissioned) Values ('904', 1, 'Alexandria', 'SSN', 757, 'S', 757, 0, 'Alexandria', 'SSN', 757, '0', '1991-06-29 00:00','')</v>
      </c>
      <c r="AD56" t="str">
        <f t="shared" si="38"/>
        <v>insert into Relationship (Reltypeidx, RelfromUnitid, reltounitid) values (1, 56,904)</v>
      </c>
      <c r="AE56" t="str">
        <f t="shared" si="39"/>
        <v>insert into unitindex (indexcode, unitid, issortindex, isdisplayindex, isalt, isplaceholder, displayorder) values ('#S __757',904,0,1,0,0,1) insert into unitindex (indexcode, unitid, issortindex, isdisplayindex, isalt, isplaceholder, displayorder) values ('SSN-__757',904,0,1,0,0,2) insert into unitindex (indexcode, unitid, issortindex, isdisplayindex, isalt, isplaceholder, displayorder) values ('USN SSN-__757',904,0,0,1,0,3) insert into unitindex (indexcode, unitid, issortindex, isdisplayindex, isalt, isplaceholder, displayorder) values ('~SS-__757',904,1,1,0,0,4)</v>
      </c>
      <c r="AF56" t="str">
        <f t="shared" si="18"/>
        <v>insert into shipclassmember (shipid, shipclassid, isleadboat) values ('aa5bef3c-de0f-4f54-a463-174c8cfc82a1',37,0)</v>
      </c>
      <c r="AG56" t="str">
        <f t="shared" si="19"/>
        <v>insert into missionunit (missionid, unitid) values (126,904)</v>
      </c>
    </row>
    <row r="57" spans="1:33" ht="43.2" customHeight="1" x14ac:dyDescent="0.3">
      <c r="A57" s="10">
        <v>905</v>
      </c>
      <c r="B57" s="10" t="s">
        <v>1309</v>
      </c>
      <c r="C57" s="11" t="s">
        <v>1226</v>
      </c>
      <c r="D57" s="10">
        <v>758</v>
      </c>
      <c r="E57" s="26" t="s">
        <v>1089</v>
      </c>
      <c r="F57" s="27"/>
      <c r="G57" s="12">
        <v>31786</v>
      </c>
      <c r="H57" s="12">
        <v>32928</v>
      </c>
      <c r="I57" s="12">
        <v>33509</v>
      </c>
      <c r="J57" s="26"/>
      <c r="K57" s="26"/>
      <c r="L57" s="20" t="s">
        <v>1198</v>
      </c>
      <c r="M57" s="11" t="s">
        <v>1227</v>
      </c>
      <c r="N57" t="str">
        <f t="shared" si="5"/>
        <v>1991-09-28 00:00</v>
      </c>
      <c r="O57" t="str">
        <f t="shared" si="6"/>
        <v/>
      </c>
      <c r="P57" t="str">
        <f t="shared" si="7"/>
        <v>SSN-__758</v>
      </c>
      <c r="Q57" t="str">
        <f t="shared" si="35"/>
        <v>HMS</v>
      </c>
      <c r="R57">
        <f t="shared" si="8"/>
        <v>1</v>
      </c>
      <c r="S57" t="str">
        <f t="shared" si="9"/>
        <v>SSN</v>
      </c>
      <c r="T57" t="str">
        <f t="shared" si="10"/>
        <v>758</v>
      </c>
      <c r="U57" t="str">
        <f t="shared" si="11"/>
        <v>S</v>
      </c>
      <c r="V57">
        <f t="shared" si="12"/>
        <v>0</v>
      </c>
      <c r="W57" t="str">
        <f t="shared" si="13"/>
        <v>#S __758</v>
      </c>
      <c r="X57" t="str">
        <f t="shared" si="14"/>
        <v>SSN-__758</v>
      </c>
      <c r="Y57" t="str">
        <f t="shared" si="15"/>
        <v>USN SSN-__758</v>
      </c>
      <c r="Z57" t="str">
        <f t="shared" si="16"/>
        <v>~SS-__758</v>
      </c>
      <c r="AA57">
        <f t="shared" si="17"/>
        <v>37</v>
      </c>
      <c r="AB57" t="str">
        <f t="shared" si="36"/>
        <v>insert into unit (UseOrdinal, MissionName, UniqueName, ServiceIdx, ServiceTypeIdx, RankSymbol, CanHide) Values (0, 'SSN-__758', 'HMS Asheville',1,1,'@', 0)</v>
      </c>
      <c r="AC57" t="str">
        <f t="shared" si="37"/>
        <v>INSERT INTO ship (unitId, ShipPrefixId, Name, HCS, HCSNumber, PennantCode, PennantNumber, IsBase, AltName, AltHCS, AltHCSNumber, IsInactive, Commissioned, Decommissioned) Values ('905', 1, 'Asheville', 'SSN', 758, 'S', 758, 0, 'Asheville', 'SSN', 758, '0', '1991-09-28 00:00','')</v>
      </c>
      <c r="AD57" t="str">
        <f t="shared" si="38"/>
        <v>insert into Relationship (Reltypeidx, RelfromUnitid, reltounitid) values (1, 56,905)</v>
      </c>
      <c r="AE57" t="str">
        <f t="shared" si="39"/>
        <v>insert into unitindex (indexcode, unitid, issortindex, isdisplayindex, isalt, isplaceholder, displayorder) values ('#S __758',905,0,1,0,0,1) insert into unitindex (indexcode, unitid, issortindex, isdisplayindex, isalt, isplaceholder, displayorder) values ('SSN-__758',905,0,1,0,0,2) insert into unitindex (indexcode, unitid, issortindex, isdisplayindex, isalt, isplaceholder, displayorder) values ('USN SSN-__758',905,0,0,1,0,3) insert into unitindex (indexcode, unitid, issortindex, isdisplayindex, isalt, isplaceholder, displayorder) values ('~SS-__758',905,1,1,0,0,4)</v>
      </c>
      <c r="AF57" t="str">
        <f t="shared" si="18"/>
        <v>insert into shipclassmember (shipid, shipclassid, isleadboat) values ('ebeaf867-68c3-420a-8d96-20f2e6c6dc3d',37,0)</v>
      </c>
      <c r="AG57" t="str">
        <f t="shared" si="19"/>
        <v>insert into missionunit (missionid, unitid) values (126,905)</v>
      </c>
    </row>
    <row r="58" spans="1:33" ht="86.4" x14ac:dyDescent="0.3">
      <c r="A58" s="10">
        <v>906</v>
      </c>
      <c r="B58" s="10" t="s">
        <v>1310</v>
      </c>
      <c r="C58" s="11" t="s">
        <v>1228</v>
      </c>
      <c r="D58" s="10">
        <v>759</v>
      </c>
      <c r="E58" s="26"/>
      <c r="F58" s="27"/>
      <c r="G58" s="12">
        <v>32041</v>
      </c>
      <c r="H58" s="12">
        <v>33102</v>
      </c>
      <c r="I58" s="12">
        <v>33663</v>
      </c>
      <c r="J58" s="26"/>
      <c r="K58" s="26"/>
      <c r="L58" s="20" t="s">
        <v>1198</v>
      </c>
      <c r="M58" s="11" t="s">
        <v>1229</v>
      </c>
      <c r="N58" t="str">
        <f t="shared" si="5"/>
        <v>1992-02-29 00:00</v>
      </c>
      <c r="O58" t="str">
        <f t="shared" si="6"/>
        <v/>
      </c>
      <c r="P58" t="str">
        <f t="shared" si="7"/>
        <v>SSN-__759</v>
      </c>
      <c r="Q58" t="str">
        <f t="shared" si="35"/>
        <v>HMS</v>
      </c>
      <c r="R58">
        <f t="shared" si="8"/>
        <v>1</v>
      </c>
      <c r="S58" t="str">
        <f t="shared" si="9"/>
        <v>SSN</v>
      </c>
      <c r="T58" t="str">
        <f t="shared" si="10"/>
        <v>759</v>
      </c>
      <c r="U58" t="str">
        <f t="shared" si="11"/>
        <v>S</v>
      </c>
      <c r="V58">
        <f t="shared" si="12"/>
        <v>0</v>
      </c>
      <c r="W58" t="str">
        <f t="shared" si="13"/>
        <v>#S __759</v>
      </c>
      <c r="X58" t="str">
        <f t="shared" si="14"/>
        <v>SSN-__759</v>
      </c>
      <c r="Y58" t="str">
        <f t="shared" si="15"/>
        <v>USN SSN-__759</v>
      </c>
      <c r="Z58" t="str">
        <f t="shared" si="16"/>
        <v>~SS-__759</v>
      </c>
      <c r="AA58">
        <f t="shared" si="17"/>
        <v>37</v>
      </c>
      <c r="AB58" t="str">
        <f t="shared" si="36"/>
        <v>insert into unit (UseOrdinal, MissionName, UniqueName, ServiceIdx, ServiceTypeIdx, RankSymbol, CanHide) Values (0, 'SSN-__759', 'HMS Jefferson City',1,1,'@', 0)</v>
      </c>
      <c r="AC58" t="str">
        <f t="shared" si="37"/>
        <v>INSERT INTO ship (unitId, ShipPrefixId, Name, HCS, HCSNumber, PennantCode, PennantNumber, IsBase, AltName, AltHCS, AltHCSNumber, IsInactive, Commissioned, Decommissioned) Values ('906', 1, 'Jefferson City', 'SSN', 759, 'S', 759, 0, 'Jefferson City', 'SSN', 759, '0', '1992-02-29 00:00','')</v>
      </c>
      <c r="AD58" t="str">
        <f t="shared" si="38"/>
        <v>insert into Relationship (Reltypeidx, RelfromUnitid, reltounitid) values (1, 56,906)</v>
      </c>
      <c r="AE58" t="str">
        <f t="shared" si="39"/>
        <v>insert into unitindex (indexcode, unitid, issortindex, isdisplayindex, isalt, isplaceholder, displayorder) values ('#S __759',906,0,1,0,0,1) insert into unitindex (indexcode, unitid, issortindex, isdisplayindex, isalt, isplaceholder, displayorder) values ('SSN-__759',906,0,1,0,0,2) insert into unitindex (indexcode, unitid, issortindex, isdisplayindex, isalt, isplaceholder, displayorder) values ('USN SSN-__759',906,0,0,1,0,3) insert into unitindex (indexcode, unitid, issortindex, isdisplayindex, isalt, isplaceholder, displayorder) values ('~SS-__759',906,1,1,0,0,4)</v>
      </c>
      <c r="AF58" t="str">
        <f t="shared" si="18"/>
        <v>insert into shipclassmember (shipid, shipclassid, isleadboat) values ('a35d9b29-d760-4929-b44a-cfae5daa445e',37,0)</v>
      </c>
      <c r="AG58" t="str">
        <f t="shared" si="19"/>
        <v>insert into missionunit (missionid, unitid) values (126,906)</v>
      </c>
    </row>
    <row r="59" spans="1:33" ht="86.4" x14ac:dyDescent="0.3">
      <c r="A59" s="10">
        <v>907</v>
      </c>
      <c r="B59" s="10" t="s">
        <v>1311</v>
      </c>
      <c r="C59" s="11" t="s">
        <v>1230</v>
      </c>
      <c r="D59" s="10">
        <v>760</v>
      </c>
      <c r="E59" s="26" t="s">
        <v>1097</v>
      </c>
      <c r="F59" s="27">
        <v>31492</v>
      </c>
      <c r="G59" s="12">
        <v>32309</v>
      </c>
      <c r="H59" s="12">
        <v>33376</v>
      </c>
      <c r="I59" s="12">
        <v>33705</v>
      </c>
      <c r="J59" s="26"/>
      <c r="K59" s="26"/>
      <c r="L59" s="20" t="s">
        <v>1198</v>
      </c>
      <c r="M59" s="11" t="s">
        <v>1231</v>
      </c>
      <c r="N59" t="str">
        <f t="shared" si="5"/>
        <v>1992-04-11 00:00</v>
      </c>
      <c r="O59" t="str">
        <f t="shared" si="6"/>
        <v/>
      </c>
      <c r="P59" t="str">
        <f t="shared" si="7"/>
        <v>SSN-__760</v>
      </c>
      <c r="Q59" t="str">
        <f t="shared" si="35"/>
        <v>HMS</v>
      </c>
      <c r="R59">
        <f t="shared" si="8"/>
        <v>1</v>
      </c>
      <c r="S59" t="str">
        <f t="shared" si="9"/>
        <v>SSN</v>
      </c>
      <c r="T59" t="str">
        <f t="shared" si="10"/>
        <v>760</v>
      </c>
      <c r="U59" t="str">
        <f t="shared" si="11"/>
        <v>S</v>
      </c>
      <c r="V59">
        <f t="shared" si="12"/>
        <v>0</v>
      </c>
      <c r="W59" t="str">
        <f t="shared" si="13"/>
        <v>#S __760</v>
      </c>
      <c r="X59" t="str">
        <f t="shared" si="14"/>
        <v>SSN-__760</v>
      </c>
      <c r="Y59" t="str">
        <f t="shared" si="15"/>
        <v>USN SSN-__760</v>
      </c>
      <c r="Z59" t="str">
        <f t="shared" si="16"/>
        <v>~SS-__760</v>
      </c>
      <c r="AA59">
        <f t="shared" si="17"/>
        <v>37</v>
      </c>
      <c r="AB59" t="str">
        <f t="shared" si="36"/>
        <v>insert into unit (UseOrdinal, MissionName, UniqueName, ServiceIdx, ServiceTypeIdx, RankSymbol, CanHide) Values (0, 'SSN-__760', 'HMS Annapolis',1,1,'@', 0)</v>
      </c>
      <c r="AC59" t="str">
        <f t="shared" si="37"/>
        <v>INSERT INTO ship (unitId, ShipPrefixId, Name, HCS, HCSNumber, PennantCode, PennantNumber, IsBase, AltName, AltHCS, AltHCSNumber, IsInactive, Commissioned, Decommissioned) Values ('907', 1, 'Annapolis', 'SSN', 760, 'S', 760, 0, 'Annapolis', 'SSN', 760, '0', '1992-04-11 00:00','')</v>
      </c>
      <c r="AD59" t="str">
        <f t="shared" si="38"/>
        <v>insert into Relationship (Reltypeidx, RelfromUnitid, reltounitid) values (1, 56,907)</v>
      </c>
      <c r="AE59" t="str">
        <f t="shared" si="39"/>
        <v>insert into unitindex (indexcode, unitid, issortindex, isdisplayindex, isalt, isplaceholder, displayorder) values ('#S __760',907,0,1,0,0,1) insert into unitindex (indexcode, unitid, issortindex, isdisplayindex, isalt, isplaceholder, displayorder) values ('SSN-__760',907,0,1,0,0,2) insert into unitindex (indexcode, unitid, issortindex, isdisplayindex, isalt, isplaceholder, displayorder) values ('USN SSN-__760',907,0,0,1,0,3) insert into unitindex (indexcode, unitid, issortindex, isdisplayindex, isalt, isplaceholder, displayorder) values ('~SS-__760',907,1,1,0,0,4)</v>
      </c>
      <c r="AF59" t="str">
        <f t="shared" si="18"/>
        <v>insert into shipclassmember (shipid, shipclassid, isleadboat) values ('f90df7b6-f787-40e1-a81f-ec9afad38b92',37,0)</v>
      </c>
      <c r="AG59" t="str">
        <f t="shared" si="19"/>
        <v>insert into missionunit (missionid, unitid) values (126,907)</v>
      </c>
    </row>
    <row r="60" spans="1:33" ht="86.4" x14ac:dyDescent="0.3">
      <c r="A60" s="10">
        <v>908</v>
      </c>
      <c r="B60" s="10" t="s">
        <v>1312</v>
      </c>
      <c r="C60" s="11" t="s">
        <v>1232</v>
      </c>
      <c r="D60" s="10">
        <v>761</v>
      </c>
      <c r="E60" s="26"/>
      <c r="F60" s="27"/>
      <c r="G60" s="12">
        <v>32902</v>
      </c>
      <c r="H60" s="12">
        <v>33607</v>
      </c>
      <c r="I60" s="12">
        <v>33978</v>
      </c>
      <c r="J60" s="26"/>
      <c r="K60" s="26"/>
      <c r="L60" s="20" t="s">
        <v>1198</v>
      </c>
      <c r="M60" s="11" t="s">
        <v>1233</v>
      </c>
      <c r="N60" t="str">
        <f t="shared" si="5"/>
        <v>1993-01-09 00:00</v>
      </c>
      <c r="O60" t="str">
        <f t="shared" si="6"/>
        <v/>
      </c>
      <c r="P60" t="str">
        <f t="shared" si="7"/>
        <v>SSN-__761</v>
      </c>
      <c r="Q60" t="str">
        <f t="shared" si="35"/>
        <v>HMS</v>
      </c>
      <c r="R60">
        <f t="shared" si="8"/>
        <v>1</v>
      </c>
      <c r="S60" t="str">
        <f t="shared" si="9"/>
        <v>SSN</v>
      </c>
      <c r="T60" t="str">
        <f t="shared" si="10"/>
        <v>761</v>
      </c>
      <c r="U60" t="str">
        <f t="shared" si="11"/>
        <v>S</v>
      </c>
      <c r="V60">
        <f t="shared" si="12"/>
        <v>0</v>
      </c>
      <c r="W60" t="str">
        <f t="shared" si="13"/>
        <v>#S __761</v>
      </c>
      <c r="X60" t="str">
        <f t="shared" si="14"/>
        <v>SSN-__761</v>
      </c>
      <c r="Y60" t="str">
        <f t="shared" si="15"/>
        <v>USN SSN-__761</v>
      </c>
      <c r="Z60" t="str">
        <f t="shared" si="16"/>
        <v>~SS-__761</v>
      </c>
      <c r="AA60">
        <f t="shared" si="17"/>
        <v>37</v>
      </c>
      <c r="AB60" t="str">
        <f t="shared" si="36"/>
        <v>insert into unit (UseOrdinal, MissionName, UniqueName, ServiceIdx, ServiceTypeIdx, RankSymbol, CanHide) Values (0, 'SSN-__761', 'HMS Springfield',1,1,'@', 0)</v>
      </c>
      <c r="AC60" t="str">
        <f t="shared" si="37"/>
        <v>INSERT INTO ship (unitId, ShipPrefixId, Name, HCS, HCSNumber, PennantCode, PennantNumber, IsBase, AltName, AltHCS, AltHCSNumber, IsInactive, Commissioned, Decommissioned) Values ('908', 1, 'Springfield', 'SSN', 761, 'S', 761, 0, 'Springfield', 'SSN', 761, '0', '1993-01-09 00:00','')</v>
      </c>
      <c r="AD60" t="str">
        <f t="shared" si="38"/>
        <v>insert into Relationship (Reltypeidx, RelfromUnitid, reltounitid) values (1, 56,908)</v>
      </c>
      <c r="AE60" t="str">
        <f t="shared" si="39"/>
        <v>insert into unitindex (indexcode, unitid, issortindex, isdisplayindex, isalt, isplaceholder, displayorder) values ('#S __761',908,0,1,0,0,1) insert into unitindex (indexcode, unitid, issortindex, isdisplayindex, isalt, isplaceholder, displayorder) values ('SSN-__761',908,0,1,0,0,2) insert into unitindex (indexcode, unitid, issortindex, isdisplayindex, isalt, isplaceholder, displayorder) values ('USN SSN-__761',908,0,0,1,0,3) insert into unitindex (indexcode, unitid, issortindex, isdisplayindex, isalt, isplaceholder, displayorder) values ('~SS-__761',908,1,1,0,0,4)</v>
      </c>
      <c r="AF60" t="str">
        <f t="shared" si="18"/>
        <v>insert into shipclassmember (shipid, shipclassid, isleadboat) values ('922ea834-f573-44b1-8dd5-4ae04139a2db',37,0)</v>
      </c>
      <c r="AG60" t="str">
        <f t="shared" si="19"/>
        <v>insert into missionunit (missionid, unitid) values (126,908)</v>
      </c>
    </row>
    <row r="61" spans="1:33" ht="86.4" x14ac:dyDescent="0.3">
      <c r="A61" s="10">
        <v>909</v>
      </c>
      <c r="B61" s="10" t="s">
        <v>1313</v>
      </c>
      <c r="C61" s="11" t="s">
        <v>1234</v>
      </c>
      <c r="D61" s="10">
        <v>762</v>
      </c>
      <c r="E61" s="26"/>
      <c r="F61" s="27"/>
      <c r="G61" s="12">
        <v>33247</v>
      </c>
      <c r="H61" s="12">
        <v>33817</v>
      </c>
      <c r="I61" s="12">
        <v>34174</v>
      </c>
      <c r="J61" s="26"/>
      <c r="K61" s="26"/>
      <c r="L61" s="20" t="s">
        <v>1198</v>
      </c>
      <c r="M61" s="11" t="s">
        <v>1235</v>
      </c>
      <c r="N61" t="str">
        <f t="shared" si="5"/>
        <v>1993-07-24 00:00</v>
      </c>
      <c r="O61" t="str">
        <f t="shared" si="6"/>
        <v/>
      </c>
      <c r="P61" t="str">
        <f t="shared" si="7"/>
        <v>SSN-__762</v>
      </c>
      <c r="Q61" t="str">
        <f t="shared" si="35"/>
        <v>HMS</v>
      </c>
      <c r="R61">
        <f t="shared" si="8"/>
        <v>1</v>
      </c>
      <c r="S61" t="str">
        <f t="shared" si="9"/>
        <v>SSN</v>
      </c>
      <c r="T61" t="str">
        <f t="shared" si="10"/>
        <v>762</v>
      </c>
      <c r="U61" t="str">
        <f t="shared" si="11"/>
        <v>S</v>
      </c>
      <c r="V61">
        <f t="shared" si="12"/>
        <v>0</v>
      </c>
      <c r="W61" t="str">
        <f t="shared" si="13"/>
        <v>#S __762</v>
      </c>
      <c r="X61" t="str">
        <f t="shared" si="14"/>
        <v>SSN-__762</v>
      </c>
      <c r="Y61" t="str">
        <f t="shared" si="15"/>
        <v>USN SSN-__762</v>
      </c>
      <c r="Z61" t="str">
        <f t="shared" si="16"/>
        <v>~SS-__762</v>
      </c>
      <c r="AA61">
        <f t="shared" si="17"/>
        <v>37</v>
      </c>
      <c r="AB61" t="str">
        <f t="shared" si="36"/>
        <v>insert into unit (UseOrdinal, MissionName, UniqueName, ServiceIdx, ServiceTypeIdx, RankSymbol, CanHide) Values (0, 'SSN-__762', 'HMS Columbus',1,1,'@', 0)</v>
      </c>
      <c r="AC61" t="str">
        <f t="shared" si="37"/>
        <v>INSERT INTO ship (unitId, ShipPrefixId, Name, HCS, HCSNumber, PennantCode, PennantNumber, IsBase, AltName, AltHCS, AltHCSNumber, IsInactive, Commissioned, Decommissioned) Values ('909', 1, 'Columbus', 'SSN', 762, 'S', 762, 0, 'Columbus', 'SSN', 762, '0', '1993-07-24 00:00','')</v>
      </c>
      <c r="AD61" t="str">
        <f t="shared" si="38"/>
        <v>insert into Relationship (Reltypeidx, RelfromUnitid, reltounitid) values (1, 56,909)</v>
      </c>
      <c r="AE61" t="str">
        <f t="shared" si="39"/>
        <v>insert into unitindex (indexcode, unitid, issortindex, isdisplayindex, isalt, isplaceholder, displayorder) values ('#S __762',909,0,1,0,0,1) insert into unitindex (indexcode, unitid, issortindex, isdisplayindex, isalt, isplaceholder, displayorder) values ('SSN-__762',909,0,1,0,0,2) insert into unitindex (indexcode, unitid, issortindex, isdisplayindex, isalt, isplaceholder, displayorder) values ('USN SSN-__762',909,0,0,1,0,3) insert into unitindex (indexcode, unitid, issortindex, isdisplayindex, isalt, isplaceholder, displayorder) values ('~SS-__762',909,1,1,0,0,4)</v>
      </c>
      <c r="AF61" t="str">
        <f t="shared" si="18"/>
        <v>insert into shipclassmember (shipid, shipclassid, isleadboat) values ('49a3bff7-f6c5-4a1c-b272-c2457e55581b',37,0)</v>
      </c>
      <c r="AG61" t="str">
        <f t="shared" si="19"/>
        <v>insert into missionunit (missionid, unitid) values (126,909)</v>
      </c>
    </row>
    <row r="62" spans="1:33" ht="86.4" x14ac:dyDescent="0.3">
      <c r="A62" s="10">
        <v>910</v>
      </c>
      <c r="B62" s="10" t="s">
        <v>1314</v>
      </c>
      <c r="C62" s="11" t="s">
        <v>1236</v>
      </c>
      <c r="D62" s="10">
        <v>763</v>
      </c>
      <c r="E62" s="26"/>
      <c r="F62" s="27"/>
      <c r="G62" s="12">
        <v>33428</v>
      </c>
      <c r="H62" s="12">
        <v>33950</v>
      </c>
      <c r="I62" s="12">
        <v>34342</v>
      </c>
      <c r="J62" s="26"/>
      <c r="K62" s="26"/>
      <c r="L62" s="20" t="s">
        <v>1198</v>
      </c>
      <c r="M62" s="11" t="s">
        <v>1237</v>
      </c>
      <c r="N62" t="str">
        <f t="shared" si="5"/>
        <v>1994-01-08 00:00</v>
      </c>
      <c r="O62" t="str">
        <f t="shared" si="6"/>
        <v/>
      </c>
      <c r="P62" t="str">
        <f t="shared" si="7"/>
        <v>SSN-__763</v>
      </c>
      <c r="Q62" t="str">
        <f t="shared" si="35"/>
        <v>HMS</v>
      </c>
      <c r="R62">
        <f t="shared" si="8"/>
        <v>1</v>
      </c>
      <c r="S62" t="str">
        <f t="shared" si="9"/>
        <v>SSN</v>
      </c>
      <c r="T62" t="str">
        <f t="shared" si="10"/>
        <v>763</v>
      </c>
      <c r="U62" t="str">
        <f t="shared" si="11"/>
        <v>S</v>
      </c>
      <c r="V62">
        <f t="shared" si="12"/>
        <v>0</v>
      </c>
      <c r="W62" t="str">
        <f t="shared" si="13"/>
        <v>#S __763</v>
      </c>
      <c r="X62" t="str">
        <f t="shared" si="14"/>
        <v>SSN-__763</v>
      </c>
      <c r="Y62" t="str">
        <f t="shared" si="15"/>
        <v>USN SSN-__763</v>
      </c>
      <c r="Z62" t="str">
        <f t="shared" si="16"/>
        <v>~SS-__763</v>
      </c>
      <c r="AA62">
        <f t="shared" si="17"/>
        <v>37</v>
      </c>
      <c r="AB62" t="str">
        <f t="shared" si="36"/>
        <v>insert into unit (UseOrdinal, MissionName, UniqueName, ServiceIdx, ServiceTypeIdx, RankSymbol, CanHide) Values (0, 'SSN-__763', 'HMS Santa Fe',1,1,'@', 0)</v>
      </c>
      <c r="AC62" t="str">
        <f t="shared" si="37"/>
        <v>INSERT INTO ship (unitId, ShipPrefixId, Name, HCS, HCSNumber, PennantCode, PennantNumber, IsBase, AltName, AltHCS, AltHCSNumber, IsInactive, Commissioned, Decommissioned) Values ('910', 1, 'Santa Fe', 'SSN', 763, 'S', 763, 0, 'Santa Fe', 'SSN', 763, '0', '1994-01-08 00:00','')</v>
      </c>
      <c r="AD62" t="str">
        <f t="shared" si="38"/>
        <v>insert into Relationship (Reltypeidx, RelfromUnitid, reltounitid) values (1, 56,910)</v>
      </c>
      <c r="AE62" t="str">
        <f t="shared" si="39"/>
        <v>insert into unitindex (indexcode, unitid, issortindex, isdisplayindex, isalt, isplaceholder, displayorder) values ('#S __763',910,0,1,0,0,1) insert into unitindex (indexcode, unitid, issortindex, isdisplayindex, isalt, isplaceholder, displayorder) values ('SSN-__763',910,0,1,0,0,2) insert into unitindex (indexcode, unitid, issortindex, isdisplayindex, isalt, isplaceholder, displayorder) values ('USN SSN-__763',910,0,0,1,0,3) insert into unitindex (indexcode, unitid, issortindex, isdisplayindex, isalt, isplaceholder, displayorder) values ('~SS-__763',910,1,1,0,0,4)</v>
      </c>
      <c r="AF62" t="str">
        <f t="shared" si="18"/>
        <v>insert into shipclassmember (shipid, shipclassid, isleadboat) values ('075b2aec-b8fa-4335-b13d-921738894bb7',37,0)</v>
      </c>
      <c r="AG62" t="str">
        <f t="shared" si="19"/>
        <v>insert into missionunit (missionid, unitid) values (126,910)</v>
      </c>
    </row>
    <row r="63" spans="1:33" ht="86.4" x14ac:dyDescent="0.3">
      <c r="A63" s="10">
        <v>911</v>
      </c>
      <c r="B63" s="10" t="s">
        <v>1315</v>
      </c>
      <c r="C63" s="11" t="s">
        <v>1238</v>
      </c>
      <c r="D63" s="10">
        <v>764</v>
      </c>
      <c r="E63" s="26" t="s">
        <v>1089</v>
      </c>
      <c r="F63" s="27">
        <v>31814</v>
      </c>
      <c r="G63" s="12">
        <v>32380</v>
      </c>
      <c r="H63" s="12">
        <v>33320</v>
      </c>
      <c r="I63" s="12">
        <v>33915</v>
      </c>
      <c r="J63" s="26"/>
      <c r="K63" s="26"/>
      <c r="L63" s="20" t="s">
        <v>1198</v>
      </c>
      <c r="M63" s="11" t="s">
        <v>1239</v>
      </c>
      <c r="N63" t="str">
        <f t="shared" si="5"/>
        <v>1992-11-07 00:00</v>
      </c>
      <c r="O63" t="str">
        <f t="shared" si="6"/>
        <v/>
      </c>
      <c r="P63" t="str">
        <f t="shared" si="7"/>
        <v>SSN-__764</v>
      </c>
      <c r="Q63" t="str">
        <f t="shared" si="35"/>
        <v>HMS</v>
      </c>
      <c r="R63">
        <f t="shared" si="8"/>
        <v>1</v>
      </c>
      <c r="S63" t="str">
        <f t="shared" si="9"/>
        <v>SSN</v>
      </c>
      <c r="T63" t="str">
        <f t="shared" si="10"/>
        <v>764</v>
      </c>
      <c r="U63" t="str">
        <f t="shared" si="11"/>
        <v>S</v>
      </c>
      <c r="V63">
        <f t="shared" si="12"/>
        <v>0</v>
      </c>
      <c r="W63" t="str">
        <f t="shared" si="13"/>
        <v>#S __764</v>
      </c>
      <c r="X63" t="str">
        <f t="shared" si="14"/>
        <v>SSN-__764</v>
      </c>
      <c r="Y63" t="str">
        <f t="shared" si="15"/>
        <v>USN SSN-__764</v>
      </c>
      <c r="Z63" t="str">
        <f t="shared" si="16"/>
        <v>~SS-__764</v>
      </c>
      <c r="AA63">
        <f t="shared" si="17"/>
        <v>37</v>
      </c>
      <c r="AB63" t="str">
        <f t="shared" si="36"/>
        <v>insert into unit (UseOrdinal, MissionName, UniqueName, ServiceIdx, ServiceTypeIdx, RankSymbol, CanHide) Values (0, 'SSN-__764', 'HMS Boise',1,1,'@', 0)</v>
      </c>
      <c r="AC63" t="str">
        <f t="shared" si="37"/>
        <v>INSERT INTO ship (unitId, ShipPrefixId, Name, HCS, HCSNumber, PennantCode, PennantNumber, IsBase, AltName, AltHCS, AltHCSNumber, IsInactive, Commissioned, Decommissioned) Values ('911', 1, 'Boise', 'SSN', 764, 'S', 764, 0, 'Boise', 'SSN', 764, '0', '1992-11-07 00:00','')</v>
      </c>
      <c r="AD63" t="str">
        <f t="shared" si="38"/>
        <v>insert into Relationship (Reltypeidx, RelfromUnitid, reltounitid) values (1, 56,911)</v>
      </c>
      <c r="AE63" t="str">
        <f t="shared" si="39"/>
        <v>insert into unitindex (indexcode, unitid, issortindex, isdisplayindex, isalt, isplaceholder, displayorder) values ('#S __764',911,0,1,0,0,1) insert into unitindex (indexcode, unitid, issortindex, isdisplayindex, isalt, isplaceholder, displayorder) values ('SSN-__764',911,0,1,0,0,2) insert into unitindex (indexcode, unitid, issortindex, isdisplayindex, isalt, isplaceholder, displayorder) values ('USN SSN-__764',911,0,0,1,0,3) insert into unitindex (indexcode, unitid, issortindex, isdisplayindex, isalt, isplaceholder, displayorder) values ('~SS-__764',911,1,1,0,0,4)</v>
      </c>
      <c r="AF63" t="str">
        <f t="shared" si="18"/>
        <v>insert into shipclassmember (shipid, shipclassid, isleadboat) values ('37fef726-1f71-42ac-b41b-492913d508c9',37,0)</v>
      </c>
      <c r="AG63" t="str">
        <f t="shared" si="19"/>
        <v>insert into missionunit (missionid, unitid) values (126,911)</v>
      </c>
    </row>
    <row r="64" spans="1:33" ht="86.4" x14ac:dyDescent="0.3">
      <c r="A64" s="10">
        <v>912</v>
      </c>
      <c r="B64" s="10" t="s">
        <v>1316</v>
      </c>
      <c r="C64" s="11" t="s">
        <v>1240</v>
      </c>
      <c r="D64" s="10">
        <v>765</v>
      </c>
      <c r="E64" s="26"/>
      <c r="F64" s="27"/>
      <c r="G64" s="12">
        <v>32647</v>
      </c>
      <c r="H64" s="12">
        <v>33473</v>
      </c>
      <c r="I64" s="12">
        <v>34041</v>
      </c>
      <c r="J64" s="26"/>
      <c r="K64" s="26"/>
      <c r="L64" s="20" t="s">
        <v>1198</v>
      </c>
      <c r="M64" s="11" t="s">
        <v>1241</v>
      </c>
      <c r="N64" t="str">
        <f t="shared" si="5"/>
        <v>1993-03-13 00:00</v>
      </c>
      <c r="O64" t="str">
        <f t="shared" si="6"/>
        <v/>
      </c>
      <c r="P64" t="str">
        <f t="shared" si="7"/>
        <v>SSN-__765</v>
      </c>
      <c r="Q64" t="str">
        <f t="shared" si="35"/>
        <v>HMS</v>
      </c>
      <c r="R64">
        <f t="shared" si="8"/>
        <v>1</v>
      </c>
      <c r="S64" t="str">
        <f t="shared" si="9"/>
        <v>SSN</v>
      </c>
      <c r="T64" t="str">
        <f t="shared" si="10"/>
        <v>765</v>
      </c>
      <c r="U64" t="str">
        <f t="shared" si="11"/>
        <v>S</v>
      </c>
      <c r="V64">
        <f t="shared" si="12"/>
        <v>0</v>
      </c>
      <c r="W64" t="str">
        <f t="shared" si="13"/>
        <v>#S __765</v>
      </c>
      <c r="X64" t="str">
        <f t="shared" si="14"/>
        <v>SSN-__765</v>
      </c>
      <c r="Y64" t="str">
        <f t="shared" si="15"/>
        <v>USN SSN-__765</v>
      </c>
      <c r="Z64" t="str">
        <f t="shared" si="16"/>
        <v>~SS-__765</v>
      </c>
      <c r="AA64">
        <f t="shared" si="17"/>
        <v>37</v>
      </c>
      <c r="AB64" t="str">
        <f t="shared" si="36"/>
        <v>insert into unit (UseOrdinal, MissionName, UniqueName, ServiceIdx, ServiceTypeIdx, RankSymbol, CanHide) Values (0, 'SSN-__765', 'HMS Montpelier',1,1,'@', 0)</v>
      </c>
      <c r="AC64" t="str">
        <f t="shared" si="37"/>
        <v>INSERT INTO ship (unitId, ShipPrefixId, Name, HCS, HCSNumber, PennantCode, PennantNumber, IsBase, AltName, AltHCS, AltHCSNumber, IsInactive, Commissioned, Decommissioned) Values ('912', 1, 'Montpelier', 'SSN', 765, 'S', 765, 0, 'Montpelier', 'SSN', 765, '0', '1993-03-13 00:00','')</v>
      </c>
      <c r="AD64" t="str">
        <f t="shared" si="38"/>
        <v>insert into Relationship (Reltypeidx, RelfromUnitid, reltounitid) values (1, 56,912)</v>
      </c>
      <c r="AE64" t="str">
        <f t="shared" si="39"/>
        <v>insert into unitindex (indexcode, unitid, issortindex, isdisplayindex, isalt, isplaceholder, displayorder) values ('#S __765',912,0,1,0,0,1) insert into unitindex (indexcode, unitid, issortindex, isdisplayindex, isalt, isplaceholder, displayorder) values ('SSN-__765',912,0,1,0,0,2) insert into unitindex (indexcode, unitid, issortindex, isdisplayindex, isalt, isplaceholder, displayorder) values ('USN SSN-__765',912,0,0,1,0,3) insert into unitindex (indexcode, unitid, issortindex, isdisplayindex, isalt, isplaceholder, displayorder) values ('~SS-__765',912,1,1,0,0,4)</v>
      </c>
      <c r="AF64" t="str">
        <f t="shared" si="18"/>
        <v>insert into shipclassmember (shipid, shipclassid, isleadboat) values ('48ef864b-b6aa-4fe9-80b8-c1e9308ddec9',37,0)</v>
      </c>
      <c r="AG64" t="str">
        <f t="shared" si="19"/>
        <v>insert into missionunit (missionid, unitid) values (126,912)</v>
      </c>
    </row>
    <row r="65" spans="1:33" ht="86.4" x14ac:dyDescent="0.3">
      <c r="A65" s="10">
        <v>913</v>
      </c>
      <c r="B65" s="10" t="s">
        <v>1317</v>
      </c>
      <c r="C65" s="11" t="s">
        <v>1242</v>
      </c>
      <c r="D65" s="10">
        <v>766</v>
      </c>
      <c r="E65" s="26"/>
      <c r="F65" s="27"/>
      <c r="G65" s="12">
        <v>33102</v>
      </c>
      <c r="H65" s="12">
        <v>33880</v>
      </c>
      <c r="I65" s="12">
        <v>34593</v>
      </c>
      <c r="J65" s="26"/>
      <c r="K65" s="26"/>
      <c r="L65" s="20" t="s">
        <v>1198</v>
      </c>
      <c r="M65" s="11" t="s">
        <v>1243</v>
      </c>
      <c r="N65" t="str">
        <f t="shared" si="5"/>
        <v>1994-09-16 00:00</v>
      </c>
      <c r="O65" t="str">
        <f t="shared" si="6"/>
        <v/>
      </c>
      <c r="P65" t="str">
        <f t="shared" si="7"/>
        <v>SSN-__766</v>
      </c>
      <c r="Q65" t="str">
        <f t="shared" si="35"/>
        <v>HMS</v>
      </c>
      <c r="R65">
        <f t="shared" si="8"/>
        <v>1</v>
      </c>
      <c r="S65" t="str">
        <f t="shared" si="9"/>
        <v>SSN</v>
      </c>
      <c r="T65" t="str">
        <f t="shared" si="10"/>
        <v>766</v>
      </c>
      <c r="U65" t="str">
        <f t="shared" si="11"/>
        <v>S</v>
      </c>
      <c r="V65">
        <f t="shared" si="12"/>
        <v>0</v>
      </c>
      <c r="W65" t="str">
        <f t="shared" si="13"/>
        <v>#S __766</v>
      </c>
      <c r="X65" t="str">
        <f t="shared" si="14"/>
        <v>SSN-__766</v>
      </c>
      <c r="Y65" t="str">
        <f t="shared" si="15"/>
        <v>USN SSN-__766</v>
      </c>
      <c r="Z65" t="str">
        <f t="shared" si="16"/>
        <v>~SS-__766</v>
      </c>
      <c r="AA65">
        <f t="shared" si="17"/>
        <v>37</v>
      </c>
      <c r="AB65" t="str">
        <f t="shared" si="36"/>
        <v>insert into unit (UseOrdinal, MissionName, UniqueName, ServiceIdx, ServiceTypeIdx, RankSymbol, CanHide) Values (0, 'SSN-__766', 'HMS Charlotte',1,1,'@', 0)</v>
      </c>
      <c r="AC65" t="str">
        <f t="shared" si="37"/>
        <v>INSERT INTO ship (unitId, ShipPrefixId, Name, HCS, HCSNumber, PennantCode, PennantNumber, IsBase, AltName, AltHCS, AltHCSNumber, IsInactive, Commissioned, Decommissioned) Values ('913', 1, 'Charlotte', 'SSN', 766, 'S', 766, 0, 'Charlotte', 'SSN', 766, '0', '1994-09-16 00:00','')</v>
      </c>
      <c r="AD65" t="str">
        <f t="shared" si="38"/>
        <v>insert into Relationship (Reltypeidx, RelfromUnitid, reltounitid) values (1, 56,913)</v>
      </c>
      <c r="AE65" t="str">
        <f t="shared" si="39"/>
        <v>insert into unitindex (indexcode, unitid, issortindex, isdisplayindex, isalt, isplaceholder, displayorder) values ('#S __766',913,0,1,0,0,1) insert into unitindex (indexcode, unitid, issortindex, isdisplayindex, isalt, isplaceholder, displayorder) values ('SSN-__766',913,0,1,0,0,2) insert into unitindex (indexcode, unitid, issortindex, isdisplayindex, isalt, isplaceholder, displayorder) values ('USN SSN-__766',913,0,0,1,0,3) insert into unitindex (indexcode, unitid, issortindex, isdisplayindex, isalt, isplaceholder, displayorder) values ('~SS-__766',913,1,1,0,0,4)</v>
      </c>
      <c r="AF65" t="str">
        <f t="shared" si="18"/>
        <v>insert into shipclassmember (shipid, shipclassid, isleadboat) values ('c84864d5-7a25-454b-8e12-f74dde9ff5a8',37,0)</v>
      </c>
      <c r="AG65" t="str">
        <f t="shared" si="19"/>
        <v>insert into missionunit (missionid, unitid) values (126,913)</v>
      </c>
    </row>
    <row r="66" spans="1:33" ht="86.4" x14ac:dyDescent="0.3">
      <c r="A66" s="10">
        <v>914</v>
      </c>
      <c r="B66" s="10" t="s">
        <v>1318</v>
      </c>
      <c r="C66" s="11" t="s">
        <v>1244</v>
      </c>
      <c r="D66" s="10">
        <v>767</v>
      </c>
      <c r="E66" s="26"/>
      <c r="F66" s="27"/>
      <c r="G66" s="12">
        <v>32934</v>
      </c>
      <c r="H66" s="12">
        <v>33697</v>
      </c>
      <c r="I66" s="12">
        <v>34279</v>
      </c>
      <c r="J66" s="26"/>
      <c r="K66" s="26"/>
      <c r="L66" s="20" t="s">
        <v>1198</v>
      </c>
      <c r="M66" s="11" t="s">
        <v>1245</v>
      </c>
      <c r="N66" t="str">
        <f t="shared" si="5"/>
        <v>1993-11-06 00:00</v>
      </c>
      <c r="O66" t="str">
        <f t="shared" si="6"/>
        <v/>
      </c>
      <c r="P66" t="str">
        <f t="shared" si="7"/>
        <v>SSN-__767</v>
      </c>
      <c r="Q66" t="str">
        <f t="shared" si="35"/>
        <v>HMS</v>
      </c>
      <c r="R66">
        <f t="shared" si="8"/>
        <v>1</v>
      </c>
      <c r="S66" t="str">
        <f t="shared" si="9"/>
        <v>SSN</v>
      </c>
      <c r="T66" t="str">
        <f t="shared" si="10"/>
        <v>767</v>
      </c>
      <c r="U66" t="str">
        <f t="shared" si="11"/>
        <v>S</v>
      </c>
      <c r="V66">
        <f t="shared" si="12"/>
        <v>0</v>
      </c>
      <c r="W66" t="str">
        <f t="shared" si="13"/>
        <v>#S __767</v>
      </c>
      <c r="X66" t="str">
        <f t="shared" si="14"/>
        <v>SSN-__767</v>
      </c>
      <c r="Y66" t="str">
        <f t="shared" si="15"/>
        <v>USN SSN-__767</v>
      </c>
      <c r="Z66" t="str">
        <f t="shared" si="16"/>
        <v>~SS-__767</v>
      </c>
      <c r="AA66">
        <f t="shared" si="17"/>
        <v>37</v>
      </c>
      <c r="AB66" t="str">
        <f t="shared" si="36"/>
        <v>insert into unit (UseOrdinal, MissionName, UniqueName, ServiceIdx, ServiceTypeIdx, RankSymbol, CanHide) Values (0, 'SSN-__767', 'HMS Hampton',1,1,'@', 0)</v>
      </c>
      <c r="AC66" t="str">
        <f t="shared" si="37"/>
        <v>INSERT INTO ship (unitId, ShipPrefixId, Name, HCS, HCSNumber, PennantCode, PennantNumber, IsBase, AltName, AltHCS, AltHCSNumber, IsInactive, Commissioned, Decommissioned) Values ('914', 1, 'Hampton', 'SSN', 767, 'S', 767, 0, 'Hampton', 'SSN', 767, '0', '1993-11-06 00:00','')</v>
      </c>
      <c r="AD66" t="str">
        <f t="shared" si="38"/>
        <v>insert into Relationship (Reltypeidx, RelfromUnitid, reltounitid) values (1, 56,914)</v>
      </c>
      <c r="AE66" t="str">
        <f t="shared" si="39"/>
        <v>insert into unitindex (indexcode, unitid, issortindex, isdisplayindex, isalt, isplaceholder, displayorder) values ('#S __767',914,0,1,0,0,1) insert into unitindex (indexcode, unitid, issortindex, isdisplayindex, isalt, isplaceholder, displayorder) values ('SSN-__767',914,0,1,0,0,2) insert into unitindex (indexcode, unitid, issortindex, isdisplayindex, isalt, isplaceholder, displayorder) values ('USN SSN-__767',914,0,0,1,0,3) insert into unitindex (indexcode, unitid, issortindex, isdisplayindex, isalt, isplaceholder, displayorder) values ('~SS-__767',914,1,1,0,0,4)</v>
      </c>
      <c r="AF66" t="str">
        <f t="shared" si="18"/>
        <v>insert into shipclassmember (shipid, shipclassid, isleadboat) values ('4ef4d54c-cc74-49b1-9619-51cfe359a15a',37,0)</v>
      </c>
      <c r="AG66" t="str">
        <f t="shared" si="19"/>
        <v>insert into missionunit (missionid, unitid) values (126,914)</v>
      </c>
    </row>
    <row r="67" spans="1:33" ht="86.4" x14ac:dyDescent="0.3">
      <c r="A67" s="10">
        <v>915</v>
      </c>
      <c r="B67" s="10" t="s">
        <v>1319</v>
      </c>
      <c r="C67" s="11" t="s">
        <v>1246</v>
      </c>
      <c r="D67" s="10">
        <v>768</v>
      </c>
      <c r="E67" s="10" t="s">
        <v>1097</v>
      </c>
      <c r="F67" s="12">
        <v>32324</v>
      </c>
      <c r="G67" s="12">
        <v>33656</v>
      </c>
      <c r="H67" s="12">
        <v>34307</v>
      </c>
      <c r="I67" s="12">
        <v>34678</v>
      </c>
      <c r="J67" s="26"/>
      <c r="K67" s="26"/>
      <c r="L67" s="20" t="s">
        <v>1198</v>
      </c>
      <c r="M67" s="11" t="s">
        <v>1247</v>
      </c>
      <c r="N67" t="str">
        <f t="shared" si="5"/>
        <v>1994-12-10 00:00</v>
      </c>
      <c r="O67" t="str">
        <f t="shared" si="6"/>
        <v/>
      </c>
      <c r="P67" t="str">
        <f t="shared" si="7"/>
        <v>SSN-__768</v>
      </c>
      <c r="Q67" t="str">
        <f t="shared" si="35"/>
        <v>HMS</v>
      </c>
      <c r="R67">
        <f t="shared" si="8"/>
        <v>1</v>
      </c>
      <c r="S67" t="str">
        <f t="shared" si="9"/>
        <v>SSN</v>
      </c>
      <c r="T67" t="str">
        <f t="shared" si="10"/>
        <v>768</v>
      </c>
      <c r="U67" t="str">
        <f t="shared" si="11"/>
        <v>S</v>
      </c>
      <c r="V67">
        <f t="shared" si="12"/>
        <v>0</v>
      </c>
      <c r="W67" t="str">
        <f t="shared" si="13"/>
        <v>#S __768</v>
      </c>
      <c r="X67" t="str">
        <f t="shared" si="14"/>
        <v>SSN-__768</v>
      </c>
      <c r="Y67" t="str">
        <f t="shared" si="15"/>
        <v>USN SSN-__768</v>
      </c>
      <c r="Z67" t="str">
        <f t="shared" si="16"/>
        <v>~SS-__768</v>
      </c>
      <c r="AA67">
        <f t="shared" si="17"/>
        <v>37</v>
      </c>
      <c r="AB67" t="str">
        <f t="shared" si="36"/>
        <v>insert into unit (UseOrdinal, MissionName, UniqueName, ServiceIdx, ServiceTypeIdx, RankSymbol, CanHide) Values (0, 'SSN-__768', 'HMS Hartford',1,1,'@', 0)</v>
      </c>
      <c r="AC67" t="str">
        <f t="shared" si="37"/>
        <v>INSERT INTO ship (unitId, ShipPrefixId, Name, HCS, HCSNumber, PennantCode, PennantNumber, IsBase, AltName, AltHCS, AltHCSNumber, IsInactive, Commissioned, Decommissioned) Values ('915', 1, 'Hartford', 'SSN', 768, 'S', 768, 0, 'Hartford', 'SSN', 768, '0', '1994-12-10 00:00','')</v>
      </c>
      <c r="AD67" t="str">
        <f t="shared" si="38"/>
        <v>insert into Relationship (Reltypeidx, RelfromUnitid, reltounitid) values (1, 56,915)</v>
      </c>
      <c r="AE67" t="str">
        <f t="shared" si="39"/>
        <v>insert into unitindex (indexcode, unitid, issortindex, isdisplayindex, isalt, isplaceholder, displayorder) values ('#S __768',915,0,1,0,0,1) insert into unitindex (indexcode, unitid, issortindex, isdisplayindex, isalt, isplaceholder, displayorder) values ('SSN-__768',915,0,1,0,0,2) insert into unitindex (indexcode, unitid, issortindex, isdisplayindex, isalt, isplaceholder, displayorder) values ('USN SSN-__768',915,0,0,1,0,3) insert into unitindex (indexcode, unitid, issortindex, isdisplayindex, isalt, isplaceholder, displayorder) values ('~SS-__768',915,1,1,0,0,4)</v>
      </c>
      <c r="AF67" t="str">
        <f t="shared" si="18"/>
        <v>insert into shipclassmember (shipid, shipclassid, isleadboat) values ('f727d23a-a119-4803-8a04-9bd8f1128aab',37,0)</v>
      </c>
      <c r="AG67" t="str">
        <f t="shared" si="19"/>
        <v>insert into missionunit (missionid, unitid) values (126,915)</v>
      </c>
    </row>
    <row r="68" spans="1:33" ht="43.2" customHeight="1" x14ac:dyDescent="0.3">
      <c r="A68" s="10">
        <v>916</v>
      </c>
      <c r="B68" s="10" t="s">
        <v>1320</v>
      </c>
      <c r="C68" s="11" t="s">
        <v>1248</v>
      </c>
      <c r="D68" s="10">
        <v>769</v>
      </c>
      <c r="E68" s="26" t="s">
        <v>1089</v>
      </c>
      <c r="F68" s="27">
        <v>32304</v>
      </c>
      <c r="G68" s="12">
        <v>33364</v>
      </c>
      <c r="H68" s="12">
        <v>34209</v>
      </c>
      <c r="I68" s="12">
        <v>34754</v>
      </c>
      <c r="J68" s="26"/>
      <c r="K68" s="26"/>
      <c r="L68" s="20" t="s">
        <v>1198</v>
      </c>
      <c r="M68" s="11" t="s">
        <v>1249</v>
      </c>
      <c r="N68" t="str">
        <f t="shared" ref="N68:N72" si="40">IF(TEXT(I68,"YYYY-MM-DD HH:MM")="1900-01-00 00:00","",TEXT(I68,"YYYY-MM-DD HH:MM"))</f>
        <v>1995-02-24 00:00</v>
      </c>
      <c r="O68" t="str">
        <f t="shared" ref="O68:O72" si="41">IF(TEXT(J68,"YYYY-MM-DD HH:MM")="1900-01-00 00:00","",TEXT(J68,"YYYY-MM-DD HH:MM"))</f>
        <v/>
      </c>
      <c r="P68" t="str">
        <f t="shared" ref="P68:P72" si="42">CONCATENATE("SSN-__",D68)</f>
        <v>SSN-__769</v>
      </c>
      <c r="Q68" t="str">
        <f t="shared" si="35"/>
        <v>HMS</v>
      </c>
      <c r="R68">
        <f t="shared" ref="R68:R72" si="43">IF(Q68="ex",3,1)</f>
        <v>1</v>
      </c>
      <c r="S68" t="str">
        <f t="shared" ref="S68:S72" si="44">LEFT(P68,3)</f>
        <v>SSN</v>
      </c>
      <c r="T68" t="str">
        <f t="shared" ref="T68:T72" si="45">RIGHT(P68,3)</f>
        <v>769</v>
      </c>
      <c r="U68" t="str">
        <f t="shared" ref="U68:U72" si="46">LEFT(S68,1)</f>
        <v>S</v>
      </c>
      <c r="V68">
        <f t="shared" ref="V68:V72" si="47">IF(Q68="ex",1,0)</f>
        <v>0</v>
      </c>
      <c r="W68" t="str">
        <f t="shared" ref="W68:W72" si="48">CONCATENATE("#S __",T68)</f>
        <v>#S __769</v>
      </c>
      <c r="X68" t="str">
        <f t="shared" ref="X68:X72" si="49">CONCATENATE(S68,"-__",T68)</f>
        <v>SSN-__769</v>
      </c>
      <c r="Y68" t="str">
        <f t="shared" ref="Y68:Y72" si="50">CONCATENATE("USN ",X68)</f>
        <v>USN SSN-__769</v>
      </c>
      <c r="Z68" t="str">
        <f t="shared" ref="Z68:Z71" si="51">CONCATENATE("~SS-__",T68)</f>
        <v>~SS-__769</v>
      </c>
      <c r="AA68">
        <f t="shared" ref="AA68:AA72" si="52">IF(VALUE(T68)&gt;=719, IF(VALUE(T68)&gt;=751, 37, 36), 35)</f>
        <v>37</v>
      </c>
      <c r="AB68" t="str">
        <f t="shared" si="36"/>
        <v>insert into unit (UseOrdinal, MissionName, UniqueName, ServiceIdx, ServiceTypeIdx, RankSymbol, CanHide) Values (0, 'SSN-__769', 'HMS Toledo',1,1,'@', 0)</v>
      </c>
      <c r="AC68" t="str">
        <f t="shared" ref="AC68:AC72" si="53">CONCATENATE("INSERT INTO ship (unitId, ShipPrefixId, Name, HCS, HCSNumber, PennantCode, PennantNumber, IsBase, AltName, AltHCS, AltHCSNumber, IsInactive, Commissioned, Decommissioned) Values ('",A68,"', ",R68,", '",C68,"', '",S68,"', ",T68,", '","S', ",T68,", 0, '",C68,"', '",S68,"', ",T68,", '",V68,"', '",N68,"','",O68,"')")</f>
        <v>INSERT INTO ship (unitId, ShipPrefixId, Name, HCS, HCSNumber, PennantCode, PennantNumber, IsBase, AltName, AltHCS, AltHCSNumber, IsInactive, Commissioned, Decommissioned) Values ('916', 1, 'Toledo', 'SSN', 769, 'S', 769, 0, 'Toledo', 'SSN', 769, '0', '1995-02-24 00:00','')</v>
      </c>
      <c r="AD68" t="str">
        <f t="shared" ref="AD68:AD72" si="54">CONCATENATE("insert into Relationship (Reltypeidx, RelfromUnitid, reltounitid) values (1, 56,",A68,")")</f>
        <v>insert into Relationship (Reltypeidx, RelfromUnitid, reltounitid) values (1, 56,916)</v>
      </c>
      <c r="AE68" t="str">
        <f t="shared" ref="AE68:AE72" si="55">CONCATENATE("insert into unitindex (indexcode, unitid, issortindex, isdisplayindex, isalt, isplaceholder, displayorder) values ('",W68,"',",A68,",0,1,0,0,1) insert into unitindex (indexcode, unitid, issortindex, isdisplayindex, isalt, isplaceholder, displayorder) values ('",X68,"',",A68,",0,1,0,0,2) insert into unitindex (indexcode, unitid, issortindex, isdisplayindex, isalt, isplaceholder, displayorder) values ('",Y68,"',",A68,,",0,0,1,0,3) insert into unitindex (indexcode, unitid, issortindex, isdisplayindex, isalt, isplaceholder, displayorder) values ('",Z68,"',",A68,",1,1,0,0,4)")</f>
        <v>insert into unitindex (indexcode, unitid, issortindex, isdisplayindex, isalt, isplaceholder, displayorder) values ('#S __769',916,0,1,0,0,1) insert into unitindex (indexcode, unitid, issortindex, isdisplayindex, isalt, isplaceholder, displayorder) values ('SSN-__769',916,0,1,0,0,2) insert into unitindex (indexcode, unitid, issortindex, isdisplayindex, isalt, isplaceholder, displayorder) values ('USN SSN-__769',916,0,0,1,0,3) insert into unitindex (indexcode, unitid, issortindex, isdisplayindex, isalt, isplaceholder, displayorder) values ('~SS-__769',916,1,1,0,0,4)</v>
      </c>
      <c r="AF68" t="str">
        <f t="shared" ref="AF68:AF72" si="56">CONCATENATE("insert into shipclassmember (shipid, shipclassid, isleadboat) values ('",B68,"',",AA68,",0)")</f>
        <v>insert into shipclassmember (shipid, shipclassid, isleadboat) values ('a034078e-ff4a-430d-b9c9-3e852aa239ac',37,0)</v>
      </c>
      <c r="AG68" t="str">
        <f t="shared" ref="AG68:AG72" si="57">CONCATENATE("insert into missionunit (missionid, unitid) values (",126,",",A68,")")</f>
        <v>insert into missionunit (missionid, unitid) values (126,916)</v>
      </c>
    </row>
    <row r="69" spans="1:33" ht="86.4" x14ac:dyDescent="0.3">
      <c r="A69" s="10">
        <v>917</v>
      </c>
      <c r="B69" s="10" t="s">
        <v>1321</v>
      </c>
      <c r="C69" s="11" t="s">
        <v>1250</v>
      </c>
      <c r="D69" s="10">
        <v>770</v>
      </c>
      <c r="E69" s="26"/>
      <c r="F69" s="27"/>
      <c r="G69" s="12">
        <v>33465</v>
      </c>
      <c r="H69" s="12">
        <v>34413</v>
      </c>
      <c r="I69" s="12">
        <v>34929</v>
      </c>
      <c r="J69" s="26"/>
      <c r="K69" s="26"/>
      <c r="L69" s="20" t="s">
        <v>1198</v>
      </c>
      <c r="M69" s="11" t="s">
        <v>1251</v>
      </c>
      <c r="N69" t="str">
        <f t="shared" si="40"/>
        <v>1995-08-18 00:00</v>
      </c>
      <c r="O69" t="str">
        <f t="shared" si="41"/>
        <v/>
      </c>
      <c r="P69" t="str">
        <f t="shared" si="42"/>
        <v>SSN-__770</v>
      </c>
      <c r="Q69" t="str">
        <f t="shared" si="35"/>
        <v>HMS</v>
      </c>
      <c r="R69">
        <f t="shared" si="43"/>
        <v>1</v>
      </c>
      <c r="S69" t="str">
        <f t="shared" si="44"/>
        <v>SSN</v>
      </c>
      <c r="T69" t="str">
        <f t="shared" si="45"/>
        <v>770</v>
      </c>
      <c r="U69" t="str">
        <f t="shared" si="46"/>
        <v>S</v>
      </c>
      <c r="V69">
        <f t="shared" si="47"/>
        <v>0</v>
      </c>
      <c r="W69" t="str">
        <f t="shared" si="48"/>
        <v>#S __770</v>
      </c>
      <c r="X69" t="str">
        <f t="shared" si="49"/>
        <v>SSN-__770</v>
      </c>
      <c r="Y69" t="str">
        <f t="shared" si="50"/>
        <v>USN SSN-__770</v>
      </c>
      <c r="Z69" t="str">
        <f t="shared" si="51"/>
        <v>~SS-__770</v>
      </c>
      <c r="AA69">
        <f t="shared" si="52"/>
        <v>37</v>
      </c>
      <c r="AB69" t="str">
        <f t="shared" si="36"/>
        <v>insert into unit (UseOrdinal, MissionName, UniqueName, ServiceIdx, ServiceTypeIdx, RankSymbol, CanHide) Values (0, 'SSN-__770', 'HMS Tucson',1,1,'@', 0)</v>
      </c>
      <c r="AC69" t="str">
        <f t="shared" si="53"/>
        <v>INSERT INTO ship (unitId, ShipPrefixId, Name, HCS, HCSNumber, PennantCode, PennantNumber, IsBase, AltName, AltHCS, AltHCSNumber, IsInactive, Commissioned, Decommissioned) Values ('917', 1, 'Tucson', 'SSN', 770, 'S', 770, 0, 'Tucson', 'SSN', 770, '0', '1995-08-18 00:00','')</v>
      </c>
      <c r="AD69" t="str">
        <f t="shared" si="54"/>
        <v>insert into Relationship (Reltypeidx, RelfromUnitid, reltounitid) values (1, 56,917)</v>
      </c>
      <c r="AE69" t="str">
        <f t="shared" si="55"/>
        <v>insert into unitindex (indexcode, unitid, issortindex, isdisplayindex, isalt, isplaceholder, displayorder) values ('#S __770',917,0,1,0,0,1) insert into unitindex (indexcode, unitid, issortindex, isdisplayindex, isalt, isplaceholder, displayorder) values ('SSN-__770',917,0,1,0,0,2) insert into unitindex (indexcode, unitid, issortindex, isdisplayindex, isalt, isplaceholder, displayorder) values ('USN SSN-__770',917,0,0,1,0,3) insert into unitindex (indexcode, unitid, issortindex, isdisplayindex, isalt, isplaceholder, displayorder) values ('~SS-__770',917,1,1,0,0,4)</v>
      </c>
      <c r="AF69" t="str">
        <f t="shared" si="56"/>
        <v>insert into shipclassmember (shipid, shipclassid, isleadboat) values ('0b2b7745-bb9b-4553-8316-072b861fa6c2',37,0)</v>
      </c>
      <c r="AG69" t="str">
        <f t="shared" si="57"/>
        <v>insert into missionunit (missionid, unitid) values (126,917)</v>
      </c>
    </row>
    <row r="70" spans="1:33" ht="86.4" x14ac:dyDescent="0.3">
      <c r="A70" s="10">
        <v>918</v>
      </c>
      <c r="B70" s="10" t="s">
        <v>1322</v>
      </c>
      <c r="C70" s="11" t="s">
        <v>1252</v>
      </c>
      <c r="D70" s="10">
        <v>771</v>
      </c>
      <c r="E70" s="10" t="s">
        <v>1097</v>
      </c>
      <c r="F70" s="27">
        <v>32491</v>
      </c>
      <c r="G70" s="12">
        <v>34080</v>
      </c>
      <c r="H70" s="12">
        <v>34601</v>
      </c>
      <c r="I70" s="12">
        <v>34981</v>
      </c>
      <c r="J70" s="26"/>
      <c r="K70" s="26"/>
      <c r="L70" s="20" t="s">
        <v>1198</v>
      </c>
      <c r="M70" s="11" t="s">
        <v>1253</v>
      </c>
      <c r="N70" t="str">
        <f t="shared" si="40"/>
        <v>1995-10-09 00:00</v>
      </c>
      <c r="O70" t="str">
        <f t="shared" si="41"/>
        <v/>
      </c>
      <c r="P70" t="str">
        <f t="shared" si="42"/>
        <v>SSN-__771</v>
      </c>
      <c r="Q70" t="str">
        <f t="shared" si="35"/>
        <v>HMS</v>
      </c>
      <c r="R70">
        <f t="shared" si="43"/>
        <v>1</v>
      </c>
      <c r="S70" t="str">
        <f t="shared" si="44"/>
        <v>SSN</v>
      </c>
      <c r="T70" t="str">
        <f t="shared" si="45"/>
        <v>771</v>
      </c>
      <c r="U70" t="str">
        <f t="shared" si="46"/>
        <v>S</v>
      </c>
      <c r="V70">
        <f t="shared" si="47"/>
        <v>0</v>
      </c>
      <c r="W70" t="str">
        <f t="shared" si="48"/>
        <v>#S __771</v>
      </c>
      <c r="X70" t="str">
        <f t="shared" si="49"/>
        <v>SSN-__771</v>
      </c>
      <c r="Y70" t="str">
        <f t="shared" si="50"/>
        <v>USN SSN-__771</v>
      </c>
      <c r="Z70" t="str">
        <f t="shared" si="51"/>
        <v>~SS-__771</v>
      </c>
      <c r="AA70">
        <f t="shared" si="52"/>
        <v>37</v>
      </c>
      <c r="AB70" t="str">
        <f t="shared" si="36"/>
        <v>insert into unit (UseOrdinal, MissionName, UniqueName, ServiceIdx, ServiceTypeIdx, RankSymbol, CanHide) Values (0, 'SSN-__771', 'HMS Columbia',1,1,'@', 0)</v>
      </c>
      <c r="AC70" t="str">
        <f t="shared" si="53"/>
        <v>INSERT INTO ship (unitId, ShipPrefixId, Name, HCS, HCSNumber, PennantCode, PennantNumber, IsBase, AltName, AltHCS, AltHCSNumber, IsInactive, Commissioned, Decommissioned) Values ('918', 1, 'Columbia', 'SSN', 771, 'S', 771, 0, 'Columbia', 'SSN', 771, '0', '1995-10-09 00:00','')</v>
      </c>
      <c r="AD70" t="str">
        <f t="shared" si="54"/>
        <v>insert into Relationship (Reltypeidx, RelfromUnitid, reltounitid) values (1, 56,918)</v>
      </c>
      <c r="AE70" t="str">
        <f t="shared" si="55"/>
        <v>insert into unitindex (indexcode, unitid, issortindex, isdisplayindex, isalt, isplaceholder, displayorder) values ('#S __771',918,0,1,0,0,1) insert into unitindex (indexcode, unitid, issortindex, isdisplayindex, isalt, isplaceholder, displayorder) values ('SSN-__771',918,0,1,0,0,2) insert into unitindex (indexcode, unitid, issortindex, isdisplayindex, isalt, isplaceholder, displayorder) values ('USN SSN-__771',918,0,0,1,0,3) insert into unitindex (indexcode, unitid, issortindex, isdisplayindex, isalt, isplaceholder, displayorder) values ('~SS-__771',918,1,1,0,0,4)</v>
      </c>
      <c r="AF70" t="str">
        <f t="shared" si="56"/>
        <v>insert into shipclassmember (shipid, shipclassid, isleadboat) values ('2165f42d-c0bc-4f6c-91c4-7a2c8d7316e4',37,0)</v>
      </c>
      <c r="AG70" t="str">
        <f t="shared" si="57"/>
        <v>insert into missionunit (missionid, unitid) values (126,918)</v>
      </c>
    </row>
    <row r="71" spans="1:33" ht="43.2" customHeight="1" x14ac:dyDescent="0.3">
      <c r="A71" s="10">
        <v>919</v>
      </c>
      <c r="B71" s="10" t="s">
        <v>1323</v>
      </c>
      <c r="C71" s="11" t="s">
        <v>1254</v>
      </c>
      <c r="D71" s="10">
        <v>772</v>
      </c>
      <c r="E71" s="26" t="s">
        <v>1089</v>
      </c>
      <c r="F71" s="27"/>
      <c r="G71" s="12">
        <v>33662</v>
      </c>
      <c r="H71" s="12">
        <v>34594</v>
      </c>
      <c r="I71" s="12">
        <v>35111</v>
      </c>
      <c r="J71" s="26"/>
      <c r="K71" s="26"/>
      <c r="L71" s="20" t="s">
        <v>1198</v>
      </c>
      <c r="M71" s="11" t="s">
        <v>1255</v>
      </c>
      <c r="N71" t="str">
        <f t="shared" si="40"/>
        <v>1996-02-16 00:00</v>
      </c>
      <c r="O71" t="str">
        <f t="shared" si="41"/>
        <v/>
      </c>
      <c r="P71" t="str">
        <f t="shared" si="42"/>
        <v>SSN-__772</v>
      </c>
      <c r="Q71" t="str">
        <f t="shared" si="35"/>
        <v>HMS</v>
      </c>
      <c r="R71">
        <f t="shared" si="43"/>
        <v>1</v>
      </c>
      <c r="S71" t="str">
        <f t="shared" si="44"/>
        <v>SSN</v>
      </c>
      <c r="T71" t="str">
        <f t="shared" si="45"/>
        <v>772</v>
      </c>
      <c r="U71" t="str">
        <f t="shared" si="46"/>
        <v>S</v>
      </c>
      <c r="V71">
        <f t="shared" si="47"/>
        <v>0</v>
      </c>
      <c r="W71" t="str">
        <f t="shared" si="48"/>
        <v>#S __772</v>
      </c>
      <c r="X71" t="str">
        <f t="shared" si="49"/>
        <v>SSN-__772</v>
      </c>
      <c r="Y71" t="str">
        <f t="shared" si="50"/>
        <v>USN SSN-__772</v>
      </c>
      <c r="Z71" t="str">
        <f t="shared" si="51"/>
        <v>~SS-__772</v>
      </c>
      <c r="AA71">
        <f t="shared" si="52"/>
        <v>37</v>
      </c>
      <c r="AB71" t="str">
        <f t="shared" si="36"/>
        <v>insert into unit (UseOrdinal, MissionName, UniqueName, ServiceIdx, ServiceTypeIdx, RankSymbol, CanHide) Values (0, 'SSN-__772', 'HMS Greeneville',1,1,'@', 0)</v>
      </c>
      <c r="AC71" t="str">
        <f t="shared" si="53"/>
        <v>INSERT INTO ship (unitId, ShipPrefixId, Name, HCS, HCSNumber, PennantCode, PennantNumber, IsBase, AltName, AltHCS, AltHCSNumber, IsInactive, Commissioned, Decommissioned) Values ('919', 1, 'Greeneville', 'SSN', 772, 'S', 772, 0, 'Greeneville', 'SSN', 772, '0', '1996-02-16 00:00','')</v>
      </c>
      <c r="AD71" t="str">
        <f t="shared" si="54"/>
        <v>insert into Relationship (Reltypeidx, RelfromUnitid, reltounitid) values (1, 56,919)</v>
      </c>
      <c r="AE71" t="str">
        <f t="shared" si="55"/>
        <v>insert into unitindex (indexcode, unitid, issortindex, isdisplayindex, isalt, isplaceholder, displayorder) values ('#S __772',919,0,1,0,0,1) insert into unitindex (indexcode, unitid, issortindex, isdisplayindex, isalt, isplaceholder, displayorder) values ('SSN-__772',919,0,1,0,0,2) insert into unitindex (indexcode, unitid, issortindex, isdisplayindex, isalt, isplaceholder, displayorder) values ('USN SSN-__772',919,0,0,1,0,3) insert into unitindex (indexcode, unitid, issortindex, isdisplayindex, isalt, isplaceholder, displayorder) values ('~SS-__772',919,1,1,0,0,4)</v>
      </c>
      <c r="AF71" t="str">
        <f t="shared" si="56"/>
        <v>insert into shipclassmember (shipid, shipclassid, isleadboat) values ('98e3e1fa-2349-425f-b6db-2ce650d45a3e',37,0)</v>
      </c>
      <c r="AG71" t="str">
        <f t="shared" si="57"/>
        <v>insert into missionunit (missionid, unitid) values (126,919)</v>
      </c>
    </row>
    <row r="72" spans="1:33" ht="86.4" x14ac:dyDescent="0.3">
      <c r="A72" s="10">
        <v>920</v>
      </c>
      <c r="B72" s="10" t="s">
        <v>1324</v>
      </c>
      <c r="C72" s="11" t="s">
        <v>1256</v>
      </c>
      <c r="D72" s="10">
        <v>773</v>
      </c>
      <c r="E72" s="26"/>
      <c r="F72" s="12">
        <v>32840</v>
      </c>
      <c r="G72" s="12">
        <v>33791</v>
      </c>
      <c r="H72" s="12">
        <v>34805</v>
      </c>
      <c r="I72" s="12">
        <v>35321</v>
      </c>
      <c r="J72" s="26"/>
      <c r="K72" s="26"/>
      <c r="L72" s="20" t="s">
        <v>1198</v>
      </c>
      <c r="M72" s="11" t="s">
        <v>1257</v>
      </c>
      <c r="N72" t="str">
        <f t="shared" si="40"/>
        <v>1996-09-13 00:00</v>
      </c>
      <c r="O72" t="str">
        <f t="shared" si="41"/>
        <v/>
      </c>
      <c r="P72" t="str">
        <f t="shared" si="42"/>
        <v>SSN-__773</v>
      </c>
      <c r="Q72" t="str">
        <f t="shared" si="35"/>
        <v>HMS</v>
      </c>
      <c r="R72">
        <f t="shared" si="43"/>
        <v>1</v>
      </c>
      <c r="S72" t="str">
        <f t="shared" si="44"/>
        <v>SSN</v>
      </c>
      <c r="T72" t="str">
        <f t="shared" si="45"/>
        <v>773</v>
      </c>
      <c r="U72" t="str">
        <f t="shared" si="46"/>
        <v>S</v>
      </c>
      <c r="V72">
        <f t="shared" si="47"/>
        <v>0</v>
      </c>
      <c r="W72" t="str">
        <f t="shared" si="48"/>
        <v>#S __773</v>
      </c>
      <c r="X72" t="str">
        <f t="shared" si="49"/>
        <v>SSN-__773</v>
      </c>
      <c r="Y72" t="str">
        <f t="shared" si="50"/>
        <v>USN SSN-__773</v>
      </c>
      <c r="Z72" t="str">
        <f>CONCATENATE("~SS-__",T72)</f>
        <v>~SS-__773</v>
      </c>
      <c r="AA72">
        <f t="shared" si="52"/>
        <v>37</v>
      </c>
      <c r="AB72" t="str">
        <f t="shared" si="36"/>
        <v>insert into unit (UseOrdinal, MissionName, UniqueName, ServiceIdx, ServiceTypeIdx, RankSymbol, CanHide) Values (0, 'SSN-__773', 'HMS Cheyenne',1,1,'@', 0)</v>
      </c>
      <c r="AC72" t="str">
        <f t="shared" si="53"/>
        <v>INSERT INTO ship (unitId, ShipPrefixId, Name, HCS, HCSNumber, PennantCode, PennantNumber, IsBase, AltName, AltHCS, AltHCSNumber, IsInactive, Commissioned, Decommissioned) Values ('920', 1, 'Cheyenne', 'SSN', 773, 'S', 773, 0, 'Cheyenne', 'SSN', 773, '0', '1996-09-13 00:00','')</v>
      </c>
      <c r="AD72" t="str">
        <f t="shared" si="54"/>
        <v>insert into Relationship (Reltypeidx, RelfromUnitid, reltounitid) values (1, 56,920)</v>
      </c>
      <c r="AE72" t="str">
        <f t="shared" si="55"/>
        <v>insert into unitindex (indexcode, unitid, issortindex, isdisplayindex, isalt, isplaceholder, displayorder) values ('#S __773',920,0,1,0,0,1) insert into unitindex (indexcode, unitid, issortindex, isdisplayindex, isalt, isplaceholder, displayorder) values ('SSN-__773',920,0,1,0,0,2) insert into unitindex (indexcode, unitid, issortindex, isdisplayindex, isalt, isplaceholder, displayorder) values ('USN SSN-__773',920,0,0,1,0,3) insert into unitindex (indexcode, unitid, issortindex, isdisplayindex, isalt, isplaceholder, displayorder) values ('~SS-__773',920,1,1,0,0,4)</v>
      </c>
      <c r="AF72" t="str">
        <f t="shared" si="56"/>
        <v>insert into shipclassmember (shipid, shipclassid, isleadboat) values ('4b2f32b0-c581-4caa-8e63-aefbe4a498ef',37,0)</v>
      </c>
      <c r="AG72" t="str">
        <f t="shared" si="57"/>
        <v>insert into missionunit (missionid, unitid) values (126,920)</v>
      </c>
    </row>
    <row r="73" spans="1:33" x14ac:dyDescent="0.3">
      <c r="A73" s="10"/>
      <c r="B73" s="10"/>
      <c r="C73" s="11"/>
      <c r="D73" s="10"/>
      <c r="E73" s="10"/>
      <c r="F73" s="12"/>
      <c r="G73" s="12"/>
      <c r="H73" s="12"/>
      <c r="I73" s="12"/>
      <c r="J73" s="10"/>
      <c r="K73" s="10"/>
      <c r="L73" s="20"/>
      <c r="M73" s="11"/>
    </row>
    <row r="74" spans="1:33" ht="23.4" x14ac:dyDescent="0.3">
      <c r="B74" s="10"/>
      <c r="C74" s="24" t="s">
        <v>1258</v>
      </c>
    </row>
    <row r="75" spans="1:33" x14ac:dyDescent="0.3">
      <c r="A75" s="10">
        <v>21</v>
      </c>
      <c r="B75" s="10">
        <v>921</v>
      </c>
      <c r="C75" s="10" t="s">
        <v>1325</v>
      </c>
      <c r="D75" t="s">
        <v>1326</v>
      </c>
      <c r="E75" t="s">
        <v>1327</v>
      </c>
      <c r="F75" t="s">
        <v>1328</v>
      </c>
      <c r="G75" t="str">
        <f t="shared" ref="G75:J78" si="58">CONCATENATE(C75,$A75)</f>
        <v>#S-___21</v>
      </c>
      <c r="H75" t="str">
        <f t="shared" si="58"/>
        <v>SSN-___21</v>
      </c>
      <c r="I75" t="str">
        <f t="shared" si="58"/>
        <v>USN SSN-___21</v>
      </c>
      <c r="J75" t="str">
        <f t="shared" si="58"/>
        <v>~SS-___21</v>
      </c>
      <c r="N75" t="str">
        <f>CONCATENATE("insert into unitindex (indexcode, unitid, issortindex, isdisplayindex, isalt, isplaceholder, displayorder) values ('",G75,"',",B75,",0,1,0,0,1) insert into unitindex (indexcode, unitid, issortindex, isdisplayindex, isalt, isplaceholder, displayorder) values ('",H75,"',",B75,",0,1,0,0,2) insert into unitindex (indexcode, unitid, issortindex, isdisplayindex, isalt, isplaceholder, displayorder) values ('",I75,"',",B75,,",0,0,1,0,3) insert into unitindex (indexcode, unitid, issortindex, isdisplayindex, isalt, isplaceholder, displayorder) values ('",J75,"',",B75,",1,1,0,0,4)")</f>
        <v>insert into unitindex (indexcode, unitid, issortindex, isdisplayindex, isalt, isplaceholder, displayorder) values ('#S-___21',921,0,1,0,0,1) insert into unitindex (indexcode, unitid, issortindex, isdisplayindex, isalt, isplaceholder, displayorder) values ('SSN-___21',921,0,1,0,0,2) insert into unitindex (indexcode, unitid, issortindex, isdisplayindex, isalt, isplaceholder, displayorder) values ('USN SSN-___21',921,0,0,1,0,3) insert into unitindex (indexcode, unitid, issortindex, isdisplayindex, isalt, isplaceholder, displayorder) values ('~SS-___21',921,1,1,0,0,4)</v>
      </c>
    </row>
    <row r="76" spans="1:33" x14ac:dyDescent="0.3">
      <c r="A76" s="10">
        <v>22</v>
      </c>
      <c r="B76" s="10">
        <v>923</v>
      </c>
      <c r="C76" s="10" t="s">
        <v>1325</v>
      </c>
      <c r="D76" t="s">
        <v>1326</v>
      </c>
      <c r="E76" t="s">
        <v>1327</v>
      </c>
      <c r="F76" t="s">
        <v>1328</v>
      </c>
      <c r="G76" t="str">
        <f t="shared" si="58"/>
        <v>#S-___22</v>
      </c>
      <c r="H76" t="str">
        <f t="shared" si="58"/>
        <v>SSN-___22</v>
      </c>
      <c r="I76" t="str">
        <f t="shared" si="58"/>
        <v>USN SSN-___22</v>
      </c>
      <c r="J76" t="str">
        <f t="shared" si="58"/>
        <v>~SS-___22</v>
      </c>
      <c r="N76" t="str">
        <f>CONCATENATE("insert into unitindex (indexcode, unitid, issortindex, isdisplayindex, isalt, isplaceholder, displayorder) values ('",G76,"',",B76,",0,1,0,0,1) insert into unitindex (indexcode, unitid, issortindex, isdisplayindex, isalt, isplaceholder, displayorder) values ('",H76,"',",B76,",0,1,0,0,2) insert into unitindex (indexcode, unitid, issortindex, isdisplayindex, isalt, isplaceholder, displayorder) values ('",I76,"',",B76,,",0,0,1,0,3) insert into unitindex (indexcode, unitid, issortindex, isdisplayindex, isalt, isplaceholder, displayorder) values ('",J76,"',",B76,",1,1,0,0,4)")</f>
        <v>insert into unitindex (indexcode, unitid, issortindex, isdisplayindex, isalt, isplaceholder, displayorder) values ('#S-___22',923,0,1,0,0,1) insert into unitindex (indexcode, unitid, issortindex, isdisplayindex, isalt, isplaceholder, displayorder) values ('SSN-___22',923,0,1,0,0,2) insert into unitindex (indexcode, unitid, issortindex, isdisplayindex, isalt, isplaceholder, displayorder) values ('USN SSN-___22',923,0,0,1,0,3) insert into unitindex (indexcode, unitid, issortindex, isdisplayindex, isalt, isplaceholder, displayorder) values ('~SS-___22',923,1,1,0,0,4)</v>
      </c>
    </row>
    <row r="77" spans="1:33" x14ac:dyDescent="0.3">
      <c r="A77" s="10">
        <v>23</v>
      </c>
      <c r="B77" s="10">
        <v>924</v>
      </c>
      <c r="C77" s="10" t="s">
        <v>1325</v>
      </c>
      <c r="D77" t="s">
        <v>1326</v>
      </c>
      <c r="E77" t="s">
        <v>1327</v>
      </c>
      <c r="F77" t="s">
        <v>1328</v>
      </c>
      <c r="G77" t="str">
        <f t="shared" si="58"/>
        <v>#S-___23</v>
      </c>
      <c r="H77" t="str">
        <f t="shared" si="58"/>
        <v>SSN-___23</v>
      </c>
      <c r="I77" t="str">
        <f t="shared" si="58"/>
        <v>USN SSN-___23</v>
      </c>
      <c r="J77" t="str">
        <f t="shared" si="58"/>
        <v>~SS-___23</v>
      </c>
      <c r="N77" t="str">
        <f>CONCATENATE("insert into unitindex (indexcode, unitid, issortindex, isdisplayindex, isalt, isplaceholder, displayorder) values ('",G77,"',",B77,",0,1,0,0,1) insert into unitindex (indexcode, unitid, issortindex, isdisplayindex, isalt, isplaceholder, displayorder) values ('",H77,"',",B77,",0,1,0,0,2) insert into unitindex (indexcode, unitid, issortindex, isdisplayindex, isalt, isplaceholder, displayorder) values ('",I77,"',",B77,,",0,0,1,0,3) insert into unitindex (indexcode, unitid, issortindex, isdisplayindex, isalt, isplaceholder, displayorder) values ('",J77,"',",B77,",1,1,0,0,4)")</f>
        <v>insert into unitindex (indexcode, unitid, issortindex, isdisplayindex, isalt, isplaceholder, displayorder) values ('#S-___23',924,0,1,0,0,1) insert into unitindex (indexcode, unitid, issortindex, isdisplayindex, isalt, isplaceholder, displayorder) values ('SSN-___23',924,0,1,0,0,2) insert into unitindex (indexcode, unitid, issortindex, isdisplayindex, isalt, isplaceholder, displayorder) values ('USN SSN-___23',924,0,0,1,0,3) insert into unitindex (indexcode, unitid, issortindex, isdisplayindex, isalt, isplaceholder, displayorder) values ('~SS-___23',924,1,1,0,0,4)</v>
      </c>
    </row>
    <row r="78" spans="1:33" x14ac:dyDescent="0.3">
      <c r="A78" s="10"/>
      <c r="B78" s="10"/>
      <c r="C78" s="10" t="s">
        <v>1325</v>
      </c>
      <c r="D78" t="s">
        <v>1326</v>
      </c>
      <c r="E78" t="s">
        <v>1327</v>
      </c>
      <c r="F78" t="s">
        <v>1328</v>
      </c>
      <c r="G78" t="str">
        <f t="shared" si="58"/>
        <v>#S-___</v>
      </c>
      <c r="H78" t="str">
        <f t="shared" si="58"/>
        <v>SSN-___</v>
      </c>
      <c r="I78" t="str">
        <f t="shared" si="58"/>
        <v>USN SSN-___</v>
      </c>
      <c r="J78" t="str">
        <f t="shared" si="58"/>
        <v>~SS-___</v>
      </c>
    </row>
    <row r="79" spans="1:33" x14ac:dyDescent="0.3">
      <c r="B79" s="10"/>
    </row>
    <row r="80" spans="1:33" ht="86.4" x14ac:dyDescent="0.3">
      <c r="A80" s="21">
        <v>925</v>
      </c>
      <c r="B80" s="21" t="s">
        <v>1412</v>
      </c>
      <c r="C80" s="11" t="s">
        <v>1329</v>
      </c>
      <c r="D80" t="str">
        <f>RIGHT(E80,3)</f>
        <v>774</v>
      </c>
      <c r="E80" s="10" t="s">
        <v>1330</v>
      </c>
      <c r="F80" s="27">
        <v>36068</v>
      </c>
      <c r="G80" s="12">
        <v>36405</v>
      </c>
      <c r="H80" s="12">
        <v>37849</v>
      </c>
      <c r="I80" s="12">
        <v>38283</v>
      </c>
      <c r="J80" s="11"/>
      <c r="N80" t="str">
        <f>IF(TEXT(I80,"YYYY-MM-DD HH:MM")="1900-01-00 00:00","",TEXT(I80,"YYYY-MM-DD HH:MM"))</f>
        <v>2004-10-23 00:00</v>
      </c>
      <c r="O80" t="str">
        <f>IF(TEXT(J80,"YYYY-MM-DD HH:MM")="1900-01-00 00:00","",TEXT(J80,"YYYY-MM-DD HH:MM"))</f>
        <v/>
      </c>
      <c r="P80" t="str">
        <f>CONCATENATE("SSN-__",D80)</f>
        <v>SSN-__774</v>
      </c>
      <c r="Q80" t="str">
        <f>IF(N80="","PCU","HMS")</f>
        <v>HMS</v>
      </c>
      <c r="R80">
        <f>IF(Q80="PCU",2,1)</f>
        <v>1</v>
      </c>
      <c r="S80" t="str">
        <f>LEFT(P80,3)</f>
        <v>SSN</v>
      </c>
      <c r="T80" t="str">
        <f>RIGHT(P80,3)</f>
        <v>774</v>
      </c>
      <c r="U80" t="str">
        <f>LEFT(S80,1)</f>
        <v>S</v>
      </c>
      <c r="V80" t="s">
        <v>1262</v>
      </c>
      <c r="W80" t="str">
        <f>CONCATENATE("#S __",T80)</f>
        <v>#S __774</v>
      </c>
      <c r="X80" t="str">
        <f>CONCATENATE(S80,"-__",T80)</f>
        <v>SSN-__774</v>
      </c>
      <c r="Y80" t="str">
        <f>CONCATENATE("USN ",X80)</f>
        <v>USN SSN-__774</v>
      </c>
      <c r="Z80" t="str">
        <f>CONCATENATE("~SS-__",T80)</f>
        <v>~SS-__774</v>
      </c>
      <c r="AA80">
        <f>IF(VALUE(T80)&gt;=774,IF(VALUE(T80)&gt;=778,IF(VALUE(T80)&gt;=784,IF(VALUE(T80)&gt;=792,IF(VALUE(T80)&gt;=802,44,43),42),41),40))</f>
        <v>40</v>
      </c>
      <c r="AB80" t="str">
        <f>CONCATENATE("insert into unit (UseOrdinal, MissionName, UniqueName, ServiceIdx, ServiceTypeIdx, RankSymbol, CanHide) Values (0, '",P80,"', '",CONCATENATE(Q80," ",C80),"'",",1,1,'@', 0)")</f>
        <v>insert into unit (UseOrdinal, MissionName, UniqueName, ServiceIdx, ServiceTypeIdx, RankSymbol, CanHide) Values (0, 'SSN-__774', 'HMS Virginia',1,1,'@', 0)</v>
      </c>
      <c r="AC80" t="str">
        <f>CONCATENATE("INSERT INTO ship (unitId, ShipPrefixId, Name, HCS, HCSNumber, PennantCode, PennantNumber, IsBase, AltName, AltHCS, AltHCSNumber, IsInactive, Commissioned, Decommissioned) Values ('",A80,"', ",R80,", '",C80,"', '",S80,"', ",T80,", '","S', ",T80,", 0, '",C80,"', '",S80,"', ",T80,", '",V80,"', '",N80,"','",O80,"')")</f>
        <v>INSERT INTO ship (unitId, ShipPrefixId, Name, HCS, HCSNumber, PennantCode, PennantNumber, IsBase, AltName, AltHCS, AltHCSNumber, IsInactive, Commissioned, Decommissioned) Values ('925', 1, 'Virginia', 'SSN', 774, 'S', 774, 0, 'Virginia', 'SSN', 774, ' ', '2004-10-23 00:00','')</v>
      </c>
      <c r="AD80" t="str">
        <f>CONCATENATE("insert into Relationship (Reltypeidx, RelfromUnitid, reltounitid) values (1, 56,",A80,")")</f>
        <v>insert into Relationship (Reltypeidx, RelfromUnitid, reltounitid) values (1, 56,925)</v>
      </c>
      <c r="AE80" t="str">
        <f>CONCATENATE("insert into unitindex (indexcode, unitid, issortindex, isdisplayindex, isalt, isplaceholder, displayorder) values ('",W80,"',",A80,",0,1,0,0,1) insert into unitindex (indexcode, unitid, issortindex, isdisplayindex, isalt, isplaceholder, displayorder) values ('",X80,"',",A80,",0,1,0,0,2) insert into unitindex (indexcode, unitid, issortindex, isdisplayindex, isalt, isplaceholder, displayorder) values ('",Y80,"',",A80,,",0,0,1,0,3) insert into unitindex (indexcode, unitid, issortindex, isdisplayindex, isalt, isplaceholder, displayorder) values ('",Z80,"',",A80,",1,1,0,0,4)")</f>
        <v>insert into unitindex (indexcode, unitid, issortindex, isdisplayindex, isalt, isplaceholder, displayorder) values ('#S __774',925,0,1,0,0,1) insert into unitindex (indexcode, unitid, issortindex, isdisplayindex, isalt, isplaceholder, displayorder) values ('SSN-__774',925,0,1,0,0,2) insert into unitindex (indexcode, unitid, issortindex, isdisplayindex, isalt, isplaceholder, displayorder) values ('USN SSN-__774',925,0,0,1,0,3) insert into unitindex (indexcode, unitid, issortindex, isdisplayindex, isalt, isplaceholder, displayorder) values ('~SS-__774',925,1,1,0,0,4)</v>
      </c>
      <c r="AF80" t="str">
        <f>CONCATENATE("insert into shipclassmember (shipid, shipclassid, isleadboat) values ('",B80,"',",AA80,",0)")</f>
        <v>insert into shipclassmember (shipid, shipclassid, isleadboat) values ('a700e404-3e12-4d80-9984-42d206009b20',40,0)</v>
      </c>
      <c r="AG80" t="str">
        <f>CONCATENATE("insert into missionunit (missionid, unitid) values (",126,",",A80,")")</f>
        <v>insert into missionunit (missionid, unitid) values (126,925)</v>
      </c>
    </row>
    <row r="81" spans="1:33" ht="86.4" x14ac:dyDescent="0.3">
      <c r="A81" s="21">
        <v>926</v>
      </c>
      <c r="B81" s="21" t="s">
        <v>1413</v>
      </c>
      <c r="C81" s="11" t="s">
        <v>1331</v>
      </c>
      <c r="D81" t="str">
        <f t="shared" ref="D81:D117" si="59">RIGHT(E81,3)</f>
        <v>775</v>
      </c>
      <c r="E81" s="10" t="s">
        <v>1332</v>
      </c>
      <c r="F81" s="27"/>
      <c r="G81" s="12">
        <v>37449</v>
      </c>
      <c r="H81" s="12">
        <v>38451</v>
      </c>
      <c r="I81" s="12">
        <v>38969</v>
      </c>
      <c r="J81" s="11"/>
      <c r="N81" t="str">
        <f t="shared" ref="N81:N107" si="60">IF(TEXT(I81,"YYYY-MM-DD HH:MM")="1900-01-00 00:00","",TEXT(I81,"YYYY-MM-DD HH:MM"))</f>
        <v>2006-09-09 00:00</v>
      </c>
      <c r="O81" t="str">
        <f t="shared" ref="O81:O107" si="61">IF(TEXT(J81,"YYYY-MM-DD HH:MM")="1900-01-00 00:00","",TEXT(J81,"YYYY-MM-DD HH:MM"))</f>
        <v/>
      </c>
      <c r="P81" t="str">
        <f t="shared" ref="P81:P107" si="62">CONCATENATE("SSN-__",D81)</f>
        <v>SSN-__775</v>
      </c>
      <c r="Q81" t="str">
        <f t="shared" ref="Q81:Q117" si="63">IF(N81="","PCU","HMS")</f>
        <v>HMS</v>
      </c>
      <c r="R81">
        <f t="shared" ref="R81:R117" si="64">IF(Q81="PCU",2,1)</f>
        <v>1</v>
      </c>
      <c r="S81" t="str">
        <f t="shared" ref="S81:S107" si="65">LEFT(P81,3)</f>
        <v>SSN</v>
      </c>
      <c r="T81" t="str">
        <f t="shared" ref="T81:T107" si="66">RIGHT(P81,3)</f>
        <v>775</v>
      </c>
      <c r="U81" t="str">
        <f t="shared" ref="U81:U107" si="67">LEFT(S81,1)</f>
        <v>S</v>
      </c>
      <c r="V81" t="s">
        <v>1262</v>
      </c>
      <c r="W81" t="str">
        <f t="shared" ref="W81:W107" si="68">CONCATENATE("#S __",T81)</f>
        <v>#S __775</v>
      </c>
      <c r="X81" t="str">
        <f t="shared" ref="X81:X107" si="69">CONCATENATE(S81,"-__",T81)</f>
        <v>SSN-__775</v>
      </c>
      <c r="Y81" t="str">
        <f t="shared" ref="Y81:Y107" si="70">CONCATENATE("USN ",X81)</f>
        <v>USN SSN-__775</v>
      </c>
      <c r="Z81" t="str">
        <f t="shared" ref="Z81:Z107" si="71">CONCATENATE("~SS-__",T81)</f>
        <v>~SS-__775</v>
      </c>
      <c r="AA81">
        <f t="shared" ref="AA81:AA117" si="72">IF(VALUE(T81)&gt;=774,IF(VALUE(T81)&gt;=778,IF(VALUE(T81)&gt;=784,IF(VALUE(T81)&gt;=792,IF(VALUE(T81)&gt;=802,44,43),42),41),40))</f>
        <v>40</v>
      </c>
      <c r="AB81" t="str">
        <f t="shared" ref="AB81:AB107" si="73">CONCATENATE("insert into unit (UseOrdinal, MissionName, UniqueName, ServiceIdx, ServiceTypeIdx, RankSymbol, CanHide) Values (0, '",P81,"', '",CONCATENATE(Q81," ",C81),"'",",1,1,'@', 0)")</f>
        <v>insert into unit (UseOrdinal, MissionName, UniqueName, ServiceIdx, ServiceTypeIdx, RankSymbol, CanHide) Values (0, 'SSN-__775', 'HMS Texas',1,1,'@', 0)</v>
      </c>
      <c r="AC81" t="str">
        <f t="shared" ref="AC81:AC107" si="74">CONCATENATE("INSERT INTO ship (unitId, ShipPrefixId, Name, HCS, HCSNumber, PennantCode, PennantNumber, IsBase, AltName, AltHCS, AltHCSNumber, IsInactive, Commissioned, Decommissioned) Values ('",A81,"', ",R81,", '",C81,"', '",S81,"', ",T81,", '","S', ",T81,", 0, '",C81,"', '",S81,"', ",T81,", '",V81,"', '",N81,"','",O81,"')")</f>
        <v>INSERT INTO ship (unitId, ShipPrefixId, Name, HCS, HCSNumber, PennantCode, PennantNumber, IsBase, AltName, AltHCS, AltHCSNumber, IsInactive, Commissioned, Decommissioned) Values ('926', 1, 'Texas', 'SSN', 775, 'S', 775, 0, 'Texas', 'SSN', 775, ' ', '2006-09-09 00:00','')</v>
      </c>
      <c r="AD81" t="str">
        <f t="shared" ref="AD81:AD107" si="75">CONCATENATE("insert into Relationship (Reltypeidx, RelfromUnitid, reltounitid) values (1, 56,",A81,")")</f>
        <v>insert into Relationship (Reltypeidx, RelfromUnitid, reltounitid) values (1, 56,926)</v>
      </c>
      <c r="AE81" t="str">
        <f t="shared" ref="AE81:AE107" si="76">CONCATENATE("insert into unitindex (indexcode, unitid, issortindex, isdisplayindex, isalt, isplaceholder, displayorder) values ('",W81,"',",A81,",0,1,0,0,1) insert into unitindex (indexcode, unitid, issortindex, isdisplayindex, isalt, isplaceholder, displayorder) values ('",X81,"',",A81,",0,1,0,0,2) insert into unitindex (indexcode, unitid, issortindex, isdisplayindex, isalt, isplaceholder, displayorder) values ('",Y81,"',",A81,,",0,0,1,0,3) insert into unitindex (indexcode, unitid, issortindex, isdisplayindex, isalt, isplaceholder, displayorder) values ('",Z81,"',",A81,",1,1,0,0,4)")</f>
        <v>insert into unitindex (indexcode, unitid, issortindex, isdisplayindex, isalt, isplaceholder, displayorder) values ('#S __775',926,0,1,0,0,1) insert into unitindex (indexcode, unitid, issortindex, isdisplayindex, isalt, isplaceholder, displayorder) values ('SSN-__775',926,0,1,0,0,2) insert into unitindex (indexcode, unitid, issortindex, isdisplayindex, isalt, isplaceholder, displayorder) values ('USN SSN-__775',926,0,0,1,0,3) insert into unitindex (indexcode, unitid, issortindex, isdisplayindex, isalt, isplaceholder, displayorder) values ('~SS-__775',926,1,1,0,0,4)</v>
      </c>
      <c r="AF81" t="str">
        <f t="shared" ref="AF81:AF107" si="77">CONCATENATE("insert into shipclassmember (shipid, shipclassid, isleadboat) values ('",B81,"',",AA81,",0)")</f>
        <v>insert into shipclassmember (shipid, shipclassid, isleadboat) values ('71c15fe7-d6f9-479e-a45c-6a4a9a0b0f4a',40,0)</v>
      </c>
      <c r="AG81" t="str">
        <f t="shared" ref="AG81:AG107" si="78">CONCATENATE("insert into missionunit (missionid, unitid) values (",126,",",A81,")")</f>
        <v>insert into missionunit (missionid, unitid) values (126,926)</v>
      </c>
    </row>
    <row r="82" spans="1:33" ht="12.6" customHeight="1" x14ac:dyDescent="0.3">
      <c r="A82" s="21">
        <v>927</v>
      </c>
      <c r="B82" s="21" t="s">
        <v>1414</v>
      </c>
      <c r="C82" s="11" t="s">
        <v>1333</v>
      </c>
      <c r="D82" t="str">
        <f t="shared" si="59"/>
        <v>776</v>
      </c>
      <c r="E82" s="10" t="s">
        <v>1334</v>
      </c>
      <c r="F82" s="27"/>
      <c r="G82" s="12">
        <v>38226</v>
      </c>
      <c r="H82" s="12">
        <v>38885</v>
      </c>
      <c r="I82" s="12">
        <v>39207</v>
      </c>
      <c r="J82" s="11"/>
      <c r="N82" t="str">
        <f t="shared" si="60"/>
        <v>2007-05-05 00:00</v>
      </c>
      <c r="O82" t="str">
        <f t="shared" si="61"/>
        <v/>
      </c>
      <c r="P82" t="str">
        <f t="shared" si="62"/>
        <v>SSN-__776</v>
      </c>
      <c r="Q82" t="str">
        <f t="shared" si="63"/>
        <v>HMS</v>
      </c>
      <c r="R82">
        <f t="shared" si="64"/>
        <v>1</v>
      </c>
      <c r="S82" t="str">
        <f t="shared" si="65"/>
        <v>SSN</v>
      </c>
      <c r="T82" t="str">
        <f t="shared" si="66"/>
        <v>776</v>
      </c>
      <c r="U82" t="str">
        <f t="shared" si="67"/>
        <v>S</v>
      </c>
      <c r="V82" t="s">
        <v>1262</v>
      </c>
      <c r="W82" t="str">
        <f t="shared" si="68"/>
        <v>#S __776</v>
      </c>
      <c r="X82" t="str">
        <f t="shared" si="69"/>
        <v>SSN-__776</v>
      </c>
      <c r="Y82" t="str">
        <f t="shared" si="70"/>
        <v>USN SSN-__776</v>
      </c>
      <c r="Z82" t="str">
        <f t="shared" si="71"/>
        <v>~SS-__776</v>
      </c>
      <c r="AA82">
        <f t="shared" si="72"/>
        <v>40</v>
      </c>
      <c r="AB82" t="str">
        <f t="shared" si="73"/>
        <v>insert into unit (UseOrdinal, MissionName, UniqueName, ServiceIdx, ServiceTypeIdx, RankSymbol, CanHide) Values (0, 'SSN-__776', 'HMS Hawaii',1,1,'@', 0)</v>
      </c>
      <c r="AC82" t="str">
        <f t="shared" si="74"/>
        <v>INSERT INTO ship (unitId, ShipPrefixId, Name, HCS, HCSNumber, PennantCode, PennantNumber, IsBase, AltName, AltHCS, AltHCSNumber, IsInactive, Commissioned, Decommissioned) Values ('927', 1, 'Hawaii', 'SSN', 776, 'S', 776, 0, 'Hawaii', 'SSN', 776, ' ', '2007-05-05 00:00','')</v>
      </c>
      <c r="AD82" t="str">
        <f t="shared" si="75"/>
        <v>insert into Relationship (Reltypeidx, RelfromUnitid, reltounitid) values (1, 56,927)</v>
      </c>
      <c r="AE82" t="str">
        <f t="shared" si="76"/>
        <v>insert into unitindex (indexcode, unitid, issortindex, isdisplayindex, isalt, isplaceholder, displayorder) values ('#S __776',927,0,1,0,0,1) insert into unitindex (indexcode, unitid, issortindex, isdisplayindex, isalt, isplaceholder, displayorder) values ('SSN-__776',927,0,1,0,0,2) insert into unitindex (indexcode, unitid, issortindex, isdisplayindex, isalt, isplaceholder, displayorder) values ('USN SSN-__776',927,0,0,1,0,3) insert into unitindex (indexcode, unitid, issortindex, isdisplayindex, isalt, isplaceholder, displayorder) values ('~SS-__776',927,1,1,0,0,4)</v>
      </c>
      <c r="AF82" t="str">
        <f t="shared" si="77"/>
        <v>insert into shipclassmember (shipid, shipclassid, isleadboat) values ('c7f49eef-c11c-4cd5-b20a-76ff39710574',40,0)</v>
      </c>
      <c r="AG82" t="str">
        <f t="shared" si="78"/>
        <v>insert into missionunit (missionid, unitid) values (126,927)</v>
      </c>
    </row>
    <row r="83" spans="1:33" ht="86.4" x14ac:dyDescent="0.3">
      <c r="A83" s="21">
        <v>928</v>
      </c>
      <c r="B83" s="21" t="s">
        <v>1415</v>
      </c>
      <c r="C83" s="11" t="s">
        <v>1335</v>
      </c>
      <c r="D83" t="str">
        <f t="shared" si="59"/>
        <v>777</v>
      </c>
      <c r="E83" s="10" t="s">
        <v>1336</v>
      </c>
      <c r="F83" s="27"/>
      <c r="G83" s="12">
        <v>38129</v>
      </c>
      <c r="H83" s="12">
        <v>39207</v>
      </c>
      <c r="I83" s="12">
        <v>39571</v>
      </c>
      <c r="J83" s="11"/>
      <c r="N83" t="str">
        <f t="shared" si="60"/>
        <v>2008-05-03 00:00</v>
      </c>
      <c r="O83" t="str">
        <f t="shared" si="61"/>
        <v/>
      </c>
      <c r="P83" t="str">
        <f t="shared" si="62"/>
        <v>SSN-__777</v>
      </c>
      <c r="Q83" t="str">
        <f t="shared" si="63"/>
        <v>HMS</v>
      </c>
      <c r="R83">
        <f t="shared" si="64"/>
        <v>1</v>
      </c>
      <c r="S83" t="str">
        <f t="shared" si="65"/>
        <v>SSN</v>
      </c>
      <c r="T83" t="str">
        <f t="shared" si="66"/>
        <v>777</v>
      </c>
      <c r="U83" t="str">
        <f t="shared" si="67"/>
        <v>S</v>
      </c>
      <c r="V83" t="s">
        <v>1262</v>
      </c>
      <c r="W83" t="str">
        <f t="shared" si="68"/>
        <v>#S __777</v>
      </c>
      <c r="X83" t="str">
        <f t="shared" si="69"/>
        <v>SSN-__777</v>
      </c>
      <c r="Y83" t="str">
        <f t="shared" si="70"/>
        <v>USN SSN-__777</v>
      </c>
      <c r="Z83" t="str">
        <f t="shared" si="71"/>
        <v>~SS-__777</v>
      </c>
      <c r="AA83">
        <f t="shared" si="72"/>
        <v>40</v>
      </c>
      <c r="AB83" t="str">
        <f t="shared" si="73"/>
        <v>insert into unit (UseOrdinal, MissionName, UniqueName, ServiceIdx, ServiceTypeIdx, RankSymbol, CanHide) Values (0, 'SSN-__777', 'HMS North Carolina',1,1,'@', 0)</v>
      </c>
      <c r="AC83" t="str">
        <f t="shared" si="74"/>
        <v>INSERT INTO ship (unitId, ShipPrefixId, Name, HCS, HCSNumber, PennantCode, PennantNumber, IsBase, AltName, AltHCS, AltHCSNumber, IsInactive, Commissioned, Decommissioned) Values ('928', 1, 'North Carolina', 'SSN', 777, 'S', 777, 0, 'North Carolina', 'SSN', 777, ' ', '2008-05-03 00:00','')</v>
      </c>
      <c r="AD83" t="str">
        <f t="shared" si="75"/>
        <v>insert into Relationship (Reltypeidx, RelfromUnitid, reltounitid) values (1, 56,928)</v>
      </c>
      <c r="AE83" t="str">
        <f t="shared" si="76"/>
        <v>insert into unitindex (indexcode, unitid, issortindex, isdisplayindex, isalt, isplaceholder, displayorder) values ('#S __777',928,0,1,0,0,1) insert into unitindex (indexcode, unitid, issortindex, isdisplayindex, isalt, isplaceholder, displayorder) values ('SSN-__777',928,0,1,0,0,2) insert into unitindex (indexcode, unitid, issortindex, isdisplayindex, isalt, isplaceholder, displayorder) values ('USN SSN-__777',928,0,0,1,0,3) insert into unitindex (indexcode, unitid, issortindex, isdisplayindex, isalt, isplaceholder, displayorder) values ('~SS-__777',928,1,1,0,0,4)</v>
      </c>
      <c r="AF83" t="str">
        <f t="shared" si="77"/>
        <v>insert into shipclassmember (shipid, shipclassid, isleadboat) values ('fa345d09-71ae-4f65-8259-2f8df2d9885d',40,0)</v>
      </c>
      <c r="AG83" t="str">
        <f t="shared" si="78"/>
        <v>insert into missionunit (missionid, unitid) values (126,928)</v>
      </c>
    </row>
    <row r="84" spans="1:33" ht="86.4" x14ac:dyDescent="0.3">
      <c r="A84" s="21">
        <v>929</v>
      </c>
      <c r="B84" s="21" t="s">
        <v>1416</v>
      </c>
      <c r="C84" s="11" t="s">
        <v>1337</v>
      </c>
      <c r="D84" t="str">
        <f t="shared" si="59"/>
        <v>778</v>
      </c>
      <c r="E84" s="10" t="s">
        <v>1338</v>
      </c>
      <c r="F84" s="27">
        <v>37847</v>
      </c>
      <c r="G84" s="12">
        <v>39202</v>
      </c>
      <c r="H84" s="12">
        <v>39499</v>
      </c>
      <c r="I84" s="13">
        <v>39746</v>
      </c>
      <c r="J84" s="10"/>
      <c r="N84" t="str">
        <f t="shared" si="60"/>
        <v>2008-10-25 00:00</v>
      </c>
      <c r="O84" t="str">
        <f t="shared" si="61"/>
        <v/>
      </c>
      <c r="P84" t="str">
        <f t="shared" si="62"/>
        <v>SSN-__778</v>
      </c>
      <c r="Q84" t="str">
        <f t="shared" si="63"/>
        <v>HMS</v>
      </c>
      <c r="R84">
        <f t="shared" si="64"/>
        <v>1</v>
      </c>
      <c r="S84" t="str">
        <f t="shared" si="65"/>
        <v>SSN</v>
      </c>
      <c r="T84" t="str">
        <f t="shared" si="66"/>
        <v>778</v>
      </c>
      <c r="U84" t="str">
        <f t="shared" si="67"/>
        <v>S</v>
      </c>
      <c r="V84" t="s">
        <v>1262</v>
      </c>
      <c r="W84" t="str">
        <f t="shared" si="68"/>
        <v>#S __778</v>
      </c>
      <c r="X84" t="str">
        <f t="shared" si="69"/>
        <v>SSN-__778</v>
      </c>
      <c r="Y84" t="str">
        <f t="shared" si="70"/>
        <v>USN SSN-__778</v>
      </c>
      <c r="Z84" t="str">
        <f t="shared" si="71"/>
        <v>~SS-__778</v>
      </c>
      <c r="AA84">
        <f t="shared" si="72"/>
        <v>41</v>
      </c>
      <c r="AB84" t="str">
        <f t="shared" si="73"/>
        <v>insert into unit (UseOrdinal, MissionName, UniqueName, ServiceIdx, ServiceTypeIdx, RankSymbol, CanHide) Values (0, 'SSN-__778', 'HMS New Hampshire',1,1,'@', 0)</v>
      </c>
      <c r="AC84" t="str">
        <f t="shared" si="74"/>
        <v>INSERT INTO ship (unitId, ShipPrefixId, Name, HCS, HCSNumber, PennantCode, PennantNumber, IsBase, AltName, AltHCS, AltHCSNumber, IsInactive, Commissioned, Decommissioned) Values ('929', 1, 'New Hampshire', 'SSN', 778, 'S', 778, 0, 'New Hampshire', 'SSN', 778, ' ', '2008-10-25 00:00','')</v>
      </c>
      <c r="AD84" t="str">
        <f t="shared" si="75"/>
        <v>insert into Relationship (Reltypeidx, RelfromUnitid, reltounitid) values (1, 56,929)</v>
      </c>
      <c r="AE84" t="str">
        <f t="shared" si="76"/>
        <v>insert into unitindex (indexcode, unitid, issortindex, isdisplayindex, isalt, isplaceholder, displayorder) values ('#S __778',929,0,1,0,0,1) insert into unitindex (indexcode, unitid, issortindex, isdisplayindex, isalt, isplaceholder, displayorder) values ('SSN-__778',929,0,1,0,0,2) insert into unitindex (indexcode, unitid, issortindex, isdisplayindex, isalt, isplaceholder, displayorder) values ('USN SSN-__778',929,0,0,1,0,3) insert into unitindex (indexcode, unitid, issortindex, isdisplayindex, isalt, isplaceholder, displayorder) values ('~SS-__778',929,1,1,0,0,4)</v>
      </c>
      <c r="AF84" t="str">
        <f t="shared" si="77"/>
        <v>insert into shipclassmember (shipid, shipclassid, isleadboat) values ('ac050bcb-61ea-4d07-8784-81c7050424a0',41,0)</v>
      </c>
      <c r="AG84" t="str">
        <f t="shared" si="78"/>
        <v>insert into missionunit (missionid, unitid) values (126,929)</v>
      </c>
    </row>
    <row r="85" spans="1:33" ht="86.4" x14ac:dyDescent="0.3">
      <c r="A85" s="21">
        <v>930</v>
      </c>
      <c r="B85" s="21" t="s">
        <v>1417</v>
      </c>
      <c r="C85" s="11" t="s">
        <v>1339</v>
      </c>
      <c r="D85" t="str">
        <f t="shared" si="59"/>
        <v>779</v>
      </c>
      <c r="E85" s="10" t="s">
        <v>1340</v>
      </c>
      <c r="F85" s="27"/>
      <c r="G85" s="12">
        <v>39550</v>
      </c>
      <c r="H85" s="12">
        <v>39831</v>
      </c>
      <c r="I85" s="13">
        <v>40264</v>
      </c>
      <c r="J85" s="10"/>
      <c r="N85" t="str">
        <f t="shared" si="60"/>
        <v>2010-03-27 00:00</v>
      </c>
      <c r="O85" t="str">
        <f t="shared" si="61"/>
        <v/>
      </c>
      <c r="P85" t="str">
        <f t="shared" si="62"/>
        <v>SSN-__779</v>
      </c>
      <c r="Q85" t="str">
        <f t="shared" si="63"/>
        <v>HMS</v>
      </c>
      <c r="R85">
        <f t="shared" si="64"/>
        <v>1</v>
      </c>
      <c r="S85" t="str">
        <f t="shared" si="65"/>
        <v>SSN</v>
      </c>
      <c r="T85" t="str">
        <f t="shared" si="66"/>
        <v>779</v>
      </c>
      <c r="U85" t="str">
        <f t="shared" si="67"/>
        <v>S</v>
      </c>
      <c r="V85" t="s">
        <v>1262</v>
      </c>
      <c r="W85" t="str">
        <f t="shared" si="68"/>
        <v>#S __779</v>
      </c>
      <c r="X85" t="str">
        <f t="shared" si="69"/>
        <v>SSN-__779</v>
      </c>
      <c r="Y85" t="str">
        <f t="shared" si="70"/>
        <v>USN SSN-__779</v>
      </c>
      <c r="Z85" t="str">
        <f t="shared" si="71"/>
        <v>~SS-__779</v>
      </c>
      <c r="AA85">
        <f t="shared" si="72"/>
        <v>41</v>
      </c>
      <c r="AB85" t="str">
        <f t="shared" si="73"/>
        <v>insert into unit (UseOrdinal, MissionName, UniqueName, ServiceIdx, ServiceTypeIdx, RankSymbol, CanHide) Values (0, 'SSN-__779', 'HMS New Mexico',1,1,'@', 0)</v>
      </c>
      <c r="AC85" t="str">
        <f t="shared" si="74"/>
        <v>INSERT INTO ship (unitId, ShipPrefixId, Name, HCS, HCSNumber, PennantCode, PennantNumber, IsBase, AltName, AltHCS, AltHCSNumber, IsInactive, Commissioned, Decommissioned) Values ('930', 1, 'New Mexico', 'SSN', 779, 'S', 779, 0, 'New Mexico', 'SSN', 779, ' ', '2010-03-27 00:00','')</v>
      </c>
      <c r="AD85" t="str">
        <f t="shared" si="75"/>
        <v>insert into Relationship (Reltypeidx, RelfromUnitid, reltounitid) values (1, 56,930)</v>
      </c>
      <c r="AE85" t="str">
        <f t="shared" si="76"/>
        <v>insert into unitindex (indexcode, unitid, issortindex, isdisplayindex, isalt, isplaceholder, displayorder) values ('#S __779',930,0,1,0,0,1) insert into unitindex (indexcode, unitid, issortindex, isdisplayindex, isalt, isplaceholder, displayorder) values ('SSN-__779',930,0,1,0,0,2) insert into unitindex (indexcode, unitid, issortindex, isdisplayindex, isalt, isplaceholder, displayorder) values ('USN SSN-__779',930,0,0,1,0,3) insert into unitindex (indexcode, unitid, issortindex, isdisplayindex, isalt, isplaceholder, displayorder) values ('~SS-__779',930,1,1,0,0,4)</v>
      </c>
      <c r="AF85" t="str">
        <f t="shared" si="77"/>
        <v>insert into shipclassmember (shipid, shipclassid, isleadboat) values ('d778d31a-fbb2-4016-992a-9a6fe0142ce9',41,0)</v>
      </c>
      <c r="AG85" t="str">
        <f t="shared" si="78"/>
        <v>insert into missionunit (missionid, unitid) values (126,930)</v>
      </c>
    </row>
    <row r="86" spans="1:33" ht="86.4" x14ac:dyDescent="0.3">
      <c r="A86" s="21">
        <v>931</v>
      </c>
      <c r="B86" s="21" t="s">
        <v>1418</v>
      </c>
      <c r="C86" s="11" t="s">
        <v>1341</v>
      </c>
      <c r="D86" t="str">
        <f t="shared" si="59"/>
        <v>780</v>
      </c>
      <c r="E86" s="10" t="s">
        <v>1342</v>
      </c>
      <c r="F86" s="27"/>
      <c r="G86" s="12">
        <v>39718</v>
      </c>
      <c r="H86" s="12">
        <v>40137</v>
      </c>
      <c r="I86" s="22">
        <v>40390</v>
      </c>
      <c r="J86" s="10"/>
      <c r="N86" t="str">
        <f t="shared" si="60"/>
        <v>2010-07-31 00:00</v>
      </c>
      <c r="O86" t="str">
        <f t="shared" si="61"/>
        <v/>
      </c>
      <c r="P86" t="str">
        <f t="shared" si="62"/>
        <v>SSN-__780</v>
      </c>
      <c r="Q86" t="str">
        <f t="shared" si="63"/>
        <v>HMS</v>
      </c>
      <c r="R86">
        <f t="shared" si="64"/>
        <v>1</v>
      </c>
      <c r="S86" t="str">
        <f t="shared" si="65"/>
        <v>SSN</v>
      </c>
      <c r="T86" t="str">
        <f t="shared" si="66"/>
        <v>780</v>
      </c>
      <c r="U86" t="str">
        <f t="shared" si="67"/>
        <v>S</v>
      </c>
      <c r="V86" t="s">
        <v>1262</v>
      </c>
      <c r="W86" t="str">
        <f t="shared" si="68"/>
        <v>#S __780</v>
      </c>
      <c r="X86" t="str">
        <f t="shared" si="69"/>
        <v>SSN-__780</v>
      </c>
      <c r="Y86" t="str">
        <f t="shared" si="70"/>
        <v>USN SSN-__780</v>
      </c>
      <c r="Z86" t="str">
        <f t="shared" si="71"/>
        <v>~SS-__780</v>
      </c>
      <c r="AA86">
        <f t="shared" si="72"/>
        <v>41</v>
      </c>
      <c r="AB86" t="str">
        <f t="shared" si="73"/>
        <v>insert into unit (UseOrdinal, MissionName, UniqueName, ServiceIdx, ServiceTypeIdx, RankSymbol, CanHide) Values (0, 'SSN-__780', 'HMS Missouri',1,1,'@', 0)</v>
      </c>
      <c r="AC86" t="str">
        <f t="shared" si="74"/>
        <v>INSERT INTO ship (unitId, ShipPrefixId, Name, HCS, HCSNumber, PennantCode, PennantNumber, IsBase, AltName, AltHCS, AltHCSNumber, IsInactive, Commissioned, Decommissioned) Values ('931', 1, 'Missouri', 'SSN', 780, 'S', 780, 0, 'Missouri', 'SSN', 780, ' ', '2010-07-31 00:00','')</v>
      </c>
      <c r="AD86" t="str">
        <f t="shared" si="75"/>
        <v>insert into Relationship (Reltypeidx, RelfromUnitid, reltounitid) values (1, 56,931)</v>
      </c>
      <c r="AE86" t="str">
        <f t="shared" si="76"/>
        <v>insert into unitindex (indexcode, unitid, issortindex, isdisplayindex, isalt, isplaceholder, displayorder) values ('#S __780',931,0,1,0,0,1) insert into unitindex (indexcode, unitid, issortindex, isdisplayindex, isalt, isplaceholder, displayorder) values ('SSN-__780',931,0,1,0,0,2) insert into unitindex (indexcode, unitid, issortindex, isdisplayindex, isalt, isplaceholder, displayorder) values ('USN SSN-__780',931,0,0,1,0,3) insert into unitindex (indexcode, unitid, issortindex, isdisplayindex, isalt, isplaceholder, displayorder) values ('~SS-__780',931,1,1,0,0,4)</v>
      </c>
      <c r="AF86" t="str">
        <f t="shared" si="77"/>
        <v>insert into shipclassmember (shipid, shipclassid, isleadboat) values ('8f04d11f-23ba-4250-9ef9-6d965de00741',41,0)</v>
      </c>
      <c r="AG86" t="str">
        <f t="shared" si="78"/>
        <v>insert into missionunit (missionid, unitid) values (126,931)</v>
      </c>
    </row>
    <row r="87" spans="1:33" ht="86.4" x14ac:dyDescent="0.3">
      <c r="A87" s="21">
        <v>932</v>
      </c>
      <c r="B87" s="21" t="s">
        <v>1419</v>
      </c>
      <c r="C87" s="11" t="s">
        <v>1343</v>
      </c>
      <c r="D87" t="str">
        <f t="shared" si="59"/>
        <v>781</v>
      </c>
      <c r="E87" s="10" t="s">
        <v>1344</v>
      </c>
      <c r="F87" s="27"/>
      <c r="G87" s="12">
        <v>39934</v>
      </c>
      <c r="H87" s="12">
        <v>40496</v>
      </c>
      <c r="I87" s="13">
        <v>40845</v>
      </c>
      <c r="J87" s="10"/>
      <c r="N87" t="str">
        <f t="shared" si="60"/>
        <v>2011-10-29 00:00</v>
      </c>
      <c r="O87" t="str">
        <f t="shared" si="61"/>
        <v/>
      </c>
      <c r="P87" t="str">
        <f t="shared" si="62"/>
        <v>SSN-__781</v>
      </c>
      <c r="Q87" t="str">
        <f t="shared" si="63"/>
        <v>HMS</v>
      </c>
      <c r="R87">
        <f t="shared" si="64"/>
        <v>1</v>
      </c>
      <c r="S87" t="str">
        <f t="shared" si="65"/>
        <v>SSN</v>
      </c>
      <c r="T87" t="str">
        <f t="shared" si="66"/>
        <v>781</v>
      </c>
      <c r="U87" t="str">
        <f t="shared" si="67"/>
        <v>S</v>
      </c>
      <c r="V87" t="s">
        <v>1262</v>
      </c>
      <c r="W87" t="str">
        <f t="shared" si="68"/>
        <v>#S __781</v>
      </c>
      <c r="X87" t="str">
        <f t="shared" si="69"/>
        <v>SSN-__781</v>
      </c>
      <c r="Y87" t="str">
        <f t="shared" si="70"/>
        <v>USN SSN-__781</v>
      </c>
      <c r="Z87" t="str">
        <f t="shared" si="71"/>
        <v>~SS-__781</v>
      </c>
      <c r="AA87">
        <f t="shared" si="72"/>
        <v>41</v>
      </c>
      <c r="AB87" t="str">
        <f t="shared" si="73"/>
        <v>insert into unit (UseOrdinal, MissionName, UniqueName, ServiceIdx, ServiceTypeIdx, RankSymbol, CanHide) Values (0, 'SSN-__781', 'HMS California',1,1,'@', 0)</v>
      </c>
      <c r="AC87" t="str">
        <f t="shared" si="74"/>
        <v>INSERT INTO ship (unitId, ShipPrefixId, Name, HCS, HCSNumber, PennantCode, PennantNumber, IsBase, AltName, AltHCS, AltHCSNumber, IsInactive, Commissioned, Decommissioned) Values ('932', 1, 'California', 'SSN', 781, 'S', 781, 0, 'California', 'SSN', 781, ' ', '2011-10-29 00:00','')</v>
      </c>
      <c r="AD87" t="str">
        <f t="shared" si="75"/>
        <v>insert into Relationship (Reltypeidx, RelfromUnitid, reltounitid) values (1, 56,932)</v>
      </c>
      <c r="AE87" t="str">
        <f t="shared" si="76"/>
        <v>insert into unitindex (indexcode, unitid, issortindex, isdisplayindex, isalt, isplaceholder, displayorder) values ('#S __781',932,0,1,0,0,1) insert into unitindex (indexcode, unitid, issortindex, isdisplayindex, isalt, isplaceholder, displayorder) values ('SSN-__781',932,0,1,0,0,2) insert into unitindex (indexcode, unitid, issortindex, isdisplayindex, isalt, isplaceholder, displayorder) values ('USN SSN-__781',932,0,0,1,0,3) insert into unitindex (indexcode, unitid, issortindex, isdisplayindex, isalt, isplaceholder, displayorder) values ('~SS-__781',932,1,1,0,0,4)</v>
      </c>
      <c r="AF87" t="str">
        <f t="shared" si="77"/>
        <v>insert into shipclassmember (shipid, shipclassid, isleadboat) values ('be7a9a69-412f-4004-b7f5-05060106d9a1',41,0)</v>
      </c>
      <c r="AG87" t="str">
        <f t="shared" si="78"/>
        <v>insert into missionunit (missionid, unitid) values (126,932)</v>
      </c>
    </row>
    <row r="88" spans="1:33" ht="86.4" x14ac:dyDescent="0.3">
      <c r="A88" s="21">
        <v>933</v>
      </c>
      <c r="B88" s="21" t="s">
        <v>1420</v>
      </c>
      <c r="C88" s="11" t="s">
        <v>1345</v>
      </c>
      <c r="D88" t="str">
        <f>RIGHT(E88,3)</f>
        <v>782</v>
      </c>
      <c r="E88" s="10" t="s">
        <v>1346</v>
      </c>
      <c r="F88" s="27"/>
      <c r="G88" s="12">
        <v>40338</v>
      </c>
      <c r="H88" s="12">
        <v>40887</v>
      </c>
      <c r="I88" s="13">
        <v>41062</v>
      </c>
      <c r="J88" s="10"/>
      <c r="N88" t="str">
        <f t="shared" ref="N88:N117" si="79">IF(TEXT(I88,"YYYY-MM-DD HH:MM")="1900-01-00 00:00","",TEXT(I88,"YYYY-MM-DD HH:MM"))</f>
        <v>2012-06-02 00:00</v>
      </c>
      <c r="O88" t="str">
        <f t="shared" ref="O88:O117" si="80">IF(TEXT(J88,"YYYY-MM-DD HH:MM")="1900-01-00 00:00","",TEXT(J88,"YYYY-MM-DD HH:MM"))</f>
        <v/>
      </c>
      <c r="P88" t="str">
        <f t="shared" ref="P88:P117" si="81">CONCATENATE("SSN-__",D88)</f>
        <v>SSN-__782</v>
      </c>
      <c r="Q88" t="str">
        <f t="shared" si="63"/>
        <v>HMS</v>
      </c>
      <c r="R88">
        <f t="shared" si="64"/>
        <v>1</v>
      </c>
      <c r="S88" t="str">
        <f t="shared" ref="S88:S117" si="82">LEFT(P88,3)</f>
        <v>SSN</v>
      </c>
      <c r="T88" t="str">
        <f t="shared" ref="T88:T117" si="83">RIGHT(P88,3)</f>
        <v>782</v>
      </c>
      <c r="U88" t="str">
        <f t="shared" ref="U88:U117" si="84">LEFT(S88,1)</f>
        <v>S</v>
      </c>
      <c r="V88" t="s">
        <v>1262</v>
      </c>
      <c r="W88" t="str">
        <f t="shared" ref="W88:W117" si="85">CONCATENATE("#S __",T88)</f>
        <v>#S __782</v>
      </c>
      <c r="X88" t="str">
        <f t="shared" ref="X88:X117" si="86">CONCATENATE(S88,"-__",T88)</f>
        <v>SSN-__782</v>
      </c>
      <c r="Y88" t="str">
        <f t="shared" ref="Y88:Y117" si="87">CONCATENATE("USN ",X88)</f>
        <v>USN SSN-__782</v>
      </c>
      <c r="Z88" t="str">
        <f t="shared" ref="Z88:Z117" si="88">CONCATENATE("~SS-__",T88)</f>
        <v>~SS-__782</v>
      </c>
      <c r="AA88">
        <f t="shared" si="72"/>
        <v>41</v>
      </c>
      <c r="AB88" t="str">
        <f t="shared" ref="AB88:AB117" si="89">CONCATENATE("insert into unit (UseOrdinal, MissionName, UniqueName, ServiceIdx, ServiceTypeIdx, RankSymbol, CanHide) Values (0, '",P88,"', '",CONCATENATE(Q88," ",C88),"'",",1,1,'@', 0)")</f>
        <v>insert into unit (UseOrdinal, MissionName, UniqueName, ServiceIdx, ServiceTypeIdx, RankSymbol, CanHide) Values (0, 'SSN-__782', 'HMS Mississippi',1,1,'@', 0)</v>
      </c>
      <c r="AC88" t="str">
        <f t="shared" ref="AC88:AC117" si="90">CONCATENATE("INSERT INTO ship (unitId, ShipPrefixId, Name, HCS, HCSNumber, PennantCode, PennantNumber, IsBase, AltName, AltHCS, AltHCSNumber, IsInactive, Commissioned, Decommissioned) Values ('",A88,"', ",R88,", '",C88,"', '",S88,"', ",T88,", '","S', ",T88,", 0, '",C88,"', '",S88,"', ",T88,", '",V88,"', '",N88,"','",O88,"')")</f>
        <v>INSERT INTO ship (unitId, ShipPrefixId, Name, HCS, HCSNumber, PennantCode, PennantNumber, IsBase, AltName, AltHCS, AltHCSNumber, IsInactive, Commissioned, Decommissioned) Values ('933', 1, 'Mississippi', 'SSN', 782, 'S', 782, 0, 'Mississippi', 'SSN', 782, ' ', '2012-06-02 00:00','')</v>
      </c>
      <c r="AD88" t="str">
        <f t="shared" ref="AD88:AD117" si="91">CONCATENATE("insert into Relationship (Reltypeidx, RelfromUnitid, reltounitid) values (1, 56,",A88,")")</f>
        <v>insert into Relationship (Reltypeidx, RelfromUnitid, reltounitid) values (1, 56,933)</v>
      </c>
      <c r="AE88" t="str">
        <f t="shared" ref="AE88:AE117" si="92">CONCATENATE("insert into unitindex (indexcode, unitid, issortindex, isdisplayindex, isalt, isplaceholder, displayorder) values ('",W88,"',",A88,",0,1,0,0,1) insert into unitindex (indexcode, unitid, issortindex, isdisplayindex, isalt, isplaceholder, displayorder) values ('",X88,"',",A88,",0,1,0,0,2) insert into unitindex (indexcode, unitid, issortindex, isdisplayindex, isalt, isplaceholder, displayorder) values ('",Y88,"',",A88,,",0,0,1,0,3) insert into unitindex (indexcode, unitid, issortindex, isdisplayindex, isalt, isplaceholder, displayorder) values ('",Z88,"',",A88,",1,1,0,0,4)")</f>
        <v>insert into unitindex (indexcode, unitid, issortindex, isdisplayindex, isalt, isplaceholder, displayorder) values ('#S __782',933,0,1,0,0,1) insert into unitindex (indexcode, unitid, issortindex, isdisplayindex, isalt, isplaceholder, displayorder) values ('SSN-__782',933,0,1,0,0,2) insert into unitindex (indexcode, unitid, issortindex, isdisplayindex, isalt, isplaceholder, displayorder) values ('USN SSN-__782',933,0,0,1,0,3) insert into unitindex (indexcode, unitid, issortindex, isdisplayindex, isalt, isplaceholder, displayorder) values ('~SS-__782',933,1,1,0,0,4)</v>
      </c>
      <c r="AF88" t="str">
        <f t="shared" ref="AF88:AF117" si="93">CONCATENATE("insert into shipclassmember (shipid, shipclassid, isleadboat) values ('",B88,"',",AA88,",0)")</f>
        <v>insert into shipclassmember (shipid, shipclassid, isleadboat) values ('890cd892-e9b2-40ee-8894-3defc1e2d3ca',41,0)</v>
      </c>
      <c r="AG88" t="str">
        <f t="shared" ref="AG88:AG117" si="94">CONCATENATE("insert into missionunit (missionid, unitid) values (",126,",",A88,")")</f>
        <v>insert into missionunit (missionid, unitid) values (126,933)</v>
      </c>
    </row>
    <row r="89" spans="1:33" ht="86.4" x14ac:dyDescent="0.3">
      <c r="A89" s="21">
        <v>934</v>
      </c>
      <c r="B89" s="21" t="s">
        <v>1421</v>
      </c>
      <c r="C89" s="11" t="s">
        <v>1347</v>
      </c>
      <c r="D89" t="str">
        <f t="shared" si="59"/>
        <v>783</v>
      </c>
      <c r="E89" s="10" t="s">
        <v>1348</v>
      </c>
      <c r="F89" s="27"/>
      <c r="G89" s="12">
        <v>40683</v>
      </c>
      <c r="H89" s="12">
        <v>41223</v>
      </c>
      <c r="I89" s="22">
        <v>41524</v>
      </c>
      <c r="J89" s="10"/>
      <c r="N89" t="str">
        <f t="shared" si="79"/>
        <v>2013-09-07 00:00</v>
      </c>
      <c r="O89" t="str">
        <f t="shared" si="80"/>
        <v/>
      </c>
      <c r="P89" t="str">
        <f t="shared" si="81"/>
        <v>SSN-__783</v>
      </c>
      <c r="Q89" t="str">
        <f t="shared" si="63"/>
        <v>HMS</v>
      </c>
      <c r="R89">
        <f t="shared" si="64"/>
        <v>1</v>
      </c>
      <c r="S89" t="str">
        <f t="shared" si="82"/>
        <v>SSN</v>
      </c>
      <c r="T89" t="str">
        <f t="shared" si="83"/>
        <v>783</v>
      </c>
      <c r="U89" t="str">
        <f t="shared" si="84"/>
        <v>S</v>
      </c>
      <c r="V89" t="s">
        <v>1262</v>
      </c>
      <c r="W89" t="str">
        <f t="shared" si="85"/>
        <v>#S __783</v>
      </c>
      <c r="X89" t="str">
        <f t="shared" si="86"/>
        <v>SSN-__783</v>
      </c>
      <c r="Y89" t="str">
        <f t="shared" si="87"/>
        <v>USN SSN-__783</v>
      </c>
      <c r="Z89" t="str">
        <f t="shared" si="88"/>
        <v>~SS-__783</v>
      </c>
      <c r="AA89">
        <f t="shared" si="72"/>
        <v>41</v>
      </c>
      <c r="AB89" t="str">
        <f t="shared" si="89"/>
        <v>insert into unit (UseOrdinal, MissionName, UniqueName, ServiceIdx, ServiceTypeIdx, RankSymbol, CanHide) Values (0, 'SSN-__783', 'HMS Minnesota',1,1,'@', 0)</v>
      </c>
      <c r="AC89" t="str">
        <f t="shared" si="90"/>
        <v>INSERT INTO ship (unitId, ShipPrefixId, Name, HCS, HCSNumber, PennantCode, PennantNumber, IsBase, AltName, AltHCS, AltHCSNumber, IsInactive, Commissioned, Decommissioned) Values ('934', 1, 'Minnesota', 'SSN', 783, 'S', 783, 0, 'Minnesota', 'SSN', 783, ' ', '2013-09-07 00:00','')</v>
      </c>
      <c r="AD89" t="str">
        <f t="shared" si="91"/>
        <v>insert into Relationship (Reltypeidx, RelfromUnitid, reltounitid) values (1, 56,934)</v>
      </c>
      <c r="AE89" t="str">
        <f t="shared" si="92"/>
        <v>insert into unitindex (indexcode, unitid, issortindex, isdisplayindex, isalt, isplaceholder, displayorder) values ('#S __783',934,0,1,0,0,1) insert into unitindex (indexcode, unitid, issortindex, isdisplayindex, isalt, isplaceholder, displayorder) values ('SSN-__783',934,0,1,0,0,2) insert into unitindex (indexcode, unitid, issortindex, isdisplayindex, isalt, isplaceholder, displayorder) values ('USN SSN-__783',934,0,0,1,0,3) insert into unitindex (indexcode, unitid, issortindex, isdisplayindex, isalt, isplaceholder, displayorder) values ('~SS-__783',934,1,1,0,0,4)</v>
      </c>
      <c r="AF89" t="str">
        <f t="shared" si="93"/>
        <v>insert into shipclassmember (shipid, shipclassid, isleadboat) values ('c96b5395-00f0-4109-859f-2aff2865efa8',41,0)</v>
      </c>
      <c r="AG89" t="str">
        <f t="shared" si="94"/>
        <v>insert into missionunit (missionid, unitid) values (126,934)</v>
      </c>
    </row>
    <row r="90" spans="1:33" ht="14.4" customHeight="1" x14ac:dyDescent="0.3">
      <c r="A90" s="21">
        <v>935</v>
      </c>
      <c r="B90" s="21" t="s">
        <v>1422</v>
      </c>
      <c r="C90" s="11" t="s">
        <v>1349</v>
      </c>
      <c r="D90" t="str">
        <f t="shared" si="59"/>
        <v>784</v>
      </c>
      <c r="E90" s="10" t="s">
        <v>1350</v>
      </c>
      <c r="F90" s="12"/>
      <c r="G90" s="12" t="s">
        <v>1351</v>
      </c>
      <c r="H90" s="12" t="s">
        <v>1352</v>
      </c>
      <c r="I90" s="22">
        <v>41937</v>
      </c>
      <c r="J90" s="10"/>
      <c r="N90" t="str">
        <f t="shared" si="79"/>
        <v>2014-10-25 00:00</v>
      </c>
      <c r="O90" t="str">
        <f t="shared" si="80"/>
        <v/>
      </c>
      <c r="P90" t="str">
        <f t="shared" si="81"/>
        <v>SSN-__784</v>
      </c>
      <c r="Q90" t="str">
        <f t="shared" si="63"/>
        <v>HMS</v>
      </c>
      <c r="R90">
        <f t="shared" si="64"/>
        <v>1</v>
      </c>
      <c r="S90" t="str">
        <f t="shared" si="82"/>
        <v>SSN</v>
      </c>
      <c r="T90" t="str">
        <f t="shared" si="83"/>
        <v>784</v>
      </c>
      <c r="U90" t="str">
        <f t="shared" si="84"/>
        <v>S</v>
      </c>
      <c r="V90" t="s">
        <v>1262</v>
      </c>
      <c r="W90" t="str">
        <f t="shared" si="85"/>
        <v>#S __784</v>
      </c>
      <c r="X90" t="str">
        <f t="shared" si="86"/>
        <v>SSN-__784</v>
      </c>
      <c r="Y90" t="str">
        <f t="shared" si="87"/>
        <v>USN SSN-__784</v>
      </c>
      <c r="Z90" t="str">
        <f t="shared" si="88"/>
        <v>~SS-__784</v>
      </c>
      <c r="AA90">
        <f t="shared" si="72"/>
        <v>42</v>
      </c>
      <c r="AB90" t="str">
        <f t="shared" si="89"/>
        <v>insert into unit (UseOrdinal, MissionName, UniqueName, ServiceIdx, ServiceTypeIdx, RankSymbol, CanHide) Values (0, 'SSN-__784', 'HMS North Dakota',1,1,'@', 0)</v>
      </c>
      <c r="AC90" t="str">
        <f t="shared" si="90"/>
        <v>INSERT INTO ship (unitId, ShipPrefixId, Name, HCS, HCSNumber, PennantCode, PennantNumber, IsBase, AltName, AltHCS, AltHCSNumber, IsInactive, Commissioned, Decommissioned) Values ('935', 1, 'North Dakota', 'SSN', 784, 'S', 784, 0, 'North Dakota', 'SSN', 784, ' ', '2014-10-25 00:00','')</v>
      </c>
      <c r="AD90" t="str">
        <f t="shared" si="91"/>
        <v>insert into Relationship (Reltypeidx, RelfromUnitid, reltounitid) values (1, 56,935)</v>
      </c>
      <c r="AE90" t="str">
        <f t="shared" si="92"/>
        <v>insert into unitindex (indexcode, unitid, issortindex, isdisplayindex, isalt, isplaceholder, displayorder) values ('#S __784',935,0,1,0,0,1) insert into unitindex (indexcode, unitid, issortindex, isdisplayindex, isalt, isplaceholder, displayorder) values ('SSN-__784',935,0,1,0,0,2) insert into unitindex (indexcode, unitid, issortindex, isdisplayindex, isalt, isplaceholder, displayorder) values ('USN SSN-__784',935,0,0,1,0,3) insert into unitindex (indexcode, unitid, issortindex, isdisplayindex, isalt, isplaceholder, displayorder) values ('~SS-__784',935,1,1,0,0,4)</v>
      </c>
      <c r="AF90" t="str">
        <f t="shared" si="93"/>
        <v>insert into shipclassmember (shipid, shipclassid, isleadboat) values ('c956edae-2fbe-4041-8115-d5b85c2a90d1',42,0)</v>
      </c>
      <c r="AG90" t="str">
        <f t="shared" si="94"/>
        <v>insert into missionunit (missionid, unitid) values (126,935)</v>
      </c>
    </row>
    <row r="91" spans="1:33" ht="86.4" x14ac:dyDescent="0.3">
      <c r="A91" s="21">
        <v>936</v>
      </c>
      <c r="B91" s="21" t="s">
        <v>1423</v>
      </c>
      <c r="C91" s="11" t="s">
        <v>1353</v>
      </c>
      <c r="D91" t="str">
        <f t="shared" si="59"/>
        <v>785</v>
      </c>
      <c r="E91" s="21" t="s">
        <v>1354</v>
      </c>
      <c r="F91" s="12"/>
      <c r="G91" s="22" t="s">
        <v>1355</v>
      </c>
      <c r="H91" s="22" t="s">
        <v>1356</v>
      </c>
      <c r="I91" s="22">
        <v>42217</v>
      </c>
      <c r="J91" s="10"/>
      <c r="N91" t="str">
        <f t="shared" si="79"/>
        <v>2015-08-01 00:00</v>
      </c>
      <c r="O91" t="str">
        <f t="shared" si="80"/>
        <v/>
      </c>
      <c r="P91" t="str">
        <f t="shared" si="81"/>
        <v>SSN-__785</v>
      </c>
      <c r="Q91" t="str">
        <f t="shared" si="63"/>
        <v>HMS</v>
      </c>
      <c r="R91">
        <f t="shared" si="64"/>
        <v>1</v>
      </c>
      <c r="S91" t="str">
        <f t="shared" si="82"/>
        <v>SSN</v>
      </c>
      <c r="T91" t="str">
        <f t="shared" si="83"/>
        <v>785</v>
      </c>
      <c r="U91" t="str">
        <f t="shared" si="84"/>
        <v>S</v>
      </c>
      <c r="V91" t="s">
        <v>1262</v>
      </c>
      <c r="W91" t="str">
        <f t="shared" si="85"/>
        <v>#S __785</v>
      </c>
      <c r="X91" t="str">
        <f t="shared" si="86"/>
        <v>SSN-__785</v>
      </c>
      <c r="Y91" t="str">
        <f t="shared" si="87"/>
        <v>USN SSN-__785</v>
      </c>
      <c r="Z91" t="str">
        <f t="shared" si="88"/>
        <v>~SS-__785</v>
      </c>
      <c r="AA91">
        <f t="shared" si="72"/>
        <v>42</v>
      </c>
      <c r="AB91" t="str">
        <f t="shared" si="89"/>
        <v>insert into unit (UseOrdinal, MissionName, UniqueName, ServiceIdx, ServiceTypeIdx, RankSymbol, CanHide) Values (0, 'SSN-__785', 'HMS John Warner',1,1,'@', 0)</v>
      </c>
      <c r="AC91" t="str">
        <f t="shared" si="90"/>
        <v>INSERT INTO ship (unitId, ShipPrefixId, Name, HCS, HCSNumber, PennantCode, PennantNumber, IsBase, AltName, AltHCS, AltHCSNumber, IsInactive, Commissioned, Decommissioned) Values ('936', 1, 'John Warner', 'SSN', 785, 'S', 785, 0, 'John Warner', 'SSN', 785, ' ', '2015-08-01 00:00','')</v>
      </c>
      <c r="AD91" t="str">
        <f t="shared" si="91"/>
        <v>insert into Relationship (Reltypeidx, RelfromUnitid, reltounitid) values (1, 56,936)</v>
      </c>
      <c r="AE91" t="str">
        <f t="shared" si="92"/>
        <v>insert into unitindex (indexcode, unitid, issortindex, isdisplayindex, isalt, isplaceholder, displayorder) values ('#S __785',936,0,1,0,0,1) insert into unitindex (indexcode, unitid, issortindex, isdisplayindex, isalt, isplaceholder, displayorder) values ('SSN-__785',936,0,1,0,0,2) insert into unitindex (indexcode, unitid, issortindex, isdisplayindex, isalt, isplaceholder, displayorder) values ('USN SSN-__785',936,0,0,1,0,3) insert into unitindex (indexcode, unitid, issortindex, isdisplayindex, isalt, isplaceholder, displayorder) values ('~SS-__785',936,1,1,0,0,4)</v>
      </c>
      <c r="AF91" t="str">
        <f t="shared" si="93"/>
        <v>insert into shipclassmember (shipid, shipclassid, isleadboat) values ('cccee884-45be-42a3-aa93-872b245cf905',42,0)</v>
      </c>
      <c r="AG91" t="str">
        <f t="shared" si="94"/>
        <v>insert into missionunit (missionid, unitid) values (126,936)</v>
      </c>
    </row>
    <row r="92" spans="1:33" ht="14.4" customHeight="1" x14ac:dyDescent="0.3">
      <c r="A92" s="21">
        <v>937</v>
      </c>
      <c r="B92" s="21" t="s">
        <v>1424</v>
      </c>
      <c r="C92" s="23" t="s">
        <v>1357</v>
      </c>
      <c r="D92" t="str">
        <f t="shared" si="59"/>
        <v>786</v>
      </c>
      <c r="E92" s="21" t="s">
        <v>1358</v>
      </c>
      <c r="F92" s="12"/>
      <c r="G92" s="22" t="s">
        <v>1359</v>
      </c>
      <c r="H92" s="22" t="s">
        <v>1360</v>
      </c>
      <c r="I92" s="22">
        <v>42672</v>
      </c>
      <c r="J92" s="10"/>
      <c r="N92" t="str">
        <f t="shared" si="79"/>
        <v>2016-10-29 00:00</v>
      </c>
      <c r="O92" t="str">
        <f t="shared" si="80"/>
        <v/>
      </c>
      <c r="P92" t="str">
        <f t="shared" si="81"/>
        <v>SSN-__786</v>
      </c>
      <c r="Q92" t="str">
        <f t="shared" si="63"/>
        <v>HMS</v>
      </c>
      <c r="R92">
        <f t="shared" si="64"/>
        <v>1</v>
      </c>
      <c r="S92" t="str">
        <f t="shared" si="82"/>
        <v>SSN</v>
      </c>
      <c r="T92" t="str">
        <f t="shared" si="83"/>
        <v>786</v>
      </c>
      <c r="U92" t="str">
        <f t="shared" si="84"/>
        <v>S</v>
      </c>
      <c r="V92" t="s">
        <v>1262</v>
      </c>
      <c r="W92" t="str">
        <f t="shared" si="85"/>
        <v>#S __786</v>
      </c>
      <c r="X92" t="str">
        <f t="shared" si="86"/>
        <v>SSN-__786</v>
      </c>
      <c r="Y92" t="str">
        <f t="shared" si="87"/>
        <v>USN SSN-__786</v>
      </c>
      <c r="Z92" t="str">
        <f t="shared" si="88"/>
        <v>~SS-__786</v>
      </c>
      <c r="AA92">
        <f t="shared" si="72"/>
        <v>42</v>
      </c>
      <c r="AB92" t="str">
        <f t="shared" si="89"/>
        <v>insert into unit (UseOrdinal, MissionName, UniqueName, ServiceIdx, ServiceTypeIdx, RankSymbol, CanHide) Values (0, 'SSN-__786', 'HMS Illinois',1,1,'@', 0)</v>
      </c>
      <c r="AC92" t="str">
        <f t="shared" si="90"/>
        <v>INSERT INTO ship (unitId, ShipPrefixId, Name, HCS, HCSNumber, PennantCode, PennantNumber, IsBase, AltName, AltHCS, AltHCSNumber, IsInactive, Commissioned, Decommissioned) Values ('937', 1, 'Illinois', 'SSN', 786, 'S', 786, 0, 'Illinois', 'SSN', 786, ' ', '2016-10-29 00:00','')</v>
      </c>
      <c r="AD92" t="str">
        <f t="shared" si="91"/>
        <v>insert into Relationship (Reltypeidx, RelfromUnitid, reltounitid) values (1, 56,937)</v>
      </c>
      <c r="AE92" t="str">
        <f t="shared" si="92"/>
        <v>insert into unitindex (indexcode, unitid, issortindex, isdisplayindex, isalt, isplaceholder, displayorder) values ('#S __786',937,0,1,0,0,1) insert into unitindex (indexcode, unitid, issortindex, isdisplayindex, isalt, isplaceholder, displayorder) values ('SSN-__786',937,0,1,0,0,2) insert into unitindex (indexcode, unitid, issortindex, isdisplayindex, isalt, isplaceholder, displayorder) values ('USN SSN-__786',937,0,0,1,0,3) insert into unitindex (indexcode, unitid, issortindex, isdisplayindex, isalt, isplaceholder, displayorder) values ('~SS-__786',937,1,1,0,0,4)</v>
      </c>
      <c r="AF92" t="str">
        <f t="shared" si="93"/>
        <v>insert into shipclassmember (shipid, shipclassid, isleadboat) values ('69abbbf9-2aa2-4eef-99b7-4c2400c92ed6',42,0)</v>
      </c>
      <c r="AG92" t="str">
        <f t="shared" si="94"/>
        <v>insert into missionunit (missionid, unitid) values (126,937)</v>
      </c>
    </row>
    <row r="93" spans="1:33" ht="86.4" x14ac:dyDescent="0.3">
      <c r="A93" s="21">
        <v>938</v>
      </c>
      <c r="B93" s="21" t="s">
        <v>1425</v>
      </c>
      <c r="C93" s="23" t="s">
        <v>1361</v>
      </c>
      <c r="D93" t="str">
        <f t="shared" si="59"/>
        <v>787</v>
      </c>
      <c r="E93" s="21" t="s">
        <v>1362</v>
      </c>
      <c r="F93" s="12"/>
      <c r="G93" s="23" t="s">
        <v>1363</v>
      </c>
      <c r="H93" s="23" t="s">
        <v>1364</v>
      </c>
      <c r="I93" s="13">
        <v>43015</v>
      </c>
      <c r="J93" s="10"/>
      <c r="N93" t="str">
        <f t="shared" si="79"/>
        <v>2017-10-07 00:00</v>
      </c>
      <c r="O93" t="str">
        <f t="shared" si="80"/>
        <v/>
      </c>
      <c r="P93" t="str">
        <f t="shared" si="81"/>
        <v>SSN-__787</v>
      </c>
      <c r="Q93" t="str">
        <f t="shared" si="63"/>
        <v>HMS</v>
      </c>
      <c r="R93">
        <f t="shared" si="64"/>
        <v>1</v>
      </c>
      <c r="S93" t="str">
        <f t="shared" si="82"/>
        <v>SSN</v>
      </c>
      <c r="T93" t="str">
        <f t="shared" si="83"/>
        <v>787</v>
      </c>
      <c r="U93" t="str">
        <f t="shared" si="84"/>
        <v>S</v>
      </c>
      <c r="V93" t="s">
        <v>1262</v>
      </c>
      <c r="W93" t="str">
        <f t="shared" si="85"/>
        <v>#S __787</v>
      </c>
      <c r="X93" t="str">
        <f t="shared" si="86"/>
        <v>SSN-__787</v>
      </c>
      <c r="Y93" t="str">
        <f t="shared" si="87"/>
        <v>USN SSN-__787</v>
      </c>
      <c r="Z93" t="str">
        <f t="shared" si="88"/>
        <v>~SS-__787</v>
      </c>
      <c r="AA93">
        <f t="shared" si="72"/>
        <v>42</v>
      </c>
      <c r="AB93" t="str">
        <f t="shared" si="89"/>
        <v>insert into unit (UseOrdinal, MissionName, UniqueName, ServiceIdx, ServiceTypeIdx, RankSymbol, CanHide) Values (0, 'SSN-__787', 'HMS Washington',1,1,'@', 0)</v>
      </c>
      <c r="AC93" t="str">
        <f t="shared" si="90"/>
        <v>INSERT INTO ship (unitId, ShipPrefixId, Name, HCS, HCSNumber, PennantCode, PennantNumber, IsBase, AltName, AltHCS, AltHCSNumber, IsInactive, Commissioned, Decommissioned) Values ('938', 1, 'Washington', 'SSN', 787, 'S', 787, 0, 'Washington', 'SSN', 787, ' ', '2017-10-07 00:00','')</v>
      </c>
      <c r="AD93" t="str">
        <f t="shared" si="91"/>
        <v>insert into Relationship (Reltypeidx, RelfromUnitid, reltounitid) values (1, 56,938)</v>
      </c>
      <c r="AE93" t="str">
        <f t="shared" si="92"/>
        <v>insert into unitindex (indexcode, unitid, issortindex, isdisplayindex, isalt, isplaceholder, displayorder) values ('#S __787',938,0,1,0,0,1) insert into unitindex (indexcode, unitid, issortindex, isdisplayindex, isalt, isplaceholder, displayorder) values ('SSN-__787',938,0,1,0,0,2) insert into unitindex (indexcode, unitid, issortindex, isdisplayindex, isalt, isplaceholder, displayorder) values ('USN SSN-__787',938,0,0,1,0,3) insert into unitindex (indexcode, unitid, issortindex, isdisplayindex, isalt, isplaceholder, displayorder) values ('~SS-__787',938,1,1,0,0,4)</v>
      </c>
      <c r="AF93" t="str">
        <f t="shared" si="93"/>
        <v>insert into shipclassmember (shipid, shipclassid, isleadboat) values ('4c94138a-e295-4b1c-b859-a863b9cb2d34',42,0)</v>
      </c>
      <c r="AG93" t="str">
        <f t="shared" si="94"/>
        <v>insert into missionunit (missionid, unitid) values (126,938)</v>
      </c>
    </row>
    <row r="94" spans="1:33" ht="86.4" x14ac:dyDescent="0.3">
      <c r="A94" s="21">
        <v>939</v>
      </c>
      <c r="B94" s="21" t="s">
        <v>1426</v>
      </c>
      <c r="C94" s="11" t="s">
        <v>1365</v>
      </c>
      <c r="D94" t="str">
        <f t="shared" si="59"/>
        <v>788</v>
      </c>
      <c r="E94" s="10" t="s">
        <v>1366</v>
      </c>
      <c r="F94" s="27"/>
      <c r="G94" s="11" t="s">
        <v>1367</v>
      </c>
      <c r="H94" s="12">
        <v>42733</v>
      </c>
      <c r="I94" s="13">
        <v>43176</v>
      </c>
      <c r="J94" s="10"/>
      <c r="N94" t="str">
        <f t="shared" si="79"/>
        <v>2018-03-17 00:00</v>
      </c>
      <c r="O94" t="str">
        <f t="shared" si="80"/>
        <v/>
      </c>
      <c r="P94" t="str">
        <f t="shared" si="81"/>
        <v>SSN-__788</v>
      </c>
      <c r="Q94" t="str">
        <f t="shared" si="63"/>
        <v>HMS</v>
      </c>
      <c r="R94">
        <f t="shared" si="64"/>
        <v>1</v>
      </c>
      <c r="S94" t="str">
        <f t="shared" si="82"/>
        <v>SSN</v>
      </c>
      <c r="T94" t="str">
        <f t="shared" si="83"/>
        <v>788</v>
      </c>
      <c r="U94" t="str">
        <f t="shared" si="84"/>
        <v>S</v>
      </c>
      <c r="V94" t="s">
        <v>1262</v>
      </c>
      <c r="W94" t="str">
        <f t="shared" si="85"/>
        <v>#S __788</v>
      </c>
      <c r="X94" t="str">
        <f t="shared" si="86"/>
        <v>SSN-__788</v>
      </c>
      <c r="Y94" t="str">
        <f t="shared" si="87"/>
        <v>USN SSN-__788</v>
      </c>
      <c r="Z94" t="str">
        <f t="shared" si="88"/>
        <v>~SS-__788</v>
      </c>
      <c r="AA94">
        <f t="shared" si="72"/>
        <v>42</v>
      </c>
      <c r="AB94" t="str">
        <f t="shared" si="89"/>
        <v>insert into unit (UseOrdinal, MissionName, UniqueName, ServiceIdx, ServiceTypeIdx, RankSymbol, CanHide) Values (0, 'SSN-__788', 'HMS Colorado',1,1,'@', 0)</v>
      </c>
      <c r="AC94" t="str">
        <f t="shared" si="90"/>
        <v>INSERT INTO ship (unitId, ShipPrefixId, Name, HCS, HCSNumber, PennantCode, PennantNumber, IsBase, AltName, AltHCS, AltHCSNumber, IsInactive, Commissioned, Decommissioned) Values ('939', 1, 'Colorado', 'SSN', 788, 'S', 788, 0, 'Colorado', 'SSN', 788, ' ', '2018-03-17 00:00','')</v>
      </c>
      <c r="AD94" t="str">
        <f t="shared" si="91"/>
        <v>insert into Relationship (Reltypeidx, RelfromUnitid, reltounitid) values (1, 56,939)</v>
      </c>
      <c r="AE94" t="str">
        <f t="shared" si="92"/>
        <v>insert into unitindex (indexcode, unitid, issortindex, isdisplayindex, isalt, isplaceholder, displayorder) values ('#S __788',939,0,1,0,0,1) insert into unitindex (indexcode, unitid, issortindex, isdisplayindex, isalt, isplaceholder, displayorder) values ('SSN-__788',939,0,1,0,0,2) insert into unitindex (indexcode, unitid, issortindex, isdisplayindex, isalt, isplaceholder, displayorder) values ('USN SSN-__788',939,0,0,1,0,3) insert into unitindex (indexcode, unitid, issortindex, isdisplayindex, isalt, isplaceholder, displayorder) values ('~SS-__788',939,1,1,0,0,4)</v>
      </c>
      <c r="AF94" t="str">
        <f t="shared" si="93"/>
        <v>insert into shipclassmember (shipid, shipclassid, isleadboat) values ('3bafaadc-1278-4300-a22a-89f8ab49a7fd',42,0)</v>
      </c>
      <c r="AG94" t="str">
        <f t="shared" si="94"/>
        <v>insert into missionunit (missionid, unitid) values (126,939)</v>
      </c>
    </row>
    <row r="95" spans="1:33" ht="86.4" x14ac:dyDescent="0.3">
      <c r="A95" s="21">
        <v>940</v>
      </c>
      <c r="B95" s="21" t="s">
        <v>1427</v>
      </c>
      <c r="C95" s="11" t="s">
        <v>1368</v>
      </c>
      <c r="D95" t="str">
        <f t="shared" si="59"/>
        <v>789</v>
      </c>
      <c r="E95" s="10" t="s">
        <v>1369</v>
      </c>
      <c r="F95" s="27"/>
      <c r="G95" s="11" t="s">
        <v>1370</v>
      </c>
      <c r="H95" s="12">
        <v>42895</v>
      </c>
      <c r="I95" s="13">
        <v>43372</v>
      </c>
      <c r="J95" s="11"/>
      <c r="N95" t="str">
        <f t="shared" si="79"/>
        <v>2018-09-29 00:00</v>
      </c>
      <c r="O95" t="str">
        <f t="shared" si="80"/>
        <v/>
      </c>
      <c r="P95" t="str">
        <f t="shared" si="81"/>
        <v>SSN-__789</v>
      </c>
      <c r="Q95" t="s">
        <v>1411</v>
      </c>
      <c r="R95">
        <f t="shared" si="64"/>
        <v>2</v>
      </c>
      <c r="S95" t="str">
        <f t="shared" si="82"/>
        <v>SSN</v>
      </c>
      <c r="T95" t="str">
        <f t="shared" si="83"/>
        <v>789</v>
      </c>
      <c r="U95" t="str">
        <f t="shared" si="84"/>
        <v>S</v>
      </c>
      <c r="V95" t="s">
        <v>1262</v>
      </c>
      <c r="W95" t="str">
        <f t="shared" si="85"/>
        <v>#S __789</v>
      </c>
      <c r="X95" t="str">
        <f t="shared" si="86"/>
        <v>SSN-__789</v>
      </c>
      <c r="Y95" t="str">
        <f t="shared" si="87"/>
        <v>USN SSN-__789</v>
      </c>
      <c r="Z95" t="str">
        <f t="shared" si="88"/>
        <v>~SS-__789</v>
      </c>
      <c r="AA95">
        <f t="shared" si="72"/>
        <v>42</v>
      </c>
      <c r="AB95" t="str">
        <f t="shared" si="89"/>
        <v>insert into unit (UseOrdinal, MissionName, UniqueName, ServiceIdx, ServiceTypeIdx, RankSymbol, CanHide) Values (0, 'SSN-__789', 'PCU Indiana',1,1,'@', 0)</v>
      </c>
      <c r="AC95" t="str">
        <f t="shared" si="90"/>
        <v>INSERT INTO ship (unitId, ShipPrefixId, Name, HCS, HCSNumber, PennantCode, PennantNumber, IsBase, AltName, AltHCS, AltHCSNumber, IsInactive, Commissioned, Decommissioned) Values ('940', 2, 'Indiana', 'SSN', 789, 'S', 789, 0, 'Indiana', 'SSN', 789, ' ', '2018-09-29 00:00','')</v>
      </c>
      <c r="AD95" t="str">
        <f t="shared" si="91"/>
        <v>insert into Relationship (Reltypeidx, RelfromUnitid, reltounitid) values (1, 56,940)</v>
      </c>
      <c r="AE95" t="str">
        <f t="shared" si="92"/>
        <v>insert into unitindex (indexcode, unitid, issortindex, isdisplayindex, isalt, isplaceholder, displayorder) values ('#S __789',940,0,1,0,0,1) insert into unitindex (indexcode, unitid, issortindex, isdisplayindex, isalt, isplaceholder, displayorder) values ('SSN-__789',940,0,1,0,0,2) insert into unitindex (indexcode, unitid, issortindex, isdisplayindex, isalt, isplaceholder, displayorder) values ('USN SSN-__789',940,0,0,1,0,3) insert into unitindex (indexcode, unitid, issortindex, isdisplayindex, isalt, isplaceholder, displayorder) values ('~SS-__789',940,1,1,0,0,4)</v>
      </c>
      <c r="AF95" t="str">
        <f t="shared" si="93"/>
        <v>insert into shipclassmember (shipid, shipclassid, isleadboat) values ('71600aea-8648-4f5a-8bc7-964443c17180',42,0)</v>
      </c>
      <c r="AG95" t="str">
        <f t="shared" si="94"/>
        <v>insert into missionunit (missionid, unitid) values (126,940)</v>
      </c>
    </row>
    <row r="96" spans="1:33" ht="86.4" x14ac:dyDescent="0.3">
      <c r="A96" s="21">
        <v>941</v>
      </c>
      <c r="B96" s="21" t="s">
        <v>1428</v>
      </c>
      <c r="C96" s="11" t="s">
        <v>1371</v>
      </c>
      <c r="D96" t="str">
        <f t="shared" si="59"/>
        <v>790</v>
      </c>
      <c r="E96" s="10" t="s">
        <v>1372</v>
      </c>
      <c r="F96" s="27"/>
      <c r="G96" s="11" t="s">
        <v>1373</v>
      </c>
      <c r="H96" s="12">
        <v>43022</v>
      </c>
      <c r="I96" s="10"/>
      <c r="J96" s="10"/>
      <c r="N96" t="str">
        <f t="shared" si="79"/>
        <v/>
      </c>
      <c r="O96" t="str">
        <f t="shared" si="80"/>
        <v/>
      </c>
      <c r="P96" t="str">
        <f t="shared" si="81"/>
        <v>SSN-__790</v>
      </c>
      <c r="Q96" t="str">
        <f t="shared" si="63"/>
        <v>PCU</v>
      </c>
      <c r="R96">
        <f t="shared" si="64"/>
        <v>2</v>
      </c>
      <c r="S96" t="str">
        <f t="shared" si="82"/>
        <v>SSN</v>
      </c>
      <c r="T96" t="str">
        <f t="shared" si="83"/>
        <v>790</v>
      </c>
      <c r="U96" t="str">
        <f t="shared" si="84"/>
        <v>S</v>
      </c>
      <c r="V96" t="s">
        <v>1262</v>
      </c>
      <c r="W96" t="str">
        <f t="shared" si="85"/>
        <v>#S __790</v>
      </c>
      <c r="X96" t="str">
        <f t="shared" si="86"/>
        <v>SSN-__790</v>
      </c>
      <c r="Y96" t="str">
        <f t="shared" si="87"/>
        <v>USN SSN-__790</v>
      </c>
      <c r="Z96" t="str">
        <f t="shared" si="88"/>
        <v>~SS-__790</v>
      </c>
      <c r="AA96">
        <f t="shared" si="72"/>
        <v>42</v>
      </c>
      <c r="AB96" t="str">
        <f t="shared" si="89"/>
        <v>insert into unit (UseOrdinal, MissionName, UniqueName, ServiceIdx, ServiceTypeIdx, RankSymbol, CanHide) Values (0, 'SSN-__790', 'PCU South Dakota',1,1,'@', 0)</v>
      </c>
      <c r="AC96" t="str">
        <f t="shared" si="90"/>
        <v>INSERT INTO ship (unitId, ShipPrefixId, Name, HCS, HCSNumber, PennantCode, PennantNumber, IsBase, AltName, AltHCS, AltHCSNumber, IsInactive, Commissioned, Decommissioned) Values ('941', 2, 'South Dakota', 'SSN', 790, 'S', 790, 0, 'South Dakota', 'SSN', 790, ' ', '','')</v>
      </c>
      <c r="AD96" t="str">
        <f t="shared" si="91"/>
        <v>insert into Relationship (Reltypeidx, RelfromUnitid, reltounitid) values (1, 56,941)</v>
      </c>
      <c r="AE96" t="str">
        <f t="shared" si="92"/>
        <v>insert into unitindex (indexcode, unitid, issortindex, isdisplayindex, isalt, isplaceholder, displayorder) values ('#S __790',941,0,1,0,0,1) insert into unitindex (indexcode, unitid, issortindex, isdisplayindex, isalt, isplaceholder, displayorder) values ('SSN-__790',941,0,1,0,0,2) insert into unitindex (indexcode, unitid, issortindex, isdisplayindex, isalt, isplaceholder, displayorder) values ('USN SSN-__790',941,0,0,1,0,3) insert into unitindex (indexcode, unitid, issortindex, isdisplayindex, isalt, isplaceholder, displayorder) values ('~SS-__790',941,1,1,0,0,4)</v>
      </c>
      <c r="AF96" t="str">
        <f t="shared" si="93"/>
        <v>insert into shipclassmember (shipid, shipclassid, isleadboat) values ('d70dcb70-fb29-469f-8497-7e3e0ee3dcf2',42,0)</v>
      </c>
      <c r="AG96" t="str">
        <f t="shared" si="94"/>
        <v>insert into missionunit (missionid, unitid) values (126,941)</v>
      </c>
    </row>
    <row r="97" spans="1:33" ht="86.4" x14ac:dyDescent="0.3">
      <c r="A97" s="21">
        <v>942</v>
      </c>
      <c r="B97" s="21" t="s">
        <v>1429</v>
      </c>
      <c r="C97" s="11" t="s">
        <v>1374</v>
      </c>
      <c r="D97" t="str">
        <f t="shared" si="59"/>
        <v>791</v>
      </c>
      <c r="E97" s="10" t="s">
        <v>1375</v>
      </c>
      <c r="F97" s="27"/>
      <c r="G97" s="11" t="s">
        <v>1376</v>
      </c>
      <c r="H97" s="10"/>
      <c r="I97" s="10"/>
      <c r="J97" s="10"/>
      <c r="N97" t="str">
        <f t="shared" si="79"/>
        <v/>
      </c>
      <c r="O97" t="str">
        <f t="shared" si="80"/>
        <v/>
      </c>
      <c r="P97" t="str">
        <f t="shared" si="81"/>
        <v>SSN-__791</v>
      </c>
      <c r="Q97" t="str">
        <f t="shared" si="63"/>
        <v>PCU</v>
      </c>
      <c r="R97">
        <f t="shared" si="64"/>
        <v>2</v>
      </c>
      <c r="S97" t="str">
        <f t="shared" si="82"/>
        <v>SSN</v>
      </c>
      <c r="T97" t="str">
        <f t="shared" si="83"/>
        <v>791</v>
      </c>
      <c r="U97" t="str">
        <f t="shared" si="84"/>
        <v>S</v>
      </c>
      <c r="V97" t="s">
        <v>1262</v>
      </c>
      <c r="W97" t="str">
        <f t="shared" si="85"/>
        <v>#S __791</v>
      </c>
      <c r="X97" t="str">
        <f t="shared" si="86"/>
        <v>SSN-__791</v>
      </c>
      <c r="Y97" t="str">
        <f t="shared" si="87"/>
        <v>USN SSN-__791</v>
      </c>
      <c r="Z97" t="str">
        <f t="shared" si="88"/>
        <v>~SS-__791</v>
      </c>
      <c r="AA97">
        <f t="shared" si="72"/>
        <v>42</v>
      </c>
      <c r="AB97" t="str">
        <f t="shared" si="89"/>
        <v>insert into unit (UseOrdinal, MissionName, UniqueName, ServiceIdx, ServiceTypeIdx, RankSymbol, CanHide) Values (0, 'SSN-__791', 'PCU Delaware',1,1,'@', 0)</v>
      </c>
      <c r="AC97" t="str">
        <f t="shared" si="90"/>
        <v>INSERT INTO ship (unitId, ShipPrefixId, Name, HCS, HCSNumber, PennantCode, PennantNumber, IsBase, AltName, AltHCS, AltHCSNumber, IsInactive, Commissioned, Decommissioned) Values ('942', 2, 'Delaware', 'SSN', 791, 'S', 791, 0, 'Delaware', 'SSN', 791, ' ', '','')</v>
      </c>
      <c r="AD97" t="str">
        <f t="shared" si="91"/>
        <v>insert into Relationship (Reltypeidx, RelfromUnitid, reltounitid) values (1, 56,942)</v>
      </c>
      <c r="AE97" t="str">
        <f t="shared" si="92"/>
        <v>insert into unitindex (indexcode, unitid, issortindex, isdisplayindex, isalt, isplaceholder, displayorder) values ('#S __791',942,0,1,0,0,1) insert into unitindex (indexcode, unitid, issortindex, isdisplayindex, isalt, isplaceholder, displayorder) values ('SSN-__791',942,0,1,0,0,2) insert into unitindex (indexcode, unitid, issortindex, isdisplayindex, isalt, isplaceholder, displayorder) values ('USN SSN-__791',942,0,0,1,0,3) insert into unitindex (indexcode, unitid, issortindex, isdisplayindex, isalt, isplaceholder, displayorder) values ('~SS-__791',942,1,1,0,0,4)</v>
      </c>
      <c r="AF97" t="str">
        <f t="shared" si="93"/>
        <v>insert into shipclassmember (shipid, shipclassid, isleadboat) values ('dada7327-5e48-4e9a-8428-dbd887ef1420',42,0)</v>
      </c>
      <c r="AG97" t="str">
        <f t="shared" si="94"/>
        <v>insert into missionunit (missionid, unitid) values (126,942)</v>
      </c>
    </row>
    <row r="98" spans="1:33" ht="86.4" x14ac:dyDescent="0.3">
      <c r="A98" s="21">
        <v>943</v>
      </c>
      <c r="B98" s="21" t="s">
        <v>1430</v>
      </c>
      <c r="C98" s="11" t="s">
        <v>1377</v>
      </c>
      <c r="D98" t="str">
        <f t="shared" si="59"/>
        <v>792</v>
      </c>
      <c r="E98" s="10" t="s">
        <v>1378</v>
      </c>
      <c r="F98" s="27">
        <v>41757</v>
      </c>
      <c r="G98" s="10"/>
      <c r="H98" s="10"/>
      <c r="I98" s="10"/>
      <c r="J98" s="10"/>
      <c r="N98" t="str">
        <f t="shared" si="79"/>
        <v/>
      </c>
      <c r="O98" t="str">
        <f t="shared" si="80"/>
        <v/>
      </c>
      <c r="P98" t="str">
        <f t="shared" si="81"/>
        <v>SSN-__792</v>
      </c>
      <c r="Q98" t="str">
        <f t="shared" si="63"/>
        <v>PCU</v>
      </c>
      <c r="R98">
        <f t="shared" si="64"/>
        <v>2</v>
      </c>
      <c r="S98" t="str">
        <f t="shared" si="82"/>
        <v>SSN</v>
      </c>
      <c r="T98" t="str">
        <f t="shared" si="83"/>
        <v>792</v>
      </c>
      <c r="U98" t="str">
        <f t="shared" si="84"/>
        <v>S</v>
      </c>
      <c r="V98" t="s">
        <v>1262</v>
      </c>
      <c r="W98" t="str">
        <f t="shared" si="85"/>
        <v>#S __792</v>
      </c>
      <c r="X98" t="str">
        <f t="shared" si="86"/>
        <v>SSN-__792</v>
      </c>
      <c r="Y98" t="str">
        <f t="shared" si="87"/>
        <v>USN SSN-__792</v>
      </c>
      <c r="Z98" t="str">
        <f t="shared" si="88"/>
        <v>~SS-__792</v>
      </c>
      <c r="AA98">
        <f t="shared" si="72"/>
        <v>43</v>
      </c>
      <c r="AB98" t="str">
        <f t="shared" si="89"/>
        <v>insert into unit (UseOrdinal, MissionName, UniqueName, ServiceIdx, ServiceTypeIdx, RankSymbol, CanHide) Values (0, 'SSN-__792', 'PCU Vermont',1,1,'@', 0)</v>
      </c>
      <c r="AC98" t="str">
        <f t="shared" si="90"/>
        <v>INSERT INTO ship (unitId, ShipPrefixId, Name, HCS, HCSNumber, PennantCode, PennantNumber, IsBase, AltName, AltHCS, AltHCSNumber, IsInactive, Commissioned, Decommissioned) Values ('943', 2, 'Vermont', 'SSN', 792, 'S', 792, 0, 'Vermont', 'SSN', 792, ' ', '','')</v>
      </c>
      <c r="AD98" t="str">
        <f t="shared" si="91"/>
        <v>insert into Relationship (Reltypeidx, RelfromUnitid, reltounitid) values (1, 56,943)</v>
      </c>
      <c r="AE98" t="str">
        <f t="shared" si="92"/>
        <v>insert into unitindex (indexcode, unitid, issortindex, isdisplayindex, isalt, isplaceholder, displayorder) values ('#S __792',943,0,1,0,0,1) insert into unitindex (indexcode, unitid, issortindex, isdisplayindex, isalt, isplaceholder, displayorder) values ('SSN-__792',943,0,1,0,0,2) insert into unitindex (indexcode, unitid, issortindex, isdisplayindex, isalt, isplaceholder, displayorder) values ('USN SSN-__792',943,0,0,1,0,3) insert into unitindex (indexcode, unitid, issortindex, isdisplayindex, isalt, isplaceholder, displayorder) values ('~SS-__792',943,1,1,0,0,4)</v>
      </c>
      <c r="AF98" t="str">
        <f t="shared" si="93"/>
        <v>insert into shipclassmember (shipid, shipclassid, isleadboat) values ('56153f17-9c11-40fb-82fa-0ae1f9a6b521',43,0)</v>
      </c>
      <c r="AG98" t="str">
        <f t="shared" si="94"/>
        <v>insert into missionunit (missionid, unitid) values (126,943)</v>
      </c>
    </row>
    <row r="99" spans="1:33" ht="86.4" x14ac:dyDescent="0.3">
      <c r="A99" s="21">
        <v>944</v>
      </c>
      <c r="B99" s="21" t="s">
        <v>1431</v>
      </c>
      <c r="C99" s="11" t="s">
        <v>1379</v>
      </c>
      <c r="D99" t="str">
        <f t="shared" si="59"/>
        <v>793</v>
      </c>
      <c r="E99" s="10" t="s">
        <v>1380</v>
      </c>
      <c r="F99" s="27"/>
      <c r="G99" s="11" t="s">
        <v>1381</v>
      </c>
      <c r="H99" s="10"/>
      <c r="I99" s="10"/>
      <c r="J99" s="10"/>
      <c r="N99" t="str">
        <f t="shared" si="79"/>
        <v/>
      </c>
      <c r="O99" t="str">
        <f t="shared" si="80"/>
        <v/>
      </c>
      <c r="P99" t="str">
        <f t="shared" si="81"/>
        <v>SSN-__793</v>
      </c>
      <c r="Q99" t="str">
        <f t="shared" si="63"/>
        <v>PCU</v>
      </c>
      <c r="R99">
        <f t="shared" si="64"/>
        <v>2</v>
      </c>
      <c r="S99" t="str">
        <f t="shared" si="82"/>
        <v>SSN</v>
      </c>
      <c r="T99" t="str">
        <f t="shared" si="83"/>
        <v>793</v>
      </c>
      <c r="U99" t="str">
        <f t="shared" si="84"/>
        <v>S</v>
      </c>
      <c r="V99" t="s">
        <v>1262</v>
      </c>
      <c r="W99" t="str">
        <f t="shared" si="85"/>
        <v>#S __793</v>
      </c>
      <c r="X99" t="str">
        <f t="shared" si="86"/>
        <v>SSN-__793</v>
      </c>
      <c r="Y99" t="str">
        <f t="shared" si="87"/>
        <v>USN SSN-__793</v>
      </c>
      <c r="Z99" t="str">
        <f t="shared" si="88"/>
        <v>~SS-__793</v>
      </c>
      <c r="AA99">
        <f t="shared" si="72"/>
        <v>43</v>
      </c>
      <c r="AB99" t="str">
        <f t="shared" si="89"/>
        <v>insert into unit (UseOrdinal, MissionName, UniqueName, ServiceIdx, ServiceTypeIdx, RankSymbol, CanHide) Values (0, 'SSN-__793', 'PCU Oregon',1,1,'@', 0)</v>
      </c>
      <c r="AC99" t="str">
        <f t="shared" si="90"/>
        <v>INSERT INTO ship (unitId, ShipPrefixId, Name, HCS, HCSNumber, PennantCode, PennantNumber, IsBase, AltName, AltHCS, AltHCSNumber, IsInactive, Commissioned, Decommissioned) Values ('944', 2, 'Oregon', 'SSN', 793, 'S', 793, 0, 'Oregon', 'SSN', 793, ' ', '','')</v>
      </c>
      <c r="AD99" t="str">
        <f t="shared" si="91"/>
        <v>insert into Relationship (Reltypeidx, RelfromUnitid, reltounitid) values (1, 56,944)</v>
      </c>
      <c r="AE99" t="str">
        <f t="shared" si="92"/>
        <v>insert into unitindex (indexcode, unitid, issortindex, isdisplayindex, isalt, isplaceholder, displayorder) values ('#S __793',944,0,1,0,0,1) insert into unitindex (indexcode, unitid, issortindex, isdisplayindex, isalt, isplaceholder, displayorder) values ('SSN-__793',944,0,1,0,0,2) insert into unitindex (indexcode, unitid, issortindex, isdisplayindex, isalt, isplaceholder, displayorder) values ('USN SSN-__793',944,0,0,1,0,3) insert into unitindex (indexcode, unitid, issortindex, isdisplayindex, isalt, isplaceholder, displayorder) values ('~SS-__793',944,1,1,0,0,4)</v>
      </c>
      <c r="AF99" t="str">
        <f t="shared" si="93"/>
        <v>insert into shipclassmember (shipid, shipclassid, isleadboat) values ('f203376a-4568-4f91-ba5e-07544cb7b95b',43,0)</v>
      </c>
      <c r="AG99" t="str">
        <f t="shared" si="94"/>
        <v>insert into missionunit (missionid, unitid) values (126,944)</v>
      </c>
    </row>
    <row r="100" spans="1:33" ht="86.4" x14ac:dyDescent="0.3">
      <c r="A100" s="21">
        <v>945</v>
      </c>
      <c r="B100" s="21" t="s">
        <v>1432</v>
      </c>
      <c r="C100" s="11" t="s">
        <v>1382</v>
      </c>
      <c r="D100" t="str">
        <f t="shared" si="59"/>
        <v>794</v>
      </c>
      <c r="E100" s="10" t="s">
        <v>1383</v>
      </c>
      <c r="F100" s="27"/>
      <c r="G100" s="11" t="s">
        <v>1384</v>
      </c>
      <c r="H100" s="10"/>
      <c r="I100" s="10"/>
      <c r="J100" s="11"/>
      <c r="N100" t="str">
        <f t="shared" si="79"/>
        <v/>
      </c>
      <c r="O100" t="str">
        <f t="shared" si="80"/>
        <v/>
      </c>
      <c r="P100" t="str">
        <f t="shared" si="81"/>
        <v>SSN-__794</v>
      </c>
      <c r="Q100" t="str">
        <f t="shared" si="63"/>
        <v>PCU</v>
      </c>
      <c r="R100">
        <f t="shared" si="64"/>
        <v>2</v>
      </c>
      <c r="S100" t="str">
        <f t="shared" si="82"/>
        <v>SSN</v>
      </c>
      <c r="T100" t="str">
        <f t="shared" si="83"/>
        <v>794</v>
      </c>
      <c r="U100" t="str">
        <f t="shared" si="84"/>
        <v>S</v>
      </c>
      <c r="V100" t="s">
        <v>1262</v>
      </c>
      <c r="W100" t="str">
        <f t="shared" si="85"/>
        <v>#S __794</v>
      </c>
      <c r="X100" t="str">
        <f t="shared" si="86"/>
        <v>SSN-__794</v>
      </c>
      <c r="Y100" t="str">
        <f t="shared" si="87"/>
        <v>USN SSN-__794</v>
      </c>
      <c r="Z100" t="str">
        <f t="shared" si="88"/>
        <v>~SS-__794</v>
      </c>
      <c r="AA100">
        <f t="shared" si="72"/>
        <v>43</v>
      </c>
      <c r="AB100" t="str">
        <f t="shared" si="89"/>
        <v>insert into unit (UseOrdinal, MissionName, UniqueName, ServiceIdx, ServiceTypeIdx, RankSymbol, CanHide) Values (0, 'SSN-__794', 'PCU Montana',1,1,'@', 0)</v>
      </c>
      <c r="AC100" t="str">
        <f t="shared" si="90"/>
        <v>INSERT INTO ship (unitId, ShipPrefixId, Name, HCS, HCSNumber, PennantCode, PennantNumber, IsBase, AltName, AltHCS, AltHCSNumber, IsInactive, Commissioned, Decommissioned) Values ('945', 2, 'Montana', 'SSN', 794, 'S', 794, 0, 'Montana', 'SSN', 794, ' ', '','')</v>
      </c>
      <c r="AD100" t="str">
        <f t="shared" si="91"/>
        <v>insert into Relationship (Reltypeidx, RelfromUnitid, reltounitid) values (1, 56,945)</v>
      </c>
      <c r="AE100" t="str">
        <f t="shared" si="92"/>
        <v>insert into unitindex (indexcode, unitid, issortindex, isdisplayindex, isalt, isplaceholder, displayorder) values ('#S __794',945,0,1,0,0,1) insert into unitindex (indexcode, unitid, issortindex, isdisplayindex, isalt, isplaceholder, displayorder) values ('SSN-__794',945,0,1,0,0,2) insert into unitindex (indexcode, unitid, issortindex, isdisplayindex, isalt, isplaceholder, displayorder) values ('USN SSN-__794',945,0,0,1,0,3) insert into unitindex (indexcode, unitid, issortindex, isdisplayindex, isalt, isplaceholder, displayorder) values ('~SS-__794',945,1,1,0,0,4)</v>
      </c>
      <c r="AF100" t="str">
        <f t="shared" si="93"/>
        <v>insert into shipclassmember (shipid, shipclassid, isleadboat) values ('73434ccf-eb77-4d69-9f10-9fec25c855d6',43,0)</v>
      </c>
      <c r="AG100" t="str">
        <f t="shared" si="94"/>
        <v>insert into missionunit (missionid, unitid) values (126,945)</v>
      </c>
    </row>
    <row r="101" spans="1:33" ht="86.4" x14ac:dyDescent="0.3">
      <c r="A101" s="21">
        <v>946</v>
      </c>
      <c r="B101" s="21" t="s">
        <v>1433</v>
      </c>
      <c r="C101" s="11" t="s">
        <v>1158</v>
      </c>
      <c r="D101" t="str">
        <f t="shared" si="59"/>
        <v>795</v>
      </c>
      <c r="E101" s="10" t="s">
        <v>1385</v>
      </c>
      <c r="F101" s="27"/>
      <c r="G101" s="12">
        <v>43231</v>
      </c>
      <c r="H101" s="10"/>
      <c r="I101" s="10"/>
      <c r="J101" s="10"/>
      <c r="N101" t="str">
        <f t="shared" si="79"/>
        <v/>
      </c>
      <c r="O101" t="str">
        <f t="shared" si="80"/>
        <v/>
      </c>
      <c r="P101" t="str">
        <f t="shared" si="81"/>
        <v>SSN-__795</v>
      </c>
      <c r="Q101" t="str">
        <f t="shared" si="63"/>
        <v>PCU</v>
      </c>
      <c r="R101">
        <f t="shared" si="64"/>
        <v>2</v>
      </c>
      <c r="S101" t="str">
        <f t="shared" si="82"/>
        <v>SSN</v>
      </c>
      <c r="T101" t="str">
        <f t="shared" si="83"/>
        <v>795</v>
      </c>
      <c r="U101" t="str">
        <f t="shared" si="84"/>
        <v>S</v>
      </c>
      <c r="V101" t="s">
        <v>1262</v>
      </c>
      <c r="W101" t="str">
        <f t="shared" si="85"/>
        <v>#S __795</v>
      </c>
      <c r="X101" t="str">
        <f t="shared" si="86"/>
        <v>SSN-__795</v>
      </c>
      <c r="Y101" t="str">
        <f t="shared" si="87"/>
        <v>USN SSN-__795</v>
      </c>
      <c r="Z101" t="str">
        <f t="shared" si="88"/>
        <v>~SS-__795</v>
      </c>
      <c r="AA101">
        <f t="shared" si="72"/>
        <v>43</v>
      </c>
      <c r="AB101" t="str">
        <f t="shared" si="89"/>
        <v>insert into unit (UseOrdinal, MissionName, UniqueName, ServiceIdx, ServiceTypeIdx, RankSymbol, CanHide) Values (0, 'SSN-__795', 'PCU Hyman G. Rickover',1,1,'@', 0)</v>
      </c>
      <c r="AC101" t="str">
        <f t="shared" si="90"/>
        <v>INSERT INTO ship (unitId, ShipPrefixId, Name, HCS, HCSNumber, PennantCode, PennantNumber, IsBase, AltName, AltHCS, AltHCSNumber, IsInactive, Commissioned, Decommissioned) Values ('946', 2, 'Hyman G. Rickover', 'SSN', 795, 'S', 795, 0, 'Hyman G. Rickover', 'SSN', 795, ' ', '','')</v>
      </c>
      <c r="AD101" t="str">
        <f t="shared" si="91"/>
        <v>insert into Relationship (Reltypeidx, RelfromUnitid, reltounitid) values (1, 56,946)</v>
      </c>
      <c r="AE101" t="str">
        <f t="shared" si="92"/>
        <v>insert into unitindex (indexcode, unitid, issortindex, isdisplayindex, isalt, isplaceholder, displayorder) values ('#S __795',946,0,1,0,0,1) insert into unitindex (indexcode, unitid, issortindex, isdisplayindex, isalt, isplaceholder, displayorder) values ('SSN-__795',946,0,1,0,0,2) insert into unitindex (indexcode, unitid, issortindex, isdisplayindex, isalt, isplaceholder, displayorder) values ('USN SSN-__795',946,0,0,1,0,3) insert into unitindex (indexcode, unitid, issortindex, isdisplayindex, isalt, isplaceholder, displayorder) values ('~SS-__795',946,1,1,0,0,4)</v>
      </c>
      <c r="AF101" t="str">
        <f t="shared" si="93"/>
        <v>insert into shipclassmember (shipid, shipclassid, isleadboat) values ('14ee5a41-1c17-4051-a33f-5a8b2d905d61',43,0)</v>
      </c>
      <c r="AG101" t="str">
        <f t="shared" si="94"/>
        <v>insert into missionunit (missionid, unitid) values (126,946)</v>
      </c>
    </row>
    <row r="102" spans="1:33" ht="86.4" x14ac:dyDescent="0.3">
      <c r="A102" s="21">
        <v>947</v>
      </c>
      <c r="B102" s="21" t="s">
        <v>1434</v>
      </c>
      <c r="C102" s="11" t="s">
        <v>1386</v>
      </c>
      <c r="D102" t="str">
        <f t="shared" si="59"/>
        <v>796</v>
      </c>
      <c r="E102" s="10" t="s">
        <v>1387</v>
      </c>
      <c r="F102" s="27"/>
      <c r="G102" s="10"/>
      <c r="H102" s="10"/>
      <c r="I102" s="10"/>
      <c r="J102" s="10"/>
      <c r="N102" t="str">
        <f t="shared" si="79"/>
        <v/>
      </c>
      <c r="O102" t="str">
        <f t="shared" si="80"/>
        <v/>
      </c>
      <c r="P102" t="str">
        <f t="shared" si="81"/>
        <v>SSN-__796</v>
      </c>
      <c r="Q102" t="str">
        <f t="shared" si="63"/>
        <v>PCU</v>
      </c>
      <c r="R102">
        <f t="shared" si="64"/>
        <v>2</v>
      </c>
      <c r="S102" t="str">
        <f t="shared" si="82"/>
        <v>SSN</v>
      </c>
      <c r="T102" t="str">
        <f t="shared" si="83"/>
        <v>796</v>
      </c>
      <c r="U102" t="str">
        <f t="shared" si="84"/>
        <v>S</v>
      </c>
      <c r="V102" t="s">
        <v>1262</v>
      </c>
      <c r="W102" t="str">
        <f t="shared" si="85"/>
        <v>#S __796</v>
      </c>
      <c r="X102" t="str">
        <f t="shared" si="86"/>
        <v>SSN-__796</v>
      </c>
      <c r="Y102" t="str">
        <f t="shared" si="87"/>
        <v>USN SSN-__796</v>
      </c>
      <c r="Z102" t="str">
        <f t="shared" si="88"/>
        <v>~SS-__796</v>
      </c>
      <c r="AA102">
        <f t="shared" si="72"/>
        <v>43</v>
      </c>
      <c r="AB102" t="str">
        <f t="shared" si="89"/>
        <v>insert into unit (UseOrdinal, MissionName, UniqueName, ServiceIdx, ServiceTypeIdx, RankSymbol, CanHide) Values (0, 'SSN-__796', 'PCU New Jersey',1,1,'@', 0)</v>
      </c>
      <c r="AC102" t="str">
        <f t="shared" si="90"/>
        <v>INSERT INTO ship (unitId, ShipPrefixId, Name, HCS, HCSNumber, PennantCode, PennantNumber, IsBase, AltName, AltHCS, AltHCSNumber, IsInactive, Commissioned, Decommissioned) Values ('947', 2, 'New Jersey', 'SSN', 796, 'S', 796, 0, 'New Jersey', 'SSN', 796, ' ', '','')</v>
      </c>
      <c r="AD102" t="str">
        <f t="shared" si="91"/>
        <v>insert into Relationship (Reltypeidx, RelfromUnitid, reltounitid) values (1, 56,947)</v>
      </c>
      <c r="AE102" t="str">
        <f t="shared" si="92"/>
        <v>insert into unitindex (indexcode, unitid, issortindex, isdisplayindex, isalt, isplaceholder, displayorder) values ('#S __796',947,0,1,0,0,1) insert into unitindex (indexcode, unitid, issortindex, isdisplayindex, isalt, isplaceholder, displayorder) values ('SSN-__796',947,0,1,0,0,2) insert into unitindex (indexcode, unitid, issortindex, isdisplayindex, isalt, isplaceholder, displayorder) values ('USN SSN-__796',947,0,0,1,0,3) insert into unitindex (indexcode, unitid, issortindex, isdisplayindex, isalt, isplaceholder, displayorder) values ('~SS-__796',947,1,1,0,0,4)</v>
      </c>
      <c r="AF102" t="str">
        <f t="shared" si="93"/>
        <v>insert into shipclassmember (shipid, shipclassid, isleadboat) values ('2490b8eb-1070-4b2b-8138-da7537ad4f2b',43,0)</v>
      </c>
      <c r="AG102" t="str">
        <f t="shared" si="94"/>
        <v>insert into missionunit (missionid, unitid) values (126,947)</v>
      </c>
    </row>
    <row r="103" spans="1:33" ht="86.4" x14ac:dyDescent="0.3">
      <c r="A103" s="21">
        <v>948</v>
      </c>
      <c r="B103" s="21" t="s">
        <v>1435</v>
      </c>
      <c r="C103" s="11" t="s">
        <v>1388</v>
      </c>
      <c r="D103" t="str">
        <f t="shared" si="59"/>
        <v>797</v>
      </c>
      <c r="E103" s="10" t="s">
        <v>1389</v>
      </c>
      <c r="F103" s="27"/>
      <c r="G103" s="10"/>
      <c r="H103" s="10"/>
      <c r="I103" s="10"/>
      <c r="J103" s="11"/>
      <c r="N103" t="str">
        <f t="shared" si="79"/>
        <v/>
      </c>
      <c r="O103" t="str">
        <f t="shared" si="80"/>
        <v/>
      </c>
      <c r="P103" t="str">
        <f t="shared" si="81"/>
        <v>SSN-__797</v>
      </c>
      <c r="Q103" t="str">
        <f t="shared" si="63"/>
        <v>PCU</v>
      </c>
      <c r="R103">
        <f t="shared" si="64"/>
        <v>2</v>
      </c>
      <c r="S103" t="str">
        <f t="shared" si="82"/>
        <v>SSN</v>
      </c>
      <c r="T103" t="str">
        <f t="shared" si="83"/>
        <v>797</v>
      </c>
      <c r="U103" t="str">
        <f t="shared" si="84"/>
        <v>S</v>
      </c>
      <c r="V103" t="s">
        <v>1262</v>
      </c>
      <c r="W103" t="str">
        <f t="shared" si="85"/>
        <v>#S __797</v>
      </c>
      <c r="X103" t="str">
        <f t="shared" si="86"/>
        <v>SSN-__797</v>
      </c>
      <c r="Y103" t="str">
        <f t="shared" si="87"/>
        <v>USN SSN-__797</v>
      </c>
      <c r="Z103" t="str">
        <f t="shared" si="88"/>
        <v>~SS-__797</v>
      </c>
      <c r="AA103">
        <f t="shared" si="72"/>
        <v>43</v>
      </c>
      <c r="AB103" t="str">
        <f t="shared" si="89"/>
        <v>insert into unit (UseOrdinal, MissionName, UniqueName, ServiceIdx, ServiceTypeIdx, RankSymbol, CanHide) Values (0, 'SSN-__797', 'PCU Iowa',1,1,'@', 0)</v>
      </c>
      <c r="AC103" t="str">
        <f t="shared" si="90"/>
        <v>INSERT INTO ship (unitId, ShipPrefixId, Name, HCS, HCSNumber, PennantCode, PennantNumber, IsBase, AltName, AltHCS, AltHCSNumber, IsInactive, Commissioned, Decommissioned) Values ('948', 2, 'Iowa', 'SSN', 797, 'S', 797, 0, 'Iowa', 'SSN', 797, ' ', '','')</v>
      </c>
      <c r="AD103" t="str">
        <f t="shared" si="91"/>
        <v>insert into Relationship (Reltypeidx, RelfromUnitid, reltounitid) values (1, 56,948)</v>
      </c>
      <c r="AE103" t="str">
        <f t="shared" si="92"/>
        <v>insert into unitindex (indexcode, unitid, issortindex, isdisplayindex, isalt, isplaceholder, displayorder) values ('#S __797',948,0,1,0,0,1) insert into unitindex (indexcode, unitid, issortindex, isdisplayindex, isalt, isplaceholder, displayorder) values ('SSN-__797',948,0,1,0,0,2) insert into unitindex (indexcode, unitid, issortindex, isdisplayindex, isalt, isplaceholder, displayorder) values ('USN SSN-__797',948,0,0,1,0,3) insert into unitindex (indexcode, unitid, issortindex, isdisplayindex, isalt, isplaceholder, displayorder) values ('~SS-__797',948,1,1,0,0,4)</v>
      </c>
      <c r="AF103" t="str">
        <f t="shared" si="93"/>
        <v>insert into shipclassmember (shipid, shipclassid, isleadboat) values ('13e3d623-3d7d-4003-a20c-7420b236cb2a',43,0)</v>
      </c>
      <c r="AG103" t="str">
        <f t="shared" si="94"/>
        <v>insert into missionunit (missionid, unitid) values (126,948)</v>
      </c>
    </row>
    <row r="104" spans="1:33" ht="86.4" x14ac:dyDescent="0.3">
      <c r="A104" s="21">
        <v>949</v>
      </c>
      <c r="B104" s="21" t="s">
        <v>1436</v>
      </c>
      <c r="C104" s="11" t="s">
        <v>1390</v>
      </c>
      <c r="D104" t="str">
        <f t="shared" si="59"/>
        <v>798</v>
      </c>
      <c r="E104" s="10" t="s">
        <v>1391</v>
      </c>
      <c r="F104" s="27"/>
      <c r="G104" s="10"/>
      <c r="H104" s="10"/>
      <c r="I104" s="10"/>
      <c r="J104" s="11"/>
      <c r="N104" t="str">
        <f t="shared" si="79"/>
        <v/>
      </c>
      <c r="O104" t="str">
        <f t="shared" si="80"/>
        <v/>
      </c>
      <c r="P104" t="str">
        <f t="shared" si="81"/>
        <v>SSN-__798</v>
      </c>
      <c r="Q104" t="str">
        <f t="shared" si="63"/>
        <v>PCU</v>
      </c>
      <c r="R104">
        <f t="shared" si="64"/>
        <v>2</v>
      </c>
      <c r="S104" t="str">
        <f t="shared" si="82"/>
        <v>SSN</v>
      </c>
      <c r="T104" t="str">
        <f t="shared" si="83"/>
        <v>798</v>
      </c>
      <c r="U104" t="str">
        <f t="shared" si="84"/>
        <v>S</v>
      </c>
      <c r="V104" t="s">
        <v>1262</v>
      </c>
      <c r="W104" t="str">
        <f t="shared" si="85"/>
        <v>#S __798</v>
      </c>
      <c r="X104" t="str">
        <f t="shared" si="86"/>
        <v>SSN-__798</v>
      </c>
      <c r="Y104" t="str">
        <f t="shared" si="87"/>
        <v>USN SSN-__798</v>
      </c>
      <c r="Z104" t="str">
        <f t="shared" si="88"/>
        <v>~SS-__798</v>
      </c>
      <c r="AA104">
        <f t="shared" si="72"/>
        <v>43</v>
      </c>
      <c r="AB104" t="str">
        <f t="shared" si="89"/>
        <v>insert into unit (UseOrdinal, MissionName, UniqueName, ServiceIdx, ServiceTypeIdx, RankSymbol, CanHide) Values (0, 'SSN-__798', 'PCU Massachusetts',1,1,'@', 0)</v>
      </c>
      <c r="AC104" t="str">
        <f t="shared" si="90"/>
        <v>INSERT INTO ship (unitId, ShipPrefixId, Name, HCS, HCSNumber, PennantCode, PennantNumber, IsBase, AltName, AltHCS, AltHCSNumber, IsInactive, Commissioned, Decommissioned) Values ('949', 2, 'Massachusetts', 'SSN', 798, 'S', 798, 0, 'Massachusetts', 'SSN', 798, ' ', '','')</v>
      </c>
      <c r="AD104" t="str">
        <f t="shared" si="91"/>
        <v>insert into Relationship (Reltypeidx, RelfromUnitid, reltounitid) values (1, 56,949)</v>
      </c>
      <c r="AE104" t="str">
        <f t="shared" si="92"/>
        <v>insert into unitindex (indexcode, unitid, issortindex, isdisplayindex, isalt, isplaceholder, displayorder) values ('#S __798',949,0,1,0,0,1) insert into unitindex (indexcode, unitid, issortindex, isdisplayindex, isalt, isplaceholder, displayorder) values ('SSN-__798',949,0,1,0,0,2) insert into unitindex (indexcode, unitid, issortindex, isdisplayindex, isalt, isplaceholder, displayorder) values ('USN SSN-__798',949,0,0,1,0,3) insert into unitindex (indexcode, unitid, issortindex, isdisplayindex, isalt, isplaceholder, displayorder) values ('~SS-__798',949,1,1,0,0,4)</v>
      </c>
      <c r="AF104" t="str">
        <f t="shared" si="93"/>
        <v>insert into shipclassmember (shipid, shipclassid, isleadboat) values ('ebd8669f-59ee-4492-acdb-9b58172ad1d5',43,0)</v>
      </c>
      <c r="AG104" t="str">
        <f t="shared" si="94"/>
        <v>insert into missionunit (missionid, unitid) values (126,949)</v>
      </c>
    </row>
    <row r="105" spans="1:33" ht="86.4" x14ac:dyDescent="0.3">
      <c r="A105" s="21">
        <v>950</v>
      </c>
      <c r="B105" s="21" t="s">
        <v>1437</v>
      </c>
      <c r="C105" s="11" t="s">
        <v>1392</v>
      </c>
      <c r="D105" t="str">
        <f t="shared" si="59"/>
        <v>799</v>
      </c>
      <c r="E105" s="10" t="s">
        <v>1393</v>
      </c>
      <c r="F105" s="27"/>
      <c r="G105" s="10"/>
      <c r="H105" s="10"/>
      <c r="I105" s="10"/>
      <c r="J105" s="11"/>
      <c r="N105" t="str">
        <f t="shared" si="79"/>
        <v/>
      </c>
      <c r="O105" t="str">
        <f t="shared" si="80"/>
        <v/>
      </c>
      <c r="P105" t="str">
        <f t="shared" si="81"/>
        <v>SSN-__799</v>
      </c>
      <c r="Q105" t="str">
        <f t="shared" si="63"/>
        <v>PCU</v>
      </c>
      <c r="R105">
        <f t="shared" si="64"/>
        <v>2</v>
      </c>
      <c r="S105" t="str">
        <f t="shared" si="82"/>
        <v>SSN</v>
      </c>
      <c r="T105" t="str">
        <f t="shared" si="83"/>
        <v>799</v>
      </c>
      <c r="U105" t="str">
        <f t="shared" si="84"/>
        <v>S</v>
      </c>
      <c r="V105" t="s">
        <v>1262</v>
      </c>
      <c r="W105" t="str">
        <f t="shared" si="85"/>
        <v>#S __799</v>
      </c>
      <c r="X105" t="str">
        <f t="shared" si="86"/>
        <v>SSN-__799</v>
      </c>
      <c r="Y105" t="str">
        <f t="shared" si="87"/>
        <v>USN SSN-__799</v>
      </c>
      <c r="Z105" t="str">
        <f t="shared" si="88"/>
        <v>~SS-__799</v>
      </c>
      <c r="AA105">
        <f t="shared" si="72"/>
        <v>43</v>
      </c>
      <c r="AB105" t="str">
        <f t="shared" si="89"/>
        <v>insert into unit (UseOrdinal, MissionName, UniqueName, ServiceIdx, ServiceTypeIdx, RankSymbol, CanHide) Values (0, 'SSN-__799', 'PCU Idaho',1,1,'@', 0)</v>
      </c>
      <c r="AC105" t="str">
        <f t="shared" si="90"/>
        <v>INSERT INTO ship (unitId, ShipPrefixId, Name, HCS, HCSNumber, PennantCode, PennantNumber, IsBase, AltName, AltHCS, AltHCSNumber, IsInactive, Commissioned, Decommissioned) Values ('950', 2, 'Idaho', 'SSN', 799, 'S', 799, 0, 'Idaho', 'SSN', 799, ' ', '','')</v>
      </c>
      <c r="AD105" t="str">
        <f t="shared" si="91"/>
        <v>insert into Relationship (Reltypeidx, RelfromUnitid, reltounitid) values (1, 56,950)</v>
      </c>
      <c r="AE105" t="str">
        <f t="shared" si="92"/>
        <v>insert into unitindex (indexcode, unitid, issortindex, isdisplayindex, isalt, isplaceholder, displayorder) values ('#S __799',950,0,1,0,0,1) insert into unitindex (indexcode, unitid, issortindex, isdisplayindex, isalt, isplaceholder, displayorder) values ('SSN-__799',950,0,1,0,0,2) insert into unitindex (indexcode, unitid, issortindex, isdisplayindex, isalt, isplaceholder, displayorder) values ('USN SSN-__799',950,0,0,1,0,3) insert into unitindex (indexcode, unitid, issortindex, isdisplayindex, isalt, isplaceholder, displayorder) values ('~SS-__799',950,1,1,0,0,4)</v>
      </c>
      <c r="AF105" t="str">
        <f t="shared" si="93"/>
        <v>insert into shipclassmember (shipid, shipclassid, isleadboat) values ('cec377bc-4d5f-492f-b95e-a142a8229834',43,0)</v>
      </c>
      <c r="AG105" t="str">
        <f t="shared" si="94"/>
        <v>insert into missionunit (missionid, unitid) values (126,950)</v>
      </c>
    </row>
    <row r="106" spans="1:33" ht="86.4" x14ac:dyDescent="0.3">
      <c r="A106" s="21">
        <v>951</v>
      </c>
      <c r="B106" s="21" t="s">
        <v>1438</v>
      </c>
      <c r="C106" s="11" t="s">
        <v>1394</v>
      </c>
      <c r="D106" t="str">
        <f t="shared" si="59"/>
        <v>800</v>
      </c>
      <c r="E106" s="10" t="s">
        <v>1395</v>
      </c>
      <c r="F106" s="27"/>
      <c r="G106" s="10"/>
      <c r="H106" s="10"/>
      <c r="I106" s="10"/>
      <c r="J106" s="11"/>
      <c r="N106" t="str">
        <f t="shared" si="79"/>
        <v/>
      </c>
      <c r="O106" t="str">
        <f t="shared" si="80"/>
        <v/>
      </c>
      <c r="P106" t="str">
        <f t="shared" si="81"/>
        <v>SSN-__800</v>
      </c>
      <c r="Q106" t="str">
        <f t="shared" si="63"/>
        <v>PCU</v>
      </c>
      <c r="R106">
        <f t="shared" si="64"/>
        <v>2</v>
      </c>
      <c r="S106" t="str">
        <f t="shared" si="82"/>
        <v>SSN</v>
      </c>
      <c r="T106" t="str">
        <f t="shared" si="83"/>
        <v>800</v>
      </c>
      <c r="U106" t="str">
        <f t="shared" si="84"/>
        <v>S</v>
      </c>
      <c r="V106" t="s">
        <v>1262</v>
      </c>
      <c r="W106" t="str">
        <f t="shared" si="85"/>
        <v>#S __800</v>
      </c>
      <c r="X106" t="str">
        <f t="shared" si="86"/>
        <v>SSN-__800</v>
      </c>
      <c r="Y106" t="str">
        <f t="shared" si="87"/>
        <v>USN SSN-__800</v>
      </c>
      <c r="Z106" t="str">
        <f t="shared" si="88"/>
        <v>~SS-__800</v>
      </c>
      <c r="AA106">
        <f t="shared" si="72"/>
        <v>43</v>
      </c>
      <c r="AB106" t="str">
        <f t="shared" si="89"/>
        <v>insert into unit (UseOrdinal, MissionName, UniqueName, ServiceIdx, ServiceTypeIdx, RankSymbol, CanHide) Values (0, 'SSN-__800', 'PCU Arkansas',1,1,'@', 0)</v>
      </c>
      <c r="AC106" t="str">
        <f t="shared" si="90"/>
        <v>INSERT INTO ship (unitId, ShipPrefixId, Name, HCS, HCSNumber, PennantCode, PennantNumber, IsBase, AltName, AltHCS, AltHCSNumber, IsInactive, Commissioned, Decommissioned) Values ('951', 2, 'Arkansas', 'SSN', 800, 'S', 800, 0, 'Arkansas', 'SSN', 800, ' ', '','')</v>
      </c>
      <c r="AD106" t="str">
        <f t="shared" si="91"/>
        <v>insert into Relationship (Reltypeidx, RelfromUnitid, reltounitid) values (1, 56,951)</v>
      </c>
      <c r="AE106" t="str">
        <f t="shared" si="92"/>
        <v>insert into unitindex (indexcode, unitid, issortindex, isdisplayindex, isalt, isplaceholder, displayorder) values ('#S __800',951,0,1,0,0,1) insert into unitindex (indexcode, unitid, issortindex, isdisplayindex, isalt, isplaceholder, displayorder) values ('SSN-__800',951,0,1,0,0,2) insert into unitindex (indexcode, unitid, issortindex, isdisplayindex, isalt, isplaceholder, displayorder) values ('USN SSN-__800',951,0,0,1,0,3) insert into unitindex (indexcode, unitid, issortindex, isdisplayindex, isalt, isplaceholder, displayorder) values ('~SS-__800',951,1,1,0,0,4)</v>
      </c>
      <c r="AF106" t="str">
        <f t="shared" si="93"/>
        <v>insert into shipclassmember (shipid, shipclassid, isleadboat) values ('bef77adf-5f1e-48ca-890e-cf05b6857bc6',43,0)</v>
      </c>
      <c r="AG106" t="str">
        <f t="shared" si="94"/>
        <v>insert into missionunit (missionid, unitid) values (126,951)</v>
      </c>
    </row>
    <row r="107" spans="1:33" ht="86.4" x14ac:dyDescent="0.3">
      <c r="A107" s="21">
        <v>952</v>
      </c>
      <c r="B107" s="21" t="s">
        <v>1439</v>
      </c>
      <c r="C107" s="11" t="s">
        <v>1396</v>
      </c>
      <c r="D107" t="str">
        <f t="shared" si="59"/>
        <v>801</v>
      </c>
      <c r="E107" s="10" t="s">
        <v>1397</v>
      </c>
      <c r="F107" s="27"/>
      <c r="G107" s="10"/>
      <c r="H107" s="10"/>
      <c r="I107" s="10"/>
      <c r="J107" s="11"/>
      <c r="N107" t="str">
        <f t="shared" si="79"/>
        <v/>
      </c>
      <c r="O107" t="str">
        <f t="shared" si="80"/>
        <v/>
      </c>
      <c r="P107" t="str">
        <f t="shared" si="81"/>
        <v>SSN-__801</v>
      </c>
      <c r="Q107" t="str">
        <f t="shared" si="63"/>
        <v>PCU</v>
      </c>
      <c r="R107">
        <f t="shared" si="64"/>
        <v>2</v>
      </c>
      <c r="S107" t="str">
        <f t="shared" si="82"/>
        <v>SSN</v>
      </c>
      <c r="T107" t="str">
        <f t="shared" si="83"/>
        <v>801</v>
      </c>
      <c r="U107" t="str">
        <f t="shared" si="84"/>
        <v>S</v>
      </c>
      <c r="V107" t="s">
        <v>1262</v>
      </c>
      <c r="W107" t="str">
        <f t="shared" si="85"/>
        <v>#S __801</v>
      </c>
      <c r="X107" t="str">
        <f t="shared" si="86"/>
        <v>SSN-__801</v>
      </c>
      <c r="Y107" t="str">
        <f t="shared" si="87"/>
        <v>USN SSN-__801</v>
      </c>
      <c r="Z107" t="str">
        <f t="shared" si="88"/>
        <v>~SS-__801</v>
      </c>
      <c r="AA107">
        <f t="shared" si="72"/>
        <v>43</v>
      </c>
      <c r="AB107" t="str">
        <f t="shared" si="89"/>
        <v>insert into unit (UseOrdinal, MissionName, UniqueName, ServiceIdx, ServiceTypeIdx, RankSymbol, CanHide) Values (0, 'SSN-__801', 'PCU Utah',1,1,'@', 0)</v>
      </c>
      <c r="AC107" t="str">
        <f t="shared" si="90"/>
        <v>INSERT INTO ship (unitId, ShipPrefixId, Name, HCS, HCSNumber, PennantCode, PennantNumber, IsBase, AltName, AltHCS, AltHCSNumber, IsInactive, Commissioned, Decommissioned) Values ('952', 2, 'Utah', 'SSN', 801, 'S', 801, 0, 'Utah', 'SSN', 801, ' ', '','')</v>
      </c>
      <c r="AD107" t="str">
        <f t="shared" si="91"/>
        <v>insert into Relationship (Reltypeidx, RelfromUnitid, reltounitid) values (1, 56,952)</v>
      </c>
      <c r="AE107" t="str">
        <f t="shared" si="92"/>
        <v>insert into unitindex (indexcode, unitid, issortindex, isdisplayindex, isalt, isplaceholder, displayorder) values ('#S __801',952,0,1,0,0,1) insert into unitindex (indexcode, unitid, issortindex, isdisplayindex, isalt, isplaceholder, displayorder) values ('SSN-__801',952,0,1,0,0,2) insert into unitindex (indexcode, unitid, issortindex, isdisplayindex, isalt, isplaceholder, displayorder) values ('USN SSN-__801',952,0,0,1,0,3) insert into unitindex (indexcode, unitid, issortindex, isdisplayindex, isalt, isplaceholder, displayorder) values ('~SS-__801',952,1,1,0,0,4)</v>
      </c>
      <c r="AF107" t="str">
        <f t="shared" si="93"/>
        <v>insert into shipclassmember (shipid, shipclassid, isleadboat) values ('0ea990e9-5900-44dd-a31b-d4f690ad10c8',43,0)</v>
      </c>
      <c r="AG107" t="str">
        <f t="shared" si="94"/>
        <v>insert into missionunit (missionid, unitid) values (126,952)</v>
      </c>
    </row>
    <row r="108" spans="1:33" ht="57.6" customHeight="1" x14ac:dyDescent="0.3">
      <c r="A108" s="21">
        <v>953</v>
      </c>
      <c r="B108" s="21" t="s">
        <v>1440</v>
      </c>
      <c r="C108" s="11" t="s">
        <v>1398</v>
      </c>
      <c r="D108" t="str">
        <f t="shared" si="59"/>
        <v>802</v>
      </c>
      <c r="E108" s="10" t="s">
        <v>1399</v>
      </c>
      <c r="F108" s="26" t="s">
        <v>1400</v>
      </c>
      <c r="G108" s="10"/>
      <c r="H108" s="10"/>
      <c r="I108" s="10"/>
      <c r="J108" s="10"/>
      <c r="N108" t="str">
        <f t="shared" si="79"/>
        <v/>
      </c>
      <c r="O108" t="str">
        <f t="shared" si="80"/>
        <v/>
      </c>
      <c r="P108" t="str">
        <f t="shared" si="81"/>
        <v>SSN-__802</v>
      </c>
      <c r="Q108" t="str">
        <f t="shared" si="63"/>
        <v>PCU</v>
      </c>
      <c r="R108">
        <f t="shared" si="64"/>
        <v>2</v>
      </c>
      <c r="S108" t="str">
        <f t="shared" si="82"/>
        <v>SSN</v>
      </c>
      <c r="T108" t="str">
        <f t="shared" si="83"/>
        <v>802</v>
      </c>
      <c r="U108" t="str">
        <f t="shared" si="84"/>
        <v>S</v>
      </c>
      <c r="V108" t="s">
        <v>1262</v>
      </c>
      <c r="W108" t="str">
        <f t="shared" si="85"/>
        <v>#S __802</v>
      </c>
      <c r="X108" t="str">
        <f t="shared" si="86"/>
        <v>SSN-__802</v>
      </c>
      <c r="Y108" t="str">
        <f t="shared" si="87"/>
        <v>USN SSN-__802</v>
      </c>
      <c r="Z108" t="str">
        <f t="shared" si="88"/>
        <v>~SS-__802</v>
      </c>
      <c r="AA108">
        <f t="shared" si="72"/>
        <v>44</v>
      </c>
      <c r="AB108" t="str">
        <f t="shared" si="89"/>
        <v>insert into unit (UseOrdinal, MissionName, UniqueName, ServiceIdx, ServiceTypeIdx, RankSymbol, CanHide) Values (0, 'SSN-__802', 'PCU Unnamed',1,1,'@', 0)</v>
      </c>
      <c r="AC108" t="str">
        <f t="shared" si="90"/>
        <v>INSERT INTO ship (unitId, ShipPrefixId, Name, HCS, HCSNumber, PennantCode, PennantNumber, IsBase, AltName, AltHCS, AltHCSNumber, IsInactive, Commissioned, Decommissioned) Values ('953', 2, 'Unnamed', 'SSN', 802, 'S', 802, 0, 'Unnamed', 'SSN', 802, ' ', '','')</v>
      </c>
      <c r="AD108" t="str">
        <f t="shared" si="91"/>
        <v>insert into Relationship (Reltypeidx, RelfromUnitid, reltounitid) values (1, 56,953)</v>
      </c>
      <c r="AE108" t="str">
        <f t="shared" si="92"/>
        <v>insert into unitindex (indexcode, unitid, issortindex, isdisplayindex, isalt, isplaceholder, displayorder) values ('#S __802',953,0,1,0,0,1) insert into unitindex (indexcode, unitid, issortindex, isdisplayindex, isalt, isplaceholder, displayorder) values ('SSN-__802',953,0,1,0,0,2) insert into unitindex (indexcode, unitid, issortindex, isdisplayindex, isalt, isplaceholder, displayorder) values ('USN SSN-__802',953,0,0,1,0,3) insert into unitindex (indexcode, unitid, issortindex, isdisplayindex, isalt, isplaceholder, displayorder) values ('~SS-__802',953,1,1,0,0,4)</v>
      </c>
      <c r="AF108" t="str">
        <f t="shared" si="93"/>
        <v>insert into shipclassmember (shipid, shipclassid, isleadboat) values ('62fcb85a-3280-4b24-9646-430d9d07aa84',44,0)</v>
      </c>
      <c r="AG108" t="str">
        <f t="shared" si="94"/>
        <v>insert into missionunit (missionid, unitid) values (126,953)</v>
      </c>
    </row>
    <row r="109" spans="1:33" ht="86.4" x14ac:dyDescent="0.3">
      <c r="A109" s="21">
        <v>954</v>
      </c>
      <c r="B109" s="21" t="s">
        <v>1441</v>
      </c>
      <c r="C109" s="11" t="s">
        <v>1398</v>
      </c>
      <c r="D109" t="str">
        <f t="shared" si="59"/>
        <v>803</v>
      </c>
      <c r="E109" s="10" t="s">
        <v>1401</v>
      </c>
      <c r="F109" s="26"/>
      <c r="G109" s="10"/>
      <c r="H109" s="10"/>
      <c r="I109" s="10"/>
      <c r="J109" s="10"/>
      <c r="N109" t="str">
        <f t="shared" si="79"/>
        <v/>
      </c>
      <c r="O109" t="str">
        <f t="shared" si="80"/>
        <v/>
      </c>
      <c r="P109" t="str">
        <f t="shared" si="81"/>
        <v>SSN-__803</v>
      </c>
      <c r="Q109" t="str">
        <f t="shared" si="63"/>
        <v>PCU</v>
      </c>
      <c r="R109">
        <f t="shared" si="64"/>
        <v>2</v>
      </c>
      <c r="S109" t="str">
        <f t="shared" si="82"/>
        <v>SSN</v>
      </c>
      <c r="T109" t="str">
        <f t="shared" si="83"/>
        <v>803</v>
      </c>
      <c r="U109" t="str">
        <f t="shared" si="84"/>
        <v>S</v>
      </c>
      <c r="V109" t="s">
        <v>1262</v>
      </c>
      <c r="W109" t="str">
        <f t="shared" si="85"/>
        <v>#S __803</v>
      </c>
      <c r="X109" t="str">
        <f t="shared" si="86"/>
        <v>SSN-__803</v>
      </c>
      <c r="Y109" t="str">
        <f t="shared" si="87"/>
        <v>USN SSN-__803</v>
      </c>
      <c r="Z109" t="str">
        <f t="shared" si="88"/>
        <v>~SS-__803</v>
      </c>
      <c r="AA109">
        <f t="shared" si="72"/>
        <v>44</v>
      </c>
      <c r="AB109" t="str">
        <f t="shared" si="89"/>
        <v>insert into unit (UseOrdinal, MissionName, UniqueName, ServiceIdx, ServiceTypeIdx, RankSymbol, CanHide) Values (0, 'SSN-__803', 'PCU Unnamed',1,1,'@', 0)</v>
      </c>
      <c r="AC109" t="str">
        <f t="shared" si="90"/>
        <v>INSERT INTO ship (unitId, ShipPrefixId, Name, HCS, HCSNumber, PennantCode, PennantNumber, IsBase, AltName, AltHCS, AltHCSNumber, IsInactive, Commissioned, Decommissioned) Values ('954', 2, 'Unnamed', 'SSN', 803, 'S', 803, 0, 'Unnamed', 'SSN', 803, ' ', '','')</v>
      </c>
      <c r="AD109" t="str">
        <f t="shared" si="91"/>
        <v>insert into Relationship (Reltypeidx, RelfromUnitid, reltounitid) values (1, 56,954)</v>
      </c>
      <c r="AE109" t="str">
        <f t="shared" si="92"/>
        <v>insert into unitindex (indexcode, unitid, issortindex, isdisplayindex, isalt, isplaceholder, displayorder) values ('#S __803',954,0,1,0,0,1) insert into unitindex (indexcode, unitid, issortindex, isdisplayindex, isalt, isplaceholder, displayorder) values ('SSN-__803',954,0,1,0,0,2) insert into unitindex (indexcode, unitid, issortindex, isdisplayindex, isalt, isplaceholder, displayorder) values ('USN SSN-__803',954,0,0,1,0,3) insert into unitindex (indexcode, unitid, issortindex, isdisplayindex, isalt, isplaceholder, displayorder) values ('~SS-__803',954,1,1,0,0,4)</v>
      </c>
      <c r="AF109" t="str">
        <f t="shared" si="93"/>
        <v>insert into shipclassmember (shipid, shipclassid, isleadboat) values ('4c65a7e7-9c2a-41ce-94f0-51f71e6325b8',44,0)</v>
      </c>
      <c r="AG109" t="str">
        <f t="shared" si="94"/>
        <v>insert into missionunit (missionid, unitid) values (126,954)</v>
      </c>
    </row>
    <row r="110" spans="1:33" ht="57.6" customHeight="1" x14ac:dyDescent="0.3">
      <c r="A110" s="21">
        <v>955</v>
      </c>
      <c r="B110" s="21" t="s">
        <v>1442</v>
      </c>
      <c r="C110" s="11" t="s">
        <v>1398</v>
      </c>
      <c r="D110" t="str">
        <f t="shared" si="59"/>
        <v>804</v>
      </c>
      <c r="E110" s="10" t="s">
        <v>1402</v>
      </c>
      <c r="F110" s="25" t="s">
        <v>1403</v>
      </c>
      <c r="G110" s="10"/>
      <c r="H110" s="10"/>
      <c r="I110" s="10"/>
      <c r="J110" s="10"/>
      <c r="N110" t="str">
        <f t="shared" si="79"/>
        <v/>
      </c>
      <c r="O110" t="str">
        <f t="shared" si="80"/>
        <v/>
      </c>
      <c r="P110" t="str">
        <f t="shared" si="81"/>
        <v>SSN-__804</v>
      </c>
      <c r="Q110" t="str">
        <f t="shared" si="63"/>
        <v>PCU</v>
      </c>
      <c r="R110">
        <f t="shared" si="64"/>
        <v>2</v>
      </c>
      <c r="S110" t="str">
        <f t="shared" si="82"/>
        <v>SSN</v>
      </c>
      <c r="T110" t="str">
        <f t="shared" si="83"/>
        <v>804</v>
      </c>
      <c r="U110" t="str">
        <f t="shared" si="84"/>
        <v>S</v>
      </c>
      <c r="V110" t="s">
        <v>1262</v>
      </c>
      <c r="W110" t="str">
        <f t="shared" si="85"/>
        <v>#S __804</v>
      </c>
      <c r="X110" t="str">
        <f t="shared" si="86"/>
        <v>SSN-__804</v>
      </c>
      <c r="Y110" t="str">
        <f t="shared" si="87"/>
        <v>USN SSN-__804</v>
      </c>
      <c r="Z110" t="str">
        <f t="shared" si="88"/>
        <v>~SS-__804</v>
      </c>
      <c r="AA110">
        <f t="shared" si="72"/>
        <v>44</v>
      </c>
      <c r="AB110" t="str">
        <f t="shared" si="89"/>
        <v>insert into unit (UseOrdinal, MissionName, UniqueName, ServiceIdx, ServiceTypeIdx, RankSymbol, CanHide) Values (0, 'SSN-__804', 'PCU Unnamed',1,1,'@', 0)</v>
      </c>
      <c r="AC110" t="str">
        <f t="shared" si="90"/>
        <v>INSERT INTO ship (unitId, ShipPrefixId, Name, HCS, HCSNumber, PennantCode, PennantNumber, IsBase, AltName, AltHCS, AltHCSNumber, IsInactive, Commissioned, Decommissioned) Values ('955', 2, 'Unnamed', 'SSN', 804, 'S', 804, 0, 'Unnamed', 'SSN', 804, ' ', '','')</v>
      </c>
      <c r="AD110" t="str">
        <f t="shared" si="91"/>
        <v>insert into Relationship (Reltypeidx, RelfromUnitid, reltounitid) values (1, 56,955)</v>
      </c>
      <c r="AE110" t="str">
        <f t="shared" si="92"/>
        <v>insert into unitindex (indexcode, unitid, issortindex, isdisplayindex, isalt, isplaceholder, displayorder) values ('#S __804',955,0,1,0,0,1) insert into unitindex (indexcode, unitid, issortindex, isdisplayindex, isalt, isplaceholder, displayorder) values ('SSN-__804',955,0,1,0,0,2) insert into unitindex (indexcode, unitid, issortindex, isdisplayindex, isalt, isplaceholder, displayorder) values ('USN SSN-__804',955,0,0,1,0,3) insert into unitindex (indexcode, unitid, issortindex, isdisplayindex, isalt, isplaceholder, displayorder) values ('~SS-__804',955,1,1,0,0,4)</v>
      </c>
      <c r="AF110" t="str">
        <f t="shared" si="93"/>
        <v>insert into shipclassmember (shipid, shipclassid, isleadboat) values ('3be94235-6ea6-4190-b96b-2b80fc0781b6',44,0)</v>
      </c>
      <c r="AG110" t="str">
        <f t="shared" si="94"/>
        <v>insert into missionunit (missionid, unitid) values (126,955)</v>
      </c>
    </row>
    <row r="111" spans="1:33" ht="86.4" x14ac:dyDescent="0.3">
      <c r="A111" s="21">
        <v>956</v>
      </c>
      <c r="B111" s="21" t="s">
        <v>1443</v>
      </c>
      <c r="C111" s="11" t="s">
        <v>1398</v>
      </c>
      <c r="D111" t="str">
        <f t="shared" si="59"/>
        <v>805</v>
      </c>
      <c r="E111" s="10" t="s">
        <v>1404</v>
      </c>
      <c r="F111" s="25"/>
      <c r="G111" s="10"/>
      <c r="H111" s="10"/>
      <c r="I111" s="10"/>
      <c r="J111" s="10"/>
      <c r="N111" t="str">
        <f t="shared" si="79"/>
        <v/>
      </c>
      <c r="O111" t="str">
        <f t="shared" si="80"/>
        <v/>
      </c>
      <c r="P111" t="str">
        <f t="shared" si="81"/>
        <v>SSN-__805</v>
      </c>
      <c r="Q111" t="str">
        <f t="shared" si="63"/>
        <v>PCU</v>
      </c>
      <c r="R111">
        <f t="shared" si="64"/>
        <v>2</v>
      </c>
      <c r="S111" t="str">
        <f t="shared" si="82"/>
        <v>SSN</v>
      </c>
      <c r="T111" t="str">
        <f t="shared" si="83"/>
        <v>805</v>
      </c>
      <c r="U111" t="str">
        <f t="shared" si="84"/>
        <v>S</v>
      </c>
      <c r="V111" t="s">
        <v>1262</v>
      </c>
      <c r="W111" t="str">
        <f t="shared" si="85"/>
        <v>#S __805</v>
      </c>
      <c r="X111" t="str">
        <f t="shared" si="86"/>
        <v>SSN-__805</v>
      </c>
      <c r="Y111" t="str">
        <f t="shared" si="87"/>
        <v>USN SSN-__805</v>
      </c>
      <c r="Z111" t="str">
        <f t="shared" si="88"/>
        <v>~SS-__805</v>
      </c>
      <c r="AA111">
        <f t="shared" si="72"/>
        <v>44</v>
      </c>
      <c r="AB111" t="str">
        <f t="shared" si="89"/>
        <v>insert into unit (UseOrdinal, MissionName, UniqueName, ServiceIdx, ServiceTypeIdx, RankSymbol, CanHide) Values (0, 'SSN-__805', 'PCU Unnamed',1,1,'@', 0)</v>
      </c>
      <c r="AC111" t="str">
        <f t="shared" si="90"/>
        <v>INSERT INTO ship (unitId, ShipPrefixId, Name, HCS, HCSNumber, PennantCode, PennantNumber, IsBase, AltName, AltHCS, AltHCSNumber, IsInactive, Commissioned, Decommissioned) Values ('956', 2, 'Unnamed', 'SSN', 805, 'S', 805, 0, 'Unnamed', 'SSN', 805, ' ', '','')</v>
      </c>
      <c r="AD111" t="str">
        <f t="shared" si="91"/>
        <v>insert into Relationship (Reltypeidx, RelfromUnitid, reltounitid) values (1, 56,956)</v>
      </c>
      <c r="AE111" t="str">
        <f t="shared" si="92"/>
        <v>insert into unitindex (indexcode, unitid, issortindex, isdisplayindex, isalt, isplaceholder, displayorder) values ('#S __805',956,0,1,0,0,1) insert into unitindex (indexcode, unitid, issortindex, isdisplayindex, isalt, isplaceholder, displayorder) values ('SSN-__805',956,0,1,0,0,2) insert into unitindex (indexcode, unitid, issortindex, isdisplayindex, isalt, isplaceholder, displayorder) values ('USN SSN-__805',956,0,0,1,0,3) insert into unitindex (indexcode, unitid, issortindex, isdisplayindex, isalt, isplaceholder, displayorder) values ('~SS-__805',956,1,1,0,0,4)</v>
      </c>
      <c r="AF111" t="str">
        <f t="shared" si="93"/>
        <v>insert into shipclassmember (shipid, shipclassid, isleadboat) values ('6a29100f-eb6e-4ebe-93c6-479cf12adcdf',44,0)</v>
      </c>
      <c r="AG111" t="str">
        <f t="shared" si="94"/>
        <v>insert into missionunit (missionid, unitid) values (126,956)</v>
      </c>
    </row>
    <row r="112" spans="1:33" ht="86.4" x14ac:dyDescent="0.3">
      <c r="A112" s="21">
        <v>957</v>
      </c>
      <c r="B112" s="21" t="s">
        <v>1444</v>
      </c>
      <c r="C112" s="11" t="s">
        <v>1398</v>
      </c>
      <c r="D112" t="str">
        <f t="shared" si="59"/>
        <v>806</v>
      </c>
      <c r="E112" s="10" t="s">
        <v>1405</v>
      </c>
      <c r="F112" s="10"/>
      <c r="G112" s="10"/>
      <c r="H112" s="10"/>
      <c r="I112" s="10"/>
      <c r="J112" s="10"/>
      <c r="N112" t="str">
        <f t="shared" si="79"/>
        <v/>
      </c>
      <c r="O112" t="str">
        <f t="shared" si="80"/>
        <v/>
      </c>
      <c r="P112" t="str">
        <f t="shared" si="81"/>
        <v>SSN-__806</v>
      </c>
      <c r="Q112" t="str">
        <f t="shared" si="63"/>
        <v>PCU</v>
      </c>
      <c r="R112">
        <f t="shared" si="64"/>
        <v>2</v>
      </c>
      <c r="S112" t="str">
        <f t="shared" si="82"/>
        <v>SSN</v>
      </c>
      <c r="T112" t="str">
        <f t="shared" si="83"/>
        <v>806</v>
      </c>
      <c r="U112" t="str">
        <f t="shared" si="84"/>
        <v>S</v>
      </c>
      <c r="V112" t="s">
        <v>1262</v>
      </c>
      <c r="W112" t="str">
        <f t="shared" si="85"/>
        <v>#S __806</v>
      </c>
      <c r="X112" t="str">
        <f t="shared" si="86"/>
        <v>SSN-__806</v>
      </c>
      <c r="Y112" t="str">
        <f t="shared" si="87"/>
        <v>USN SSN-__806</v>
      </c>
      <c r="Z112" t="str">
        <f t="shared" si="88"/>
        <v>~SS-__806</v>
      </c>
      <c r="AA112">
        <f t="shared" si="72"/>
        <v>44</v>
      </c>
      <c r="AB112" t="str">
        <f t="shared" si="89"/>
        <v>insert into unit (UseOrdinal, MissionName, UniqueName, ServiceIdx, ServiceTypeIdx, RankSymbol, CanHide) Values (0, 'SSN-__806', 'PCU Unnamed',1,1,'@', 0)</v>
      </c>
      <c r="AC112" t="str">
        <f t="shared" si="90"/>
        <v>INSERT INTO ship (unitId, ShipPrefixId, Name, HCS, HCSNumber, PennantCode, PennantNumber, IsBase, AltName, AltHCS, AltHCSNumber, IsInactive, Commissioned, Decommissioned) Values ('957', 2, 'Unnamed', 'SSN', 806, 'S', 806, 0, 'Unnamed', 'SSN', 806, ' ', '','')</v>
      </c>
      <c r="AD112" t="str">
        <f t="shared" si="91"/>
        <v>insert into Relationship (Reltypeidx, RelfromUnitid, reltounitid) values (1, 56,957)</v>
      </c>
      <c r="AE112" t="str">
        <f t="shared" si="92"/>
        <v>insert into unitindex (indexcode, unitid, issortindex, isdisplayindex, isalt, isplaceholder, displayorder) values ('#S __806',957,0,1,0,0,1) insert into unitindex (indexcode, unitid, issortindex, isdisplayindex, isalt, isplaceholder, displayorder) values ('SSN-__806',957,0,1,0,0,2) insert into unitindex (indexcode, unitid, issortindex, isdisplayindex, isalt, isplaceholder, displayorder) values ('USN SSN-__806',957,0,0,1,0,3) insert into unitindex (indexcode, unitid, issortindex, isdisplayindex, isalt, isplaceholder, displayorder) values ('~SS-__806',957,1,1,0,0,4)</v>
      </c>
      <c r="AF112" t="str">
        <f t="shared" si="93"/>
        <v>insert into shipclassmember (shipid, shipclassid, isleadboat) values ('b260d5a2-f12e-45f9-9b84-7b3e218f3580',44,0)</v>
      </c>
      <c r="AG112" t="str">
        <f t="shared" si="94"/>
        <v>insert into missionunit (missionid, unitid) values (126,957)</v>
      </c>
    </row>
    <row r="113" spans="1:33" ht="86.4" x14ac:dyDescent="0.3">
      <c r="A113" s="21">
        <v>958</v>
      </c>
      <c r="B113" s="21" t="s">
        <v>1445</v>
      </c>
      <c r="C113" s="11" t="s">
        <v>1398</v>
      </c>
      <c r="D113" t="str">
        <f t="shared" si="59"/>
        <v>807</v>
      </c>
      <c r="E113" s="10" t="s">
        <v>1406</v>
      </c>
      <c r="F113" s="10"/>
      <c r="G113" s="10"/>
      <c r="H113" s="10"/>
      <c r="I113" s="10"/>
      <c r="J113" s="10"/>
      <c r="N113" t="str">
        <f t="shared" si="79"/>
        <v/>
      </c>
      <c r="O113" t="str">
        <f t="shared" si="80"/>
        <v/>
      </c>
      <c r="P113" t="str">
        <f t="shared" si="81"/>
        <v>SSN-__807</v>
      </c>
      <c r="Q113" t="str">
        <f t="shared" si="63"/>
        <v>PCU</v>
      </c>
      <c r="R113">
        <f t="shared" si="64"/>
        <v>2</v>
      </c>
      <c r="S113" t="str">
        <f t="shared" si="82"/>
        <v>SSN</v>
      </c>
      <c r="T113" t="str">
        <f t="shared" si="83"/>
        <v>807</v>
      </c>
      <c r="U113" t="str">
        <f t="shared" si="84"/>
        <v>S</v>
      </c>
      <c r="V113" t="s">
        <v>1262</v>
      </c>
      <c r="W113" t="str">
        <f t="shared" si="85"/>
        <v>#S __807</v>
      </c>
      <c r="X113" t="str">
        <f t="shared" si="86"/>
        <v>SSN-__807</v>
      </c>
      <c r="Y113" t="str">
        <f t="shared" si="87"/>
        <v>USN SSN-__807</v>
      </c>
      <c r="Z113" t="str">
        <f t="shared" si="88"/>
        <v>~SS-__807</v>
      </c>
      <c r="AA113">
        <f t="shared" si="72"/>
        <v>44</v>
      </c>
      <c r="AB113" t="str">
        <f t="shared" si="89"/>
        <v>insert into unit (UseOrdinal, MissionName, UniqueName, ServiceIdx, ServiceTypeIdx, RankSymbol, CanHide) Values (0, 'SSN-__807', 'PCU Unnamed',1,1,'@', 0)</v>
      </c>
      <c r="AC113" t="str">
        <f t="shared" si="90"/>
        <v>INSERT INTO ship (unitId, ShipPrefixId, Name, HCS, HCSNumber, PennantCode, PennantNumber, IsBase, AltName, AltHCS, AltHCSNumber, IsInactive, Commissioned, Decommissioned) Values ('958', 2, 'Unnamed', 'SSN', 807, 'S', 807, 0, 'Unnamed', 'SSN', 807, ' ', '','')</v>
      </c>
      <c r="AD113" t="str">
        <f t="shared" si="91"/>
        <v>insert into Relationship (Reltypeidx, RelfromUnitid, reltounitid) values (1, 56,958)</v>
      </c>
      <c r="AE113" t="str">
        <f t="shared" si="92"/>
        <v>insert into unitindex (indexcode, unitid, issortindex, isdisplayindex, isalt, isplaceholder, displayorder) values ('#S __807',958,0,1,0,0,1) insert into unitindex (indexcode, unitid, issortindex, isdisplayindex, isalt, isplaceholder, displayorder) values ('SSN-__807',958,0,1,0,0,2) insert into unitindex (indexcode, unitid, issortindex, isdisplayindex, isalt, isplaceholder, displayorder) values ('USN SSN-__807',958,0,0,1,0,3) insert into unitindex (indexcode, unitid, issortindex, isdisplayindex, isalt, isplaceholder, displayorder) values ('~SS-__807',958,1,1,0,0,4)</v>
      </c>
      <c r="AF113" t="str">
        <f t="shared" si="93"/>
        <v>insert into shipclassmember (shipid, shipclassid, isleadboat) values ('d49ad631-6a87-402e-8700-5b1f8e447918',44,0)</v>
      </c>
      <c r="AG113" t="str">
        <f t="shared" si="94"/>
        <v>insert into missionunit (missionid, unitid) values (126,958)</v>
      </c>
    </row>
    <row r="114" spans="1:33" ht="86.4" x14ac:dyDescent="0.3">
      <c r="A114" s="21">
        <v>959</v>
      </c>
      <c r="B114" s="21" t="s">
        <v>1446</v>
      </c>
      <c r="C114" s="11" t="s">
        <v>1398</v>
      </c>
      <c r="D114" t="str">
        <f t="shared" si="59"/>
        <v>808</v>
      </c>
      <c r="E114" s="10" t="s">
        <v>1407</v>
      </c>
      <c r="F114" s="10"/>
      <c r="G114" s="10"/>
      <c r="H114" s="10"/>
      <c r="I114" s="10"/>
      <c r="J114" s="10"/>
      <c r="N114" t="str">
        <f t="shared" si="79"/>
        <v/>
      </c>
      <c r="O114" t="str">
        <f t="shared" si="80"/>
        <v/>
      </c>
      <c r="P114" t="str">
        <f t="shared" si="81"/>
        <v>SSN-__808</v>
      </c>
      <c r="Q114" t="str">
        <f t="shared" si="63"/>
        <v>PCU</v>
      </c>
      <c r="R114">
        <f t="shared" si="64"/>
        <v>2</v>
      </c>
      <c r="S114" t="str">
        <f t="shared" si="82"/>
        <v>SSN</v>
      </c>
      <c r="T114" t="str">
        <f t="shared" si="83"/>
        <v>808</v>
      </c>
      <c r="U114" t="str">
        <f t="shared" si="84"/>
        <v>S</v>
      </c>
      <c r="V114" t="s">
        <v>1262</v>
      </c>
      <c r="W114" t="str">
        <f t="shared" si="85"/>
        <v>#S __808</v>
      </c>
      <c r="X114" t="str">
        <f t="shared" si="86"/>
        <v>SSN-__808</v>
      </c>
      <c r="Y114" t="str">
        <f t="shared" si="87"/>
        <v>USN SSN-__808</v>
      </c>
      <c r="Z114" t="str">
        <f t="shared" si="88"/>
        <v>~SS-__808</v>
      </c>
      <c r="AA114">
        <f t="shared" si="72"/>
        <v>44</v>
      </c>
      <c r="AB114" t="str">
        <f t="shared" si="89"/>
        <v>insert into unit (UseOrdinal, MissionName, UniqueName, ServiceIdx, ServiceTypeIdx, RankSymbol, CanHide) Values (0, 'SSN-__808', 'PCU Unnamed',1,1,'@', 0)</v>
      </c>
      <c r="AC114" t="str">
        <f t="shared" si="90"/>
        <v>INSERT INTO ship (unitId, ShipPrefixId, Name, HCS, HCSNumber, PennantCode, PennantNumber, IsBase, AltName, AltHCS, AltHCSNumber, IsInactive, Commissioned, Decommissioned) Values ('959', 2, 'Unnamed', 'SSN', 808, 'S', 808, 0, 'Unnamed', 'SSN', 808, ' ', '','')</v>
      </c>
      <c r="AD114" t="str">
        <f t="shared" si="91"/>
        <v>insert into Relationship (Reltypeidx, RelfromUnitid, reltounitid) values (1, 56,959)</v>
      </c>
      <c r="AE114" t="str">
        <f t="shared" si="92"/>
        <v>insert into unitindex (indexcode, unitid, issortindex, isdisplayindex, isalt, isplaceholder, displayorder) values ('#S __808',959,0,1,0,0,1) insert into unitindex (indexcode, unitid, issortindex, isdisplayindex, isalt, isplaceholder, displayorder) values ('SSN-__808',959,0,1,0,0,2) insert into unitindex (indexcode, unitid, issortindex, isdisplayindex, isalt, isplaceholder, displayorder) values ('USN SSN-__808',959,0,0,1,0,3) insert into unitindex (indexcode, unitid, issortindex, isdisplayindex, isalt, isplaceholder, displayorder) values ('~SS-__808',959,1,1,0,0,4)</v>
      </c>
      <c r="AF114" t="str">
        <f t="shared" si="93"/>
        <v>insert into shipclassmember (shipid, shipclassid, isleadboat) values ('f1943021-f8ee-46ab-a391-f3d355e16268',44,0)</v>
      </c>
      <c r="AG114" t="str">
        <f t="shared" si="94"/>
        <v>insert into missionunit (missionid, unitid) values (126,959)</v>
      </c>
    </row>
    <row r="115" spans="1:33" ht="86.4" x14ac:dyDescent="0.3">
      <c r="A115" s="21">
        <v>960</v>
      </c>
      <c r="B115" s="21" t="s">
        <v>1447</v>
      </c>
      <c r="C115" s="11" t="s">
        <v>1398</v>
      </c>
      <c r="D115" t="str">
        <f t="shared" si="59"/>
        <v>809</v>
      </c>
      <c r="E115" s="10" t="s">
        <v>1408</v>
      </c>
      <c r="F115" s="10"/>
      <c r="G115" s="10"/>
      <c r="H115" s="10"/>
      <c r="I115" s="10"/>
      <c r="J115" s="10"/>
      <c r="N115" t="str">
        <f t="shared" si="79"/>
        <v/>
      </c>
      <c r="O115" t="str">
        <f t="shared" si="80"/>
        <v/>
      </c>
      <c r="P115" t="str">
        <f t="shared" si="81"/>
        <v>SSN-__809</v>
      </c>
      <c r="Q115" t="str">
        <f t="shared" si="63"/>
        <v>PCU</v>
      </c>
      <c r="R115">
        <f t="shared" si="64"/>
        <v>2</v>
      </c>
      <c r="S115" t="str">
        <f t="shared" si="82"/>
        <v>SSN</v>
      </c>
      <c r="T115" t="str">
        <f t="shared" si="83"/>
        <v>809</v>
      </c>
      <c r="U115" t="str">
        <f t="shared" si="84"/>
        <v>S</v>
      </c>
      <c r="V115" t="s">
        <v>1262</v>
      </c>
      <c r="W115" t="str">
        <f t="shared" si="85"/>
        <v>#S __809</v>
      </c>
      <c r="X115" t="str">
        <f t="shared" si="86"/>
        <v>SSN-__809</v>
      </c>
      <c r="Y115" t="str">
        <f t="shared" si="87"/>
        <v>USN SSN-__809</v>
      </c>
      <c r="Z115" t="str">
        <f t="shared" si="88"/>
        <v>~SS-__809</v>
      </c>
      <c r="AA115">
        <f t="shared" si="72"/>
        <v>44</v>
      </c>
      <c r="AB115" t="str">
        <f t="shared" si="89"/>
        <v>insert into unit (UseOrdinal, MissionName, UniqueName, ServiceIdx, ServiceTypeIdx, RankSymbol, CanHide) Values (0, 'SSN-__809', 'PCU Unnamed',1,1,'@', 0)</v>
      </c>
      <c r="AC115" t="str">
        <f t="shared" si="90"/>
        <v>INSERT INTO ship (unitId, ShipPrefixId, Name, HCS, HCSNumber, PennantCode, PennantNumber, IsBase, AltName, AltHCS, AltHCSNumber, IsInactive, Commissioned, Decommissioned) Values ('960', 2, 'Unnamed', 'SSN', 809, 'S', 809, 0, 'Unnamed', 'SSN', 809, ' ', '','')</v>
      </c>
      <c r="AD115" t="str">
        <f t="shared" si="91"/>
        <v>insert into Relationship (Reltypeidx, RelfromUnitid, reltounitid) values (1, 56,960)</v>
      </c>
      <c r="AE115" t="str">
        <f t="shared" si="92"/>
        <v>insert into unitindex (indexcode, unitid, issortindex, isdisplayindex, isalt, isplaceholder, displayorder) values ('#S __809',960,0,1,0,0,1) insert into unitindex (indexcode, unitid, issortindex, isdisplayindex, isalt, isplaceholder, displayorder) values ('SSN-__809',960,0,1,0,0,2) insert into unitindex (indexcode, unitid, issortindex, isdisplayindex, isalt, isplaceholder, displayorder) values ('USN SSN-__809',960,0,0,1,0,3) insert into unitindex (indexcode, unitid, issortindex, isdisplayindex, isalt, isplaceholder, displayorder) values ('~SS-__809',960,1,1,0,0,4)</v>
      </c>
      <c r="AF115" t="str">
        <f t="shared" si="93"/>
        <v>insert into shipclassmember (shipid, shipclassid, isleadboat) values ('b19e7431-1ddd-41ec-8f03-89b8661f16f2',44,0)</v>
      </c>
      <c r="AG115" t="str">
        <f t="shared" si="94"/>
        <v>insert into missionunit (missionid, unitid) values (126,960)</v>
      </c>
    </row>
    <row r="116" spans="1:33" ht="86.4" x14ac:dyDescent="0.3">
      <c r="A116" s="21">
        <v>961</v>
      </c>
      <c r="B116" s="21" t="s">
        <v>1448</v>
      </c>
      <c r="C116" s="11" t="s">
        <v>1398</v>
      </c>
      <c r="D116" t="str">
        <f t="shared" si="59"/>
        <v>810</v>
      </c>
      <c r="E116" s="10" t="s">
        <v>1409</v>
      </c>
      <c r="F116" s="10"/>
      <c r="G116" s="10"/>
      <c r="H116" s="10"/>
      <c r="I116" s="10"/>
      <c r="J116" s="10"/>
      <c r="N116" t="str">
        <f t="shared" si="79"/>
        <v/>
      </c>
      <c r="O116" t="str">
        <f t="shared" si="80"/>
        <v/>
      </c>
      <c r="P116" t="str">
        <f t="shared" si="81"/>
        <v>SSN-__810</v>
      </c>
      <c r="Q116" t="str">
        <f t="shared" si="63"/>
        <v>PCU</v>
      </c>
      <c r="R116">
        <f t="shared" si="64"/>
        <v>2</v>
      </c>
      <c r="S116" t="str">
        <f t="shared" si="82"/>
        <v>SSN</v>
      </c>
      <c r="T116" t="str">
        <f t="shared" si="83"/>
        <v>810</v>
      </c>
      <c r="U116" t="str">
        <f t="shared" si="84"/>
        <v>S</v>
      </c>
      <c r="V116" t="s">
        <v>1262</v>
      </c>
      <c r="W116" t="str">
        <f t="shared" si="85"/>
        <v>#S __810</v>
      </c>
      <c r="X116" t="str">
        <f t="shared" si="86"/>
        <v>SSN-__810</v>
      </c>
      <c r="Y116" t="str">
        <f t="shared" si="87"/>
        <v>USN SSN-__810</v>
      </c>
      <c r="Z116" t="str">
        <f t="shared" si="88"/>
        <v>~SS-__810</v>
      </c>
      <c r="AA116">
        <f t="shared" si="72"/>
        <v>44</v>
      </c>
      <c r="AB116" t="str">
        <f t="shared" si="89"/>
        <v>insert into unit (UseOrdinal, MissionName, UniqueName, ServiceIdx, ServiceTypeIdx, RankSymbol, CanHide) Values (0, 'SSN-__810', 'PCU Unnamed',1,1,'@', 0)</v>
      </c>
      <c r="AC116" t="str">
        <f t="shared" si="90"/>
        <v>INSERT INTO ship (unitId, ShipPrefixId, Name, HCS, HCSNumber, PennantCode, PennantNumber, IsBase, AltName, AltHCS, AltHCSNumber, IsInactive, Commissioned, Decommissioned) Values ('961', 2, 'Unnamed', 'SSN', 810, 'S', 810, 0, 'Unnamed', 'SSN', 810, ' ', '','')</v>
      </c>
      <c r="AD116" t="str">
        <f t="shared" si="91"/>
        <v>insert into Relationship (Reltypeidx, RelfromUnitid, reltounitid) values (1, 56,961)</v>
      </c>
      <c r="AE116" t="str">
        <f t="shared" si="92"/>
        <v>insert into unitindex (indexcode, unitid, issortindex, isdisplayindex, isalt, isplaceholder, displayorder) values ('#S __810',961,0,1,0,0,1) insert into unitindex (indexcode, unitid, issortindex, isdisplayindex, isalt, isplaceholder, displayorder) values ('SSN-__810',961,0,1,0,0,2) insert into unitindex (indexcode, unitid, issortindex, isdisplayindex, isalt, isplaceholder, displayorder) values ('USN SSN-__810',961,0,0,1,0,3) insert into unitindex (indexcode, unitid, issortindex, isdisplayindex, isalt, isplaceholder, displayorder) values ('~SS-__810',961,1,1,0,0,4)</v>
      </c>
      <c r="AF116" t="str">
        <f t="shared" si="93"/>
        <v>insert into shipclassmember (shipid, shipclassid, isleadboat) values ('5f287bac-4c97-4777-839a-4aaf523622b0',44,0)</v>
      </c>
      <c r="AG116" t="str">
        <f t="shared" si="94"/>
        <v>insert into missionunit (missionid, unitid) values (126,961)</v>
      </c>
    </row>
    <row r="117" spans="1:33" ht="86.4" x14ac:dyDescent="0.3">
      <c r="A117" s="21">
        <v>962</v>
      </c>
      <c r="B117" s="21" t="s">
        <v>1449</v>
      </c>
      <c r="C117" s="11" t="s">
        <v>1398</v>
      </c>
      <c r="D117" t="str">
        <f t="shared" si="59"/>
        <v>811</v>
      </c>
      <c r="E117" s="10" t="s">
        <v>1410</v>
      </c>
      <c r="N117" t="str">
        <f t="shared" si="79"/>
        <v/>
      </c>
      <c r="O117" t="str">
        <f t="shared" si="80"/>
        <v/>
      </c>
      <c r="P117" t="str">
        <f t="shared" si="81"/>
        <v>SSN-__811</v>
      </c>
      <c r="Q117" t="str">
        <f t="shared" si="63"/>
        <v>PCU</v>
      </c>
      <c r="R117">
        <f t="shared" si="64"/>
        <v>2</v>
      </c>
      <c r="S117" t="str">
        <f t="shared" si="82"/>
        <v>SSN</v>
      </c>
      <c r="T117" t="str">
        <f t="shared" si="83"/>
        <v>811</v>
      </c>
      <c r="U117" t="str">
        <f t="shared" si="84"/>
        <v>S</v>
      </c>
      <c r="V117" t="s">
        <v>1262</v>
      </c>
      <c r="W117" t="str">
        <f t="shared" si="85"/>
        <v>#S __811</v>
      </c>
      <c r="X117" t="str">
        <f t="shared" si="86"/>
        <v>SSN-__811</v>
      </c>
      <c r="Y117" t="str">
        <f t="shared" si="87"/>
        <v>USN SSN-__811</v>
      </c>
      <c r="Z117" t="str">
        <f t="shared" si="88"/>
        <v>~SS-__811</v>
      </c>
      <c r="AA117">
        <f t="shared" si="72"/>
        <v>44</v>
      </c>
      <c r="AB117" t="str">
        <f t="shared" si="89"/>
        <v>insert into unit (UseOrdinal, MissionName, UniqueName, ServiceIdx, ServiceTypeIdx, RankSymbol, CanHide) Values (0, 'SSN-__811', 'PCU Unnamed',1,1,'@', 0)</v>
      </c>
      <c r="AC117" t="str">
        <f t="shared" si="90"/>
        <v>INSERT INTO ship (unitId, ShipPrefixId, Name, HCS, HCSNumber, PennantCode, PennantNumber, IsBase, AltName, AltHCS, AltHCSNumber, IsInactive, Commissioned, Decommissioned) Values ('962', 2, 'Unnamed', 'SSN', 811, 'S', 811, 0, 'Unnamed', 'SSN', 811, ' ', '','')</v>
      </c>
      <c r="AD117" t="str">
        <f t="shared" si="91"/>
        <v>insert into Relationship (Reltypeidx, RelfromUnitid, reltounitid) values (1, 56,962)</v>
      </c>
      <c r="AE117" t="str">
        <f t="shared" si="92"/>
        <v>insert into unitindex (indexcode, unitid, issortindex, isdisplayindex, isalt, isplaceholder, displayorder) values ('#S __811',962,0,1,0,0,1) insert into unitindex (indexcode, unitid, issortindex, isdisplayindex, isalt, isplaceholder, displayorder) values ('SSN-__811',962,0,1,0,0,2) insert into unitindex (indexcode, unitid, issortindex, isdisplayindex, isalt, isplaceholder, displayorder) values ('USN SSN-__811',962,0,0,1,0,3) insert into unitindex (indexcode, unitid, issortindex, isdisplayindex, isalt, isplaceholder, displayorder) values ('~SS-__811',962,1,1,0,0,4)</v>
      </c>
      <c r="AF117" t="str">
        <f t="shared" si="93"/>
        <v>insert into shipclassmember (shipid, shipclassid, isleadboat) values ('44cae58d-0237-4790-bc00-8f4a97732fcb',44,0)</v>
      </c>
      <c r="AG117" t="str">
        <f t="shared" si="94"/>
        <v>insert into missionunit (missionid, unitid) values (126,962)</v>
      </c>
    </row>
  </sheetData>
  <mergeCells count="238">
    <mergeCell ref="C2:M2"/>
    <mergeCell ref="E3:E4"/>
    <mergeCell ref="F3:F5"/>
    <mergeCell ref="C10:C11"/>
    <mergeCell ref="D10:D11"/>
    <mergeCell ref="E10:E11"/>
    <mergeCell ref="F10:F15"/>
    <mergeCell ref="G10:G11"/>
    <mergeCell ref="H10:H11"/>
    <mergeCell ref="I10:I11"/>
    <mergeCell ref="F21:F23"/>
    <mergeCell ref="D26:D27"/>
    <mergeCell ref="F26:F29"/>
    <mergeCell ref="G26:G27"/>
    <mergeCell ref="H26:H27"/>
    <mergeCell ref="I26:I27"/>
    <mergeCell ref="J26:J27"/>
    <mergeCell ref="J10:J11"/>
    <mergeCell ref="L10:L11"/>
    <mergeCell ref="E12:E29"/>
    <mergeCell ref="D17:D18"/>
    <mergeCell ref="F17:F18"/>
    <mergeCell ref="G17:G18"/>
    <mergeCell ref="H17:H18"/>
    <mergeCell ref="I17:I18"/>
    <mergeCell ref="K26:K27"/>
    <mergeCell ref="L26:L27"/>
    <mergeCell ref="M26:M27"/>
    <mergeCell ref="C28:C29"/>
    <mergeCell ref="D28:D29"/>
    <mergeCell ref="G28:G29"/>
    <mergeCell ref="H28:H29"/>
    <mergeCell ref="I28:I29"/>
    <mergeCell ref="J28:J29"/>
    <mergeCell ref="L28:L29"/>
    <mergeCell ref="M28:M29"/>
    <mergeCell ref="C30:C31"/>
    <mergeCell ref="D30:D31"/>
    <mergeCell ref="E30:E39"/>
    <mergeCell ref="F30:F33"/>
    <mergeCell ref="G30:G31"/>
    <mergeCell ref="H30:H31"/>
    <mergeCell ref="I30:I31"/>
    <mergeCell ref="K30:K31"/>
    <mergeCell ref="L30:L31"/>
    <mergeCell ref="M30:M31"/>
    <mergeCell ref="C35:C36"/>
    <mergeCell ref="D35:D36"/>
    <mergeCell ref="F35:F36"/>
    <mergeCell ref="G35:G36"/>
    <mergeCell ref="H35:H36"/>
    <mergeCell ref="I35:I36"/>
    <mergeCell ref="K35:K36"/>
    <mergeCell ref="L35:L36"/>
    <mergeCell ref="M35:M36"/>
    <mergeCell ref="K50:K53"/>
    <mergeCell ref="E53:E54"/>
    <mergeCell ref="F53:F54"/>
    <mergeCell ref="F37:F39"/>
    <mergeCell ref="C40:M40"/>
    <mergeCell ref="E41:E42"/>
    <mergeCell ref="F41:F42"/>
    <mergeCell ref="J41:J48"/>
    <mergeCell ref="K41:K48"/>
    <mergeCell ref="E43:E45"/>
    <mergeCell ref="F43:F45"/>
    <mergeCell ref="E46:E47"/>
    <mergeCell ref="F47:F48"/>
    <mergeCell ref="F70:F71"/>
    <mergeCell ref="E71:E72"/>
    <mergeCell ref="A10:A11"/>
    <mergeCell ref="N10:N11"/>
    <mergeCell ref="O10:O11"/>
    <mergeCell ref="P10:P11"/>
    <mergeCell ref="A26:A27"/>
    <mergeCell ref="A28:A29"/>
    <mergeCell ref="A30:A31"/>
    <mergeCell ref="A35:A36"/>
    <mergeCell ref="F55:F58"/>
    <mergeCell ref="J55:J72"/>
    <mergeCell ref="K55:K72"/>
    <mergeCell ref="E57:E58"/>
    <mergeCell ref="E59:E62"/>
    <mergeCell ref="F59:F62"/>
    <mergeCell ref="E63:E66"/>
    <mergeCell ref="F63:F66"/>
    <mergeCell ref="E68:E69"/>
    <mergeCell ref="F68:F69"/>
    <mergeCell ref="C49:M49"/>
    <mergeCell ref="E50:E51"/>
    <mergeCell ref="F50:F51"/>
    <mergeCell ref="J50:J53"/>
    <mergeCell ref="Q10:Q11"/>
    <mergeCell ref="AB10:AB11"/>
    <mergeCell ref="AC10:AC11"/>
    <mergeCell ref="AD10:AD11"/>
    <mergeCell ref="AE10:AE11"/>
    <mergeCell ref="A17:A18"/>
    <mergeCell ref="R10:R11"/>
    <mergeCell ref="S10:S11"/>
    <mergeCell ref="T10:T11"/>
    <mergeCell ref="U10:U11"/>
    <mergeCell ref="K17:K18"/>
    <mergeCell ref="L17:L18"/>
    <mergeCell ref="M17:M18"/>
    <mergeCell ref="M10:M11"/>
    <mergeCell ref="C17:C18"/>
    <mergeCell ref="V10:V11"/>
    <mergeCell ref="AF10:AF11"/>
    <mergeCell ref="AG10:AG11"/>
    <mergeCell ref="AH10:AH11"/>
    <mergeCell ref="AI10:AI11"/>
    <mergeCell ref="AJ10:AJ11"/>
    <mergeCell ref="W10:W11"/>
    <mergeCell ref="X10:X11"/>
    <mergeCell ref="Y10:Y11"/>
    <mergeCell ref="Z10:Z11"/>
    <mergeCell ref="AB17:AB18"/>
    <mergeCell ref="AC17:AC18"/>
    <mergeCell ref="AD17:AD18"/>
    <mergeCell ref="AE17:AE18"/>
    <mergeCell ref="N17:N18"/>
    <mergeCell ref="O17:O18"/>
    <mergeCell ref="P17:P18"/>
    <mergeCell ref="Q17:Q18"/>
    <mergeCell ref="R17:R18"/>
    <mergeCell ref="S17:S18"/>
    <mergeCell ref="V17:V18"/>
    <mergeCell ref="N26:N27"/>
    <mergeCell ref="O26:O27"/>
    <mergeCell ref="P26:P27"/>
    <mergeCell ref="Q26:Q27"/>
    <mergeCell ref="R26:R27"/>
    <mergeCell ref="S26:S27"/>
    <mergeCell ref="T26:T27"/>
    <mergeCell ref="U26:U27"/>
    <mergeCell ref="T17:T18"/>
    <mergeCell ref="U17:U18"/>
    <mergeCell ref="V26:V27"/>
    <mergeCell ref="AB26:AB27"/>
    <mergeCell ref="AC26:AC27"/>
    <mergeCell ref="N28:N29"/>
    <mergeCell ref="O28:O29"/>
    <mergeCell ref="P28:P29"/>
    <mergeCell ref="Q28:Q29"/>
    <mergeCell ref="R28:R29"/>
    <mergeCell ref="T28:T29"/>
    <mergeCell ref="S28:S29"/>
    <mergeCell ref="U28:U29"/>
    <mergeCell ref="V28:V29"/>
    <mergeCell ref="AB28:AB29"/>
    <mergeCell ref="AC28:AC29"/>
    <mergeCell ref="AD28:AD29"/>
    <mergeCell ref="AE28:AE29"/>
    <mergeCell ref="Z28:Z29"/>
    <mergeCell ref="Y28:Y29"/>
    <mergeCell ref="X28:X29"/>
    <mergeCell ref="W28:W29"/>
    <mergeCell ref="N35:N36"/>
    <mergeCell ref="O35:O36"/>
    <mergeCell ref="P35:P36"/>
    <mergeCell ref="Q35:Q36"/>
    <mergeCell ref="R35:R36"/>
    <mergeCell ref="T30:T31"/>
    <mergeCell ref="U30:U31"/>
    <mergeCell ref="V30:V31"/>
    <mergeCell ref="AB30:AB31"/>
    <mergeCell ref="W30:W31"/>
    <mergeCell ref="X30:X31"/>
    <mergeCell ref="Y30:Y31"/>
    <mergeCell ref="Z30:Z31"/>
    <mergeCell ref="N30:N31"/>
    <mergeCell ref="O30:O31"/>
    <mergeCell ref="P30:P31"/>
    <mergeCell ref="Q30:Q31"/>
    <mergeCell ref="S30:S31"/>
    <mergeCell ref="R30:R31"/>
    <mergeCell ref="U35:U36"/>
    <mergeCell ref="V35:V36"/>
    <mergeCell ref="AB35:AB36"/>
    <mergeCell ref="AC35:AC36"/>
    <mergeCell ref="Z35:Z36"/>
    <mergeCell ref="Y35:Y36"/>
    <mergeCell ref="X35:X36"/>
    <mergeCell ref="W35:W36"/>
    <mergeCell ref="AE30:AE31"/>
    <mergeCell ref="AC30:AC31"/>
    <mergeCell ref="AD30:AD31"/>
    <mergeCell ref="AI17:AI18"/>
    <mergeCell ref="AD26:AD27"/>
    <mergeCell ref="AE26:AE27"/>
    <mergeCell ref="AF26:AF27"/>
    <mergeCell ref="AG26:AG27"/>
    <mergeCell ref="AH26:AH27"/>
    <mergeCell ref="AD35:AD36"/>
    <mergeCell ref="AE35:AE36"/>
    <mergeCell ref="AF35:AF36"/>
    <mergeCell ref="AG35:AG36"/>
    <mergeCell ref="AH35:AH36"/>
    <mergeCell ref="AG17:AG18"/>
    <mergeCell ref="AH17:AH18"/>
    <mergeCell ref="AF30:AF31"/>
    <mergeCell ref="AG30:AG31"/>
    <mergeCell ref="AH30:AH31"/>
    <mergeCell ref="AI30:AI31"/>
    <mergeCell ref="AF28:AF29"/>
    <mergeCell ref="AG28:AG29"/>
    <mergeCell ref="AH28:AH29"/>
    <mergeCell ref="AI28:AI29"/>
    <mergeCell ref="AF17:AF18"/>
    <mergeCell ref="F80:F83"/>
    <mergeCell ref="F84:F89"/>
    <mergeCell ref="B10:B11"/>
    <mergeCell ref="B17:B18"/>
    <mergeCell ref="B26:B27"/>
    <mergeCell ref="B28:B29"/>
    <mergeCell ref="B30:B31"/>
    <mergeCell ref="B35:B36"/>
    <mergeCell ref="AA10:AA11"/>
    <mergeCell ref="AA17:AA18"/>
    <mergeCell ref="AA26:AA27"/>
    <mergeCell ref="AA28:AA29"/>
    <mergeCell ref="AA30:AA31"/>
    <mergeCell ref="AA35:AA36"/>
    <mergeCell ref="W26:W27"/>
    <mergeCell ref="X26:X27"/>
    <mergeCell ref="Y26:Y27"/>
    <mergeCell ref="Z26:Z27"/>
    <mergeCell ref="Z17:Z18"/>
    <mergeCell ref="Y17:Y18"/>
    <mergeCell ref="X17:X18"/>
    <mergeCell ref="W17:W18"/>
    <mergeCell ref="S35:S36"/>
    <mergeCell ref="T35:T36"/>
    <mergeCell ref="F94:F97"/>
    <mergeCell ref="F110:F111"/>
    <mergeCell ref="F98:F107"/>
    <mergeCell ref="F108:F109"/>
  </mergeCells>
  <hyperlinks>
    <hyperlink ref="C3" r:id="rId1" tooltip="USS Los Angeles (SSN-688)" display="https://en.wikipedia.org/wiki/USS_Los_Angeles_(SSN-688)" xr:uid="{5E2ECA77-17CB-4EE8-B046-D80AFA8FD683}"/>
    <hyperlink ref="M3" r:id="rId2" display="http://www.nvr.navy.mil/SHIPDETAILS/SHIPSDETAIL_SSN_688_2071.HTML" xr:uid="{CEE82F3E-9473-40B7-96E4-C04CB89748FF}"/>
    <hyperlink ref="C4" r:id="rId3" tooltip="USS Baton Rouge (SSN-689)" display="https://en.wikipedia.org/wiki/USS_Baton_Rouge_(SSN-689)" xr:uid="{E7B9FA02-D93C-4B5D-A0FC-A1EA1F945D34}"/>
    <hyperlink ref="M4" r:id="rId4" display="http://www.nvr.navy.mil/SHIPDETAILS/SHIPSDETAIL_SSN_689_1547.HTML" xr:uid="{523B5C01-C32F-473D-8C5D-B465CFE0151E}"/>
    <hyperlink ref="C5" r:id="rId5" tooltip="USS Philadelphia (SSN-690)" display="https://en.wikipedia.org/wiki/USS_Philadelphia_(SSN-690)" xr:uid="{65A42FA6-DC9E-41A8-94C3-D1005A437480}"/>
    <hyperlink ref="M5" r:id="rId6" display="http://www.nvr.navy.mil/SHIPDETAILS/SHIPSDETAIL_SSN_690_2072.HTML" xr:uid="{638C0F2B-9C1B-4697-911F-5D6255516AFF}"/>
    <hyperlink ref="C6" r:id="rId7" tooltip="USS Memphis (SSN-691)" display="https://en.wikipedia.org/wiki/USS_Memphis_(SSN-691)" xr:uid="{E5E99A32-D2A7-4A54-8029-C695A1D893A4}"/>
    <hyperlink ref="L6" r:id="rId8" location="cite_note-1" display="https://en.wikipedia.org/wiki/List_of_Los_Angeles-class_submarines - cite_note-1" xr:uid="{62F89C7F-E353-4CB2-BA33-2D12A9DDEA2B}"/>
    <hyperlink ref="M6" r:id="rId9" display="http://www.nvr.navy.mil/SHIPDETAILS/SHIPSDETAIL_SSN_691_2074.HTML" xr:uid="{E3AD8226-60BF-4AD6-8163-E762C832DE41}"/>
    <hyperlink ref="C7" r:id="rId10" tooltip="USS Omaha (SSN-692)" display="https://en.wikipedia.org/wiki/USS_Omaha_(SSN-692)" xr:uid="{22CC9331-6883-43F8-A410-F231AF5CEB34}"/>
    <hyperlink ref="L7" r:id="rId11" location="cite_note-2" display="https://en.wikipedia.org/wiki/List_of_Los_Angeles-class_submarines - cite_note-2" xr:uid="{94C73DD6-148F-4D8E-99C3-A029F3691273}"/>
    <hyperlink ref="M7" r:id="rId12" display="http://www.nvr.navy.mil/SHIPDETAILS/SHIPSDETAIL_SSN_692_2075.HTML" xr:uid="{B637ECB5-AD1A-4646-AA28-C9AD27D8C230}"/>
    <hyperlink ref="C8" r:id="rId13" tooltip="USS Cincinnati (SSN-693)" display="https://en.wikipedia.org/wiki/USS_Cincinnati_(SSN-693)" xr:uid="{6265B8B4-629C-42CF-8531-3BA03237B3D7}"/>
    <hyperlink ref="L8" r:id="rId14" location="cite_note-3" display="https://en.wikipedia.org/wiki/List_of_Los_Angeles-class_submarines - cite_note-3" xr:uid="{DE590BC1-EBA9-44BB-B3B4-AA3D357DEF29}"/>
    <hyperlink ref="M8" r:id="rId15" display="http://www.nvr.navy.mil/SHIPDETAILS/SHIPSDETAIL_SSN_693_2076.HTML" xr:uid="{888645E6-9469-4310-8E81-D31E48B92A24}"/>
    <hyperlink ref="C9" r:id="rId16" tooltip="USS Groton (SSN-694)" display="https://en.wikipedia.org/wiki/USS_Groton_(SSN-694)" xr:uid="{1CD26B52-DC86-4613-96F9-3BD64B031092}"/>
    <hyperlink ref="L9" r:id="rId17" location="cite_note-4" display="https://en.wikipedia.org/wiki/List_of_Los_Angeles-class_submarines - cite_note-4" xr:uid="{4C7D16DF-1B8F-48DA-9C72-1C96CBB60A31}"/>
    <hyperlink ref="M9" r:id="rId18" display="http://www.nvr.navy.mil/SHIPDETAILS/SHIPSDETAIL_SSN_694_2073.HTML" xr:uid="{5F3361D7-BAE6-429B-B516-A40335981412}"/>
    <hyperlink ref="C10" r:id="rId19" tooltip="USS Birmingham (SSN-695)" display="https://en.wikipedia.org/wiki/USS_Birmingham_(SSN-695)" xr:uid="{3078FA7F-B8F2-4D5F-90A6-A5D3EE4B6952}"/>
    <hyperlink ref="M10" r:id="rId20" display="http://www.nvr.navy.mil/SHIPDETAILS/SHIPSDETAIL_SSN_695_2077.HTML" xr:uid="{54F38465-7E1C-40CC-8BCF-CB798E296A24}"/>
    <hyperlink ref="C12" r:id="rId21" tooltip="USS New York City (SSN-696)" display="https://en.wikipedia.org/wiki/USS_New_York_City_(SSN-696)" xr:uid="{2DBD2792-FE05-4799-B211-10A0A41F1661}"/>
    <hyperlink ref="M12" r:id="rId22" display="http://www.nvr.navy.mil/SHIPDETAILS/SHIPSDETAIL_SSN_696_2078.HTML" xr:uid="{9A218786-63BD-42AD-B996-C8D1C169ABDB}"/>
    <hyperlink ref="C13" r:id="rId23" tooltip="USS Indianapolis (SSN-697)" display="https://en.wikipedia.org/wiki/USS_Indianapolis_(SSN-697)" xr:uid="{102AA338-6674-42ED-8D6A-58352B94480E}"/>
    <hyperlink ref="M13" r:id="rId24" display="http://www.nvr.navy.mil/SHIPDETAILS/SHIPSDETAIL_SSN_697_2079.HTML" xr:uid="{25E93447-986B-4D51-9ABF-83DAF1025DAF}"/>
    <hyperlink ref="C14" r:id="rId25" tooltip="USS Bremerton (SSN-698)" display="https://en.wikipedia.org/wiki/USS_Bremerton_(SSN-698)" xr:uid="{45007B90-5297-4973-A421-6CEECA49114E}"/>
    <hyperlink ref="M14" r:id="rId26" display="http://www.nvr.navy.mil/SHIPDETAILS/SHIPSDETAIL_SSN_698_2080.HTML" xr:uid="{F5B908E7-D59B-4AA5-97EA-56F39555AECA}"/>
    <hyperlink ref="C15" r:id="rId27" tooltip="USS Jacksonville (SSN-699)" display="https://en.wikipedia.org/wiki/USS_Jacksonville_(SSN-699)" xr:uid="{5BA4DFE5-A59C-42A5-AF4F-7D3E997A6264}"/>
    <hyperlink ref="M15" r:id="rId28" display="http://www.nvr.navy.mil/SHIPDETAILS/SHIPSDETAIL_SSN_699_2081.HTML" xr:uid="{E8C065A3-FE8F-4644-80F5-54569B6655BA}"/>
    <hyperlink ref="C16" r:id="rId29" tooltip="USS Dallas (SSN-700)" display="https://en.wikipedia.org/wiki/USS_Dallas_(SSN-700)" xr:uid="{5FF2FCEB-8E98-403A-A1C2-3E9149B1DAEB}"/>
    <hyperlink ref="M16" r:id="rId30" display="http://www.nvr.navy.mil/SHIPDETAILS/SHIPSDETAIL_SSN_700_2082.HTML" xr:uid="{A74A4C01-40FA-4AEB-BA97-B2EF83ED19E8}"/>
    <hyperlink ref="C17" r:id="rId31" tooltip="USS La Jolla (SSN-701)" display="https://en.wikipedia.org/wiki/USS_La_Jolla_(SSN-701)" xr:uid="{CBE357B1-C2A1-4CCD-A85A-27F5FC79F23D}"/>
    <hyperlink ref="L17" r:id="rId32" tooltip="Moored training ship" display="https://en.wikipedia.org/wiki/Moored_training_ship" xr:uid="{88E12997-CA5F-4F35-B38E-03D67BC4E623}"/>
    <hyperlink ref="M17" r:id="rId33" display="http://www.nvr.navy.mil/SHIPDETAILS/SHIPSDETAIL_SSN_701_2195.HTML" xr:uid="{B06F2BD8-43BB-47B5-8C6D-D3343858A4CB}"/>
    <hyperlink ref="C19" r:id="rId34" tooltip="USS Phoenix (SSN-702)" display="https://en.wikipedia.org/wiki/USS_Phoenix_(SSN-702)" xr:uid="{8944F578-509C-45A7-BAB4-B62287793161}"/>
    <hyperlink ref="M19" r:id="rId35" display="http://www.nvr.navy.mil/SHIPDETAILS/SHIPSDETAIL_SSN_702_2196.HTML" xr:uid="{3E9D13A4-05CB-4467-833F-18422D90AEEE}"/>
    <hyperlink ref="C20" r:id="rId36" tooltip="USS Boston (SSN-703)" display="https://en.wikipedia.org/wiki/USS_Boston_(SSN-703)" xr:uid="{F5702D11-DC16-46A8-B3F7-546BF2B39021}"/>
    <hyperlink ref="M20" r:id="rId37" display="http://www.nvr.navy.mil/SHIPDETAILS/SHIPSDETAIL_SSN_703_2197.HTML" xr:uid="{C6F55256-F901-42C2-8949-8BF240DBF37A}"/>
    <hyperlink ref="C21" r:id="rId38" tooltip="USS Baltimore (SSN-704)" display="https://en.wikipedia.org/wiki/USS_Baltimore_(SSN-704)" xr:uid="{9DD23495-DA23-4969-AF95-B01B5AEAFFE4}"/>
    <hyperlink ref="M21" r:id="rId39" display="http://www.nvr.navy.mil/SHIPDETAILS/SHIPSDETAIL_SSN_704_2198.HTML" xr:uid="{858CD5FB-C699-4025-B3F6-C04A0E615798}"/>
    <hyperlink ref="C22" r:id="rId40" tooltip="USS City of Corpus Christi (SSN-705)" display="https://en.wikipedia.org/wiki/USS_City_of_Corpus_Christi_(SSN-705)" xr:uid="{BD2409B1-6F58-45A8-B963-4F4BC9B18612}"/>
    <hyperlink ref="M22" r:id="rId41" display="http://www.nvr.navy.mil/SHIPDETAILS/SHIPSDETAIL_SSN_705_2199.HTML" xr:uid="{331CD506-6EFE-43FD-9D5A-B14534279DF8}"/>
    <hyperlink ref="C23" r:id="rId42" tooltip="USS Albuquerque (SSN-706)" display="https://en.wikipedia.org/wiki/USS_Albuquerque_(SSN-706)" xr:uid="{4F60E069-466B-46F5-9270-E37E4A4F0E7B}"/>
    <hyperlink ref="M23" r:id="rId43" display="http://www.nvr.navy.mil/SHIPDETAILS/SHIPSDETAIL_SSN_706_2200.HTML" xr:uid="{31487922-8843-4ED1-A7A1-915E7DF3EDEB}"/>
    <hyperlink ref="C24" r:id="rId44" tooltip="USS Portsmouth (SSN-707)" display="https://en.wikipedia.org/wiki/USS_Portsmouth_(SSN-707)" xr:uid="{DF41E486-0BF2-457B-A957-DAEC699EE7AD}"/>
    <hyperlink ref="M24" r:id="rId45" display="http://www.nvr.navy.mil/SHIPDETAILS/SHIPSDETAIL_SSN_707_2201.HTML" xr:uid="{F4B26943-DE8A-4560-B31C-5CB02F65EFC3}"/>
    <hyperlink ref="C25" r:id="rId46" tooltip="USS Minneapolis-Saint Paul (SSN-708)" display="https://en.wikipedia.org/wiki/USS_Minneapolis-Saint_Paul_(SSN-708)" xr:uid="{33BC41EB-7F58-44FF-B042-F92AA6B7C29D}"/>
    <hyperlink ref="M25" r:id="rId47" display="http://www.nvr.navy.mil/SHIPDETAILS/SHIPSDETAIL_SSN_708_2202.HTML" xr:uid="{A219EFC0-1671-47D2-9BE8-47BE3750A6D2}"/>
    <hyperlink ref="C26" r:id="rId48" tooltip="USS Hyman G. Rickover (SSN-709)" display="https://en.wikipedia.org/wiki/USS_Hyman_G._Rickover_(SSN-709)" xr:uid="{7F69A5D2-2D48-4AC1-844C-B4BC3484779E}"/>
    <hyperlink ref="M26" r:id="rId49" display="http://www.nvr.navy.mil/SHIPDETAILS/SHIPSDETAIL_SSN_709_2203.HTML" xr:uid="{9345097E-1AAC-4E86-898A-07F58E9933EA}"/>
    <hyperlink ref="C28" r:id="rId50" tooltip="USS Augusta (SSN-710)" display="https://en.wikipedia.org/wiki/USS_Augusta_(SSN-710)" xr:uid="{4F59F692-07F9-41AC-836C-036FE0C2397E}"/>
    <hyperlink ref="M28" r:id="rId51" display="http://www.nvr.navy.mil/SHIPDETAILS/SHIPSDETAIL_SSN_710_2204.HTML" xr:uid="{E4F25338-BF02-419B-B101-5E77E18DD3C8}"/>
    <hyperlink ref="C30" r:id="rId52" tooltip="USS San Francisco (SSN-711)" display="https://en.wikipedia.org/wiki/USS_San_Francisco_(SSN-711)" xr:uid="{DA1AECD7-FB72-493D-9674-E674B38F2277}"/>
    <hyperlink ref="L30" r:id="rId53" tooltip="Moored Training Ship" display="https://en.wikipedia.org/wiki/Moored_Training_Ship" xr:uid="{441E736A-1464-44F6-A85E-4DC0AB25C795}"/>
    <hyperlink ref="M30" r:id="rId54" display="http://www.nvr.navy.mil/SHIPDETAILS/SHIPSDETAIL_SSN_711_2205.HTML" xr:uid="{A734982D-1A9D-4BA7-AC57-86DF53FCA4CD}"/>
    <hyperlink ref="C32" r:id="rId55" tooltip="USS Atlanta (SSN-712)" display="https://en.wikipedia.org/wiki/USS_Atlanta_(SSN-712)" xr:uid="{11A9CF00-6D80-41CA-85D3-69E02B3D95A2}"/>
    <hyperlink ref="M32" r:id="rId56" display="http://www.nvr.navy.mil/SHIPDETAILS/SHIPSDETAIL_SSN_712_2206.HTML" xr:uid="{DCFF612C-337D-4C77-945D-5B17926C9109}"/>
    <hyperlink ref="C33" r:id="rId57" tooltip="USS Houston (SSN-713)" display="https://en.wikipedia.org/wiki/USS_Houston_(SSN-713)" xr:uid="{E6C00FE9-4BF9-46C8-8E6D-6260ABD1166A}"/>
    <hyperlink ref="M33" r:id="rId58" display="http://www.nvr.navy.mil/SHIPDETAILS/SHIPSDETAIL_SSN_713_2207.HTML" xr:uid="{3D20D124-F9C6-4C60-AC89-7EAB50D0CBF9}"/>
    <hyperlink ref="C34" r:id="rId59" tooltip="USS Norfolk (SSN-714)" display="https://en.wikipedia.org/wiki/USS_Norfolk_(SSN-714)" xr:uid="{2FEB0178-696B-449F-A13D-E707EF626157}"/>
    <hyperlink ref="M34" r:id="rId60" display="http://www.nvr.navy.mil/SHIPDETAILS/SHIPSDETAIL_SSN_714_2208.HTML" xr:uid="{A43D0CAC-E063-4FE1-9CA0-BF6592BD11C8}"/>
    <hyperlink ref="C35" r:id="rId61" tooltip="USS Buffalo (SSN-715)" display="https://en.wikipedia.org/wiki/USS_Buffalo_(SSN-715)" xr:uid="{7DE43168-5E0B-4127-8948-FE6233B2496A}"/>
    <hyperlink ref="M35" r:id="rId62" display="http://www.nvr.navy.mil/SHIPDETAILS/SHIPSDETAIL_SSN_715_2209.HTML" xr:uid="{3402B44D-BE49-4919-8B4E-E8B91B60E22C}"/>
    <hyperlink ref="C37" r:id="rId63" tooltip="USS Salt Lake City (SSN-716)" display="https://en.wikipedia.org/wiki/USS_Salt_Lake_City_(SSN-716)" xr:uid="{395A62F5-4955-46E4-8C66-CCB74EAB648F}"/>
    <hyperlink ref="M37" r:id="rId64" display="http://www.nvr.navy.mil/SHIPDETAILS/SHIPSDETAIL_SSN_716_2210.HTML" xr:uid="{C3F08FC9-620A-457A-9008-41A93EC98EB6}"/>
    <hyperlink ref="C38" r:id="rId65" tooltip="USS Olympia (SSN-717)" display="https://en.wikipedia.org/wiki/USS_Olympia_(SSN-717)" xr:uid="{B31F04A1-E075-4CDD-BBD7-22486DD63C6E}"/>
    <hyperlink ref="M38" r:id="rId66" display="http://www.nvr.navy.mil/SHIPDETAILS/SHIPSDETAIL_SSN_717_2211.HTML" xr:uid="{92953ADA-A375-419B-BABD-5DD5C4A6D94A}"/>
    <hyperlink ref="C39" r:id="rId67" tooltip="USS Honolulu (SSN-718)" display="https://en.wikipedia.org/wiki/USS_Honolulu_(SSN-718)" xr:uid="{CA298707-E8EE-4E5B-9287-95A3CC513398}"/>
    <hyperlink ref="M39" r:id="rId68" display="http://www.nvr.navy.mil/SHIPDETAILS/SHIPSDETAIL_SSN_718_2212.HTML" xr:uid="{2EF23092-5491-4260-9CE8-A9AC6CB74D3B}"/>
    <hyperlink ref="C40" r:id="rId69" tooltip="Vertical launching system" display="https://en.wikipedia.org/wiki/Vertical_launching_system" xr:uid="{54BC82B0-355E-4594-B364-A34512DC6AB1}"/>
    <hyperlink ref="C41" r:id="rId70" tooltip="USS Providence (SSN-719)" display="https://en.wikipedia.org/wiki/USS_Providence_(SSN-719)" xr:uid="{24DF8BE0-4D17-4854-8E65-CFBF710306B9}"/>
    <hyperlink ref="M41" r:id="rId71" display="http://www.nvr.navy.mil/SHIPDETAILS/SHIPSDETAIL_SSN_719_2213.HTML" xr:uid="{9E3930D9-267A-400E-B6D0-ABF15163C6C8}"/>
    <hyperlink ref="C42" r:id="rId72" tooltip="USS Pittsburgh (SSN-720)" display="https://en.wikipedia.org/wiki/USS_Pittsburgh_(SSN-720)" xr:uid="{62ADE16E-17E8-46FA-B427-7AA457DF3E6B}"/>
    <hyperlink ref="M42" r:id="rId73" display="http://www.nvr.navy.mil/SHIPDETAILS/SHIPSDETAIL_SSN_720_2214.HTML" xr:uid="{B6FEFE4C-ACF0-458B-9C28-37BAC358559C}"/>
    <hyperlink ref="C43" r:id="rId74" tooltip="USS Chicago (SSN-721)" display="https://en.wikipedia.org/wiki/USS_Chicago_(SSN-721)" xr:uid="{0CE66D46-14EA-462B-A23E-324CF0C6EAA0}"/>
    <hyperlink ref="M43" r:id="rId75" display="http://www.nvr.navy.mil/SHIPDETAILS/SHIPSDETAIL_SSN_721_2215.HTML" xr:uid="{4A137B03-E526-4381-A8A8-C680A0A2EE86}"/>
    <hyperlink ref="C44" r:id="rId76" tooltip="USS Key West (SSN-722)" display="https://en.wikipedia.org/wiki/USS_Key_West_(SSN-722)" xr:uid="{725E1DD8-F7A2-495D-B211-43B98DA1CD22}"/>
    <hyperlink ref="M44" r:id="rId77" display="http://www.nvr.navy.mil/SHIPDETAILS/SHIPSDETAIL_SSN_722_2216.HTML" xr:uid="{A3C56C89-1C5E-4E0F-B61D-EBCD020C03FD}"/>
    <hyperlink ref="C45" r:id="rId78" tooltip="USS Oklahoma City (SSN-723)" display="https://en.wikipedia.org/wiki/USS_Oklahoma_City_(SSN-723)" xr:uid="{DCA95947-2A4B-4479-B117-057023CAD849}"/>
    <hyperlink ref="M45" r:id="rId79" display="http://www.nvr.navy.mil/SHIPDETAILS/SHIPSDETAIL_SSN_723_2217.HTML" xr:uid="{82020385-19B9-417A-8E2B-C43BC400AC08}"/>
    <hyperlink ref="C46" r:id="rId80" tooltip="USS Louisville (SSN-724)" display="https://en.wikipedia.org/wiki/USS_Louisville_(SSN-724)" xr:uid="{1D0FECE8-2834-4F6B-8667-15607F71E236}"/>
    <hyperlink ref="M46" r:id="rId81" display="http://www.nvr.navy.mil/SHIPDETAILS/SHIPSDETAIL_SSN_724_2218.HTML" xr:uid="{F4CD436E-132C-44A0-93B1-DEFB514DE9FA}"/>
    <hyperlink ref="C47" r:id="rId82" tooltip="USS Helena (SSN-725)" display="https://en.wikipedia.org/wiki/USS_Helena_(SSN-725)" xr:uid="{7FE7DD68-6511-4399-ABFA-C18FE2ABADF2}"/>
    <hyperlink ref="M47" r:id="rId83" display="http://www.nvr.navy.mil/SHIPDETAILS/SHIPSDETAIL_SSN_725_2219.HTML" xr:uid="{FE8D0A51-7BC1-4EC9-BF4E-44D6735B8C3D}"/>
    <hyperlink ref="C48" r:id="rId84" tooltip="USS Newport News (SSN-750)" display="https://en.wikipedia.org/wiki/USS_Newport_News_(SSN-750)" xr:uid="{82929071-E34E-4F4B-8D8D-3900B95A9843}"/>
    <hyperlink ref="M48" r:id="rId85" display="http://www.nvr.navy.mil/SHIPDETAILS/SHIPSDETAIL_SSN_750_1996.HTML" xr:uid="{A22F768A-DBB4-4092-9812-B425192A52B1}"/>
    <hyperlink ref="C50" r:id="rId86" tooltip="USS San Juan (SSN-751)" display="https://en.wikipedia.org/wiki/USS_San_Juan_(SSN-751)" xr:uid="{C665944D-89C5-4BDB-9B46-7A88CEC3D238}"/>
    <hyperlink ref="M50" r:id="rId87" display="http://www.nvr.navy.mil/SHIPDETAILS/SHIPSDETAIL_SSN_751_1997.HTML" xr:uid="{138899A9-455A-457A-B757-D271219FF8CE}"/>
    <hyperlink ref="C51" r:id="rId88" tooltip="USS Pasadena (SSN-752)" display="https://en.wikipedia.org/wiki/USS_Pasadena_(SSN-752)" xr:uid="{35F3B979-37F9-4477-9656-7FBFF2F886E0}"/>
    <hyperlink ref="M51" r:id="rId89" display="http://www.nvr.navy.mil/SHIPDETAILS/SHIPSDETAIL_SSN_752_1998.HTML" xr:uid="{33A97104-BC94-49FC-802E-6BB20E3660E6}"/>
    <hyperlink ref="C52" r:id="rId90" tooltip="USS Albany (SSN-753)" display="https://en.wikipedia.org/wiki/USS_Albany_(SSN-753)" xr:uid="{59E932B9-14DD-4F7A-87EB-C7030854FD4F}"/>
    <hyperlink ref="M52" r:id="rId91" display="http://www.nvr.navy.mil/SHIPDETAILS/SHIPSDETAIL_SSN_753_1999.HTML" xr:uid="{B9E5F45A-F79F-4176-80CE-D14487675007}"/>
    <hyperlink ref="C53" r:id="rId92" tooltip="USS Topeka (SSN-754)" display="https://en.wikipedia.org/wiki/USS_Topeka_(SSN-754)" xr:uid="{E7026F6A-694D-4976-B037-29EE8424737F}"/>
    <hyperlink ref="M53" r:id="rId93" display="http://www.nvr.navy.mil/SHIPDETAILS/SHIPSDETAIL_SSN_754_2000.HTML" xr:uid="{6DF37AF7-8880-42F0-9A98-84B96E83365A}"/>
    <hyperlink ref="C54" r:id="rId94" tooltip="USS Miami (SSN-755)" display="https://en.wikipedia.org/wiki/USS_Miami_(SSN-755)" xr:uid="{ABCEC913-1A45-4363-BA71-879BD1E69B7A}"/>
    <hyperlink ref="M54" r:id="rId95" display="http://www.nvr.navy.mil/SHIPDETAILS/SHIPSDETAIL_SSN_755_2001.HTML" xr:uid="{99FA23BB-D790-40F4-95DE-4BCF777CD96E}"/>
    <hyperlink ref="C55" r:id="rId96" tooltip="USS Scranton (SSN-756)" display="https://en.wikipedia.org/wiki/USS_Scranton_(SSN-756)" xr:uid="{B53E0CCC-4BCB-41C5-A5E5-50F7EF543788}"/>
    <hyperlink ref="M55" r:id="rId97" display="http://www.nvr.navy.mil/SHIPDETAILS/SHIPSDETAIL_SSN_756_2002.HTML" xr:uid="{AC4176CD-B9FF-4C7D-AC3F-1B145F243722}"/>
    <hyperlink ref="C56" r:id="rId98" tooltip="USS Alexandria (SSN-757)" display="https://en.wikipedia.org/wiki/USS_Alexandria_(SSN-757)" xr:uid="{7DFECD2F-2C05-4E54-8AF2-9F2F8EB12F02}"/>
    <hyperlink ref="M56" r:id="rId99" display="http://www.nvr.navy.mil/SHIPDETAILS/SHIPSDETAIL_SSN_757_2003.HTML" xr:uid="{D9A3275B-A56D-4BE4-88D8-0ADFE1D72428}"/>
    <hyperlink ref="C57" r:id="rId100" tooltip="USS Asheville (SSN-758)" display="https://en.wikipedia.org/wiki/USS_Asheville_(SSN-758)" xr:uid="{A3D77CBC-B7BC-45C8-98C7-E12C5947134D}"/>
    <hyperlink ref="M57" r:id="rId101" display="http://www.nvr.navy.mil/SHIPDETAILS/SHIPSDETAIL_SSN_758_2004.HTML" xr:uid="{B38C4988-A3B0-430A-A8F8-76FD68282391}"/>
    <hyperlink ref="C58" r:id="rId102" tooltip="USS Jefferson City (SSN-759)" display="https://en.wikipedia.org/wiki/USS_Jefferson_City_(SSN-759)" xr:uid="{5646AC61-391B-496B-81D9-419F11C568A4}"/>
    <hyperlink ref="M58" r:id="rId103" display="http://www.nvr.navy.mil/SHIPDETAILS/SHIPSDETAIL_SSN_759_2005.HTML" xr:uid="{6B988B07-01FB-4DF9-968A-4090D6E20E0E}"/>
    <hyperlink ref="C59" r:id="rId104" tooltip="USS Annapolis (SSN-760)" display="https://en.wikipedia.org/wiki/USS_Annapolis_(SSN-760)" xr:uid="{32E6D826-B19E-440A-8F76-B37D95413AC3}"/>
    <hyperlink ref="M59" r:id="rId105" display="http://www.nvr.navy.mil/SHIPDETAILS/SHIPSDETAIL_SSN_760_2006.HTML" xr:uid="{57695400-ADAE-41BB-85AC-7B71C1B29F9F}"/>
    <hyperlink ref="C60" r:id="rId106" tooltip="USS Springfield (SSN-761)" display="https://en.wikipedia.org/wiki/USS_Springfield_(SSN-761)" xr:uid="{08C74DC1-57AB-4629-8128-93913C3407DD}"/>
    <hyperlink ref="M60" r:id="rId107" display="http://www.nvr.navy.mil/SHIPDETAILS/SHIPSDETAIL_SSN_761_2007.HTML" xr:uid="{55EDF6CE-3BF9-468A-8F06-596278BB7E32}"/>
    <hyperlink ref="C61" r:id="rId108" tooltip="USS Columbus (SSN-762)" display="https://en.wikipedia.org/wiki/USS_Columbus_(SSN-762)" xr:uid="{92B94D8F-9BA2-45B3-A6EE-6FC4569ABA1A}"/>
    <hyperlink ref="M61" r:id="rId109" display="http://www.nvr.navy.mil/SHIPDETAILS/SHIPSDETAIL_SSN_762_2008.HTML" xr:uid="{6463005C-1CB1-4650-B564-CBAEAFC40199}"/>
    <hyperlink ref="C62" r:id="rId110" tooltip="USS Santa Fe (SSN-763)" display="https://en.wikipedia.org/wiki/USS_Santa_Fe_(SSN-763)" xr:uid="{71947E26-E44E-4E0C-9FD4-1B18B690859F}"/>
    <hyperlink ref="M62" r:id="rId111" display="http://www.nvr.navy.mil/SHIPDETAILS/SHIPSDETAIL_SSN_763_2009.HTML" xr:uid="{25AEE631-9E6D-4230-AFBA-4D25B1C5CDE9}"/>
    <hyperlink ref="C63" r:id="rId112" tooltip="USS Boise (SSN-764)" display="https://en.wikipedia.org/wiki/USS_Boise_(SSN-764)" xr:uid="{B29F72B4-7FC6-4D64-8D29-230B01B34DC4}"/>
    <hyperlink ref="M63" r:id="rId113" display="http://www.nvr.navy.mil/SHIPDETAILS/SHIPSDETAIL_SSN_764_2010.HTML" xr:uid="{156F1E84-43FD-473D-9C04-B5B9EB66592A}"/>
    <hyperlink ref="C64" r:id="rId114" tooltip="USS Montpelier (SSN-765)" display="https://en.wikipedia.org/wiki/USS_Montpelier_(SSN-765)" xr:uid="{63798F3F-D40D-402E-84DB-CAB566F4D04E}"/>
    <hyperlink ref="M64" r:id="rId115" display="http://www.nvr.navy.mil/SHIPDETAILS/SHIPSDETAIL_SSN_765_2011.HTML" xr:uid="{128F3961-F4C3-4BD4-A7B4-F697A0B1AA7E}"/>
    <hyperlink ref="C65" r:id="rId116" tooltip="USS Charlotte (SSN-766)" display="https://en.wikipedia.org/wiki/USS_Charlotte_(SSN-766)" xr:uid="{820B6738-8D13-4E68-95D0-1C7801F02D74}"/>
    <hyperlink ref="M65" r:id="rId117" display="http://www.nvr.navy.mil/SHIPDETAILS/SHIPSDETAIL_SSN_766_2012.HTML" xr:uid="{AF67B1A2-7E3D-4CC9-9F09-26F95E83CE7A}"/>
    <hyperlink ref="C66" r:id="rId118" tooltip="USS Hampton (SSN-767)" display="https://en.wikipedia.org/wiki/USS_Hampton_(SSN-767)" xr:uid="{459C0AF3-6C2D-4F29-83D4-B1A7AF6BA65E}"/>
    <hyperlink ref="M66" r:id="rId119" display="http://www.nvr.navy.mil/SHIPDETAILS/SHIPSDETAIL_SSN_767_2013.HTML" xr:uid="{252FF2C6-23DD-47E0-943D-7EC7B515F92F}"/>
    <hyperlink ref="C67" r:id="rId120" tooltip="USS Hartford (SSN-768)" display="https://en.wikipedia.org/wiki/USS_Hartford_(SSN-768)" xr:uid="{491174A9-CEA5-4638-9F08-E070C63F9857}"/>
    <hyperlink ref="M67" r:id="rId121" display="http://www.nvr.navy.mil/SHIPDETAILS/SHIPSDETAIL_SSN_768_2014.HTML" xr:uid="{55D71163-A059-4ECA-BACF-EB2BD96FACA8}"/>
    <hyperlink ref="C68" r:id="rId122" tooltip="USS Toledo (SSN-769)" display="https://en.wikipedia.org/wiki/USS_Toledo_(SSN-769)" xr:uid="{AA2F332C-C851-4C55-A4EE-9842C0CABF48}"/>
    <hyperlink ref="M68" r:id="rId123" display="http://www.nvr.navy.mil/SHIPDETAILS/SHIPSDETAIL_SSN_769_2016.HTML" xr:uid="{7C9AE03C-12E1-42D1-B2AC-26B8F8CDA441}"/>
    <hyperlink ref="C69" r:id="rId124" tooltip="USS Tucson (SSN-770)" display="https://en.wikipedia.org/wiki/USS_Tucson_(SSN-770)" xr:uid="{27520224-D316-44F5-842A-8ECB5704EA9F}"/>
    <hyperlink ref="M69" r:id="rId125" display="http://www.nvr.navy.mil/SHIPDETAILS/SHIPSDETAIL_SSN_770_2017.HTML" xr:uid="{FDE0284E-D5AA-4770-8C6B-D3556892BDFA}"/>
    <hyperlink ref="C70" r:id="rId126" tooltip="USS Columbia (SSN-771)" display="https://en.wikipedia.org/wiki/USS_Columbia_(SSN-771)" xr:uid="{196769C6-F5DB-4FB9-90EC-DAA6672DF5B6}"/>
    <hyperlink ref="M70" r:id="rId127" display="http://www.nvr.navy.mil/SHIPDETAILS/SHIPSDETAIL_SSN_771_2018.HTML" xr:uid="{11929D5C-9D93-45EB-B930-F21C40EDB6E6}"/>
    <hyperlink ref="C71" r:id="rId128" tooltip="USS Greeneville (SSN-772)" display="https://en.wikipedia.org/wiki/USS_Greeneville_(SSN-772)" xr:uid="{F06C08E9-9B75-4395-8732-B14425D2A1FA}"/>
    <hyperlink ref="M71" r:id="rId129" display="http://www.nvr.navy.mil/SHIPDETAILS/SHIPSDETAIL_SSN_772_2015.HTML" xr:uid="{FAD73570-134F-4E41-8A5A-5A7D993139E3}"/>
    <hyperlink ref="C72" r:id="rId130" tooltip="USS Cheyenne (SSN-773)" display="https://en.wikipedia.org/wiki/USS_Cheyenne_(SSN-773)" xr:uid="{F3504FC8-7B51-4559-A83A-40BFCD0D897A}"/>
    <hyperlink ref="M72" r:id="rId131" display="http://www.nvr.navy.mil/SHIPDETAILS/SHIPSDETAIL_SSN_773_2019.HTML" xr:uid="{DA3C40E7-864D-4977-827E-6275F81E98D0}"/>
    <hyperlink ref="C80" r:id="rId132" tooltip="USS Virginia (SSN-774)" display="https://en.wikipedia.org/wiki/USS_Virginia_(SSN-774)" xr:uid="{C9784BC1-51FF-4F08-B996-6916E6235417}"/>
    <hyperlink ref="C81" r:id="rId133" tooltip="USS Texas (SSN-775)" display="https://en.wikipedia.org/wiki/USS_Texas_(SSN-775)" xr:uid="{3ED93EFA-16E9-4CF9-8265-5D53698C7413}"/>
    <hyperlink ref="C82" r:id="rId134" tooltip="USS Hawaii (SSN-776)" display="https://en.wikipedia.org/wiki/USS_Hawaii_(SSN-776)" xr:uid="{E543DCF7-C131-46E2-90C4-C4B89274D686}"/>
    <hyperlink ref="C83" r:id="rId135" tooltip="USS North Carolina (SSN-777)" display="https://en.wikipedia.org/wiki/USS_North_Carolina_(SSN-777)" xr:uid="{B93654BD-D284-4C85-8A6D-F407BD0D1995}"/>
    <hyperlink ref="C84" r:id="rId136" tooltip="USS New Hampshire (SSN-778)" display="https://en.wikipedia.org/wiki/USS_New_Hampshire_(SSN-778)" xr:uid="{62B18388-8A4E-40F0-BE40-8E17BEA7B341}"/>
    <hyperlink ref="I84" r:id="rId137" location="cite_note-111" display="https://en.wikipedia.org/wiki/Virginia-class_submarine - cite_note-111" xr:uid="{CEA4B6E4-70E1-4360-B3E4-1B80832D1ECF}"/>
    <hyperlink ref="C85" r:id="rId138" tooltip="USS New Mexico (SSN-779)" display="https://en.wikipedia.org/wiki/USS_New_Mexico_(SSN-779)" xr:uid="{6CF5CC89-EE43-477C-A9E2-979CC7F3ED44}"/>
    <hyperlink ref="I85" r:id="rId139" location="cite_note-112" display="https://en.wikipedia.org/wiki/Virginia-class_submarine - cite_note-112" xr:uid="{BF88ECB1-1893-444A-B716-EC675EA5BDD6}"/>
    <hyperlink ref="C86" r:id="rId140" tooltip="USS Missouri (SSN-780)" display="https://en.wikipedia.org/wiki/USS_Missouri_(SSN-780)" xr:uid="{89CAD780-461F-413B-A666-71407C7F2472}"/>
    <hyperlink ref="C87" r:id="rId141" tooltip="USS California (SSN-781)" display="https://en.wikipedia.org/wiki/USS_California_(SSN-781)" xr:uid="{C14FAC09-C483-46FA-83B2-FDA8AAF35155}"/>
    <hyperlink ref="I87" r:id="rId142" location="cite_note-115" display="https://en.wikipedia.org/wiki/Virginia-class_submarine - cite_note-115" xr:uid="{F3116244-CEDB-4130-92D4-BD160565B2FE}"/>
    <hyperlink ref="C88" r:id="rId143" tooltip="USS Mississippi (SSN-782)" display="https://en.wikipedia.org/wiki/USS_Mississippi_(SSN-782)" xr:uid="{B45F7F48-AB57-4EB1-A18A-B9D8D1117413}"/>
    <hyperlink ref="I88" r:id="rId144" location="cite_note-116" display="https://en.wikipedia.org/wiki/Virginia-class_submarine - cite_note-116" xr:uid="{D8B83414-B9E9-448E-883F-A70AC53940E0}"/>
    <hyperlink ref="C89" r:id="rId145" tooltip="USS Minnesota (SSN-783)" display="https://en.wikipedia.org/wiki/USS_Minnesota_(SSN-783)" xr:uid="{A93FF1D7-7213-4D22-91F9-E819E2B40206}"/>
    <hyperlink ref="C93" r:id="rId146" tooltip="USS Washington (SSN-787)" display="https://en.wikipedia.org/wiki/USS_Washington_(SSN-787)" xr:uid="{6814F015-9D3E-4F6F-B6B3-1A4D88E37A44}"/>
    <hyperlink ref="G93" r:id="rId147" location="cite_note-NVR_Washington-131" display="https://en.wikipedia.org/wiki/Virginia-class_submarine - cite_note-NVR_Washington-131" xr:uid="{A096796E-D68C-4F51-9935-BADE1A9865DD}"/>
    <hyperlink ref="H93" r:id="rId148" location="cite_note-NVR_Washington-131" display="https://en.wikipedia.org/wiki/Virginia-class_submarine - cite_note-NVR_Washington-131" xr:uid="{E0E32716-437C-4BE7-959B-6BDC298C047F}"/>
    <hyperlink ref="I93" r:id="rId149" location="cite_note-Kitsap_Sun-132" display="https://en.wikipedia.org/wiki/Virginia-class_submarine - cite_note-Kitsap_Sun-132" xr:uid="{A724014A-07A5-4127-AC4D-BB9909ED5E87}"/>
    <hyperlink ref="C94" r:id="rId150" tooltip="USS Colorado (SSN-788)" display="https://en.wikipedia.org/wiki/USS_Colorado_(SSN-788)" xr:uid="{BEB8D52C-9B96-4115-AE9B-A26FFC557BE6}"/>
    <hyperlink ref="G94" r:id="rId151" location="cite_note-NVR_Colorado-133" display="https://en.wikipedia.org/wiki/Virginia-class_submarine - cite_note-NVR_Colorado-133" xr:uid="{914284BB-B9B6-4076-BBF8-3672AFDA7AD8}"/>
    <hyperlink ref="I94" r:id="rId152" location="cite_note-134" display="https://en.wikipedia.org/wiki/Virginia-class_submarine - cite_note-134" xr:uid="{E3B66350-20E3-48AD-839B-CD70E66F2E8B}"/>
    <hyperlink ref="C95" r:id="rId153" tooltip="USS Indiana (SSN-789)" display="https://en.wikipedia.org/wiki/USS_Indiana_(SSN-789)" xr:uid="{37996A0A-F114-49FF-9D7E-2347AE65D6F9}"/>
    <hyperlink ref="G95" r:id="rId154" location="cite_note-NVR_Indiana-135" display="https://en.wikipedia.org/wiki/Virginia-class_submarine - cite_note-NVR_Indiana-135" xr:uid="{28E24193-4EEE-4F60-A6CC-96C96ADFA54A}"/>
    <hyperlink ref="I95" r:id="rId155" location="cite_note-136" display="https://en.wikipedia.org/wiki/Virginia-class_submarine - cite_note-136" xr:uid="{099C2911-517A-418F-840B-DD0AC9A41CB2}"/>
    <hyperlink ref="C96" r:id="rId156" tooltip="USS South Dakota (SSN-790)" display="https://en.wikipedia.org/wiki/USS_South_Dakota_(SSN-790)" xr:uid="{DE1F1E4B-5AE6-46E1-B6F5-9A1627359204}"/>
    <hyperlink ref="G96" r:id="rId157" location="cite_note-NVR_South_Dakota-137" display="https://en.wikipedia.org/wiki/Virginia-class_submarine - cite_note-NVR_South_Dakota-137" xr:uid="{97AD2D25-F3C8-430F-ABB7-BFFABD40B07B}"/>
    <hyperlink ref="C97" r:id="rId158" tooltip="USS Delaware (SSN-791)" display="https://en.wikipedia.org/wiki/USS_Delaware_(SSN-791)" xr:uid="{FF9E8312-DDD7-4F9D-9980-70D49BF1E21B}"/>
    <hyperlink ref="G97" r:id="rId159" location="cite_note-NVR_Delaware-138" display="https://en.wikipedia.org/wiki/Virginia-class_submarine - cite_note-NVR_Delaware-138" xr:uid="{45E245EE-CF93-469E-AA29-440A8B4006BE}"/>
    <hyperlink ref="C98" r:id="rId160" tooltip="USS Vermont (SSN-792)" display="https://en.wikipedia.org/wiki/USS_Vermont_(SSN-792)" xr:uid="{70BFE8A4-AE94-4FAD-AA1F-D6F4AAFE88C4}"/>
    <hyperlink ref="C99" r:id="rId161" tooltip="USS Oregon (SSN-793)" display="https://en.wikipedia.org/wiki/USS_Oregon_(SSN-793)" xr:uid="{CA8D1C2F-5480-4BF4-8491-52DFD824C61C}"/>
    <hyperlink ref="G99" r:id="rId162" location="cite_note-148" display="https://en.wikipedia.org/wiki/Virginia-class_submarine - cite_note-148" xr:uid="{8DBA1532-6680-42D1-AB2E-D595E1AD2314}"/>
    <hyperlink ref="C100" r:id="rId163" tooltip="USS Montana (SSN-794)" display="https://en.wikipedia.org/wiki/USS_Montana_(SSN-794)" xr:uid="{70B7B094-17BD-41A7-A14B-4E47C76353C8}"/>
    <hyperlink ref="G100" r:id="rId164" location="cite_note-151" display="https://en.wikipedia.org/wiki/Virginia-class_submarine - cite_note-151" xr:uid="{70E3596B-9191-4D8B-87C7-0549807E258D}"/>
    <hyperlink ref="C101" r:id="rId165" tooltip="USS Hyman G. Rickover (SSN-795)" display="https://en.wikipedia.org/wiki/USS_Hyman_G._Rickover_(SSN-795)" xr:uid="{5B0F0396-6F8A-4881-A38D-55DBF07E1691}"/>
    <hyperlink ref="C102" r:id="rId166" tooltip="USS New Jersey (SSN-796)" display="https://en.wikipedia.org/wiki/USS_New_Jersey_(SSN-796)" xr:uid="{803CD995-3286-4999-BDCB-293BF77131F8}"/>
    <hyperlink ref="C103" r:id="rId167" tooltip="USS Iowa (SSN-797)" display="https://en.wikipedia.org/wiki/USS_Iowa_(SSN-797)" xr:uid="{3F252A9E-479B-4C0D-BDF9-DB6358757B21}"/>
    <hyperlink ref="C104" r:id="rId168" tooltip="USS Massachusetts (SSN-798)" display="https://en.wikipedia.org/wiki/USS_Massachusetts_(SSN-798)" xr:uid="{AB6BC00D-5AAE-46D5-A765-5E752805AE59}"/>
    <hyperlink ref="C105" r:id="rId169" tooltip="USS Idaho (SSN-799)" display="https://en.wikipedia.org/wiki/USS_Idaho_(SSN-799)" xr:uid="{051915CB-C9EE-451C-AD91-7524128B16C2}"/>
    <hyperlink ref="C106" r:id="rId170" tooltip="USS Arkansas (SSN-800)" display="https://en.wikipedia.org/wiki/USS_Arkansas_(SSN-800)" xr:uid="{A350D604-E806-415C-BE66-1742B65C0BE6}"/>
    <hyperlink ref="C107" r:id="rId171" tooltip="USS Utah (SSN-801)" display="https://en.wikipedia.org/wiki/USS_Utah_(SSN-801)" xr:uid="{918FAB88-0DB3-487D-943A-2AB20F74837D}"/>
    <hyperlink ref="C108" r:id="rId172" tooltip="USS Unnamed (SSN-802) (page does not exist)" display="https://en.wikipedia.org/w/index.php?title=USS_Unnamed_(SSN-802)&amp;action=edit&amp;redlink=1" xr:uid="{02F21EF8-5D80-48F9-88B8-458729BB2B85}"/>
    <hyperlink ref="C109" r:id="rId173" tooltip="USS Unnamed (SSN-803) (page does not exist)" display="https://en.wikipedia.org/w/index.php?title=USS_Unnamed_(SSN-803)&amp;action=edit&amp;redlink=1" xr:uid="{2B970B68-26F1-482B-B2BD-6F5A70CD2FEE}"/>
    <hyperlink ref="C110" r:id="rId174" tooltip="USS Unnamed (SSN-804) (page does not exist)" display="https://en.wikipedia.org/w/index.php?title=USS_Unnamed_(SSN-804)&amp;action=edit&amp;redlink=1" xr:uid="{69F85E9F-E48A-4854-8A1D-5BD1D94F6AC0}"/>
    <hyperlink ref="F110" r:id="rId175" location="cite_note-HIINN-166" display="https://en.wikipedia.org/wiki/Virginia-class_submarine - cite_note-HIINN-166" xr:uid="{9CC09397-1141-4F2C-9D33-A08024600298}"/>
    <hyperlink ref="C111" r:id="rId176" tooltip="USS Unnamed (SSN-805) (page does not exist)" display="https://en.wikipedia.org/w/index.php?title=USS_Unnamed_(SSN-805)&amp;action=edit&amp;redlink=1" xr:uid="{17A50371-703D-48F5-98B3-03EBB5480E58}"/>
    <hyperlink ref="C112" r:id="rId177" tooltip="USS Unnamed (SSN-806) (page does not exist)" display="https://en.wikipedia.org/w/index.php?title=USS_Unnamed_(SSN-806)&amp;action=edit&amp;redlink=1" xr:uid="{88D83115-113B-42B5-A7C5-04B9F74F9B47}"/>
    <hyperlink ref="C113" r:id="rId178" tooltip="USS Unnamed (SSN-807) (page does not exist)" display="https://en.wikipedia.org/w/index.php?title=USS_Unnamed_(SSN-807)&amp;action=edit&amp;redlink=1" xr:uid="{DBC536AA-C7F2-418B-9AC8-54A3EEA01F4E}"/>
    <hyperlink ref="C114" r:id="rId179" tooltip="USS Unnamed (SSN-808) (page does not exist)" display="https://en.wikipedia.org/w/index.php?title=USS_Unnamed_(SSN-808)&amp;action=edit&amp;redlink=1" xr:uid="{DF662C54-EDA4-481F-88A9-835A518DC72A}"/>
    <hyperlink ref="C115" r:id="rId180" tooltip="USS Unnamed (SSN-809) (page does not exist)" display="https://en.wikipedia.org/w/index.php?title=USS_Unnamed_(SSN-809)&amp;action=edit&amp;redlink=1" xr:uid="{468104FA-748E-4E85-8D08-CA654239111F}"/>
    <hyperlink ref="C116" r:id="rId181" tooltip="USS Unnamed (SSN-810) (page does not exist)" display="https://en.wikipedia.org/w/index.php?title=USS_Unnamed_(SSN-810)&amp;action=edit&amp;redlink=1" xr:uid="{A925F275-0B20-40B3-B2AC-5700BB43B5F2}"/>
    <hyperlink ref="C117" r:id="rId182" tooltip="USS Unnamed (SSN-811) (page does not exist)" display="https://en.wikipedia.org/w/index.php?title=USS_Unnamed_(SSN-811)&amp;action=edit&amp;redlink=1" xr:uid="{03029EEF-B666-49E5-AD77-3A1386F3112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83ED7-8D10-43D9-8371-0127830AD493}">
  <dimension ref="A2:J10"/>
  <sheetViews>
    <sheetView tabSelected="1" workbookViewId="0">
      <selection activeCell="C11" sqref="C11"/>
    </sheetView>
  </sheetViews>
  <sheetFormatPr defaultRowHeight="14.4" x14ac:dyDescent="0.3"/>
  <cols>
    <col min="5" max="5" width="9.77734375" bestFit="1" customWidth="1"/>
    <col min="6" max="6" width="13.44140625" bestFit="1" customWidth="1"/>
  </cols>
  <sheetData>
    <row r="2" spans="1:10" x14ac:dyDescent="0.3">
      <c r="A2" t="s">
        <v>1</v>
      </c>
      <c r="B2" t="s">
        <v>1450</v>
      </c>
    </row>
    <row r="3" spans="1:10" x14ac:dyDescent="0.3">
      <c r="A3" s="21">
        <v>983</v>
      </c>
      <c r="B3" s="21">
        <v>832</v>
      </c>
      <c r="C3" t="s">
        <v>1451</v>
      </c>
      <c r="D3" t="str">
        <f>IF(B3&gt;999,"_","__")</f>
        <v>__</v>
      </c>
      <c r="E3" t="str">
        <f>CONCATENATE(D3,B3, " NAS")</f>
        <v>__832 NAS</v>
      </c>
      <c r="F3" t="str">
        <f>CONCATENATE("AIR@FLY",D3,B3)</f>
        <v>AIR@FLY__832</v>
      </c>
      <c r="G3" t="str">
        <f>CONCATENATE(C3,"-",D3,B3)</f>
        <v>VFA-__832</v>
      </c>
      <c r="J3" t="str">
        <f>CONCATENATE("insert into unitindex (indexcode, unitid, issortindex, isdisplayindex, isalt, isplaceholder, displayorder) values ('",E3,"',",A3,",0,1,0,0,10) insert into unitindex (indexcode, unitid, issortindex, isdisplayindex, isalt, isplaceholder, displayorder) values ('",F3,"',",A3,",1,1,0,0,30) insert into unitindex (indexcode, unitid, issortindex, isdisplayindex, isalt, isplaceholder, displayorder) values ('",G3,"',",A3,"",",1,1,0,0,50)")</f>
        <v>insert into unitindex (indexcode, unitid, issortindex, isdisplayindex, isalt, isplaceholder, displayorder) values ('__832 NAS',983,0,1,0,0,10) insert into unitindex (indexcode, unitid, issortindex, isdisplayindex, isalt, isplaceholder, displayorder) values ('AIR@FLY__832',983,1,1,0,0,30) insert into unitindex (indexcode, unitid, issortindex, isdisplayindex, isalt, isplaceholder, displayorder) values ('VFA-__832',983,1,1,0,0,50)</v>
      </c>
    </row>
    <row r="4" spans="1:10" x14ac:dyDescent="0.3">
      <c r="A4" s="21">
        <v>984</v>
      </c>
      <c r="B4" s="21">
        <v>837</v>
      </c>
      <c r="C4" s="21" t="s">
        <v>1451</v>
      </c>
      <c r="D4" t="str">
        <f>IF(B4&gt;999,"_","__")</f>
        <v>__</v>
      </c>
      <c r="E4" t="str">
        <f>CONCATENATE(D4,B4, " NAS")</f>
        <v>__837 NAS</v>
      </c>
      <c r="F4" t="str">
        <f>CONCATENATE("AIR@FLY",D4,B4)</f>
        <v>AIR@FLY__837</v>
      </c>
      <c r="G4" t="str">
        <f>CONCATENATE(C4,"-",D4,B4)</f>
        <v>VFA-__837</v>
      </c>
      <c r="J4" t="str">
        <f t="shared" ref="J4:J10" si="0">CONCATENATE("insert into unitindex (indexcode, unitid, issortindex, isdisplayindex, isalt, isplaceholder, displayorder) values ('",E4,"',",A4,",0,1,0,0,10) insert into unitindex (indexcode, unitid, issortindex, isdisplayindex, isalt, isplaceholder, displayorder) values ('",F4,"',",A4,",1,1,0,0,30) insert into unitindex (indexcode, unitid, issortindex, isdisplayindex, isalt, isplaceholder, displayorder) values ('",G4,"',",A4,"",",1,1,0,0,50)")</f>
        <v>insert into unitindex (indexcode, unitid, issortindex, isdisplayindex, isalt, isplaceholder, displayorder) values ('__837 NAS',984,0,1,0,0,10) insert into unitindex (indexcode, unitid, issortindex, isdisplayindex, isalt, isplaceholder, displayorder) values ('AIR@FLY__837',984,1,1,0,0,30) insert into unitindex (indexcode, unitid, issortindex, isdisplayindex, isalt, isplaceholder, displayorder) values ('VFA-__837',984,1,1,0,0,50)</v>
      </c>
    </row>
    <row r="5" spans="1:10" x14ac:dyDescent="0.3">
      <c r="A5" s="21">
        <v>986</v>
      </c>
      <c r="B5" s="21">
        <v>1805</v>
      </c>
      <c r="C5" s="21" t="s">
        <v>1451</v>
      </c>
      <c r="D5" t="str">
        <f>IF(B5&gt;999,"_","__")</f>
        <v>_</v>
      </c>
      <c r="E5" t="str">
        <f>CONCATENATE(D5,B5, " NAS")</f>
        <v>_1805 NAS</v>
      </c>
      <c r="F5" t="str">
        <f>CONCATENATE("AIR@FLY",D5,B5)</f>
        <v>AIR@FLY_1805</v>
      </c>
      <c r="G5" t="str">
        <f>CONCATENATE(C5,"-",D5,B5)</f>
        <v>VFA-_1805</v>
      </c>
      <c r="J5" t="str">
        <f t="shared" si="0"/>
        <v>insert into unitindex (indexcode, unitid, issortindex, isdisplayindex, isalt, isplaceholder, displayorder) values ('_1805 NAS',986,0,1,0,0,10) insert into unitindex (indexcode, unitid, issortindex, isdisplayindex, isalt, isplaceholder, displayorder) values ('AIR@FLY_1805',986,1,1,0,0,30) insert into unitindex (indexcode, unitid, issortindex, isdisplayindex, isalt, isplaceholder, displayorder) values ('VFA-_1805',986,1,1,0,0,50)</v>
      </c>
    </row>
    <row r="6" spans="1:10" x14ac:dyDescent="0.3">
      <c r="A6" s="21">
        <v>987</v>
      </c>
      <c r="B6" s="21">
        <v>3912</v>
      </c>
      <c r="C6" s="21" t="s">
        <v>1452</v>
      </c>
      <c r="D6" t="str">
        <f>IF(B6&gt;999,"_","__")</f>
        <v>_</v>
      </c>
      <c r="E6" t="str">
        <f>CONCATENATE(D6,B6, " NAS")</f>
        <v>_3912 NAS</v>
      </c>
      <c r="F6" t="str">
        <f>CONCATENATE("AIR@FLY",D6,B6)</f>
        <v>AIR@FLY_3912</v>
      </c>
      <c r="G6" t="str">
        <f>CONCATENATE(C6,"-",D6,B6)</f>
        <v>VMFA-_3912</v>
      </c>
      <c r="J6" t="str">
        <f t="shared" si="0"/>
        <v>insert into unitindex (indexcode, unitid, issortindex, isdisplayindex, isalt, isplaceholder, displayorder) values ('_3912 NAS',987,0,1,0,0,10) insert into unitindex (indexcode, unitid, issortindex, isdisplayindex, isalt, isplaceholder, displayorder) values ('AIR@FLY_3912',987,1,1,0,0,30) insert into unitindex (indexcode, unitid, issortindex, isdisplayindex, isalt, isplaceholder, displayorder) values ('VMFA-_3912',987,1,1,0,0,50)</v>
      </c>
    </row>
    <row r="7" spans="1:10" x14ac:dyDescent="0.3">
      <c r="A7" s="21">
        <v>988</v>
      </c>
      <c r="B7" s="21">
        <v>1826</v>
      </c>
      <c r="C7" s="21" t="s">
        <v>1454</v>
      </c>
      <c r="D7" t="str">
        <f>IF(B7&gt;999,"_","__")</f>
        <v>_</v>
      </c>
      <c r="E7" t="str">
        <f>CONCATENATE(D7,B7, " NAS")</f>
        <v>_1826 NAS</v>
      </c>
      <c r="F7" t="str">
        <f>CONCATENATE("AIR@FLY",D7,B7)</f>
        <v>AIR@FLY_1826</v>
      </c>
      <c r="G7" t="str">
        <f>CONCATENATE(C7,"-",D7,B7)</f>
        <v>VAW-_1826</v>
      </c>
      <c r="J7" t="str">
        <f t="shared" si="0"/>
        <v>insert into unitindex (indexcode, unitid, issortindex, isdisplayindex, isalt, isplaceholder, displayorder) values ('_1826 NAS',988,0,1,0,0,10) insert into unitindex (indexcode, unitid, issortindex, isdisplayindex, isalt, isplaceholder, displayorder) values ('AIR@FLY_1826',988,1,1,0,0,30) insert into unitindex (indexcode, unitid, issortindex, isdisplayindex, isalt, isplaceholder, displayorder) values ('VAW-_1826',988,1,1,0,0,50)</v>
      </c>
    </row>
    <row r="8" spans="1:10" x14ac:dyDescent="0.3">
      <c r="A8" s="21">
        <v>989</v>
      </c>
      <c r="B8" s="21">
        <v>1830</v>
      </c>
      <c r="C8" s="21" t="s">
        <v>1453</v>
      </c>
      <c r="D8" t="str">
        <f>IF(B8&gt;999,"_","__")</f>
        <v>_</v>
      </c>
      <c r="E8" t="str">
        <f>CONCATENATE(D8,B8, " NAS")</f>
        <v>_1830 NAS</v>
      </c>
      <c r="F8" t="str">
        <f>CONCATENATE("AIR@FLY",D8,B8)</f>
        <v>AIR@FLY_1830</v>
      </c>
      <c r="G8" t="str">
        <f>CONCATENATE(C8,"-",D8,B8)</f>
        <v>VAQ-_1830</v>
      </c>
      <c r="J8" t="str">
        <f t="shared" si="0"/>
        <v>insert into unitindex (indexcode, unitid, issortindex, isdisplayindex, isalt, isplaceholder, displayorder) values ('_1830 NAS',989,0,1,0,0,10) insert into unitindex (indexcode, unitid, issortindex, isdisplayindex, isalt, isplaceholder, displayorder) values ('AIR@FLY_1830',989,1,1,0,0,30) insert into unitindex (indexcode, unitid, issortindex, isdisplayindex, isalt, isplaceholder, displayorder) values ('VAQ-_1830',989,1,1,0,0,50)</v>
      </c>
    </row>
    <row r="9" spans="1:10" x14ac:dyDescent="0.3">
      <c r="A9" s="21">
        <v>990</v>
      </c>
      <c r="B9" s="21">
        <v>807</v>
      </c>
      <c r="C9" s="21" t="s">
        <v>1455</v>
      </c>
      <c r="D9" t="str">
        <f>IF(B9&gt;999,"_","__")</f>
        <v>__</v>
      </c>
      <c r="E9" t="str">
        <f>CONCATENATE(D9,B9, " NAS")</f>
        <v>__807 NAS</v>
      </c>
      <c r="F9" t="str">
        <f>CONCATENATE("AIR@FLY",D9,B9)</f>
        <v>AIR@FLY__807</v>
      </c>
      <c r="G9" t="str">
        <f>CONCATENATE(C9,"-",D9,B9)</f>
        <v>HSC-__807</v>
      </c>
      <c r="J9" t="str">
        <f t="shared" si="0"/>
        <v>insert into unitindex (indexcode, unitid, issortindex, isdisplayindex, isalt, isplaceholder, displayorder) values ('__807 NAS',990,0,1,0,0,10) insert into unitindex (indexcode, unitid, issortindex, isdisplayindex, isalt, isplaceholder, displayorder) values ('AIR@FLY__807',990,1,1,0,0,30) insert into unitindex (indexcode, unitid, issortindex, isdisplayindex, isalt, isplaceholder, displayorder) values ('HSC-__807',990,1,1,0,0,50)</v>
      </c>
    </row>
    <row r="10" spans="1:10" x14ac:dyDescent="0.3">
      <c r="A10" s="21">
        <v>991</v>
      </c>
      <c r="B10" s="21">
        <v>874</v>
      </c>
      <c r="C10" s="21" t="s">
        <v>1456</v>
      </c>
      <c r="D10" t="str">
        <f>IF(B10&gt;999,"_","__")</f>
        <v>__</v>
      </c>
      <c r="E10" t="str">
        <f>CONCATENATE(D10,B10, " NAS")</f>
        <v>__874 NAS</v>
      </c>
      <c r="F10" t="str">
        <f>CONCATENATE("AIR@FLY",D10,B10)</f>
        <v>AIR@FLY__874</v>
      </c>
      <c r="G10" t="str">
        <f>CONCATENATE(C10,"-",D10,B10)</f>
        <v>HSM-__874</v>
      </c>
      <c r="J10" t="str">
        <f t="shared" si="0"/>
        <v>insert into unitindex (indexcode, unitid, issortindex, isdisplayindex, isalt, isplaceholder, displayorder) values ('__874 NAS',991,0,1,0,0,10) insert into unitindex (indexcode, unitid, issortindex, isdisplayindex, isalt, isplaceholder, displayorder) values ('AIR@FLY__874',991,1,1,0,0,30) insert into unitindex (indexcode, unitid, issortindex, isdisplayindex, isalt, isplaceholder, displayorder) values ('HSM-__874',991,1,1,0,0,50)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Alpha</vt:lpstr>
      <vt:lpstr>Sheet1</vt:lpstr>
      <vt:lpstr>Sheet2</vt:lpstr>
      <vt:lpstr>Sheet3</vt:lpstr>
      <vt:lpstr>Sheet5</vt:lpstr>
      <vt:lpstr>Sheet4</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Bowman</dc:creator>
  <cp:lastModifiedBy>Gareth Bowman</cp:lastModifiedBy>
  <dcterms:created xsi:type="dcterms:W3CDTF">2018-07-11T22:31:05Z</dcterms:created>
  <dcterms:modified xsi:type="dcterms:W3CDTF">2018-08-13T20:43:55Z</dcterms:modified>
</cp:coreProperties>
</file>