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repos\Liaison\DatabaseBackups\scripts\"/>
    </mc:Choice>
  </mc:AlternateContent>
  <xr:revisionPtr revIDLastSave="0" documentId="13_ncr:1_{4F97588E-0152-4344-940A-4F1F89CFCFEA}" xr6:coauthVersionLast="34" xr6:coauthVersionMax="34" xr10:uidLastSave="{00000000-0000-0000-0000-000000000000}"/>
  <bookViews>
    <workbookView xWindow="0" yWindow="0" windowWidth="19008" windowHeight="8496" activeTab="4" xr2:uid="{C087E0D5-AD7F-4046-9053-CA078BC59E85}"/>
  </bookViews>
  <sheets>
    <sheet name="Alpha" sheetId="5" r:id="rId1"/>
    <sheet name="Sheet1" sheetId="1" r:id="rId2"/>
    <sheet name="Sheet2" sheetId="2" r:id="rId3"/>
    <sheet name="Sheet3" sheetId="3" r:id="rId4"/>
    <sheet name="Sheet4" sheetId="4"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 i="4" l="1"/>
  <c r="L48" i="4"/>
  <c r="L47" i="4"/>
  <c r="L46" i="4"/>
  <c r="L45" i="4"/>
  <c r="L44" i="4"/>
  <c r="L43" i="4"/>
  <c r="L42" i="4"/>
  <c r="L41" i="4"/>
  <c r="L40" i="4"/>
  <c r="L39" i="4"/>
  <c r="L38" i="4"/>
  <c r="AH49" i="4"/>
  <c r="AG49" i="4"/>
  <c r="AC49" i="4"/>
  <c r="X49" i="4"/>
  <c r="S49" i="4"/>
  <c r="W49" i="4" s="1"/>
  <c r="R49" i="4"/>
  <c r="Q49" i="4"/>
  <c r="AH48" i="4"/>
  <c r="AG48" i="4"/>
  <c r="AC48" i="4"/>
  <c r="X48" i="4"/>
  <c r="S48" i="4"/>
  <c r="W48" i="4" s="1"/>
  <c r="R48" i="4"/>
  <c r="Q48" i="4"/>
  <c r="O48" i="4"/>
  <c r="AD48" i="4" s="1"/>
  <c r="AH47" i="4"/>
  <c r="AG47" i="4"/>
  <c r="AC47" i="4"/>
  <c r="X47" i="4"/>
  <c r="S47" i="4"/>
  <c r="W47" i="4" s="1"/>
  <c r="R47" i="4"/>
  <c r="Q47" i="4"/>
  <c r="O47" i="4"/>
  <c r="AD47" i="4" s="1"/>
  <c r="AH46" i="4"/>
  <c r="AG46" i="4"/>
  <c r="AC46" i="4"/>
  <c r="X46" i="4"/>
  <c r="S46" i="4"/>
  <c r="W46" i="4" s="1"/>
  <c r="R46" i="4"/>
  <c r="Q46" i="4"/>
  <c r="O46" i="4"/>
  <c r="AH45" i="4"/>
  <c r="AG45" i="4"/>
  <c r="AC45" i="4"/>
  <c r="X45" i="4"/>
  <c r="S45" i="4"/>
  <c r="W45" i="4" s="1"/>
  <c r="R45" i="4"/>
  <c r="Q45" i="4"/>
  <c r="AH44" i="4"/>
  <c r="AG44" i="4"/>
  <c r="AC44" i="4"/>
  <c r="X44" i="4"/>
  <c r="S44" i="4"/>
  <c r="W44" i="4" s="1"/>
  <c r="R44" i="4"/>
  <c r="Q44" i="4"/>
  <c r="O44" i="4"/>
  <c r="AH43" i="4"/>
  <c r="AG43" i="4"/>
  <c r="AC43" i="4"/>
  <c r="X43" i="4"/>
  <c r="S43" i="4"/>
  <c r="W43" i="4" s="1"/>
  <c r="R43" i="4"/>
  <c r="Q43" i="4"/>
  <c r="O43" i="4"/>
  <c r="AH42" i="4"/>
  <c r="AG42" i="4"/>
  <c r="AC42" i="4"/>
  <c r="X42" i="4"/>
  <c r="W42" i="4"/>
  <c r="S42" i="4"/>
  <c r="R42" i="4"/>
  <c r="Q42" i="4"/>
  <c r="O42" i="4"/>
  <c r="AH41" i="4"/>
  <c r="AG41" i="4"/>
  <c r="AC41" i="4"/>
  <c r="X41" i="4"/>
  <c r="S41" i="4"/>
  <c r="W41" i="4" s="1"/>
  <c r="R41" i="4"/>
  <c r="Q41" i="4"/>
  <c r="AH40" i="4"/>
  <c r="AG40" i="4"/>
  <c r="AC40" i="4"/>
  <c r="X40" i="4"/>
  <c r="S40" i="4"/>
  <c r="W40" i="4" s="1"/>
  <c r="R40" i="4"/>
  <c r="Q40" i="4"/>
  <c r="O40" i="4"/>
  <c r="AH39" i="4"/>
  <c r="AG39" i="4"/>
  <c r="AC39" i="4"/>
  <c r="X39" i="4"/>
  <c r="S39" i="4"/>
  <c r="W39" i="4" s="1"/>
  <c r="R39" i="4"/>
  <c r="Q39" i="4"/>
  <c r="O39" i="4"/>
  <c r="AD39" i="4" s="1"/>
  <c r="AH38" i="4"/>
  <c r="AG38" i="4"/>
  <c r="AC38" i="4"/>
  <c r="X38" i="4"/>
  <c r="S38" i="4"/>
  <c r="W38" i="4" s="1"/>
  <c r="R38" i="4"/>
  <c r="Q38" i="4"/>
  <c r="O38" i="4"/>
  <c r="AD38" i="4" s="1"/>
  <c r="N49" i="4"/>
  <c r="N48" i="4"/>
  <c r="U48" i="4" s="1"/>
  <c r="V48" i="4" s="1"/>
  <c r="N47" i="4"/>
  <c r="P47" i="4" s="1"/>
  <c r="AB47" i="4" s="1"/>
  <c r="N46" i="4"/>
  <c r="U46" i="4" s="1"/>
  <c r="V46" i="4" s="1"/>
  <c r="N45" i="4"/>
  <c r="N44" i="4"/>
  <c r="P44" i="4" s="1"/>
  <c r="AB44" i="4" s="1"/>
  <c r="N43" i="4"/>
  <c r="T43" i="4" s="1"/>
  <c r="N42" i="4"/>
  <c r="N41" i="4"/>
  <c r="N40" i="4"/>
  <c r="P40" i="4" s="1"/>
  <c r="N39" i="4"/>
  <c r="P39" i="4" s="1"/>
  <c r="AB39" i="4" s="1"/>
  <c r="N38" i="4"/>
  <c r="P38" i="4" s="1"/>
  <c r="AB38" i="4" s="1"/>
  <c r="M49" i="4"/>
  <c r="M48" i="4"/>
  <c r="M47" i="4"/>
  <c r="M46" i="4"/>
  <c r="M45" i="4"/>
  <c r="M44" i="4"/>
  <c r="M43" i="4"/>
  <c r="M42" i="4"/>
  <c r="M41" i="4"/>
  <c r="M40" i="4"/>
  <c r="M39" i="4"/>
  <c r="M38" i="4"/>
  <c r="AC4" i="5"/>
  <c r="I49" i="4"/>
  <c r="I48" i="4"/>
  <c r="I47" i="4"/>
  <c r="I46" i="4"/>
  <c r="I45" i="4"/>
  <c r="I44" i="4"/>
  <c r="I43" i="4"/>
  <c r="I42" i="4"/>
  <c r="I41" i="4"/>
  <c r="I40" i="4"/>
  <c r="I39" i="4"/>
  <c r="I38"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AH1"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G6" i="4"/>
  <c r="AG5" i="4"/>
  <c r="AG4" i="4"/>
  <c r="AG3" i="4"/>
  <c r="AG2" i="4"/>
  <c r="AG1"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2"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I1" i="4"/>
  <c r="AC1" i="4"/>
  <c r="AC3" i="5"/>
  <c r="AC2" i="5"/>
  <c r="X36" i="4"/>
  <c r="S36" i="4"/>
  <c r="W36" i="4" s="1"/>
  <c r="R36" i="4"/>
  <c r="Q36" i="4"/>
  <c r="N36" i="4"/>
  <c r="M36" i="4"/>
  <c r="L36" i="4" s="1"/>
  <c r="O36" i="4" s="1"/>
  <c r="X35" i="4"/>
  <c r="S35" i="4"/>
  <c r="W35" i="4" s="1"/>
  <c r="R35" i="4"/>
  <c r="Q35" i="4"/>
  <c r="N35" i="4"/>
  <c r="M35" i="4"/>
  <c r="L35" i="4" s="1"/>
  <c r="O35" i="4" s="1"/>
  <c r="X34" i="4"/>
  <c r="S34" i="4"/>
  <c r="W34" i="4" s="1"/>
  <c r="R34" i="4"/>
  <c r="Q34" i="4"/>
  <c r="N34" i="4"/>
  <c r="M34" i="4"/>
  <c r="L34" i="4" s="1"/>
  <c r="X33" i="4"/>
  <c r="S33" i="4"/>
  <c r="W33" i="4" s="1"/>
  <c r="R33" i="4"/>
  <c r="Q33" i="4"/>
  <c r="N33" i="4"/>
  <c r="M33" i="4"/>
  <c r="L33" i="4" s="1"/>
  <c r="X32" i="4"/>
  <c r="S32" i="4"/>
  <c r="W32" i="4" s="1"/>
  <c r="R32" i="4"/>
  <c r="Q32" i="4"/>
  <c r="N32" i="4"/>
  <c r="M32" i="4"/>
  <c r="L32" i="4" s="1"/>
  <c r="O32" i="4" s="1"/>
  <c r="X31" i="4"/>
  <c r="S31" i="4"/>
  <c r="W31" i="4" s="1"/>
  <c r="R31" i="4"/>
  <c r="Q31" i="4"/>
  <c r="N31" i="4"/>
  <c r="M31" i="4"/>
  <c r="L31" i="4" s="1"/>
  <c r="O31" i="4" s="1"/>
  <c r="X30" i="4"/>
  <c r="S30" i="4"/>
  <c r="W30" i="4" s="1"/>
  <c r="R30" i="4"/>
  <c r="Q30" i="4"/>
  <c r="N30" i="4"/>
  <c r="M30" i="4"/>
  <c r="L30" i="4" s="1"/>
  <c r="O30" i="4" s="1"/>
  <c r="X29" i="4"/>
  <c r="S29" i="4"/>
  <c r="W29" i="4" s="1"/>
  <c r="R29" i="4"/>
  <c r="Q29" i="4"/>
  <c r="N29" i="4"/>
  <c r="M29" i="4"/>
  <c r="X28" i="4"/>
  <c r="S28" i="4"/>
  <c r="W28" i="4" s="1"/>
  <c r="R28" i="4"/>
  <c r="Q28" i="4"/>
  <c r="N28" i="4"/>
  <c r="M28" i="4"/>
  <c r="L28" i="4" s="1"/>
  <c r="X27" i="4"/>
  <c r="S27" i="4"/>
  <c r="W27" i="4" s="1"/>
  <c r="R27" i="4"/>
  <c r="Q27" i="4"/>
  <c r="N27" i="4"/>
  <c r="M27" i="4"/>
  <c r="L27" i="4" s="1"/>
  <c r="O27" i="4" s="1"/>
  <c r="X26" i="4"/>
  <c r="S26" i="4"/>
  <c r="W26" i="4" s="1"/>
  <c r="R26" i="4"/>
  <c r="Q26" i="4"/>
  <c r="N26" i="4"/>
  <c r="M26" i="4"/>
  <c r="X25" i="4"/>
  <c r="AD25" i="4" s="1"/>
  <c r="S25" i="4"/>
  <c r="W25" i="4" s="1"/>
  <c r="R25" i="4"/>
  <c r="Q25" i="4"/>
  <c r="N25" i="4"/>
  <c r="M25" i="4"/>
  <c r="L25" i="4" s="1"/>
  <c r="O25" i="4" s="1"/>
  <c r="X24" i="4"/>
  <c r="S24" i="4"/>
  <c r="W24" i="4" s="1"/>
  <c r="R24" i="4"/>
  <c r="Q24" i="4"/>
  <c r="N24" i="4"/>
  <c r="M24" i="4"/>
  <c r="L24" i="4" s="1"/>
  <c r="O24" i="4" s="1"/>
  <c r="X23" i="4"/>
  <c r="S23" i="4"/>
  <c r="W23" i="4" s="1"/>
  <c r="R23" i="4"/>
  <c r="Q23" i="4"/>
  <c r="N23" i="4"/>
  <c r="M23" i="4"/>
  <c r="L23" i="4" s="1"/>
  <c r="O23" i="4" s="1"/>
  <c r="X22" i="4"/>
  <c r="S22" i="4"/>
  <c r="W22" i="4" s="1"/>
  <c r="R22" i="4"/>
  <c r="Q22" i="4"/>
  <c r="N22" i="4"/>
  <c r="M22" i="4"/>
  <c r="L22" i="4" s="1"/>
  <c r="O22" i="4" s="1"/>
  <c r="X21" i="4"/>
  <c r="S21" i="4"/>
  <c r="W21" i="4" s="1"/>
  <c r="R21" i="4"/>
  <c r="Q21" i="4"/>
  <c r="N21" i="4"/>
  <c r="M21" i="4"/>
  <c r="X20" i="4"/>
  <c r="S20" i="4"/>
  <c r="W20" i="4" s="1"/>
  <c r="R20" i="4"/>
  <c r="Q20" i="4"/>
  <c r="N20" i="4"/>
  <c r="M20" i="4"/>
  <c r="L20" i="4" s="1"/>
  <c r="X19" i="4"/>
  <c r="S19" i="4"/>
  <c r="W19" i="4" s="1"/>
  <c r="R19" i="4"/>
  <c r="Q19" i="4"/>
  <c r="N19" i="4"/>
  <c r="M19" i="4"/>
  <c r="L19" i="4"/>
  <c r="O19" i="4" s="1"/>
  <c r="X18" i="4"/>
  <c r="S18" i="4"/>
  <c r="W18" i="4" s="1"/>
  <c r="R18" i="4"/>
  <c r="Q18" i="4"/>
  <c r="N18" i="4"/>
  <c r="M18" i="4"/>
  <c r="X17" i="4"/>
  <c r="S17" i="4"/>
  <c r="W17" i="4" s="1"/>
  <c r="R17" i="4"/>
  <c r="Q17" i="4"/>
  <c r="N17" i="4"/>
  <c r="M17" i="4"/>
  <c r="L17" i="4" s="1"/>
  <c r="O17" i="4" s="1"/>
  <c r="X16" i="4"/>
  <c r="S16" i="4"/>
  <c r="W16" i="4" s="1"/>
  <c r="R16" i="4"/>
  <c r="Q16" i="4"/>
  <c r="N16" i="4"/>
  <c r="M16" i="4"/>
  <c r="L16" i="4" s="1"/>
  <c r="O16" i="4" s="1"/>
  <c r="X15" i="4"/>
  <c r="S15" i="4"/>
  <c r="W15" i="4" s="1"/>
  <c r="R15" i="4"/>
  <c r="Q15" i="4"/>
  <c r="N15" i="4"/>
  <c r="M15" i="4"/>
  <c r="L15" i="4" s="1"/>
  <c r="O15" i="4" s="1"/>
  <c r="X14" i="4"/>
  <c r="S14" i="4"/>
  <c r="W14" i="4" s="1"/>
  <c r="R14" i="4"/>
  <c r="Q14" i="4"/>
  <c r="N14" i="4"/>
  <c r="M14" i="4"/>
  <c r="L14" i="4" s="1"/>
  <c r="O14" i="4" s="1"/>
  <c r="X13" i="4"/>
  <c r="S13" i="4"/>
  <c r="W13" i="4" s="1"/>
  <c r="R13" i="4"/>
  <c r="Q13" i="4"/>
  <c r="N13" i="4"/>
  <c r="M13" i="4"/>
  <c r="X12" i="4"/>
  <c r="AD12" i="4" s="1"/>
  <c r="S12" i="4"/>
  <c r="W12" i="4" s="1"/>
  <c r="R12" i="4"/>
  <c r="Q12" i="4"/>
  <c r="N12" i="4"/>
  <c r="M12" i="4"/>
  <c r="L12" i="4" s="1"/>
  <c r="O12" i="4" s="1"/>
  <c r="X11" i="4"/>
  <c r="S11" i="4"/>
  <c r="W11" i="4" s="1"/>
  <c r="R11" i="4"/>
  <c r="Q11" i="4"/>
  <c r="N11" i="4"/>
  <c r="M11" i="4"/>
  <c r="L11" i="4" s="1"/>
  <c r="O11" i="4" s="1"/>
  <c r="X10" i="4"/>
  <c r="S10" i="4"/>
  <c r="W10" i="4" s="1"/>
  <c r="R10" i="4"/>
  <c r="Q10" i="4"/>
  <c r="N10" i="4"/>
  <c r="M10" i="4"/>
  <c r="L10" i="4" s="1"/>
  <c r="X9" i="4"/>
  <c r="S9" i="4"/>
  <c r="W9" i="4" s="1"/>
  <c r="R9" i="4"/>
  <c r="Q9" i="4"/>
  <c r="N9" i="4"/>
  <c r="M9" i="4"/>
  <c r="L9" i="4" s="1"/>
  <c r="O9" i="4" s="1"/>
  <c r="X8" i="4"/>
  <c r="AD8" i="4" s="1"/>
  <c r="S8" i="4"/>
  <c r="W8" i="4" s="1"/>
  <c r="R8" i="4"/>
  <c r="Q8" i="4"/>
  <c r="N8" i="4"/>
  <c r="M8" i="4"/>
  <c r="L8" i="4" s="1"/>
  <c r="O8" i="4" s="1"/>
  <c r="X7" i="4"/>
  <c r="S7" i="4"/>
  <c r="W7" i="4" s="1"/>
  <c r="R7" i="4"/>
  <c r="Q7" i="4"/>
  <c r="N7" i="4"/>
  <c r="M7" i="4"/>
  <c r="L7" i="4" s="1"/>
  <c r="O7" i="4" s="1"/>
  <c r="X6" i="4"/>
  <c r="S6" i="4"/>
  <c r="W6" i="4" s="1"/>
  <c r="R6" i="4"/>
  <c r="Q6" i="4"/>
  <c r="N6" i="4"/>
  <c r="M6" i="4"/>
  <c r="L6" i="4" s="1"/>
  <c r="O6" i="4" s="1"/>
  <c r="X5" i="4"/>
  <c r="S5" i="4"/>
  <c r="W5" i="4" s="1"/>
  <c r="R5" i="4"/>
  <c r="Q5" i="4"/>
  <c r="N5" i="4"/>
  <c r="M5" i="4"/>
  <c r="X4" i="4"/>
  <c r="S4" i="4"/>
  <c r="W4" i="4" s="1"/>
  <c r="R4" i="4"/>
  <c r="Q4" i="4"/>
  <c r="N4" i="4"/>
  <c r="M4" i="4"/>
  <c r="L4" i="4" s="1"/>
  <c r="X3" i="4"/>
  <c r="S3" i="4"/>
  <c r="W3" i="4" s="1"/>
  <c r="R3" i="4"/>
  <c r="Q3" i="4"/>
  <c r="N3" i="4"/>
  <c r="M3" i="4"/>
  <c r="L3" i="4" s="1"/>
  <c r="O3" i="4" s="1"/>
  <c r="X2" i="4"/>
  <c r="S2" i="4"/>
  <c r="W2" i="4" s="1"/>
  <c r="R2" i="4"/>
  <c r="Q2" i="4"/>
  <c r="N2" i="4"/>
  <c r="M2" i="4"/>
  <c r="X1" i="4"/>
  <c r="N1" i="4"/>
  <c r="AC1" i="5"/>
  <c r="D1" i="5"/>
  <c r="E1" i="5" s="1"/>
  <c r="F1" i="5" s="1"/>
  <c r="G1" i="5" s="1"/>
  <c r="H1" i="5" s="1"/>
  <c r="I1" i="5" s="1"/>
  <c r="J1" i="5" s="1"/>
  <c r="K1" i="5" s="1"/>
  <c r="L1" i="5" s="1"/>
  <c r="M1" i="5" s="1"/>
  <c r="N1" i="5" s="1"/>
  <c r="O1" i="5" s="1"/>
  <c r="P1" i="5" s="1"/>
  <c r="Q1" i="5" s="1"/>
  <c r="R1" i="5" s="1"/>
  <c r="S1" i="5" s="1"/>
  <c r="T1" i="5" s="1"/>
  <c r="U1" i="5" s="1"/>
  <c r="V1" i="5" s="1"/>
  <c r="W1" i="5" s="1"/>
  <c r="X1" i="5" s="1"/>
  <c r="Y1" i="5" s="1"/>
  <c r="Z1" i="5" s="1"/>
  <c r="C1" i="5"/>
  <c r="B1" i="5"/>
  <c r="M1" i="4"/>
  <c r="L1" i="4" s="1"/>
  <c r="O1" i="4" s="1"/>
  <c r="Q1" i="4"/>
  <c r="S1" i="4"/>
  <c r="W1" i="4" s="1"/>
  <c r="R1" i="4"/>
  <c r="D121" i="3"/>
  <c r="D120" i="3"/>
  <c r="D119" i="3"/>
  <c r="D118" i="3"/>
  <c r="E118" i="3" s="1"/>
  <c r="D117" i="3"/>
  <c r="E117" i="3" s="1"/>
  <c r="D116" i="3"/>
  <c r="D115" i="3"/>
  <c r="D114" i="3"/>
  <c r="D113" i="3"/>
  <c r="D112" i="3"/>
  <c r="D111" i="3"/>
  <c r="D110" i="3"/>
  <c r="E110" i="3" s="1"/>
  <c r="D109" i="3"/>
  <c r="D108" i="3"/>
  <c r="D107" i="3"/>
  <c r="D106" i="3"/>
  <c r="D105" i="3"/>
  <c r="E105" i="3" s="1"/>
  <c r="D104" i="3"/>
  <c r="E104" i="3" s="1"/>
  <c r="D103" i="3"/>
  <c r="D102" i="3"/>
  <c r="D101" i="3"/>
  <c r="D100" i="3"/>
  <c r="D99" i="3"/>
  <c r="D98" i="3"/>
  <c r="D97" i="3"/>
  <c r="E97" i="3" s="1"/>
  <c r="D96" i="3"/>
  <c r="E96" i="3" s="1"/>
  <c r="D95" i="3"/>
  <c r="D94" i="3"/>
  <c r="D93" i="3"/>
  <c r="E93" i="3" s="1"/>
  <c r="D92" i="3"/>
  <c r="D91" i="3"/>
  <c r="D90" i="3"/>
  <c r="E90" i="3" s="1"/>
  <c r="D89" i="3"/>
  <c r="D88" i="3"/>
  <c r="D87" i="3"/>
  <c r="D86" i="3"/>
  <c r="D85" i="3"/>
  <c r="E85" i="3" s="1"/>
  <c r="D84" i="3"/>
  <c r="D83" i="3"/>
  <c r="D82" i="3"/>
  <c r="D81" i="3"/>
  <c r="D80" i="3"/>
  <c r="D79" i="3"/>
  <c r="D78" i="3"/>
  <c r="E78" i="3" s="1"/>
  <c r="D77" i="3"/>
  <c r="D76" i="3"/>
  <c r="D75" i="3"/>
  <c r="D74" i="3"/>
  <c r="D73" i="3"/>
  <c r="D72" i="3"/>
  <c r="E72" i="3" s="1"/>
  <c r="D71" i="3"/>
  <c r="D70" i="3"/>
  <c r="D69" i="3"/>
  <c r="D68" i="3"/>
  <c r="D67" i="3"/>
  <c r="D66" i="3"/>
  <c r="E66" i="3" s="1"/>
  <c r="D65" i="3"/>
  <c r="E65" i="3" s="1"/>
  <c r="D64" i="3"/>
  <c r="D63" i="3"/>
  <c r="D62" i="3"/>
  <c r="D61" i="3"/>
  <c r="D60" i="3"/>
  <c r="D59" i="3"/>
  <c r="D58" i="3"/>
  <c r="E58" i="3" s="1"/>
  <c r="D57" i="3"/>
  <c r="D56" i="3"/>
  <c r="D55" i="3"/>
  <c r="D54" i="3"/>
  <c r="E54" i="3" s="1"/>
  <c r="D53" i="3"/>
  <c r="E53" i="3" s="1"/>
  <c r="D52" i="3"/>
  <c r="D51" i="3"/>
  <c r="D50" i="3"/>
  <c r="D49" i="3"/>
  <c r="D48" i="3"/>
  <c r="E48" i="3" s="1"/>
  <c r="D47" i="3"/>
  <c r="D46" i="3"/>
  <c r="E46" i="3" s="1"/>
  <c r="E120" i="3"/>
  <c r="E116" i="3"/>
  <c r="E115" i="3"/>
  <c r="E112" i="3"/>
  <c r="E108" i="3"/>
  <c r="E107" i="3"/>
  <c r="E100" i="3"/>
  <c r="E99" i="3"/>
  <c r="E92" i="3"/>
  <c r="E91" i="3"/>
  <c r="E88" i="3"/>
  <c r="E84" i="3"/>
  <c r="E83" i="3"/>
  <c r="E80" i="3"/>
  <c r="E76" i="3"/>
  <c r="E75" i="3"/>
  <c r="E68" i="3"/>
  <c r="E67" i="3"/>
  <c r="E64" i="3"/>
  <c r="E60" i="3"/>
  <c r="E59" i="3"/>
  <c r="E56" i="3"/>
  <c r="E52" i="3"/>
  <c r="E51" i="3"/>
  <c r="D45" i="3"/>
  <c r="E45" i="3" s="1"/>
  <c r="D44" i="3"/>
  <c r="E44" i="3" s="1"/>
  <c r="D43" i="3"/>
  <c r="E43" i="3" s="1"/>
  <c r="D42" i="3"/>
  <c r="D41" i="3"/>
  <c r="D40" i="3"/>
  <c r="D39" i="3"/>
  <c r="D38" i="3"/>
  <c r="E38" i="3" s="1"/>
  <c r="D37" i="3"/>
  <c r="D36" i="3"/>
  <c r="D35" i="3"/>
  <c r="E35" i="3" s="1"/>
  <c r="D34" i="3"/>
  <c r="D33" i="3"/>
  <c r="D32" i="3"/>
  <c r="D31" i="3"/>
  <c r="D30" i="3"/>
  <c r="E42" i="3"/>
  <c r="E41" i="3"/>
  <c r="E36" i="3"/>
  <c r="E34" i="3"/>
  <c r="E33" i="3"/>
  <c r="E39" i="3"/>
  <c r="E31" i="3"/>
  <c r="E30" i="3"/>
  <c r="D29" i="3"/>
  <c r="E29" i="3" s="1"/>
  <c r="D28" i="3"/>
  <c r="E28" i="3" s="1"/>
  <c r="D27" i="3"/>
  <c r="D26" i="3"/>
  <c r="D25" i="3"/>
  <c r="D24" i="3"/>
  <c r="D23" i="3"/>
  <c r="D22" i="3"/>
  <c r="D21" i="3"/>
  <c r="E21" i="3" s="1"/>
  <c r="D20" i="3"/>
  <c r="D19" i="3"/>
  <c r="D18" i="3"/>
  <c r="D17" i="3"/>
  <c r="D16" i="3"/>
  <c r="D15" i="3"/>
  <c r="D14" i="3"/>
  <c r="E14" i="3" s="1"/>
  <c r="D13" i="3"/>
  <c r="E13" i="3" s="1"/>
  <c r="D12" i="3"/>
  <c r="D11" i="3"/>
  <c r="D10" i="3"/>
  <c r="D9" i="3"/>
  <c r="D8" i="3"/>
  <c r="D7" i="3"/>
  <c r="D6" i="3"/>
  <c r="E6" i="3" s="1"/>
  <c r="D5" i="3"/>
  <c r="E5" i="3" s="1"/>
  <c r="D4" i="3"/>
  <c r="D3" i="3"/>
  <c r="D2" i="3"/>
  <c r="D1" i="3"/>
  <c r="E1" i="3" s="1"/>
  <c r="E40" i="3"/>
  <c r="E32"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19" i="3"/>
  <c r="E114" i="3"/>
  <c r="E113" i="3"/>
  <c r="E111" i="3"/>
  <c r="E109" i="3"/>
  <c r="E106" i="3"/>
  <c r="E103" i="3"/>
  <c r="E102" i="3"/>
  <c r="E101" i="3"/>
  <c r="E98" i="3"/>
  <c r="E95" i="3"/>
  <c r="E94" i="3"/>
  <c r="E89" i="3"/>
  <c r="E87" i="3"/>
  <c r="E86" i="3"/>
  <c r="E82" i="3"/>
  <c r="E81" i="3"/>
  <c r="E79" i="3"/>
  <c r="E77" i="3"/>
  <c r="E74" i="3"/>
  <c r="E73" i="3"/>
  <c r="E71" i="3"/>
  <c r="E70" i="3"/>
  <c r="E69" i="3"/>
  <c r="E63" i="3"/>
  <c r="E62" i="3"/>
  <c r="E61" i="3"/>
  <c r="E57" i="3"/>
  <c r="E55" i="3"/>
  <c r="E50" i="3"/>
  <c r="E49" i="3"/>
  <c r="E47" i="3"/>
  <c r="E37" i="3"/>
  <c r="E27" i="3"/>
  <c r="E26" i="3"/>
  <c r="E25" i="3"/>
  <c r="E24" i="3"/>
  <c r="E23" i="3"/>
  <c r="E22" i="3"/>
  <c r="E20" i="3"/>
  <c r="E19" i="3"/>
  <c r="E18" i="3"/>
  <c r="E17" i="3"/>
  <c r="E16" i="3"/>
  <c r="E15" i="3"/>
  <c r="E12" i="3"/>
  <c r="E11" i="3"/>
  <c r="E10" i="3"/>
  <c r="E9" i="3"/>
  <c r="E8" i="3"/>
  <c r="E7" i="3"/>
  <c r="E4" i="3"/>
  <c r="E3" i="3"/>
  <c r="E2"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B58" i="3"/>
  <c r="B57" i="3"/>
  <c r="C57" i="3" s="1"/>
  <c r="B56" i="3"/>
  <c r="C56" i="3" s="1"/>
  <c r="B55" i="3"/>
  <c r="B54" i="3"/>
  <c r="B53" i="3"/>
  <c r="C53" i="3" s="1"/>
  <c r="B52" i="3"/>
  <c r="C52" i="3" s="1"/>
  <c r="B50" i="3"/>
  <c r="B49" i="3"/>
  <c r="B48" i="3"/>
  <c r="B47" i="3"/>
  <c r="B46" i="3"/>
  <c r="B45" i="3"/>
  <c r="B44" i="3"/>
  <c r="C44" i="3" s="1"/>
  <c r="B43" i="3"/>
  <c r="C43" i="3" s="1"/>
  <c r="B42" i="3"/>
  <c r="B41" i="3"/>
  <c r="B40" i="3"/>
  <c r="B39" i="3"/>
  <c r="B38" i="3"/>
  <c r="B37" i="3"/>
  <c r="B36" i="3"/>
  <c r="C36" i="3" s="1"/>
  <c r="B35" i="3"/>
  <c r="C35" i="3" s="1"/>
  <c r="B34" i="3"/>
  <c r="C34" i="3" s="1"/>
  <c r="B33" i="3"/>
  <c r="B32" i="3"/>
  <c r="B31" i="3"/>
  <c r="B30" i="3"/>
  <c r="B29" i="3"/>
  <c r="B28" i="3"/>
  <c r="C28" i="3" s="1"/>
  <c r="C165" i="3"/>
  <c r="B165" i="3"/>
  <c r="B164" i="3"/>
  <c r="C164" i="3" s="1"/>
  <c r="B163" i="3"/>
  <c r="C163" i="3" s="1"/>
  <c r="B162" i="3"/>
  <c r="C162" i="3" s="1"/>
  <c r="B161" i="3"/>
  <c r="C161" i="3" s="1"/>
  <c r="B160" i="3"/>
  <c r="C160" i="3" s="1"/>
  <c r="C159" i="3"/>
  <c r="B159" i="3"/>
  <c r="B158" i="3"/>
  <c r="C158" i="3" s="1"/>
  <c r="B157" i="3"/>
  <c r="C157" i="3" s="1"/>
  <c r="B156" i="3"/>
  <c r="C156" i="3" s="1"/>
  <c r="B155" i="3"/>
  <c r="C155" i="3" s="1"/>
  <c r="B154" i="3"/>
  <c r="C154" i="3" s="1"/>
  <c r="B153" i="3"/>
  <c r="C153" i="3" s="1"/>
  <c r="B152" i="3"/>
  <c r="C152" i="3" s="1"/>
  <c r="B151" i="3"/>
  <c r="C151" i="3" s="1"/>
  <c r="B150" i="3"/>
  <c r="C150" i="3" s="1"/>
  <c r="B149" i="3"/>
  <c r="C149" i="3" s="1"/>
  <c r="B148" i="3"/>
  <c r="C148" i="3" s="1"/>
  <c r="C147" i="3"/>
  <c r="B147" i="3"/>
  <c r="B146" i="3"/>
  <c r="C146" i="3" s="1"/>
  <c r="B145" i="3"/>
  <c r="C145" i="3" s="1"/>
  <c r="B144" i="3"/>
  <c r="C144" i="3" s="1"/>
  <c r="B143" i="3"/>
  <c r="C143" i="3" s="1"/>
  <c r="B142" i="3"/>
  <c r="C142" i="3" s="1"/>
  <c r="C141" i="3"/>
  <c r="B141" i="3"/>
  <c r="B140" i="3"/>
  <c r="C140" i="3" s="1"/>
  <c r="B139" i="3"/>
  <c r="C139" i="3" s="1"/>
  <c r="B138" i="3"/>
  <c r="C138" i="3" s="1"/>
  <c r="B137" i="3"/>
  <c r="C137" i="3" s="1"/>
  <c r="B136" i="3"/>
  <c r="C136" i="3" s="1"/>
  <c r="C135" i="3"/>
  <c r="B135" i="3"/>
  <c r="B134" i="3"/>
  <c r="C134" i="3" s="1"/>
  <c r="B133" i="3"/>
  <c r="C133" i="3" s="1"/>
  <c r="B132" i="3"/>
  <c r="C132" i="3" s="1"/>
  <c r="B131" i="3"/>
  <c r="C131" i="3" s="1"/>
  <c r="B130" i="3"/>
  <c r="C130" i="3" s="1"/>
  <c r="B129" i="3"/>
  <c r="C129" i="3" s="1"/>
  <c r="B128" i="3"/>
  <c r="C128" i="3" s="1"/>
  <c r="B127" i="3"/>
  <c r="C127" i="3" s="1"/>
  <c r="B126" i="3"/>
  <c r="C126" i="3" s="1"/>
  <c r="B125" i="3"/>
  <c r="C125" i="3" s="1"/>
  <c r="B124" i="3"/>
  <c r="C124" i="3" s="1"/>
  <c r="B123" i="3"/>
  <c r="C123" i="3" s="1"/>
  <c r="B122" i="3"/>
  <c r="C122" i="3" s="1"/>
  <c r="B121" i="3"/>
  <c r="C121" i="3" s="1"/>
  <c r="B120" i="3"/>
  <c r="C120" i="3" s="1"/>
  <c r="B119" i="3"/>
  <c r="C119" i="3" s="1"/>
  <c r="B118" i="3"/>
  <c r="C118" i="3" s="1"/>
  <c r="B117" i="3"/>
  <c r="C117" i="3" s="1"/>
  <c r="B116" i="3"/>
  <c r="C116" i="3" s="1"/>
  <c r="C115" i="3"/>
  <c r="B115" i="3"/>
  <c r="B114" i="3"/>
  <c r="C114" i="3" s="1"/>
  <c r="B113" i="3"/>
  <c r="C113" i="3" s="1"/>
  <c r="B112" i="3"/>
  <c r="C112" i="3" s="1"/>
  <c r="B111" i="3"/>
  <c r="C111" i="3" s="1"/>
  <c r="B110" i="3"/>
  <c r="C110" i="3" s="1"/>
  <c r="C109" i="3"/>
  <c r="B109" i="3"/>
  <c r="B108" i="3"/>
  <c r="C108" i="3" s="1"/>
  <c r="C107" i="3"/>
  <c r="B107" i="3"/>
  <c r="B106" i="3"/>
  <c r="C106" i="3" s="1"/>
  <c r="B105" i="3"/>
  <c r="C105" i="3" s="1"/>
  <c r="B104" i="3"/>
  <c r="C104" i="3" s="1"/>
  <c r="C103" i="3"/>
  <c r="B103" i="3"/>
  <c r="B102" i="3"/>
  <c r="C102" i="3" s="1"/>
  <c r="C101" i="3"/>
  <c r="B101" i="3"/>
  <c r="B100" i="3"/>
  <c r="C100" i="3" s="1"/>
  <c r="B99" i="3"/>
  <c r="C99" i="3" s="1"/>
  <c r="B98" i="3"/>
  <c r="C98" i="3" s="1"/>
  <c r="B97" i="3"/>
  <c r="C97" i="3" s="1"/>
  <c r="B96" i="3"/>
  <c r="C96" i="3" s="1"/>
  <c r="C95" i="3"/>
  <c r="B95" i="3"/>
  <c r="B94" i="3"/>
  <c r="C94" i="3" s="1"/>
  <c r="B93" i="3"/>
  <c r="C93" i="3" s="1"/>
  <c r="B92" i="3"/>
  <c r="C92" i="3" s="1"/>
  <c r="B91" i="3"/>
  <c r="C91" i="3" s="1"/>
  <c r="B90" i="3"/>
  <c r="C90" i="3" s="1"/>
  <c r="B89" i="3"/>
  <c r="C89" i="3" s="1"/>
  <c r="B88" i="3"/>
  <c r="C88" i="3" s="1"/>
  <c r="B87" i="3"/>
  <c r="C87" i="3" s="1"/>
  <c r="B86" i="3"/>
  <c r="C86" i="3" s="1"/>
  <c r="B85" i="3"/>
  <c r="C85" i="3" s="1"/>
  <c r="B84" i="3"/>
  <c r="C84" i="3" s="1"/>
  <c r="C83" i="3"/>
  <c r="B83" i="3"/>
  <c r="B82" i="3"/>
  <c r="C82" i="3" s="1"/>
  <c r="B81" i="3"/>
  <c r="C81" i="3" s="1"/>
  <c r="B80" i="3"/>
  <c r="C80" i="3" s="1"/>
  <c r="B79" i="3"/>
  <c r="C79" i="3" s="1"/>
  <c r="B78" i="3"/>
  <c r="C78" i="3" s="1"/>
  <c r="C77" i="3"/>
  <c r="B77" i="3"/>
  <c r="B76" i="3"/>
  <c r="C76" i="3" s="1"/>
  <c r="B75" i="3"/>
  <c r="C75" i="3" s="1"/>
  <c r="B74" i="3"/>
  <c r="C74" i="3" s="1"/>
  <c r="B73" i="3"/>
  <c r="C73" i="3" s="1"/>
  <c r="B72" i="3"/>
  <c r="C72" i="3" s="1"/>
  <c r="C71" i="3"/>
  <c r="B71" i="3"/>
  <c r="B70" i="3"/>
  <c r="C70" i="3" s="1"/>
  <c r="B69" i="3"/>
  <c r="C69" i="3" s="1"/>
  <c r="B68" i="3"/>
  <c r="C68" i="3" s="1"/>
  <c r="B67" i="3"/>
  <c r="C67" i="3" s="1"/>
  <c r="B66" i="3"/>
  <c r="C66" i="3" s="1"/>
  <c r="B65" i="3"/>
  <c r="C65" i="3" s="1"/>
  <c r="B64" i="3"/>
  <c r="C64" i="3" s="1"/>
  <c r="B63" i="3"/>
  <c r="C63" i="3" s="1"/>
  <c r="B62" i="3"/>
  <c r="C62" i="3" s="1"/>
  <c r="B61" i="3"/>
  <c r="C61" i="3" s="1"/>
  <c r="B60" i="3"/>
  <c r="C60" i="3" s="1"/>
  <c r="B59" i="3"/>
  <c r="C59" i="3" s="1"/>
  <c r="C58" i="3"/>
  <c r="C55" i="3"/>
  <c r="C54" i="3"/>
  <c r="B51" i="3"/>
  <c r="C51" i="3" s="1"/>
  <c r="C50" i="3"/>
  <c r="C49" i="3"/>
  <c r="C48" i="3"/>
  <c r="C47" i="3"/>
  <c r="C46" i="3"/>
  <c r="C45" i="3"/>
  <c r="C42" i="3"/>
  <c r="C41" i="3"/>
  <c r="C40" i="3"/>
  <c r="C39" i="3"/>
  <c r="C38" i="3"/>
  <c r="C37" i="3"/>
  <c r="C33" i="3"/>
  <c r="C32" i="3"/>
  <c r="C31" i="3"/>
  <c r="C30" i="3"/>
  <c r="C29" i="3"/>
  <c r="B27" i="3"/>
  <c r="C27" i="3" s="1"/>
  <c r="B26" i="3"/>
  <c r="C26" i="3" s="1"/>
  <c r="B25" i="3"/>
  <c r="C25" i="3" s="1"/>
  <c r="B24" i="3"/>
  <c r="C24" i="3" s="1"/>
  <c r="B23" i="3"/>
  <c r="C23" i="3" s="1"/>
  <c r="B22" i="3"/>
  <c r="C22" i="3" s="1"/>
  <c r="B21" i="3"/>
  <c r="C21" i="3" s="1"/>
  <c r="B20" i="3"/>
  <c r="C20" i="3" s="1"/>
  <c r="B19" i="3"/>
  <c r="C19" i="3" s="1"/>
  <c r="B18" i="3"/>
  <c r="C18" i="3" s="1"/>
  <c r="B17" i="3"/>
  <c r="C17" i="3" s="1"/>
  <c r="B16" i="3"/>
  <c r="C16" i="3" s="1"/>
  <c r="B15" i="3"/>
  <c r="C15" i="3" s="1"/>
  <c r="B14" i="3"/>
  <c r="C14" i="3" s="1"/>
  <c r="B13" i="3"/>
  <c r="C13" i="3" s="1"/>
  <c r="B12" i="3"/>
  <c r="C12" i="3" s="1"/>
  <c r="B11" i="3"/>
  <c r="C11" i="3" s="1"/>
  <c r="B10" i="3"/>
  <c r="C10" i="3" s="1"/>
  <c r="B9" i="3"/>
  <c r="C9" i="3" s="1"/>
  <c r="B8" i="3"/>
  <c r="C8" i="3" s="1"/>
  <c r="B7" i="3"/>
  <c r="C7" i="3" s="1"/>
  <c r="B6" i="3"/>
  <c r="C6" i="3" s="1"/>
  <c r="C5" i="3"/>
  <c r="B5" i="3"/>
  <c r="B4" i="3"/>
  <c r="C4" i="3" s="1"/>
  <c r="B3" i="3"/>
  <c r="C3" i="3" s="1"/>
  <c r="B2" i="3"/>
  <c r="C2" i="3" s="1"/>
  <c r="B1" i="3"/>
  <c r="C1" i="3" s="1"/>
  <c r="X15" i="2"/>
  <c r="X14" i="2"/>
  <c r="X13" i="2"/>
  <c r="X12" i="2"/>
  <c r="X11" i="2"/>
  <c r="X10" i="2"/>
  <c r="X9" i="2"/>
  <c r="X8" i="2"/>
  <c r="X7" i="2"/>
  <c r="X6" i="2"/>
  <c r="X5" i="2"/>
  <c r="X4" i="2"/>
  <c r="X3" i="2"/>
  <c r="X2" i="2"/>
  <c r="Y15" i="2"/>
  <c r="Y14" i="2"/>
  <c r="Y13" i="2"/>
  <c r="Y12" i="2"/>
  <c r="Y11" i="2"/>
  <c r="Y10" i="2"/>
  <c r="Y9" i="2"/>
  <c r="Y8" i="2"/>
  <c r="Y7" i="2"/>
  <c r="Y6" i="2"/>
  <c r="Y5" i="2"/>
  <c r="Y4" i="2"/>
  <c r="Y3" i="2"/>
  <c r="Y2" i="2"/>
  <c r="Z15" i="2"/>
  <c r="Z14" i="2"/>
  <c r="Z13" i="2"/>
  <c r="Z12" i="2"/>
  <c r="Z11" i="2"/>
  <c r="Z10" i="2"/>
  <c r="Z9" i="2"/>
  <c r="Z8" i="2"/>
  <c r="Z7" i="2"/>
  <c r="Z6" i="2"/>
  <c r="Z5" i="2"/>
  <c r="Z4" i="2"/>
  <c r="Z3" i="2"/>
  <c r="Z2" i="2"/>
  <c r="N2" i="2"/>
  <c r="N15" i="2"/>
  <c r="N14" i="2"/>
  <c r="N13" i="2"/>
  <c r="N12" i="2"/>
  <c r="N11" i="2"/>
  <c r="N10" i="2"/>
  <c r="N9" i="2"/>
  <c r="N8" i="2"/>
  <c r="N7" i="2"/>
  <c r="N6" i="2"/>
  <c r="N5" i="2"/>
  <c r="N4" i="2"/>
  <c r="N3" i="2"/>
  <c r="T15" i="2"/>
  <c r="U15" i="2" s="1"/>
  <c r="S15" i="2"/>
  <c r="R15" i="2"/>
  <c r="Q15" i="2"/>
  <c r="T14" i="2"/>
  <c r="S14" i="2"/>
  <c r="R14" i="2"/>
  <c r="Q14" i="2"/>
  <c r="T13" i="2"/>
  <c r="S13" i="2"/>
  <c r="R13" i="2"/>
  <c r="Q13" i="2"/>
  <c r="U12" i="2"/>
  <c r="O12" i="2" s="1"/>
  <c r="P12" i="2" s="1"/>
  <c r="T12" i="2"/>
  <c r="S12" i="2"/>
  <c r="R12" i="2"/>
  <c r="Q12" i="2"/>
  <c r="T11" i="2"/>
  <c r="U11" i="2" s="1"/>
  <c r="S11" i="2"/>
  <c r="AB11" i="2" s="1"/>
  <c r="R11" i="2"/>
  <c r="Q11" i="2"/>
  <c r="T10" i="2"/>
  <c r="AB10" i="2" s="1"/>
  <c r="S10" i="2"/>
  <c r="R10" i="2"/>
  <c r="Q10" i="2"/>
  <c r="U9" i="2"/>
  <c r="O9" i="2" s="1"/>
  <c r="P9" i="2" s="1"/>
  <c r="T9" i="2"/>
  <c r="S9" i="2"/>
  <c r="R9" i="2"/>
  <c r="Q9" i="2"/>
  <c r="T8" i="2"/>
  <c r="U8" i="2" s="1"/>
  <c r="V8" i="2" s="1"/>
  <c r="S8" i="2"/>
  <c r="O8" i="2" s="1"/>
  <c r="P8" i="2" s="1"/>
  <c r="R8" i="2"/>
  <c r="Q8" i="2"/>
  <c r="AB8" i="2" s="1"/>
  <c r="T7" i="2"/>
  <c r="U7" i="2" s="1"/>
  <c r="O7" i="2" s="1"/>
  <c r="P7" i="2" s="1"/>
  <c r="S7" i="2"/>
  <c r="R7" i="2"/>
  <c r="Q7" i="2"/>
  <c r="T6" i="2"/>
  <c r="S6" i="2"/>
  <c r="R6" i="2"/>
  <c r="Q6" i="2"/>
  <c r="T5" i="2"/>
  <c r="S5" i="2"/>
  <c r="R5" i="2"/>
  <c r="Q5" i="2"/>
  <c r="T4" i="2"/>
  <c r="AB4" i="2" s="1"/>
  <c r="S4" i="2"/>
  <c r="R4" i="2"/>
  <c r="Q4" i="2"/>
  <c r="U3" i="2"/>
  <c r="T3" i="2"/>
  <c r="S3" i="2"/>
  <c r="V3" i="2" s="1"/>
  <c r="R3" i="2"/>
  <c r="Q3" i="2"/>
  <c r="P2" i="2"/>
  <c r="O2" i="2"/>
  <c r="AC15" i="2"/>
  <c r="AC14" i="2"/>
  <c r="AC13" i="2"/>
  <c r="AC12" i="2"/>
  <c r="AB12" i="2"/>
  <c r="AC11" i="2"/>
  <c r="AC10" i="2"/>
  <c r="AC9" i="2"/>
  <c r="AB9" i="2"/>
  <c r="AC8" i="2"/>
  <c r="AC7" i="2"/>
  <c r="AC6" i="2"/>
  <c r="AC5" i="2"/>
  <c r="AB5" i="2"/>
  <c r="AC4" i="2"/>
  <c r="AC3" i="2"/>
  <c r="AC2" i="2"/>
  <c r="AB2" i="2"/>
  <c r="S2" i="2"/>
  <c r="Q2" i="2"/>
  <c r="U39" i="4" l="1"/>
  <c r="V39" i="4" s="1"/>
  <c r="T39" i="4"/>
  <c r="U43" i="4"/>
  <c r="V43" i="4" s="1"/>
  <c r="U42" i="4"/>
  <c r="V42" i="4" s="1"/>
  <c r="T42" i="4"/>
  <c r="AE42" i="4" s="1"/>
  <c r="U40" i="4"/>
  <c r="V40" i="4" s="1"/>
  <c r="T47" i="4"/>
  <c r="P41" i="4"/>
  <c r="AB41" i="4" s="1"/>
  <c r="U49" i="4"/>
  <c r="V49" i="4" s="1"/>
  <c r="T46" i="4"/>
  <c r="AE46" i="4" s="1"/>
  <c r="P43" i="4"/>
  <c r="AB43" i="4" s="1"/>
  <c r="P46" i="4"/>
  <c r="AB46" i="4" s="1"/>
  <c r="U47" i="4"/>
  <c r="V47" i="4" s="1"/>
  <c r="P48" i="4"/>
  <c r="T40" i="4"/>
  <c r="AE40" i="4" s="1"/>
  <c r="AD40" i="4"/>
  <c r="U44" i="4"/>
  <c r="V44" i="4" s="1"/>
  <c r="P45" i="4"/>
  <c r="AB45" i="4" s="1"/>
  <c r="T44" i="4"/>
  <c r="T48" i="4"/>
  <c r="AE48" i="4" s="1"/>
  <c r="U38" i="4"/>
  <c r="V38" i="4" s="1"/>
  <c r="AB40" i="4"/>
  <c r="P42" i="4"/>
  <c r="AB42" i="4" s="1"/>
  <c r="AE43" i="4"/>
  <c r="O49" i="4"/>
  <c r="T49" i="4" s="1"/>
  <c r="AE49" i="4" s="1"/>
  <c r="T38" i="4"/>
  <c r="U41" i="4"/>
  <c r="V41" i="4" s="1"/>
  <c r="U45" i="4"/>
  <c r="V45" i="4" s="1"/>
  <c r="AD46" i="4"/>
  <c r="P49" i="4"/>
  <c r="AB49" i="4" s="1"/>
  <c r="O41" i="4"/>
  <c r="T41" i="4" s="1"/>
  <c r="AE41" i="4" s="1"/>
  <c r="AD43" i="4"/>
  <c r="O45" i="4"/>
  <c r="AB48" i="4"/>
  <c r="AD42" i="4"/>
  <c r="AD44" i="4"/>
  <c r="AD11" i="4"/>
  <c r="AD15" i="4"/>
  <c r="AD22" i="4"/>
  <c r="AD30" i="4"/>
  <c r="AD17" i="4"/>
  <c r="T24" i="4"/>
  <c r="AD16" i="4"/>
  <c r="AD3" i="4"/>
  <c r="AD7" i="4"/>
  <c r="AD6" i="4"/>
  <c r="T12" i="4"/>
  <c r="AD24" i="4"/>
  <c r="T30" i="4"/>
  <c r="AD32" i="4"/>
  <c r="AD36" i="4"/>
  <c r="AD14" i="4"/>
  <c r="AD19" i="4"/>
  <c r="AD1" i="4"/>
  <c r="AD23" i="4"/>
  <c r="AD27" i="4"/>
  <c r="AD31" i="4"/>
  <c r="AD35" i="4"/>
  <c r="O33" i="4"/>
  <c r="AD33" i="4" s="1"/>
  <c r="T7" i="4"/>
  <c r="AD9" i="4"/>
  <c r="T11" i="4"/>
  <c r="U31" i="4"/>
  <c r="V31" i="4" s="1"/>
  <c r="P8" i="4"/>
  <c r="AB8" i="4" s="1"/>
  <c r="U19" i="4"/>
  <c r="V19" i="4" s="1"/>
  <c r="U33" i="4"/>
  <c r="V33" i="4" s="1"/>
  <c r="T35" i="4"/>
  <c r="T36" i="4"/>
  <c r="P28" i="4"/>
  <c r="AB28" i="4" s="1"/>
  <c r="T14" i="4"/>
  <c r="P17" i="4"/>
  <c r="AB17" i="4" s="1"/>
  <c r="T32" i="4"/>
  <c r="T33" i="4"/>
  <c r="U34" i="4"/>
  <c r="V34" i="4" s="1"/>
  <c r="T1" i="4"/>
  <c r="T17" i="4"/>
  <c r="P9" i="4"/>
  <c r="AB9" i="4" s="1"/>
  <c r="U27" i="4"/>
  <c r="V27" i="4" s="1"/>
  <c r="U3" i="4"/>
  <c r="V3" i="4" s="1"/>
  <c r="U4" i="4"/>
  <c r="V4" i="4" s="1"/>
  <c r="T6" i="4"/>
  <c r="U7" i="4"/>
  <c r="V7" i="4" s="1"/>
  <c r="T8" i="4"/>
  <c r="T3" i="4"/>
  <c r="T27" i="4"/>
  <c r="U28" i="4"/>
  <c r="V28" i="4" s="1"/>
  <c r="T25" i="4"/>
  <c r="P23" i="4"/>
  <c r="AB23" i="4" s="1"/>
  <c r="P3" i="4"/>
  <c r="AB3" i="4" s="1"/>
  <c r="P19" i="4"/>
  <c r="AB19" i="4" s="1"/>
  <c r="P31" i="4"/>
  <c r="AB31" i="4" s="1"/>
  <c r="U1" i="4"/>
  <c r="V1" i="4" s="1"/>
  <c r="U24" i="4"/>
  <c r="V24" i="4" s="1"/>
  <c r="T31" i="4"/>
  <c r="AE31" i="4" s="1"/>
  <c r="P4" i="4"/>
  <c r="AB4" i="4" s="1"/>
  <c r="P24" i="4"/>
  <c r="AB24" i="4" s="1"/>
  <c r="P32" i="4"/>
  <c r="AB32" i="4" s="1"/>
  <c r="U8" i="4"/>
  <c r="V8" i="4" s="1"/>
  <c r="P25" i="4"/>
  <c r="AB25" i="4" s="1"/>
  <c r="P33" i="4"/>
  <c r="AB33" i="4" s="1"/>
  <c r="P6" i="4"/>
  <c r="AB6" i="4" s="1"/>
  <c r="P34" i="4"/>
  <c r="AB34" i="4" s="1"/>
  <c r="U17" i="4"/>
  <c r="V17" i="4" s="1"/>
  <c r="U25" i="4"/>
  <c r="V25" i="4" s="1"/>
  <c r="U35" i="4"/>
  <c r="V35" i="4" s="1"/>
  <c r="P7" i="4"/>
  <c r="AB7" i="4" s="1"/>
  <c r="P27" i="4"/>
  <c r="AB27" i="4" s="1"/>
  <c r="P35" i="4"/>
  <c r="AB35" i="4" s="1"/>
  <c r="U6" i="4"/>
  <c r="V6" i="4" s="1"/>
  <c r="U32" i="4"/>
  <c r="V32" i="4" s="1"/>
  <c r="P36" i="4"/>
  <c r="AB36" i="4" s="1"/>
  <c r="U36" i="4"/>
  <c r="V36" i="4" s="1"/>
  <c r="U14" i="4"/>
  <c r="V14" i="4" s="1"/>
  <c r="P1" i="4"/>
  <c r="AB1" i="4" s="1"/>
  <c r="U22" i="4"/>
  <c r="V22" i="4" s="1"/>
  <c r="U9" i="4"/>
  <c r="V9" i="4" s="1"/>
  <c r="U10" i="4"/>
  <c r="V10" i="4" s="1"/>
  <c r="P11" i="4"/>
  <c r="AB11" i="4" s="1"/>
  <c r="U12" i="4"/>
  <c r="V12" i="4" s="1"/>
  <c r="U15" i="4"/>
  <c r="V15" i="4" s="1"/>
  <c r="T19" i="4"/>
  <c r="AE19" i="4" s="1"/>
  <c r="U20" i="4"/>
  <c r="V20" i="4" s="1"/>
  <c r="P22" i="4"/>
  <c r="AB22" i="4" s="1"/>
  <c r="P30" i="4"/>
  <c r="AB30" i="4" s="1"/>
  <c r="U30" i="4"/>
  <c r="P12" i="4"/>
  <c r="AB12" i="4" s="1"/>
  <c r="T16" i="4"/>
  <c r="P14" i="4"/>
  <c r="AB14" i="4" s="1"/>
  <c r="U16" i="4"/>
  <c r="V16" i="4" s="1"/>
  <c r="T15" i="4"/>
  <c r="P16" i="4"/>
  <c r="AB16" i="4" s="1"/>
  <c r="T9" i="4"/>
  <c r="AE9" i="4" s="1"/>
  <c r="T22" i="4"/>
  <c r="AE22" i="4" s="1"/>
  <c r="P20" i="4"/>
  <c r="AB20" i="4" s="1"/>
  <c r="T23" i="4"/>
  <c r="U23" i="4"/>
  <c r="V23" i="4" s="1"/>
  <c r="P15" i="4"/>
  <c r="AB15" i="4" s="1"/>
  <c r="U11" i="4"/>
  <c r="V11" i="4" s="1"/>
  <c r="P10" i="4"/>
  <c r="AB10" i="4" s="1"/>
  <c r="O10" i="4"/>
  <c r="T10" i="4" s="1"/>
  <c r="O34" i="4"/>
  <c r="T34" i="4" s="1"/>
  <c r="AE34" i="4" s="1"/>
  <c r="L5" i="4"/>
  <c r="P5" i="4" s="1"/>
  <c r="AB5" i="4" s="1"/>
  <c r="L13" i="4"/>
  <c r="P13" i="4" s="1"/>
  <c r="AB13" i="4" s="1"/>
  <c r="L21" i="4"/>
  <c r="U21" i="4" s="1"/>
  <c r="V21" i="4" s="1"/>
  <c r="L29" i="4"/>
  <c r="U29" i="4" s="1"/>
  <c r="V29" i="4" s="1"/>
  <c r="L18" i="4"/>
  <c r="P18" i="4" s="1"/>
  <c r="AB18" i="4" s="1"/>
  <c r="L26" i="4"/>
  <c r="U26" i="4" s="1"/>
  <c r="V26" i="4" s="1"/>
  <c r="O4" i="4"/>
  <c r="T4" i="4" s="1"/>
  <c r="AE4" i="4" s="1"/>
  <c r="O20" i="4"/>
  <c r="T20" i="4" s="1"/>
  <c r="AE20" i="4" s="1"/>
  <c r="O28" i="4"/>
  <c r="T28" i="4" s="1"/>
  <c r="AE28" i="4" s="1"/>
  <c r="L2" i="4"/>
  <c r="O2" i="4" s="1"/>
  <c r="T2" i="4" s="1"/>
  <c r="O6" i="2"/>
  <c r="P6" i="2" s="1"/>
  <c r="O5" i="2"/>
  <c r="P5" i="2" s="1"/>
  <c r="V7" i="2"/>
  <c r="AD7" i="2" s="1"/>
  <c r="O15" i="2"/>
  <c r="P15" i="2" s="1"/>
  <c r="AB15" i="2"/>
  <c r="V9" i="2"/>
  <c r="U10" i="2"/>
  <c r="AB3" i="2"/>
  <c r="O3" i="2"/>
  <c r="P3" i="2" s="1"/>
  <c r="U5" i="2"/>
  <c r="V5" i="2" s="1"/>
  <c r="AD5" i="2" s="1"/>
  <c r="O11" i="2"/>
  <c r="P11" i="2" s="1"/>
  <c r="V12" i="2"/>
  <c r="AD12" i="2" s="1"/>
  <c r="U13" i="2"/>
  <c r="V13" i="2" s="1"/>
  <c r="AD13" i="2" s="1"/>
  <c r="AB6" i="2"/>
  <c r="AB13" i="2"/>
  <c r="U6" i="2"/>
  <c r="V6" i="2" s="1"/>
  <c r="AD6" i="2" s="1"/>
  <c r="U14" i="2"/>
  <c r="O14" i="2" s="1"/>
  <c r="U4" i="2"/>
  <c r="V11" i="2"/>
  <c r="V14" i="2"/>
  <c r="AD14" i="2" s="1"/>
  <c r="AB7" i="2"/>
  <c r="AB14" i="2"/>
  <c r="V15" i="2"/>
  <c r="AD15" i="2" s="1"/>
  <c r="AD11" i="2"/>
  <c r="AD3" i="2"/>
  <c r="AD9" i="2"/>
  <c r="AD8" i="2"/>
  <c r="T2" i="2"/>
  <c r="R2" i="2"/>
  <c r="M15" i="2"/>
  <c r="L15" i="2"/>
  <c r="M14" i="2"/>
  <c r="L14" i="2"/>
  <c r="M13" i="2"/>
  <c r="L13" i="2"/>
  <c r="M12" i="2"/>
  <c r="L12" i="2"/>
  <c r="M11" i="2"/>
  <c r="L11" i="2"/>
  <c r="M10" i="2"/>
  <c r="L10" i="2"/>
  <c r="M9" i="2"/>
  <c r="L9" i="2"/>
  <c r="M8" i="2"/>
  <c r="L8" i="2"/>
  <c r="M7" i="2"/>
  <c r="L7" i="2"/>
  <c r="M6" i="2"/>
  <c r="L6" i="2"/>
  <c r="M5" i="2"/>
  <c r="L5" i="2"/>
  <c r="M4" i="2"/>
  <c r="L4" i="2"/>
  <c r="M3" i="2"/>
  <c r="L3" i="2"/>
  <c r="M2" i="2"/>
  <c r="L2" i="2"/>
  <c r="AE47" i="4" l="1"/>
  <c r="AE39" i="4"/>
  <c r="AD49" i="4"/>
  <c r="AE44" i="4"/>
  <c r="AE38" i="4"/>
  <c r="AD45" i="4"/>
  <c r="T45" i="4"/>
  <c r="AE45" i="4" s="1"/>
  <c r="AD41" i="4"/>
  <c r="AE15" i="4"/>
  <c r="AE23" i="4"/>
  <c r="AE14" i="4"/>
  <c r="AE11" i="4"/>
  <c r="AE12" i="4"/>
  <c r="AE10" i="4"/>
  <c r="AE3" i="4"/>
  <c r="AE17" i="4"/>
  <c r="AE36" i="4"/>
  <c r="AE7" i="4"/>
  <c r="AE8" i="4"/>
  <c r="AE35" i="4"/>
  <c r="AD20" i="4"/>
  <c r="AE6" i="4"/>
  <c r="AE33" i="4"/>
  <c r="AE27" i="4"/>
  <c r="AE32" i="4"/>
  <c r="AE24" i="4"/>
  <c r="AE16" i="4"/>
  <c r="AE25" i="4"/>
  <c r="AE1" i="4"/>
  <c r="AD10" i="4"/>
  <c r="AD28" i="4"/>
  <c r="AD2" i="4"/>
  <c r="V30" i="4"/>
  <c r="AE30" i="4" s="1"/>
  <c r="AD34" i="4"/>
  <c r="AD4" i="4"/>
  <c r="U18" i="4"/>
  <c r="V18" i="4" s="1"/>
  <c r="U13" i="4"/>
  <c r="V13" i="4" s="1"/>
  <c r="U5" i="4"/>
  <c r="V5" i="4" s="1"/>
  <c r="P2" i="4"/>
  <c r="AB2" i="4" s="1"/>
  <c r="P21" i="4"/>
  <c r="AB21" i="4" s="1"/>
  <c r="P29" i="4"/>
  <c r="AB29" i="4" s="1"/>
  <c r="P26" i="4"/>
  <c r="AB26" i="4" s="1"/>
  <c r="U2" i="4"/>
  <c r="V2" i="4" s="1"/>
  <c r="O29" i="4"/>
  <c r="T29" i="4" s="1"/>
  <c r="AE29" i="4" s="1"/>
  <c r="O26" i="4"/>
  <c r="T26" i="4" s="1"/>
  <c r="AE26" i="4" s="1"/>
  <c r="O21" i="4"/>
  <c r="T21" i="4" s="1"/>
  <c r="AE21" i="4" s="1"/>
  <c r="O13" i="4"/>
  <c r="T13" i="4" s="1"/>
  <c r="O18" i="4"/>
  <c r="T18" i="4" s="1"/>
  <c r="AE18" i="4" s="1"/>
  <c r="O5" i="4"/>
  <c r="T5" i="4" s="1"/>
  <c r="AE5" i="4" s="1"/>
  <c r="P14" i="2"/>
  <c r="O4" i="2"/>
  <c r="P4" i="2" s="1"/>
  <c r="V4" i="2"/>
  <c r="AD4" i="2" s="1"/>
  <c r="O13" i="2"/>
  <c r="V10" i="2"/>
  <c r="AD10" i="2" s="1"/>
  <c r="O10" i="2"/>
  <c r="K15" i="2"/>
  <c r="K14" i="2"/>
  <c r="K13" i="2"/>
  <c r="K12" i="2"/>
  <c r="K11" i="2"/>
  <c r="K10" i="2"/>
  <c r="K9" i="2"/>
  <c r="K8" i="2"/>
  <c r="K7" i="2"/>
  <c r="K6" i="2"/>
  <c r="K5" i="2"/>
  <c r="K4" i="2"/>
  <c r="K3" i="2"/>
  <c r="K2" i="2"/>
  <c r="U2" i="2"/>
  <c r="AE13" i="4" l="1"/>
  <c r="AD18" i="4"/>
  <c r="AE2" i="4"/>
  <c r="AD26" i="4"/>
  <c r="AD13" i="4"/>
  <c r="AD21" i="4"/>
  <c r="AD5" i="4"/>
  <c r="AD29" i="4"/>
  <c r="P10" i="2"/>
  <c r="P13" i="2"/>
  <c r="V2" i="2"/>
  <c r="AD2" i="2" s="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<sst xmlns="http://schemas.openxmlformats.org/spreadsheetml/2006/main" count="748" uniqueCount="479">
  <si>
    <t>ShipId</t>
  </si>
  <si>
    <t>UnitId</t>
  </si>
  <si>
    <t>ShipPrefixId</t>
  </si>
  <si>
    <t>Name</t>
  </si>
  <si>
    <t>HCS</t>
  </si>
  <si>
    <t>HCSNumber</t>
  </si>
  <si>
    <t>PennantCode</t>
  </si>
  <si>
    <t>PennantNumber</t>
  </si>
  <si>
    <t>IsBase</t>
  </si>
  <si>
    <t>AltName</t>
  </si>
  <si>
    <t>AltHCS</t>
  </si>
  <si>
    <t>AltHCSNumber</t>
  </si>
  <si>
    <t>IsInactive</t>
  </si>
  <si>
    <t>NewShipId</t>
  </si>
  <si>
    <t>Commissioned</t>
  </si>
  <si>
    <t>Decommissioned</t>
  </si>
  <si>
    <t>ShipClassId</t>
  </si>
  <si>
    <t>84D6B1D2-5BD6-46E4-9149-4520CAF3D522</t>
  </si>
  <si>
    <t>Freedom</t>
  </si>
  <si>
    <t>LCS</t>
  </si>
  <si>
    <t>G</t>
  </si>
  <si>
    <t>NULL</t>
  </si>
  <si>
    <t>EF7E554D-17F9-424D-928F-F77B6E49A11F</t>
  </si>
  <si>
    <t>Fort Worth</t>
  </si>
  <si>
    <t>2E07EB6F-8603-46BA-AC82-8ECAFFE79BEC</t>
  </si>
  <si>
    <t>Milwaukee</t>
  </si>
  <si>
    <t>5EB46231-3F15-4AB6-8305-E5F8A11616CD</t>
  </si>
  <si>
    <t>Detroit</t>
  </si>
  <si>
    <t>02F3AE45-CE41-46A0-B857-554C1AA64F32</t>
  </si>
  <si>
    <t>Little Rock</t>
  </si>
  <si>
    <t>1D1A9E20-90D8-4DB7-BE44-1977306BE870</t>
  </si>
  <si>
    <t>Sioux City</t>
  </si>
  <si>
    <t>FF0714C4-4FD7-4A84-8193-DDED56DAC26F</t>
  </si>
  <si>
    <t>Wichita</t>
  </si>
  <si>
    <t>FA37E3CE-B24A-4777-83C1-0F244854C911</t>
  </si>
  <si>
    <t>Billings</t>
  </si>
  <si>
    <t>73326816-92E4-464A-817B-C45E68D7CDFB</t>
  </si>
  <si>
    <t>Indianapolis</t>
  </si>
  <si>
    <t>71854CBB-5182-4B85-A29F-4C0239C0050A</t>
  </si>
  <si>
    <t>St. Louis</t>
  </si>
  <si>
    <t>78CEA0B0-B8C6-466B-BE28-9006A88F6E90</t>
  </si>
  <si>
    <t>Minneapolis-Saint Paul</t>
  </si>
  <si>
    <t>B7A3B6BC-7167-4362-8723-9D7F6C4766DD</t>
  </si>
  <si>
    <t>Cooperstown</t>
  </si>
  <si>
    <t>EF625007-7B67-49DC-8BB0-7B46AD1B1401</t>
  </si>
  <si>
    <t>Marinette</t>
  </si>
  <si>
    <t>2EDA4849-13B4-4DAC-9F5D-A7AE2490E189</t>
  </si>
  <si>
    <t>Nantucket</t>
  </si>
  <si>
    <t>840C64C0-EFFD-48E5-B5F4-BD0C04D95506</t>
  </si>
  <si>
    <t>Independence</t>
  </si>
  <si>
    <t>F4013EA6-4224-4C8F-BB8A-332BE9C8A9F9</t>
  </si>
  <si>
    <t>Coronado</t>
  </si>
  <si>
    <t>0D70DF62-B25F-432D-90F0-F93CF65645B1</t>
  </si>
  <si>
    <t>Jackson</t>
  </si>
  <si>
    <t>460A4A06-5967-4BE4-94C7-288C0C418710</t>
  </si>
  <si>
    <t>Montgomery</t>
  </si>
  <si>
    <t>8D9A586C-7F49-46D5-A8F7-B8E830EB8875</t>
  </si>
  <si>
    <t>Gabrielle Giffords</t>
  </si>
  <si>
    <t>B788A5E2-9953-426C-B489-1D3A595BCDA2</t>
  </si>
  <si>
    <t>Omaha</t>
  </si>
  <si>
    <t>922E2E15-A048-4003-88FD-6F6313006866</t>
  </si>
  <si>
    <t>Manchester</t>
  </si>
  <si>
    <t>89696CC7-AA4C-41B9-A218-DCA1A1230081</t>
  </si>
  <si>
    <t>Tulsa</t>
  </si>
  <si>
    <t>F5156BE0-0D64-4CE5-A709-D97424FE0F01</t>
  </si>
  <si>
    <t>Charleston</t>
  </si>
  <si>
    <t>EA3DC128-78C4-4D6C-AA73-19F6BB3DEB27</t>
  </si>
  <si>
    <t>Cincinnati</t>
  </si>
  <si>
    <t>468436EC-253E-4ACE-B000-C3A51BA37447</t>
  </si>
  <si>
    <t>Kansas City</t>
  </si>
  <si>
    <t>31DAA4B4-2809-4EE0-9152-E82EF026B7D0</t>
  </si>
  <si>
    <t>Oakland</t>
  </si>
  <si>
    <t>F48EDA40-7FE6-4112-BA4A-F2E12DD8DB91</t>
  </si>
  <si>
    <t>Mobile</t>
  </si>
  <si>
    <t>6569ED9A-13FF-41E1-A460-A3D599482139</t>
  </si>
  <si>
    <t>Savannah</t>
  </si>
  <si>
    <t>69A8358F-E8A0-4AB0-8120-2B678BA73BDF</t>
  </si>
  <si>
    <t>Canberra</t>
  </si>
  <si>
    <t>Ship</t>
  </si>
  <si>
    <t>Hull No.</t>
  </si>
  <si>
    <t>Home Port</t>
  </si>
  <si>
    <t>Avenger</t>
  </si>
  <si>
    <t>MCM-1</t>
  </si>
  <si>
    <t>Defender</t>
  </si>
  <si>
    <t>MCM-2</t>
  </si>
  <si>
    <t>Sentry</t>
  </si>
  <si>
    <t>MCM-3</t>
  </si>
  <si>
    <t>Manama, Bahrain</t>
  </si>
  <si>
    <t>Champion</t>
  </si>
  <si>
    <t>MCM-4</t>
  </si>
  <si>
    <t>San Diego, California</t>
  </si>
  <si>
    <t>Guardian</t>
  </si>
  <si>
    <t>MCM-5</t>
  </si>
  <si>
    <t>Devastator</t>
  </si>
  <si>
    <t>MCM-6</t>
  </si>
  <si>
    <t>Patriot</t>
  </si>
  <si>
    <t>MCM-7</t>
  </si>
  <si>
    <t>Sasebo, Japan</t>
  </si>
  <si>
    <t>Scout</t>
  </si>
  <si>
    <t>MCM-8</t>
  </si>
  <si>
    <t>Pioneer</t>
  </si>
  <si>
    <t>MCM-9</t>
  </si>
  <si>
    <t>Warrior</t>
  </si>
  <si>
    <t>MCM-10</t>
  </si>
  <si>
    <t>Gladiator</t>
  </si>
  <si>
    <t>MCM-11</t>
  </si>
  <si>
    <t>Ardent</t>
  </si>
  <si>
    <t>MCM-12</t>
  </si>
  <si>
    <t>Dextrous</t>
  </si>
  <si>
    <t>MCM-13</t>
  </si>
  <si>
    <t>Chief</t>
  </si>
  <si>
    <t>MCM-14</t>
  </si>
  <si>
    <t>Crest</t>
  </si>
  <si>
    <t>Builder</t>
  </si>
  <si>
    <t>NVR Page</t>
  </si>
  <si>
    <t>Peterson Shipbuilders</t>
  </si>
  <si>
    <t>MCM01</t>
  </si>
  <si>
    <t>Marinette Marine</t>
  </si>
  <si>
    <t>MCM02</t>
  </si>
  <si>
    <t>MCM03</t>
  </si>
  <si>
    <t>MCM04</t>
  </si>
  <si>
    <t>MCM05</t>
  </si>
  <si>
    <t>MCM06</t>
  </si>
  <si>
    <t>MCM07</t>
  </si>
  <si>
    <t>MCM08</t>
  </si>
  <si>
    <t>MCM09</t>
  </si>
  <si>
    <t>MCM10</t>
  </si>
  <si>
    <t>MCM11</t>
  </si>
  <si>
    <t>MCM12</t>
  </si>
  <si>
    <t>MCM13</t>
  </si>
  <si>
    <t>MCM14</t>
  </si>
  <si>
    <t>`</t>
  </si>
  <si>
    <t>a5f5a796-2357-4c7d-8932-893adc855b27</t>
  </si>
  <si>
    <t>fb904181-9baa-4f8c-9420-bb1ab392ed7b</t>
  </si>
  <si>
    <t>77bff006-5f09-4701-9ddb-4309cb01c48c</t>
  </si>
  <si>
    <t>2d6710e5-44ed-4f28-9057-96fc40a51132</t>
  </si>
  <si>
    <t>30e247ea-46c8-4da2-a337-f753c741d968</t>
  </si>
  <si>
    <t>b802fe4c-54eb-43f0-b8f1-03a88e4f132e</t>
  </si>
  <si>
    <t>248eff5d-65e4-48a9-95e8-1bf6f9b95191</t>
  </si>
  <si>
    <t>5df74248-3a3b-41ed-8f25-0b3bc46747af</t>
  </si>
  <si>
    <t>22b2cd74-751e-40d1-930c-c6f4b916d480</t>
  </si>
  <si>
    <t>1768110f-e236-434b-afb9-e8c262a01f0b</t>
  </si>
  <si>
    <t>769f20ba-f7ab-4f58-acf3-c57090a3f72f</t>
  </si>
  <si>
    <t>f474ebbd-2d0c-4405-b899-217d6cb3e687</t>
  </si>
  <si>
    <t>c304bb22-2ca3-41e9-bba1-f0c06dbaed08</t>
  </si>
  <si>
    <t>f855f2da-7765-4f1f-8605-9c283e635b32</t>
  </si>
  <si>
    <t>CG-___47 (US)</t>
  </si>
  <si>
    <t>CG-___48 (US)</t>
  </si>
  <si>
    <t>CG-___49 (US)</t>
  </si>
  <si>
    <t>CG-___50 (US)</t>
  </si>
  <si>
    <t>CG-___51 (US)</t>
  </si>
  <si>
    <t>CG-___52 (US)</t>
  </si>
  <si>
    <t>CG-___53 (US)</t>
  </si>
  <si>
    <t>CG-___54 (US)</t>
  </si>
  <si>
    <t>CG-___55 (US)</t>
  </si>
  <si>
    <t>CG-___56 (US)</t>
  </si>
  <si>
    <t>CG-___57 (US)</t>
  </si>
  <si>
    <t>CG-___58 (US)</t>
  </si>
  <si>
    <t>CG-___59 (US)</t>
  </si>
  <si>
    <t>CG-___60 (US)</t>
  </si>
  <si>
    <t>CG-___61 (US)</t>
  </si>
  <si>
    <t>CG-___62 (US)</t>
  </si>
  <si>
    <t>CG-___63 (US)</t>
  </si>
  <si>
    <t>CG-___64 (US)</t>
  </si>
  <si>
    <t>CG-___65 (US)</t>
  </si>
  <si>
    <t>CG-___66 (US)</t>
  </si>
  <si>
    <t>CG-___67 (US)</t>
  </si>
  <si>
    <t>CG-___68 (US)</t>
  </si>
  <si>
    <t>CG-___69 (US)</t>
  </si>
  <si>
    <t>CG-___70 (US)</t>
  </si>
  <si>
    <t>CG-___71 (US)</t>
  </si>
  <si>
    <t>CG-___72 (US)</t>
  </si>
  <si>
    <t>CG-___73 (US)</t>
  </si>
  <si>
    <t>CV-___67(US)</t>
  </si>
  <si>
    <t>CVN-___68(US)</t>
  </si>
  <si>
    <t>CVN-___69(US)</t>
  </si>
  <si>
    <t>CVN-___70(US)</t>
  </si>
  <si>
    <t>CVN-___71(US)</t>
  </si>
  <si>
    <t>CVN-___72(US)</t>
  </si>
  <si>
    <t>CVN-___73(US)</t>
  </si>
  <si>
    <t>CVN-___74(US)</t>
  </si>
  <si>
    <t>CVN-___75(US)</t>
  </si>
  <si>
    <t>CVN-___76(US)</t>
  </si>
  <si>
    <t>CVN-___77(US)</t>
  </si>
  <si>
    <t>CVN-___78(US)</t>
  </si>
  <si>
    <t>CVN-___79(US)</t>
  </si>
  <si>
    <t>CVN-___80(US)</t>
  </si>
  <si>
    <t>CVN-___81(US)</t>
  </si>
  <si>
    <t>CVN-___82(US)</t>
  </si>
  <si>
    <t>CVN-___83(US)</t>
  </si>
  <si>
    <t>DDG ___59(US)</t>
  </si>
  <si>
    <t>DDG ___60(US)</t>
  </si>
  <si>
    <t>DDG ___65(US)</t>
  </si>
  <si>
    <t>DDG ___70(US)</t>
  </si>
  <si>
    <t>DDG ___76(US)</t>
  </si>
  <si>
    <t>DDG ___77(US)</t>
  </si>
  <si>
    <t>DDG ___86 (US)</t>
  </si>
  <si>
    <t>DDG ___90(US)</t>
  </si>
  <si>
    <t>DDG ___93(US)</t>
  </si>
  <si>
    <t>DDG ___97(US)</t>
  </si>
  <si>
    <t>DDG __101(US)</t>
  </si>
  <si>
    <t>DDG __104(US)</t>
  </si>
  <si>
    <t>DDG __106(US)</t>
  </si>
  <si>
    <t>DDG __112(US)</t>
  </si>
  <si>
    <t>DDG-___51 (US)</t>
  </si>
  <si>
    <t>DDG-___52 (US)</t>
  </si>
  <si>
    <t>DDG-___53 (US)</t>
  </si>
  <si>
    <t>DDG-___54 (US)</t>
  </si>
  <si>
    <t>DDG-___55 (US)</t>
  </si>
  <si>
    <t>DDG-___56 (US)</t>
  </si>
  <si>
    <t>DDG-___57 (US)</t>
  </si>
  <si>
    <t>DDG-___58 (US)</t>
  </si>
  <si>
    <t>DDG-___61 (US)</t>
  </si>
  <si>
    <t>DDG-___62 (US)</t>
  </si>
  <si>
    <t>DDG-___63 (US)</t>
  </si>
  <si>
    <t>DDG-___64 (US)</t>
  </si>
  <si>
    <t>DDG-___66 (US)</t>
  </si>
  <si>
    <t>DDG-___67 (US)</t>
  </si>
  <si>
    <t>DDG-___68 (US)</t>
  </si>
  <si>
    <t>DDG-___69 (US)</t>
  </si>
  <si>
    <t>DDG-___71 (US)</t>
  </si>
  <si>
    <t>DDG-___72 (US)</t>
  </si>
  <si>
    <t>DDG-___73 (US)</t>
  </si>
  <si>
    <t>DDG-___74 (US)</t>
  </si>
  <si>
    <t>DDG-___75 (US)</t>
  </si>
  <si>
    <t>DDG-___78 (US)</t>
  </si>
  <si>
    <t>DDG-___79 (US)</t>
  </si>
  <si>
    <t>DDG-___80 (US)</t>
  </si>
  <si>
    <t>DDG-___81 (US)</t>
  </si>
  <si>
    <t>DDG-___82 (US)</t>
  </si>
  <si>
    <t>DDG-___83 (US)</t>
  </si>
  <si>
    <t>DDG-___84 (US)</t>
  </si>
  <si>
    <t>DDG-___85 (US)</t>
  </si>
  <si>
    <t>DDG-___87 (US)</t>
  </si>
  <si>
    <t>DDG-___88 (US)</t>
  </si>
  <si>
    <t>DDG-___89 (US)</t>
  </si>
  <si>
    <t>DDG-___91 (US)</t>
  </si>
  <si>
    <t>DDG-___92 (US)</t>
  </si>
  <si>
    <t>DDG-___94 (US)</t>
  </si>
  <si>
    <t>DDG-___95 (US)</t>
  </si>
  <si>
    <t>DDG-___96 (US)</t>
  </si>
  <si>
    <t>DDG-___98 (US)</t>
  </si>
  <si>
    <t>DDG-___99 (US)</t>
  </si>
  <si>
    <t>DDG-__100 (US)</t>
  </si>
  <si>
    <t>DDG-__102 (US)</t>
  </si>
  <si>
    <t>DDG-__103 (US)</t>
  </si>
  <si>
    <t>DDG-__105 (US)</t>
  </si>
  <si>
    <t>DDG-__107 (US)</t>
  </si>
  <si>
    <t>DDG-__108 (US)</t>
  </si>
  <si>
    <t>DDG-__109 (US)</t>
  </si>
  <si>
    <t>DDG-__110 (US)</t>
  </si>
  <si>
    <t>DDG-__111 (US)</t>
  </si>
  <si>
    <t>DDG-__113 (US)</t>
  </si>
  <si>
    <t>DDG-__114 (US)</t>
  </si>
  <si>
    <t>DDG-__115 (US)</t>
  </si>
  <si>
    <t>DDG-__116 (US)</t>
  </si>
  <si>
    <t>DDG-__117 (US)</t>
  </si>
  <si>
    <t>DDG-__118 (US)</t>
  </si>
  <si>
    <t>DDG-__119 (US)</t>
  </si>
  <si>
    <t>DDG-__120 (US)</t>
  </si>
  <si>
    <t>DDG-__121 (US)</t>
  </si>
  <si>
    <t>DDG-__122 (US)</t>
  </si>
  <si>
    <t>DDG-__123 (US)</t>
  </si>
  <si>
    <t>DDG-__124 (US)</t>
  </si>
  <si>
    <t>DDG-__125 (US)</t>
  </si>
  <si>
    <t>DDG-__126 (US)</t>
  </si>
  <si>
    <t>DDG-__127 (US)</t>
  </si>
  <si>
    <t>LCC-___19 (US)</t>
  </si>
  <si>
    <t>LCC-___20 (US)</t>
  </si>
  <si>
    <t>LCS-____1 (US)</t>
  </si>
  <si>
    <t>LCS-____2 (US)</t>
  </si>
  <si>
    <t>LCS-____3 (US)</t>
  </si>
  <si>
    <t>LCS-____4 (US)</t>
  </si>
  <si>
    <t>LCS-____5 (US)</t>
  </si>
  <si>
    <t>LCS-____6 (US)</t>
  </si>
  <si>
    <t>LCS-____7 (US)</t>
  </si>
  <si>
    <t>LCS-____8 (US)</t>
  </si>
  <si>
    <t>LCS-____9 (US)</t>
  </si>
  <si>
    <t>LCS-___10 (US)</t>
  </si>
  <si>
    <t>LCS-___11 (US)</t>
  </si>
  <si>
    <t>LCS-___12 (US)</t>
  </si>
  <si>
    <t>LCS-___13 (US)</t>
  </si>
  <si>
    <t>LCS-___14 (US)</t>
  </si>
  <si>
    <t>LCS-___15 (US)</t>
  </si>
  <si>
    <t>LCS-___16 (US)</t>
  </si>
  <si>
    <t>LCS-___17 (US)</t>
  </si>
  <si>
    <t>LCS-___18 (US)</t>
  </si>
  <si>
    <t>LCS-___19 (US)</t>
  </si>
  <si>
    <t>LCS-___20 (US)</t>
  </si>
  <si>
    <t>LCS-___21 (US)</t>
  </si>
  <si>
    <t>LCS-___22 (US)</t>
  </si>
  <si>
    <t>LCS-___23 (US)</t>
  </si>
  <si>
    <t>LCS-___24 (US)</t>
  </si>
  <si>
    <t>LCS-___25 (US)</t>
  </si>
  <si>
    <t>LCS-___26 (US)</t>
  </si>
  <si>
    <t>LCS-___27 (US)</t>
  </si>
  <si>
    <t>LCS-___28 (US)</t>
  </si>
  <si>
    <t>MCM-____1 (US)</t>
  </si>
  <si>
    <t>MCM-____2 (US)</t>
  </si>
  <si>
    <t>MCM-____3 (US)</t>
  </si>
  <si>
    <t>MCM-____4 (US)</t>
  </si>
  <si>
    <t>MCM-____5 (US)</t>
  </si>
  <si>
    <t>MCM-____6 (US)</t>
  </si>
  <si>
    <t>MCM-____7 (US)</t>
  </si>
  <si>
    <t>MCM-____8 (US)</t>
  </si>
  <si>
    <t>MCM-____9 (US)</t>
  </si>
  <si>
    <t>MCM-___10 (US)</t>
  </si>
  <si>
    <t>MCM-___11 (US)</t>
  </si>
  <si>
    <t>MCM-___12 (US)</t>
  </si>
  <si>
    <t>MCM-___13 (US)</t>
  </si>
  <si>
    <t>MCM-___14 (US)</t>
  </si>
  <si>
    <t>Wasp</t>
  </si>
  <si>
    <t>LHD-1</t>
  </si>
  <si>
    <t>Active in service</t>
  </si>
  <si>
    <t>Essex</t>
  </si>
  <si>
    <t>LHD-2</t>
  </si>
  <si>
    <t>Kearsarge</t>
  </si>
  <si>
    <t>LHD-3</t>
  </si>
  <si>
    <t>Boxer</t>
  </si>
  <si>
    <t>LHD-4</t>
  </si>
  <si>
    <t>Bataan</t>
  </si>
  <si>
    <t>LHD-5</t>
  </si>
  <si>
    <t>Bonhomme Richard</t>
  </si>
  <si>
    <t>LHD-6</t>
  </si>
  <si>
    <t>Iwo Jima</t>
  </si>
  <si>
    <t>LHD-7</t>
  </si>
  <si>
    <t>Makin Island</t>
  </si>
  <si>
    <t>LHD-8</t>
  </si>
  <si>
    <t>America</t>
  </si>
  <si>
    <t>LHA-6</t>
  </si>
  <si>
    <t>Active, in service</t>
  </si>
  <si>
    <t>Tripoli</t>
  </si>
  <si>
    <t>LHA-7</t>
  </si>
  <si>
    <t>Launched</t>
  </si>
  <si>
    <t>Bougainville</t>
  </si>
  <si>
    <t>LHA-8</t>
  </si>
  <si>
    <t>On order</t>
  </si>
  <si>
    <t>Tarawa</t>
  </si>
  <si>
    <t>LHA-1</t>
  </si>
  <si>
    <t>Requested as museum ship</t>
  </si>
  <si>
    <t>Saipan</t>
  </si>
  <si>
    <t>LHA-2</t>
  </si>
  <si>
    <t>Scrapped 2009</t>
  </si>
  <si>
    <t>Belleau Wood</t>
  </si>
  <si>
    <t>LHA-3</t>
  </si>
  <si>
    <t>Sunk as target ship on 13 July 2006</t>
  </si>
  <si>
    <t>Nassau</t>
  </si>
  <si>
    <t>LHA-4</t>
  </si>
  <si>
    <t>In reserve</t>
  </si>
  <si>
    <t>Peleliu</t>
  </si>
  <si>
    <t>LHA-5</t>
  </si>
  <si>
    <t>LPH-2</t>
  </si>
  <si>
    <t>Broken up at Brownsville, 1996</t>
  </si>
  <si>
    <t>Okinawa</t>
  </si>
  <si>
    <t>LPH-3</t>
  </si>
  <si>
    <t>Sunk as target, 6 June 2002</t>
  </si>
  <si>
    <t>Guadalcanal</t>
  </si>
  <si>
    <t>LPH-7</t>
  </si>
  <si>
    <t>Sunk as target, 19 May 2005</t>
  </si>
  <si>
    <t>Guam</t>
  </si>
  <si>
    <t>LPH-9</t>
  </si>
  <si>
    <t>Sunk as target, 16 October 2001</t>
  </si>
  <si>
    <t>LPH-10</t>
  </si>
  <si>
    <t>Converted to missile trial launch platform; As of April 2015, stored with the Beaumont Reserve Fleet</t>
  </si>
  <si>
    <t>New Orleans</t>
  </si>
  <si>
    <t>LPH-11</t>
  </si>
  <si>
    <t>Sunk as target, 10 July 2010</t>
  </si>
  <si>
    <t>Inchon</t>
  </si>
  <si>
    <t>LPH-12</t>
  </si>
  <si>
    <t>Sunk as target, 5 December 2004</t>
  </si>
  <si>
    <t>San Antonio</t>
  </si>
  <si>
    <t>LPD-17</t>
  </si>
  <si>
    <t>Norfolk, Virginia</t>
  </si>
  <si>
    <t>LPD-18</t>
  </si>
  <si>
    <t>Mesa Verde</t>
  </si>
  <si>
    <t>LPD-19</t>
  </si>
  <si>
    <t>Green Bay</t>
  </si>
  <si>
    <t>LPD-20</t>
  </si>
  <si>
    <t>Sasebo, Nagasaki, Japan</t>
  </si>
  <si>
    <t>New York</t>
  </si>
  <si>
    <t>LPD-21</t>
  </si>
  <si>
    <t>Mayport, Florida</t>
  </si>
  <si>
    <t>San Diego</t>
  </si>
  <si>
    <t>LPD-22</t>
  </si>
  <si>
    <t>Anchorage</t>
  </si>
  <si>
    <t>LPD-23</t>
  </si>
  <si>
    <t>Arlington</t>
  </si>
  <si>
    <t>LPD-24</t>
  </si>
  <si>
    <t>Somerset</t>
  </si>
  <si>
    <t>LPD-25</t>
  </si>
  <si>
    <t>John P. Murtha</t>
  </si>
  <si>
    <t>LPD-26</t>
  </si>
  <si>
    <t>30 October 2014[29]</t>
  </si>
  <si>
    <t>Portland</t>
  </si>
  <si>
    <t>LPD-27</t>
  </si>
  <si>
    <t>13 February 2016[31]</t>
  </si>
  <si>
    <t>Fort Lauderdale</t>
  </si>
  <si>
    <t>LPD-28</t>
  </si>
  <si>
    <t>Richard M. McCool Jr.</t>
  </si>
  <si>
    <t>LPD-29</t>
  </si>
  <si>
    <t>c1fab937-a525-488c-90d2-5a25644d8a9d</t>
  </si>
  <si>
    <t>a3c7d5aa-d1c9-451c-9a7d-a24b431a4f16</t>
  </si>
  <si>
    <t>28d35c66-85d9-42a2-9efb-ebd9cc531262</t>
  </si>
  <si>
    <t>2a5f5326-15e7-40f3-9ee8-4af7e1abbcfe</t>
  </si>
  <si>
    <t>cd9961f1-31e9-4c5e-9c63-c6259916e620</t>
  </si>
  <si>
    <t>cb4cd9a2-0e1b-4b67-a3e5-010ae7ae0493</t>
  </si>
  <si>
    <t>4b6a7a0d-9203-444c-8c8d-c9893a1f55f1</t>
  </si>
  <si>
    <t>e72d2c5b-16b3-4c54-975e-547c86c91c5c</t>
  </si>
  <si>
    <t>5ad675e5-990f-4e0d-9da6-e7098df4661f</t>
  </si>
  <si>
    <t>f7570de7-bbae-42e6-b9a9-b6944cdd28a9</t>
  </si>
  <si>
    <t>4a0b29c4-28ed-4a02-9cfc-56ec45c35e7e</t>
  </si>
  <si>
    <t>ecca86c6-659e-44db-97c5-ca6b67ec3de7</t>
  </si>
  <si>
    <t>b55c34a9-401b-4883-94a7-c5aaebff886b</t>
  </si>
  <si>
    <t>3be94960-646c-445e-a857-e2518451b33b</t>
  </si>
  <si>
    <t>70a046d3-6f4b-4ca1-8550-14ae75f9e1b0</t>
  </si>
  <si>
    <t>1a6a60f5-1c15-481e-a13a-50ea329d10b3</t>
  </si>
  <si>
    <t>6cb28125-09bc-473b-811f-ed7287c9d380</t>
  </si>
  <si>
    <t>558a3b03-89c4-4310-9116-45e74b7ad5b1</t>
  </si>
  <si>
    <t>3f4216e9-2b2d-4474-9feb-83cce2fa52f2</t>
  </si>
  <si>
    <t>a1fef520-2ac4-4443-813d-9c7968f6c4bd</t>
  </si>
  <si>
    <t>ae1868dd-da2e-4129-8fdb-457e6e8aa065</t>
  </si>
  <si>
    <t>90c65c15-9c84-46ce-a3e8-d69a426542ae</t>
  </si>
  <si>
    <t>94fd6658-ea80-4609-8404-071339629ad8</t>
  </si>
  <si>
    <t>a71aa760-b834-4c45-b300-ed22bb9081ce</t>
  </si>
  <si>
    <t>5c83ce13-d7b8-4ff3-8c4f-936065578048</t>
  </si>
  <si>
    <t>d40b4f69-840f-45e7-867d-71d2f8afe64a</t>
  </si>
  <si>
    <t>f89f7da6-0c6d-4634-9290-abd38ab8299a</t>
  </si>
  <si>
    <t>a4bc8803-c201-4df1-950e-243abaf9de13</t>
  </si>
  <si>
    <t>6452d4fd-e071-42f6-8cfd-0d10546eb155</t>
  </si>
  <si>
    <t>9a4cf677-b857-46d3-b927-07290cbb654d</t>
  </si>
  <si>
    <t>ce1bc675-d404-4894-867d-09610e8245d6</t>
  </si>
  <si>
    <t>e5df6169-a224-4eac-b4fc-3695b1ca39d2</t>
  </si>
  <si>
    <t>40f51c22-87d4-4d46-b23a-0470189aaa93</t>
  </si>
  <si>
    <t>88b2cb2a-df5a-461f-99d1-74609c16a70f</t>
  </si>
  <si>
    <t>cccca05b-4c04-4ceb-a323-77bdf7742060</t>
  </si>
  <si>
    <t>36d668b6-f987-4306-b5a0-a4422d1398cd</t>
  </si>
  <si>
    <t>Whidbey Island</t>
  </si>
  <si>
    <t>LSD-41</t>
  </si>
  <si>
    <t>LSD41</t>
  </si>
  <si>
    <t>Germantown</t>
  </si>
  <si>
    <t>LSD-42</t>
  </si>
  <si>
    <t>LSD42</t>
  </si>
  <si>
    <t>Fort McHenry</t>
  </si>
  <si>
    <t>LSD-43</t>
  </si>
  <si>
    <t>LSD43</t>
  </si>
  <si>
    <t>Gunston Hall</t>
  </si>
  <si>
    <t>LSD-44</t>
  </si>
  <si>
    <t>LSD44</t>
  </si>
  <si>
    <t>Comstock</t>
  </si>
  <si>
    <t>LSD-45</t>
  </si>
  <si>
    <t>LSD45</t>
  </si>
  <si>
    <t>Tortuga</t>
  </si>
  <si>
    <t>LSD-46</t>
  </si>
  <si>
    <t>LSD46</t>
  </si>
  <si>
    <t>Rushmore</t>
  </si>
  <si>
    <t>LSD-47</t>
  </si>
  <si>
    <t>LSD47</t>
  </si>
  <si>
    <t>Ashland</t>
  </si>
  <si>
    <t>LSD-48</t>
  </si>
  <si>
    <t>Harpers Ferry</t>
  </si>
  <si>
    <t>LSD-49</t>
  </si>
  <si>
    <t>Carter Hall</t>
  </si>
  <si>
    <t>LSD-50</t>
  </si>
  <si>
    <t>Oak Hill</t>
  </si>
  <si>
    <t>LSD-51</t>
  </si>
  <si>
    <t>Pearl Harbor</t>
  </si>
  <si>
    <t>LSD-52</t>
  </si>
  <si>
    <t>c7d96796-57c8-4028-82f6-a6142f446582</t>
  </si>
  <si>
    <t>e74e6bb6-ff5b-4d27-a7e8-797dd31960c0</t>
  </si>
  <si>
    <t>da4797f1-276e-43de-97e3-e3c763579ca3</t>
  </si>
  <si>
    <t>d3ad2392-e51a-4b75-aa98-7974cfbb4b25</t>
  </si>
  <si>
    <t>a7b8cf8b-7770-4878-b950-b221a7b0085f</t>
  </si>
  <si>
    <t>e4aa876f-dbaf-4a77-80d3-f48dec130daf</t>
  </si>
  <si>
    <t>23cd52ed-9198-4a22-acba-0cb872e2fa20</t>
  </si>
  <si>
    <t>1ab14a59-de61-4983-a862-dbcbb50f99c2</t>
  </si>
  <si>
    <t>0b5ce9ee-da0d-4e74-82c5-f75fb250eba4</t>
  </si>
  <si>
    <t>3f013c45-565a-425f-80c5-cf63947b7632</t>
  </si>
  <si>
    <t>0c1732f7-94ce-4cb9-9445-427e9a5a472f</t>
  </si>
  <si>
    <t>3015f3ff-9337-4f84-a528-0218d65a548b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</si>
</sst>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5" x14ac:knownFonts="1">
    <font>
      <sz val="11"/>
      <color theme="1"/>
      <name val="Calibri"/>
      <family val="2"/>
      <scheme val="minor"/>
    </font>
    <font>
      <b/>
      <sz val="8"/>
      <color rgb="FF222222"/>
      <name val="Arial"/>
      <family val="2"/>
    </font>
    <font>
      <sz val="8"/>
      <color rgb="FF222222"/>
      <name val="Arial"/>
      <family val="2"/>
    </font>
    <font>
      <u/>
      <sz val="11"/>
      <color theme="10"/>
      <name val="Calibri"/>
      <family val="2"/>
      <scheme val="minor"/>
    </font>
    <font>
      <sz val="8"/>
      <color rgb="FF0B0080"/>
      <name val="Arial"/>
      <family val="2"/>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2">
    <border>
      <left/>
      <right/>
      <top/>
      <bottom/>
      <diagonal/>
    </border>
    <border>
      <left style="medium">
        <color rgb="FFA2A9B1"/>
      </left>
      <right style="medium">
        <color rgb="FFA2A9B1"/>
      </right>
      <top style="medium">
        <color rgb="FFA2A9B1"/>
      </top>
      <bottom style="medium">
        <color rgb="FFA2A9B1"/>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14" fontId="0" fillId="0" borderId="0" xfId="0" applyNumberFormat="1"/>
    <xf numFmtId="0" fontId="1" fillId="3" borderId="1" xfId="0" applyFont="1" applyFill="1" applyBorder="1" applyAlignment="1">
      <alignment horizontal="center" vertical="center" wrapText="1"/>
    </xf>
    <xf numFmtId="0" fontId="3" fillId="2" borderId="1" xfId="1" applyFill="1" applyBorder="1" applyAlignment="1">
      <alignment vertical="center" wrapText="1"/>
    </xf>
    <xf numFmtId="0" fontId="2" fillId="2" borderId="1" xfId="0" applyFont="1" applyFill="1" applyBorder="1" applyAlignment="1">
      <alignment vertical="center" wrapText="1"/>
    </xf>
    <xf numFmtId="0" fontId="4" fillId="2" borderId="1" xfId="0" applyFont="1" applyFill="1" applyBorder="1" applyAlignment="1">
      <alignment vertical="center" wrapText="1"/>
    </xf>
    <xf numFmtId="164" fontId="1" fillId="3" borderId="1" xfId="0" applyNumberFormat="1" applyFont="1" applyFill="1" applyBorder="1" applyAlignment="1">
      <alignment horizontal="center" vertical="center" wrapText="1"/>
    </xf>
    <xf numFmtId="164" fontId="2" fillId="2" borderId="1" xfId="0" applyNumberFormat="1" applyFont="1" applyFill="1" applyBorder="1" applyAlignment="1">
      <alignment vertical="center" wrapText="1"/>
    </xf>
    <xf numFmtId="164" fontId="0" fillId="0" borderId="0" xfId="0" applyNumberFormat="1"/>
    <xf numFmtId="15" fontId="0" fillId="0" borderId="0" xfId="0" applyNumberFormat="1" applyFill="1"/>
    <xf numFmtId="0" fontId="0" fillId="0" borderId="0" xfId="0" applyAlignment="1">
      <alignment vertical="center" wrapText="1"/>
    </xf>
    <xf numFmtId="0" fontId="3" fillId="0" borderId="0" xfId="1" applyAlignment="1">
      <alignment vertical="center" wrapText="1"/>
    </xf>
    <xf numFmtId="15" fontId="0" fillId="0" borderId="0" xfId="0" applyNumberFormat="1" applyAlignment="1">
      <alignment vertical="center" wrapText="1"/>
    </xf>
    <xf numFmtId="15" fontId="3" fillId="0" borderId="0" xfId="1" applyNumberForma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en.wikipedia.org/wiki/USS_Champion_(MCM-4)" TargetMode="External"/><Relationship Id="rId13" Type="http://schemas.openxmlformats.org/officeDocument/2006/relationships/hyperlink" Target="http://www.nvr.navy.mil/SHIPDETAILS/SHIPSDETAIL_MCM_6_2242.HTML" TargetMode="External"/><Relationship Id="rId18" Type="http://schemas.openxmlformats.org/officeDocument/2006/relationships/hyperlink" Target="http://www.nvr.navy.mil/SHIPDETAILS/SHIPSDETAIL_MCM_8_2244.HTML" TargetMode="External"/><Relationship Id="rId26" Type="http://schemas.openxmlformats.org/officeDocument/2006/relationships/hyperlink" Target="http://www.nvr.navy.mil/SHIPDETAILS/SHIPSDETAIL_MCM_12_2248.HTML" TargetMode="External"/><Relationship Id="rId3" Type="http://schemas.openxmlformats.org/officeDocument/2006/relationships/hyperlink" Target="https://en.wikipedia.org/wiki/USS_Defender_(MCM-2)" TargetMode="External"/><Relationship Id="rId21" Type="http://schemas.openxmlformats.org/officeDocument/2006/relationships/hyperlink" Target="https://en.wikipedia.org/wiki/USS_Warrior_(MCM-10)" TargetMode="External"/><Relationship Id="rId7" Type="http://schemas.openxmlformats.org/officeDocument/2006/relationships/hyperlink" Target="http://www.nvr.navy.mil/SHIPDETAILS/SHIPSDETAIL_MCM_3_2239.HTML" TargetMode="External"/><Relationship Id="rId12" Type="http://schemas.openxmlformats.org/officeDocument/2006/relationships/hyperlink" Target="https://en.wikipedia.org/wiki/USS_Devastator_(MCM-6)" TargetMode="External"/><Relationship Id="rId17" Type="http://schemas.openxmlformats.org/officeDocument/2006/relationships/hyperlink" Target="https://en.wikipedia.org/wiki/San_Diego" TargetMode="External"/><Relationship Id="rId25" Type="http://schemas.openxmlformats.org/officeDocument/2006/relationships/hyperlink" Target="https://en.wikipedia.org/wiki/USS_Ardent_(MCM-12)" TargetMode="External"/><Relationship Id="rId2" Type="http://schemas.openxmlformats.org/officeDocument/2006/relationships/hyperlink" Target="http://www.nvr.navy.mil/SHIPDETAILS/SHIPSDETAIL_MCM_1_2340.HTML" TargetMode="External"/><Relationship Id="rId16" Type="http://schemas.openxmlformats.org/officeDocument/2006/relationships/hyperlink" Target="https://en.wikipedia.org/wiki/USS_Scout_(MCM-8)" TargetMode="External"/><Relationship Id="rId20" Type="http://schemas.openxmlformats.org/officeDocument/2006/relationships/hyperlink" Target="http://www.nvr.navy.mil/SHIPDETAILS/SHIPSDETAIL_MCM_9_2245.HTML" TargetMode="External"/><Relationship Id="rId29" Type="http://schemas.openxmlformats.org/officeDocument/2006/relationships/hyperlink" Target="https://en.wikipedia.org/wiki/USS_Chief_(MCM-14)" TargetMode="External"/><Relationship Id="rId1" Type="http://schemas.openxmlformats.org/officeDocument/2006/relationships/hyperlink" Target="https://en.wikipedia.org/wiki/USS_Avenger_(MCM-1)" TargetMode="External"/><Relationship Id="rId6" Type="http://schemas.openxmlformats.org/officeDocument/2006/relationships/hyperlink" Target="https://en.wikipedia.org/wiki/USS_Sentry_(MCM-3)" TargetMode="External"/><Relationship Id="rId11" Type="http://schemas.openxmlformats.org/officeDocument/2006/relationships/hyperlink" Target="http://www.nvr.navy.mil/SHIPDETAILS/SHIPSDETAIL_MCM_5_2241.HTML" TargetMode="External"/><Relationship Id="rId24" Type="http://schemas.openxmlformats.org/officeDocument/2006/relationships/hyperlink" Target="http://www.nvr.navy.mil/SHIPDETAILS/SHIPSDETAIL_MCM_11_2247.HTML" TargetMode="External"/><Relationship Id="rId5" Type="http://schemas.openxmlformats.org/officeDocument/2006/relationships/hyperlink" Target="http://www.nvr.navy.mil/SHIPDETAILS/SHIPSDETAIL_MCM_2_2238.HTML" TargetMode="External"/><Relationship Id="rId15" Type="http://schemas.openxmlformats.org/officeDocument/2006/relationships/hyperlink" Target="http://www.nvr.navy.mil/SHIPDETAILS/SHIPSDETAIL_MCM_7_2243.HTML" TargetMode="External"/><Relationship Id="rId23" Type="http://schemas.openxmlformats.org/officeDocument/2006/relationships/hyperlink" Target="https://en.wikipedia.org/wiki/USS_Gladiator_(MCM-11)" TargetMode="External"/><Relationship Id="rId28" Type="http://schemas.openxmlformats.org/officeDocument/2006/relationships/hyperlink" Target="http://www.nvr.navy.mil/SHIPDETAILS/SHIPSDETAIL_MCM_13_2249.HTML" TargetMode="External"/><Relationship Id="rId10" Type="http://schemas.openxmlformats.org/officeDocument/2006/relationships/hyperlink" Target="https://en.wikipedia.org/wiki/USS_Guardian_(MCM-5)" TargetMode="External"/><Relationship Id="rId19" Type="http://schemas.openxmlformats.org/officeDocument/2006/relationships/hyperlink" Target="https://en.wikipedia.org/wiki/USS_Pioneer_(MCM-9)" TargetMode="External"/><Relationship Id="rId31" Type="http://schemas.openxmlformats.org/officeDocument/2006/relationships/printerSettings" Target="../printerSettings/printerSettings1.bin"/><Relationship Id="rId4" Type="http://schemas.openxmlformats.org/officeDocument/2006/relationships/hyperlink" Target="https://en.wikipedia.org/wiki/Marinette_Marine" TargetMode="External"/><Relationship Id="rId9" Type="http://schemas.openxmlformats.org/officeDocument/2006/relationships/hyperlink" Target="http://www.nvr.navy.mil/SHIPDETAILS/SHIPSDETAIL_MCM_4_2240.HTML" TargetMode="External"/><Relationship Id="rId14" Type="http://schemas.openxmlformats.org/officeDocument/2006/relationships/hyperlink" Target="https://en.wikipedia.org/wiki/USS_Patriot_(MCM-7)" TargetMode="External"/><Relationship Id="rId22" Type="http://schemas.openxmlformats.org/officeDocument/2006/relationships/hyperlink" Target="http://www.nvr.navy.mil/SHIPDETAILS/SHIPSDETAIL_MCM_10_2246.HTML" TargetMode="External"/><Relationship Id="rId27" Type="http://schemas.openxmlformats.org/officeDocument/2006/relationships/hyperlink" Target="https://en.wikipedia.org/wiki/USS_Dextrous_(MCM-13)" TargetMode="External"/><Relationship Id="rId30" Type="http://schemas.openxmlformats.org/officeDocument/2006/relationships/hyperlink" Target="http://www.nvr.navy.mil/SHIPDETAILS/SHIPSDETAIL_MCM_14_2250.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en.wikipedia.org/wiki/USS_Tripoli_(LHA-7)" TargetMode="External"/><Relationship Id="rId18" Type="http://schemas.openxmlformats.org/officeDocument/2006/relationships/hyperlink" Target="https://en.wikipedia.org/wiki/USS_Saipan_(LHA-2)" TargetMode="External"/><Relationship Id="rId26" Type="http://schemas.openxmlformats.org/officeDocument/2006/relationships/hyperlink" Target="https://en.wikipedia.org/wiki/USS_Guadalcanal_(LPH-7)" TargetMode="External"/><Relationship Id="rId39" Type="http://schemas.openxmlformats.org/officeDocument/2006/relationships/hyperlink" Target="https://en.wikipedia.org/wiki/USS_Somerset_(LPD-25)" TargetMode="External"/><Relationship Id="rId21" Type="http://schemas.openxmlformats.org/officeDocument/2006/relationships/hyperlink" Target="https://en.wikipedia.org/wiki/USS_Nassau_(LHA-4)" TargetMode="External"/><Relationship Id="rId34" Type="http://schemas.openxmlformats.org/officeDocument/2006/relationships/hyperlink" Target="https://en.wikipedia.org/wiki/USS_Green_Bay_(LPD-20)" TargetMode="External"/><Relationship Id="rId42" Type="http://schemas.openxmlformats.org/officeDocument/2006/relationships/hyperlink" Target="https://en.wikipedia.org/wiki/San_Antonio-class_amphibious_transport_dock" TargetMode="External"/><Relationship Id="rId47" Type="http://schemas.openxmlformats.org/officeDocument/2006/relationships/hyperlink" Target="https://en.wikipedia.org/wiki/San_Antonio-class_amphibious_transport_dock" TargetMode="External"/><Relationship Id="rId50" Type="http://schemas.openxmlformats.org/officeDocument/2006/relationships/hyperlink" Target="http://www.nvr.navy.mil/SHIPDETAILS/SHIPSDETAIL_LSD_41_2194.HTML" TargetMode="External"/><Relationship Id="rId55" Type="http://schemas.openxmlformats.org/officeDocument/2006/relationships/hyperlink" Target="https://en.wikipedia.org/wiki/USS_Gunston_Hall_(LSD-44)" TargetMode="External"/><Relationship Id="rId63" Type="http://schemas.openxmlformats.org/officeDocument/2006/relationships/hyperlink" Target="https://en.wikipedia.org/wiki/USS_Ashland_(LSD-48)" TargetMode="External"/><Relationship Id="rId7" Type="http://schemas.openxmlformats.org/officeDocument/2006/relationships/hyperlink" Target="https://en.wikipedia.org/wiki/USS_Iwo_Jima_(LHD-7)" TargetMode="External"/><Relationship Id="rId2" Type="http://schemas.openxmlformats.org/officeDocument/2006/relationships/hyperlink" Target="https://en.wikipedia.org/wiki/USS_Essex_(LHD-2)" TargetMode="External"/><Relationship Id="rId16" Type="http://schemas.openxmlformats.org/officeDocument/2006/relationships/hyperlink" Target="https://en.wikipedia.org/wiki/USS_Tarawa_(LHA-1)" TargetMode="External"/><Relationship Id="rId29" Type="http://schemas.openxmlformats.org/officeDocument/2006/relationships/hyperlink" Target="https://en.wikipedia.org/wiki/USS_New_Orleans_(LPH-11)" TargetMode="External"/><Relationship Id="rId1" Type="http://schemas.openxmlformats.org/officeDocument/2006/relationships/hyperlink" Target="https://en.wikipedia.org/wiki/USS_Wasp_(LHD-1)" TargetMode="External"/><Relationship Id="rId6" Type="http://schemas.openxmlformats.org/officeDocument/2006/relationships/hyperlink" Target="https://en.wikipedia.org/wiki/USS_Bonhomme_Richard_(LHD-6)" TargetMode="External"/><Relationship Id="rId11" Type="http://schemas.openxmlformats.org/officeDocument/2006/relationships/hyperlink" Target="https://en.wikipedia.org/wiki/USS_Bougainville_(LHA-8)" TargetMode="External"/><Relationship Id="rId24" Type="http://schemas.openxmlformats.org/officeDocument/2006/relationships/hyperlink" Target="https://en.wikipedia.org/wiki/Brownsville,_Texas" TargetMode="External"/><Relationship Id="rId32" Type="http://schemas.openxmlformats.org/officeDocument/2006/relationships/hyperlink" Target="https://en.wikipedia.org/wiki/USS_New_Orleans_(LPD-18)" TargetMode="External"/><Relationship Id="rId37" Type="http://schemas.openxmlformats.org/officeDocument/2006/relationships/hyperlink" Target="https://en.wikipedia.org/wiki/USS_Anchorage_(LPD-23)" TargetMode="External"/><Relationship Id="rId40" Type="http://schemas.openxmlformats.org/officeDocument/2006/relationships/hyperlink" Target="https://en.wikipedia.org/wiki/San_Antonio-class_amphibious_transport_dock" TargetMode="External"/><Relationship Id="rId45" Type="http://schemas.openxmlformats.org/officeDocument/2006/relationships/hyperlink" Target="https://en.wikipedia.org/wiki/USS_Fort_Lauderdale_(LPD-28)" TargetMode="External"/><Relationship Id="rId53" Type="http://schemas.openxmlformats.org/officeDocument/2006/relationships/hyperlink" Target="https://en.wikipedia.org/wiki/USS_Fort_McHenry_(LSD-43)" TargetMode="External"/><Relationship Id="rId58" Type="http://schemas.openxmlformats.org/officeDocument/2006/relationships/hyperlink" Target="http://www.nvr.navy.mil/SHIPDETAILS/SHIPSDETAIL_LSD_45_2438.HTML" TargetMode="External"/><Relationship Id="rId66" Type="http://schemas.openxmlformats.org/officeDocument/2006/relationships/hyperlink" Target="https://en.wikipedia.org/wiki/USS_Oak_Hill_(LSD-51)" TargetMode="External"/><Relationship Id="rId5" Type="http://schemas.openxmlformats.org/officeDocument/2006/relationships/hyperlink" Target="https://en.wikipedia.org/wiki/USS_Bataan_(LHD-5)" TargetMode="External"/><Relationship Id="rId15" Type="http://schemas.openxmlformats.org/officeDocument/2006/relationships/hyperlink" Target="https://en.wikipedia.org/wiki/USS_Tripoli_(LHA-7)" TargetMode="External"/><Relationship Id="rId23" Type="http://schemas.openxmlformats.org/officeDocument/2006/relationships/hyperlink" Target="https://en.wikipedia.org/wiki/USS_Iwo_Jima_(LPH-2)" TargetMode="External"/><Relationship Id="rId28" Type="http://schemas.openxmlformats.org/officeDocument/2006/relationships/hyperlink" Target="https://en.wikipedia.org/wiki/USS_Tripoli_(LPH-10)" TargetMode="External"/><Relationship Id="rId36" Type="http://schemas.openxmlformats.org/officeDocument/2006/relationships/hyperlink" Target="https://en.wikipedia.org/wiki/USS_San_Diego_(LPD-22)" TargetMode="External"/><Relationship Id="rId49" Type="http://schemas.openxmlformats.org/officeDocument/2006/relationships/hyperlink" Target="https://en.wikipedia.org/wiki/USS_Whidbey_Island_(LSD-41)" TargetMode="External"/><Relationship Id="rId57" Type="http://schemas.openxmlformats.org/officeDocument/2006/relationships/hyperlink" Target="https://en.wikipedia.org/wiki/USS_Comstock_(LSD-45)" TargetMode="External"/><Relationship Id="rId61" Type="http://schemas.openxmlformats.org/officeDocument/2006/relationships/hyperlink" Target="https://en.wikipedia.org/wiki/USS_Rushmore_(LSD-47)" TargetMode="External"/><Relationship Id="rId10" Type="http://schemas.openxmlformats.org/officeDocument/2006/relationships/hyperlink" Target="https://en.wikipedia.org/wiki/USS_Tripoli_(LHA-7)" TargetMode="External"/><Relationship Id="rId19" Type="http://schemas.openxmlformats.org/officeDocument/2006/relationships/hyperlink" Target="https://en.wikipedia.org/wiki/USS_Belleau_Wood_(LHA-3)" TargetMode="External"/><Relationship Id="rId31" Type="http://schemas.openxmlformats.org/officeDocument/2006/relationships/hyperlink" Target="https://en.wikipedia.org/wiki/USS_San_Antonio_(LPD-17)" TargetMode="External"/><Relationship Id="rId44" Type="http://schemas.openxmlformats.org/officeDocument/2006/relationships/hyperlink" Target="https://en.wikipedia.org/wiki/San_Antonio-class_amphibious_transport_dock" TargetMode="External"/><Relationship Id="rId52" Type="http://schemas.openxmlformats.org/officeDocument/2006/relationships/hyperlink" Target="http://www.nvr.navy.mil/SHIPDETAILS/SHIPSDETAIL_LSD_42_2435.HTML" TargetMode="External"/><Relationship Id="rId60" Type="http://schemas.openxmlformats.org/officeDocument/2006/relationships/hyperlink" Target="http://www.nvr.navy.mil/SHIPDETAILS/SHIPSDETAIL_LSD_46_2439.HTML" TargetMode="External"/><Relationship Id="rId65" Type="http://schemas.openxmlformats.org/officeDocument/2006/relationships/hyperlink" Target="https://en.wikipedia.org/wiki/USS_Carter_Hall_(LSD-50)" TargetMode="External"/><Relationship Id="rId4" Type="http://schemas.openxmlformats.org/officeDocument/2006/relationships/hyperlink" Target="https://en.wikipedia.org/wiki/USS_Boxer_(LHD-4)" TargetMode="External"/><Relationship Id="rId9" Type="http://schemas.openxmlformats.org/officeDocument/2006/relationships/hyperlink" Target="https://en.wikipedia.org/wiki/USS_America_(LHA-6)" TargetMode="External"/><Relationship Id="rId14" Type="http://schemas.openxmlformats.org/officeDocument/2006/relationships/hyperlink" Target="https://en.wikipedia.org/wiki/USS_Bougainville_(LHA-8)" TargetMode="External"/><Relationship Id="rId22" Type="http://schemas.openxmlformats.org/officeDocument/2006/relationships/hyperlink" Target="https://en.wikipedia.org/wiki/USS_Peleliu_(LHA-5)" TargetMode="External"/><Relationship Id="rId27" Type="http://schemas.openxmlformats.org/officeDocument/2006/relationships/hyperlink" Target="https://en.wikipedia.org/wiki/USS_Guam_(LPH-9)" TargetMode="External"/><Relationship Id="rId30" Type="http://schemas.openxmlformats.org/officeDocument/2006/relationships/hyperlink" Target="https://en.wikipedia.org/wiki/USS_Inchon_(LPH-12)" TargetMode="External"/><Relationship Id="rId35" Type="http://schemas.openxmlformats.org/officeDocument/2006/relationships/hyperlink" Target="https://en.wikipedia.org/wiki/USS_New_York_(LPD-21)" TargetMode="External"/><Relationship Id="rId43" Type="http://schemas.openxmlformats.org/officeDocument/2006/relationships/hyperlink" Target="https://en.wikipedia.org/wiki/USS_Portland_(LPD-27)" TargetMode="External"/><Relationship Id="rId48" Type="http://schemas.openxmlformats.org/officeDocument/2006/relationships/hyperlink" Target="https://en.wikipedia.org/wiki/San_Antonio-class_amphibious_transport_dock" TargetMode="External"/><Relationship Id="rId56" Type="http://schemas.openxmlformats.org/officeDocument/2006/relationships/hyperlink" Target="http://www.nvr.navy.mil/SHIPDETAILS/SHIPSDETAIL_LSD_44_2437.HTML" TargetMode="External"/><Relationship Id="rId64" Type="http://schemas.openxmlformats.org/officeDocument/2006/relationships/hyperlink" Target="https://en.wikipedia.org/wiki/USS_Harpers_Ferry_(LSD-49)" TargetMode="External"/><Relationship Id="rId8" Type="http://schemas.openxmlformats.org/officeDocument/2006/relationships/hyperlink" Target="https://en.wikipedia.org/wiki/USS_Makin_Island_(LHD-8)" TargetMode="External"/><Relationship Id="rId51" Type="http://schemas.openxmlformats.org/officeDocument/2006/relationships/hyperlink" Target="https://en.wikipedia.org/wiki/USS_Germantown_(LSD-42)" TargetMode="External"/><Relationship Id="rId3" Type="http://schemas.openxmlformats.org/officeDocument/2006/relationships/hyperlink" Target="https://en.wikipedia.org/wiki/USS_Kearsarge_(LHD-3)" TargetMode="External"/><Relationship Id="rId12" Type="http://schemas.openxmlformats.org/officeDocument/2006/relationships/hyperlink" Target="https://en.wikipedia.org/wiki/USS_America_(LHA-6)" TargetMode="External"/><Relationship Id="rId17" Type="http://schemas.openxmlformats.org/officeDocument/2006/relationships/hyperlink" Target="https://en.wikipedia.org/wiki/Museum_ship" TargetMode="External"/><Relationship Id="rId25" Type="http://schemas.openxmlformats.org/officeDocument/2006/relationships/hyperlink" Target="https://en.wikipedia.org/wiki/USS_Okinawa_(LPH-3)" TargetMode="External"/><Relationship Id="rId33" Type="http://schemas.openxmlformats.org/officeDocument/2006/relationships/hyperlink" Target="https://en.wikipedia.org/wiki/USS_Mesa_Verde_(LPD-19)" TargetMode="External"/><Relationship Id="rId38" Type="http://schemas.openxmlformats.org/officeDocument/2006/relationships/hyperlink" Target="https://en.wikipedia.org/wiki/USS_Arlington_(LPD-24)" TargetMode="External"/><Relationship Id="rId46" Type="http://schemas.openxmlformats.org/officeDocument/2006/relationships/hyperlink" Target="https://en.wikipedia.org/wiki/USS_Richard_M._McCool_Jr._(LPD-29)" TargetMode="External"/><Relationship Id="rId59" Type="http://schemas.openxmlformats.org/officeDocument/2006/relationships/hyperlink" Target="https://en.wikipedia.org/wiki/USS_Tortuga_(LSD-46)" TargetMode="External"/><Relationship Id="rId67" Type="http://schemas.openxmlformats.org/officeDocument/2006/relationships/hyperlink" Target="https://en.wikipedia.org/wiki/USS_Pearl_Harbor_(LSD-52)" TargetMode="External"/><Relationship Id="rId20" Type="http://schemas.openxmlformats.org/officeDocument/2006/relationships/hyperlink" Target="https://en.wikipedia.org/wiki/Target_ship" TargetMode="External"/><Relationship Id="rId41" Type="http://schemas.openxmlformats.org/officeDocument/2006/relationships/hyperlink" Target="https://en.wikipedia.org/wiki/USS_John_P._Murtha_(LPD-26)" TargetMode="External"/><Relationship Id="rId54" Type="http://schemas.openxmlformats.org/officeDocument/2006/relationships/hyperlink" Target="http://www.nvr.navy.mil/SHIPDETAILS/SHIPSDETAIL_LSD_43_2436.HTML" TargetMode="External"/><Relationship Id="rId62" Type="http://schemas.openxmlformats.org/officeDocument/2006/relationships/hyperlink" Target="http://www.nvr.navy.mil/SHIPDETAILS/SHIPSDETAIL_LSD_47_24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A7843-ABAB-4CB7-B5D7-E5A66F05AD60}">
  <dimension ref="A1:AC4"/>
  <sheetViews>
    <sheetView workbookViewId="0">
      <selection activeCell="AC5" sqref="AC5"/>
    </sheetView>
  </sheetViews>
  <sheetFormatPr defaultRowHeight="14.4" x14ac:dyDescent="0.3"/>
  <cols>
    <col min="1" max="9" width="2" bestFit="1" customWidth="1"/>
    <col min="10" max="26" width="3" bestFit="1" customWidth="1"/>
  </cols>
  <sheetData>
    <row r="1" spans="1:29" x14ac:dyDescent="0.3">
      <c r="A1">
        <v>1</v>
      </c>
      <c r="B1">
        <f>A1+1</f>
        <v>2</v>
      </c>
      <c r="C1">
        <f t="shared" ref="C1:Z1" si="0">B1+1</f>
        <v>3</v>
      </c>
      <c r="D1">
        <f t="shared" si="0"/>
        <v>4</v>
      </c>
      <c r="E1">
        <f t="shared" si="0"/>
        <v>5</v>
      </c>
      <c r="F1">
        <f t="shared" si="0"/>
        <v>6</v>
      </c>
      <c r="G1">
        <f t="shared" si="0"/>
        <v>7</v>
      </c>
      <c r="H1">
        <f t="shared" si="0"/>
        <v>8</v>
      </c>
      <c r="I1">
        <f t="shared" si="0"/>
        <v>9</v>
      </c>
      <c r="J1">
        <f t="shared" si="0"/>
        <v>10</v>
      </c>
      <c r="K1">
        <f t="shared" si="0"/>
        <v>11</v>
      </c>
      <c r="L1">
        <f t="shared" si="0"/>
        <v>12</v>
      </c>
      <c r="M1">
        <f t="shared" si="0"/>
        <v>13</v>
      </c>
      <c r="N1">
        <f t="shared" si="0"/>
        <v>14</v>
      </c>
      <c r="O1">
        <f t="shared" si="0"/>
        <v>15</v>
      </c>
      <c r="P1">
        <f t="shared" si="0"/>
        <v>16</v>
      </c>
      <c r="Q1">
        <f t="shared" si="0"/>
        <v>17</v>
      </c>
      <c r="R1">
        <f t="shared" si="0"/>
        <v>18</v>
      </c>
      <c r="S1">
        <f t="shared" si="0"/>
        <v>19</v>
      </c>
      <c r="T1">
        <f t="shared" si="0"/>
        <v>20</v>
      </c>
      <c r="U1">
        <f t="shared" si="0"/>
        <v>21</v>
      </c>
      <c r="V1">
        <f t="shared" si="0"/>
        <v>22</v>
      </c>
      <c r="W1">
        <f t="shared" si="0"/>
        <v>23</v>
      </c>
      <c r="X1">
        <f t="shared" si="0"/>
        <v>24</v>
      </c>
      <c r="Y1">
        <f t="shared" si="0"/>
        <v>25</v>
      </c>
      <c r="Z1">
        <f t="shared" si="0"/>
        <v>26</v>
      </c>
      <c r="AC1">
        <f>12+8+4</f>
        <v>24</v>
      </c>
    </row>
    <row r="2" spans="1:29" x14ac:dyDescent="0.3">
      <c r="AC2">
        <f>L1+H1+A1</f>
        <v>21</v>
      </c>
    </row>
    <row r="3" spans="1:29" x14ac:dyDescent="0.3">
      <c r="AC3">
        <f>12+16+8</f>
        <v>36</v>
      </c>
    </row>
    <row r="4" spans="1:29" x14ac:dyDescent="0.3">
      <c r="AC4">
        <f>L1+S1+D1</f>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8236-1AE8-4D5A-AF0E-795C7E86FF69}">
  <dimension ref="A1:V30"/>
  <sheetViews>
    <sheetView topLeftCell="D12" workbookViewId="0">
      <selection activeCell="D12" sqref="D12"/>
    </sheetView>
  </sheetViews>
  <sheetFormatPr defaultRowHeight="14.4" x14ac:dyDescent="0.3"/>
  <cols>
    <col min="1" max="1" width="38" bestFit="1" customWidth="1"/>
    <col min="15" max="15" width="12.88671875" bestFit="1" customWidth="1"/>
    <col min="21" max="21" width="99.777343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22" x14ac:dyDescent="0.3">
      <c r="A2" t="s">
        <v>17</v>
      </c>
      <c r="B2">
        <v>706</v>
      </c>
      <c r="C2">
        <v>1</v>
      </c>
      <c r="D2" t="s">
        <v>18</v>
      </c>
      <c r="E2" t="s">
        <v>19</v>
      </c>
      <c r="F2">
        <v>1</v>
      </c>
      <c r="G2" t="s">
        <v>20</v>
      </c>
      <c r="H2">
        <v>1</v>
      </c>
      <c r="I2">
        <v>0</v>
      </c>
      <c r="J2" t="s">
        <v>18</v>
      </c>
      <c r="K2" t="s">
        <v>19</v>
      </c>
      <c r="L2">
        <v>1</v>
      </c>
      <c r="M2">
        <v>0</v>
      </c>
      <c r="N2" t="s">
        <v>21</v>
      </c>
      <c r="O2" s="1">
        <v>39760</v>
      </c>
      <c r="P2" t="s">
        <v>21</v>
      </c>
      <c r="Q2" t="s">
        <v>21</v>
      </c>
      <c r="R2" t="str">
        <f>IF(VALUE(H2)&gt;9,"___","____")</f>
        <v>____</v>
      </c>
      <c r="S2">
        <v>24</v>
      </c>
      <c r="T2" t="str">
        <f>CONCATENATE("insert into missionunit (MissionId, UnitId) values (",109,",",B2,")")</f>
        <v>insert into missionunit (MissionId, UnitId) values (109,706)</v>
      </c>
      <c r="U2" t="str">
        <f>CONCATENATE("insert into shipclassmember (shipid, shipclassid, IsLeadBoat) values ('",A2,"',",S2,",",0,")")</f>
        <v>insert into shipclassmember (shipid, shipclassid, IsLeadBoat) values ('84D6B1D2-5BD6-46E4-9149-4520CAF3D522',24,0)</v>
      </c>
      <c r="V2" t="str">
        <f>CONCATENATE("insert into unitindex (IndexCode, UnitId, IsSortIndex, IsDisplayIndex, IsAlt, IsPlaceholder, DisplayOrder) values ('#G-",R2,F2,"',",B2,",1,1,0,0,1) insert into unitindex  (IndexCode, UnitId, IsSortIndex, IsDisplayIndex, IsAlt, IsPlaceholder, DisplayOrder) values  ('",E2,"-",R2,F2,"',",B2,",1,1,0,0,2) insert into unitindex  (IndexCode, UnitId, IsSortIndex, IsDisplayIndex, IsAlt, IsPlaceholder, DisplayOrder) values  ('",E2,"-",R2,F2," (US)',",B2,",","0,0,1,0,3",")")</f>
        <v>insert into unitindex (IndexCode, UnitId, IsSortIndex, IsDisplayIndex, IsAlt, IsPlaceholder, DisplayOrder) values ('#G-____1',706,1,1,0,0,1) insert into unitindex  (IndexCode, UnitId, IsSortIndex, IsDisplayIndex, IsAlt, IsPlaceholder, DisplayOrder) values  ('LCS-____1',706,1,1,0,0,2) insert into unitindex  (IndexCode, UnitId, IsSortIndex, IsDisplayIndex, IsAlt, IsPlaceholder, DisplayOrder) values  ('LCS-____1 (US)',706,0,0,1,0,3)</v>
      </c>
    </row>
    <row r="3" spans="1:22" x14ac:dyDescent="0.3">
      <c r="A3" t="s">
        <v>22</v>
      </c>
      <c r="B3">
        <v>708</v>
      </c>
      <c r="C3">
        <v>1</v>
      </c>
      <c r="D3" t="s">
        <v>23</v>
      </c>
      <c r="E3" t="s">
        <v>19</v>
      </c>
      <c r="F3">
        <v>3</v>
      </c>
      <c r="G3" t="s">
        <v>20</v>
      </c>
      <c r="H3">
        <v>3</v>
      </c>
      <c r="I3">
        <v>0</v>
      </c>
      <c r="J3" t="s">
        <v>23</v>
      </c>
      <c r="K3" t="s">
        <v>19</v>
      </c>
      <c r="L3">
        <v>3</v>
      </c>
      <c r="M3">
        <v>0</v>
      </c>
      <c r="N3" t="s">
        <v>21</v>
      </c>
      <c r="O3" s="1">
        <v>1</v>
      </c>
      <c r="P3" t="s">
        <v>21</v>
      </c>
      <c r="Q3" t="s">
        <v>21</v>
      </c>
      <c r="R3" t="str">
        <f t="shared" ref="R3:R30" si="0">IF(VALUE(H3)&gt;9,"___","____")</f>
        <v>____</v>
      </c>
      <c r="S3">
        <v>24</v>
      </c>
      <c r="T3" t="str">
        <f t="shared" ref="T3:T30" si="1">CONCATENATE("insert into missionunit (MissionId, UnitId) values (",109,",",B3,")")</f>
        <v>insert into missionunit (MissionId, UnitId) values (109,708)</v>
      </c>
      <c r="U3" t="str">
        <f t="shared" ref="U3:U30" si="2">CONCATENATE("insert into shipclassmember (shipid, shipclassid, IsLeadBoat) values ('",A3,"',",S3,",",0,")")</f>
        <v>insert into shipclassmember (shipid, shipclassid, IsLeadBoat) values ('EF7E554D-17F9-424D-928F-F77B6E49A11F',24,0)</v>
      </c>
      <c r="V3" t="str">
        <f t="shared" ref="V3:V30" si="3">CONCATENATE("insert into unitindex (IndexCode, UnitId, IsSortIndex, IsDisplayIndex, IsAlt, IsPlaceholder, DisplayOrder) values ('#G-",R3,F3,"',",B3,",1,1,0,0,1) insert into unitindex  (IndexCode, UnitId, IsSortIndex, IsDisplayIndex, IsAlt, IsPlaceholder, DisplayOrder) values  ('",E3,"-",R3,F3,"',",B3,",1,1,0,0,2) insert into unitindex  (IndexCode, UnitId, IsSortIndex, IsDisplayIndex, IsAlt, IsPlaceholder, DisplayOrder) values  ('",E3,"-",R3,F3," (US)',",B3,",","0,0,1,0,3",")")</f>
        <v>insert into unitindex (IndexCode, UnitId, IsSortIndex, IsDisplayIndex, IsAlt, IsPlaceholder, DisplayOrder) values ('#G-____3',708,1,1,0,0,1) insert into unitindex  (IndexCode, UnitId, IsSortIndex, IsDisplayIndex, IsAlt, IsPlaceholder, DisplayOrder) values  ('LCS-____3',708,1,1,0,0,2) insert into unitindex  (IndexCode, UnitId, IsSortIndex, IsDisplayIndex, IsAlt, IsPlaceholder, DisplayOrder) values  ('LCS-____3 (US)',708,0,0,1,0,3)</v>
      </c>
    </row>
    <row r="4" spans="1:22" x14ac:dyDescent="0.3">
      <c r="A4" t="s">
        <v>24</v>
      </c>
      <c r="B4">
        <v>709</v>
      </c>
      <c r="C4">
        <v>1</v>
      </c>
      <c r="D4" t="s">
        <v>25</v>
      </c>
      <c r="E4" t="s">
        <v>19</v>
      </c>
      <c r="F4">
        <v>5</v>
      </c>
      <c r="G4" t="s">
        <v>20</v>
      </c>
      <c r="H4">
        <v>5</v>
      </c>
      <c r="I4">
        <v>0</v>
      </c>
      <c r="J4" t="s">
        <v>25</v>
      </c>
      <c r="K4" t="s">
        <v>19</v>
      </c>
      <c r="L4">
        <v>5</v>
      </c>
      <c r="M4">
        <v>0</v>
      </c>
      <c r="N4" t="s">
        <v>21</v>
      </c>
      <c r="O4" s="1">
        <v>1</v>
      </c>
      <c r="P4" t="s">
        <v>21</v>
      </c>
      <c r="Q4" t="s">
        <v>21</v>
      </c>
      <c r="R4" t="str">
        <f t="shared" si="0"/>
        <v>____</v>
      </c>
      <c r="S4">
        <v>24</v>
      </c>
      <c r="T4" t="str">
        <f t="shared" si="1"/>
        <v>insert into missionunit (MissionId, UnitId) values (109,709)</v>
      </c>
      <c r="U4" t="str">
        <f t="shared" si="2"/>
        <v>insert into shipclassmember (shipid, shipclassid, IsLeadBoat) values ('2E07EB6F-8603-46BA-AC82-8ECAFFE79BEC',24,0)</v>
      </c>
      <c r="V4" t="str">
        <f t="shared" si="3"/>
        <v>insert into unitindex (IndexCode, UnitId, IsSortIndex, IsDisplayIndex, IsAlt, IsPlaceholder, DisplayOrder) values ('#G-____5',709,1,1,0,0,1) insert into unitindex  (IndexCode, UnitId, IsSortIndex, IsDisplayIndex, IsAlt, IsPlaceholder, DisplayOrder) values  ('LCS-____5',709,1,1,0,0,2) insert into unitindex  (IndexCode, UnitId, IsSortIndex, IsDisplayIndex, IsAlt, IsPlaceholder, DisplayOrder) values  ('LCS-____5 (US)',709,0,0,1,0,3)</v>
      </c>
    </row>
    <row r="5" spans="1:22" x14ac:dyDescent="0.3">
      <c r="A5" t="s">
        <v>26</v>
      </c>
      <c r="B5">
        <v>710</v>
      </c>
      <c r="C5">
        <v>1</v>
      </c>
      <c r="D5" t="s">
        <v>27</v>
      </c>
      <c r="E5" t="s">
        <v>19</v>
      </c>
      <c r="F5">
        <v>7</v>
      </c>
      <c r="G5" t="s">
        <v>20</v>
      </c>
      <c r="H5">
        <v>7</v>
      </c>
      <c r="I5">
        <v>0</v>
      </c>
      <c r="J5" t="s">
        <v>27</v>
      </c>
      <c r="K5" t="s">
        <v>19</v>
      </c>
      <c r="L5">
        <v>7</v>
      </c>
      <c r="M5">
        <v>0</v>
      </c>
      <c r="N5" t="s">
        <v>21</v>
      </c>
      <c r="O5" s="1">
        <v>1</v>
      </c>
      <c r="P5" t="s">
        <v>21</v>
      </c>
      <c r="Q5" t="s">
        <v>21</v>
      </c>
      <c r="R5" t="str">
        <f t="shared" si="0"/>
        <v>____</v>
      </c>
      <c r="S5">
        <v>24</v>
      </c>
      <c r="T5" t="str">
        <f t="shared" si="1"/>
        <v>insert into missionunit (MissionId, UnitId) values (109,710)</v>
      </c>
      <c r="U5" t="str">
        <f t="shared" si="2"/>
        <v>insert into shipclassmember (shipid, shipclassid, IsLeadBoat) values ('5EB46231-3F15-4AB6-8305-E5F8A11616CD',24,0)</v>
      </c>
      <c r="V5" t="str">
        <f t="shared" si="3"/>
        <v>insert into unitindex (IndexCode, UnitId, IsSortIndex, IsDisplayIndex, IsAlt, IsPlaceholder, DisplayOrder) values ('#G-____7',710,1,1,0,0,1) insert into unitindex  (IndexCode, UnitId, IsSortIndex, IsDisplayIndex, IsAlt, IsPlaceholder, DisplayOrder) values  ('LCS-____7',710,1,1,0,0,2) insert into unitindex  (IndexCode, UnitId, IsSortIndex, IsDisplayIndex, IsAlt, IsPlaceholder, DisplayOrder) values  ('LCS-____7 (US)',710,0,0,1,0,3)</v>
      </c>
    </row>
    <row r="6" spans="1:22" x14ac:dyDescent="0.3">
      <c r="A6" t="s">
        <v>28</v>
      </c>
      <c r="B6">
        <v>711</v>
      </c>
      <c r="C6">
        <v>1</v>
      </c>
      <c r="D6" t="s">
        <v>29</v>
      </c>
      <c r="E6" t="s">
        <v>19</v>
      </c>
      <c r="F6">
        <v>9</v>
      </c>
      <c r="G6" t="s">
        <v>20</v>
      </c>
      <c r="H6">
        <v>9</v>
      </c>
      <c r="I6">
        <v>0</v>
      </c>
      <c r="J6" t="s">
        <v>29</v>
      </c>
      <c r="K6" t="s">
        <v>19</v>
      </c>
      <c r="L6">
        <v>9</v>
      </c>
      <c r="M6">
        <v>0</v>
      </c>
      <c r="N6" t="s">
        <v>21</v>
      </c>
      <c r="O6" s="1">
        <v>1</v>
      </c>
      <c r="P6" t="s">
        <v>21</v>
      </c>
      <c r="Q6" t="s">
        <v>21</v>
      </c>
      <c r="R6" t="str">
        <f t="shared" si="0"/>
        <v>____</v>
      </c>
      <c r="S6">
        <v>24</v>
      </c>
      <c r="T6" t="str">
        <f t="shared" si="1"/>
        <v>insert into missionunit (MissionId, UnitId) values (109,711)</v>
      </c>
      <c r="U6" t="str">
        <f t="shared" si="2"/>
        <v>insert into shipclassmember (shipid, shipclassid, IsLeadBoat) values ('02F3AE45-CE41-46A0-B857-554C1AA64F32',24,0)</v>
      </c>
      <c r="V6" t="str">
        <f t="shared" si="3"/>
        <v>insert into unitindex (IndexCode, UnitId, IsSortIndex, IsDisplayIndex, IsAlt, IsPlaceholder, DisplayOrder) values ('#G-____9',711,1,1,0,0,1) insert into unitindex  (IndexCode, UnitId, IsSortIndex, IsDisplayIndex, IsAlt, IsPlaceholder, DisplayOrder) values  ('LCS-____9',711,1,1,0,0,2) insert into unitindex  (IndexCode, UnitId, IsSortIndex, IsDisplayIndex, IsAlt, IsPlaceholder, DisplayOrder) values  ('LCS-____9 (US)',711,0,0,1,0,3)</v>
      </c>
    </row>
    <row r="7" spans="1:22" x14ac:dyDescent="0.3">
      <c r="A7" t="s">
        <v>30</v>
      </c>
      <c r="B7">
        <v>712</v>
      </c>
      <c r="C7">
        <v>2</v>
      </c>
      <c r="D7" t="s">
        <v>31</v>
      </c>
      <c r="E7" t="s">
        <v>19</v>
      </c>
      <c r="F7">
        <v>11</v>
      </c>
      <c r="G7" t="s">
        <v>20</v>
      </c>
      <c r="H7">
        <v>11</v>
      </c>
      <c r="I7">
        <v>0</v>
      </c>
      <c r="J7" t="s">
        <v>31</v>
      </c>
      <c r="K7" t="s">
        <v>19</v>
      </c>
      <c r="L7">
        <v>11</v>
      </c>
      <c r="M7">
        <v>0</v>
      </c>
      <c r="N7" t="s">
        <v>21</v>
      </c>
      <c r="O7" s="1">
        <v>1</v>
      </c>
      <c r="P7" t="s">
        <v>21</v>
      </c>
      <c r="Q7" t="s">
        <v>21</v>
      </c>
      <c r="R7" t="str">
        <f t="shared" si="0"/>
        <v>___</v>
      </c>
      <c r="S7">
        <v>24</v>
      </c>
      <c r="T7" t="str">
        <f t="shared" si="1"/>
        <v>insert into missionunit (MissionId, UnitId) values (109,712)</v>
      </c>
      <c r="U7" t="str">
        <f t="shared" si="2"/>
        <v>insert into shipclassmember (shipid, shipclassid, IsLeadBoat) values ('1D1A9E20-90D8-4DB7-BE44-1977306BE870',24,0)</v>
      </c>
      <c r="V7" t="str">
        <f t="shared" si="3"/>
        <v>insert into unitindex (IndexCode, UnitId, IsSortIndex, IsDisplayIndex, IsAlt, IsPlaceholder, DisplayOrder) values ('#G-___11',712,1,1,0,0,1) insert into unitindex  (IndexCode, UnitId, IsSortIndex, IsDisplayIndex, IsAlt, IsPlaceholder, DisplayOrder) values  ('LCS-___11',712,1,1,0,0,2) insert into unitindex  (IndexCode, UnitId, IsSortIndex, IsDisplayIndex, IsAlt, IsPlaceholder, DisplayOrder) values  ('LCS-___11 (US)',712,0,0,1,0,3)</v>
      </c>
    </row>
    <row r="8" spans="1:22" x14ac:dyDescent="0.3">
      <c r="A8" t="s">
        <v>32</v>
      </c>
      <c r="B8">
        <v>713</v>
      </c>
      <c r="C8">
        <v>2</v>
      </c>
      <c r="D8" t="s">
        <v>33</v>
      </c>
      <c r="E8" t="s">
        <v>19</v>
      </c>
      <c r="F8">
        <v>13</v>
      </c>
      <c r="G8" t="s">
        <v>20</v>
      </c>
      <c r="H8">
        <v>13</v>
      </c>
      <c r="I8">
        <v>0</v>
      </c>
      <c r="J8" t="s">
        <v>33</v>
      </c>
      <c r="K8" t="s">
        <v>19</v>
      </c>
      <c r="L8">
        <v>13</v>
      </c>
      <c r="M8">
        <v>0</v>
      </c>
      <c r="N8" t="s">
        <v>21</v>
      </c>
      <c r="O8" s="1">
        <v>1</v>
      </c>
      <c r="P8" t="s">
        <v>21</v>
      </c>
      <c r="Q8" t="s">
        <v>21</v>
      </c>
      <c r="R8" t="str">
        <f t="shared" si="0"/>
        <v>___</v>
      </c>
      <c r="S8">
        <v>24</v>
      </c>
      <c r="T8" t="str">
        <f t="shared" si="1"/>
        <v>insert into missionunit (MissionId, UnitId) values (109,713)</v>
      </c>
      <c r="U8" t="str">
        <f t="shared" si="2"/>
        <v>insert into shipclassmember (shipid, shipclassid, IsLeadBoat) values ('FF0714C4-4FD7-4A84-8193-DDED56DAC26F',24,0)</v>
      </c>
      <c r="V8" t="str">
        <f t="shared" si="3"/>
        <v>insert into unitindex (IndexCode, UnitId, IsSortIndex, IsDisplayIndex, IsAlt, IsPlaceholder, DisplayOrder) values ('#G-___13',713,1,1,0,0,1) insert into unitindex  (IndexCode, UnitId, IsSortIndex, IsDisplayIndex, IsAlt, IsPlaceholder, DisplayOrder) values  ('LCS-___13',713,1,1,0,0,2) insert into unitindex  (IndexCode, UnitId, IsSortIndex, IsDisplayIndex, IsAlt, IsPlaceholder, DisplayOrder) values  ('LCS-___13 (US)',713,0,0,1,0,3)</v>
      </c>
    </row>
    <row r="9" spans="1:22" x14ac:dyDescent="0.3">
      <c r="A9" t="s">
        <v>34</v>
      </c>
      <c r="B9">
        <v>714</v>
      </c>
      <c r="C9">
        <v>2</v>
      </c>
      <c r="D9" t="s">
        <v>35</v>
      </c>
      <c r="E9" t="s">
        <v>19</v>
      </c>
      <c r="F9">
        <v>15</v>
      </c>
      <c r="G9" t="s">
        <v>20</v>
      </c>
      <c r="H9">
        <v>15</v>
      </c>
      <c r="I9">
        <v>0</v>
      </c>
      <c r="J9" t="s">
        <v>35</v>
      </c>
      <c r="K9" t="s">
        <v>19</v>
      </c>
      <c r="L9">
        <v>15</v>
      </c>
      <c r="M9">
        <v>0</v>
      </c>
      <c r="N9" t="s">
        <v>21</v>
      </c>
      <c r="O9" s="1">
        <v>1</v>
      </c>
      <c r="P9" t="s">
        <v>21</v>
      </c>
      <c r="Q9" t="s">
        <v>21</v>
      </c>
      <c r="R9" t="str">
        <f t="shared" si="0"/>
        <v>___</v>
      </c>
      <c r="S9">
        <v>24</v>
      </c>
      <c r="T9" t="str">
        <f t="shared" si="1"/>
        <v>insert into missionunit (MissionId, UnitId) values (109,714)</v>
      </c>
      <c r="U9" t="str">
        <f t="shared" si="2"/>
        <v>insert into shipclassmember (shipid, shipclassid, IsLeadBoat) values ('FA37E3CE-B24A-4777-83C1-0F244854C911',24,0)</v>
      </c>
      <c r="V9" t="str">
        <f t="shared" si="3"/>
        <v>insert into unitindex (IndexCode, UnitId, IsSortIndex, IsDisplayIndex, IsAlt, IsPlaceholder, DisplayOrder) values ('#G-___15',714,1,1,0,0,1) insert into unitindex  (IndexCode, UnitId, IsSortIndex, IsDisplayIndex, IsAlt, IsPlaceholder, DisplayOrder) values  ('LCS-___15',714,1,1,0,0,2) insert into unitindex  (IndexCode, UnitId, IsSortIndex, IsDisplayIndex, IsAlt, IsPlaceholder, DisplayOrder) values  ('LCS-___15 (US)',714,0,0,1,0,3)</v>
      </c>
    </row>
    <row r="10" spans="1:22" x14ac:dyDescent="0.3">
      <c r="A10" t="s">
        <v>36</v>
      </c>
      <c r="B10">
        <v>715</v>
      </c>
      <c r="C10">
        <v>2</v>
      </c>
      <c r="D10" t="s">
        <v>37</v>
      </c>
      <c r="E10" t="s">
        <v>19</v>
      </c>
      <c r="F10">
        <v>17</v>
      </c>
      <c r="G10" t="s">
        <v>20</v>
      </c>
      <c r="H10">
        <v>17</v>
      </c>
      <c r="I10">
        <v>0</v>
      </c>
      <c r="J10" t="s">
        <v>37</v>
      </c>
      <c r="K10" t="s">
        <v>19</v>
      </c>
      <c r="L10">
        <v>17</v>
      </c>
      <c r="M10">
        <v>0</v>
      </c>
      <c r="N10" t="s">
        <v>21</v>
      </c>
      <c r="O10" s="1">
        <v>1</v>
      </c>
      <c r="P10" t="s">
        <v>21</v>
      </c>
      <c r="Q10" t="s">
        <v>21</v>
      </c>
      <c r="R10" t="str">
        <f t="shared" si="0"/>
        <v>___</v>
      </c>
      <c r="S10">
        <v>24</v>
      </c>
      <c r="T10" t="str">
        <f t="shared" si="1"/>
        <v>insert into missionunit (MissionId, UnitId) values (109,715)</v>
      </c>
      <c r="U10" t="str">
        <f t="shared" si="2"/>
        <v>insert into shipclassmember (shipid, shipclassid, IsLeadBoat) values ('73326816-92E4-464A-817B-C45E68D7CDFB',24,0)</v>
      </c>
      <c r="V10" t="str">
        <f t="shared" si="3"/>
        <v>insert into unitindex (IndexCode, UnitId, IsSortIndex, IsDisplayIndex, IsAlt, IsPlaceholder, DisplayOrder) values ('#G-___17',715,1,1,0,0,1) insert into unitindex  (IndexCode, UnitId, IsSortIndex, IsDisplayIndex, IsAlt, IsPlaceholder, DisplayOrder) values  ('LCS-___17',715,1,1,0,0,2) insert into unitindex  (IndexCode, UnitId, IsSortIndex, IsDisplayIndex, IsAlt, IsPlaceholder, DisplayOrder) values  ('LCS-___17 (US)',715,0,0,1,0,3)</v>
      </c>
    </row>
    <row r="11" spans="1:22" x14ac:dyDescent="0.3">
      <c r="A11" t="s">
        <v>38</v>
      </c>
      <c r="B11">
        <v>716</v>
      </c>
      <c r="C11">
        <v>2</v>
      </c>
      <c r="D11" t="s">
        <v>39</v>
      </c>
      <c r="E11" t="s">
        <v>19</v>
      </c>
      <c r="F11">
        <v>19</v>
      </c>
      <c r="G11" t="s">
        <v>20</v>
      </c>
      <c r="H11">
        <v>19</v>
      </c>
      <c r="I11">
        <v>0</v>
      </c>
      <c r="J11" t="s">
        <v>39</v>
      </c>
      <c r="K11" t="s">
        <v>19</v>
      </c>
      <c r="L11">
        <v>19</v>
      </c>
      <c r="M11">
        <v>0</v>
      </c>
      <c r="N11" t="s">
        <v>21</v>
      </c>
      <c r="O11" s="1">
        <v>1</v>
      </c>
      <c r="P11" t="s">
        <v>21</v>
      </c>
      <c r="Q11" t="s">
        <v>21</v>
      </c>
      <c r="R11" t="str">
        <f t="shared" si="0"/>
        <v>___</v>
      </c>
      <c r="S11">
        <v>24</v>
      </c>
      <c r="T11" t="str">
        <f t="shared" si="1"/>
        <v>insert into missionunit (MissionId, UnitId) values (109,716)</v>
      </c>
      <c r="U11" t="str">
        <f t="shared" si="2"/>
        <v>insert into shipclassmember (shipid, shipclassid, IsLeadBoat) values ('71854CBB-5182-4B85-A29F-4C0239C0050A',24,0)</v>
      </c>
      <c r="V11" t="str">
        <f t="shared" si="3"/>
        <v>insert into unitindex (IndexCode, UnitId, IsSortIndex, IsDisplayIndex, IsAlt, IsPlaceholder, DisplayOrder) values ('#G-___19',716,1,1,0,0,1) insert into unitindex  (IndexCode, UnitId, IsSortIndex, IsDisplayIndex, IsAlt, IsPlaceholder, DisplayOrder) values  ('LCS-___19',716,1,1,0,0,2) insert into unitindex  (IndexCode, UnitId, IsSortIndex, IsDisplayIndex, IsAlt, IsPlaceholder, DisplayOrder) values  ('LCS-___19 (US)',716,0,0,1,0,3)</v>
      </c>
    </row>
    <row r="12" spans="1:22" x14ac:dyDescent="0.3">
      <c r="A12" t="s">
        <v>40</v>
      </c>
      <c r="B12">
        <v>717</v>
      </c>
      <c r="C12">
        <v>2</v>
      </c>
      <c r="D12" t="s">
        <v>41</v>
      </c>
      <c r="E12" t="s">
        <v>19</v>
      </c>
      <c r="F12">
        <v>21</v>
      </c>
      <c r="G12" t="s">
        <v>20</v>
      </c>
      <c r="H12">
        <v>21</v>
      </c>
      <c r="I12">
        <v>0</v>
      </c>
      <c r="J12" t="s">
        <v>41</v>
      </c>
      <c r="K12" t="s">
        <v>19</v>
      </c>
      <c r="L12">
        <v>21</v>
      </c>
      <c r="M12">
        <v>0</v>
      </c>
      <c r="N12" t="s">
        <v>21</v>
      </c>
      <c r="O12" s="1">
        <v>1</v>
      </c>
      <c r="P12" t="s">
        <v>21</v>
      </c>
      <c r="Q12" t="s">
        <v>21</v>
      </c>
      <c r="R12" t="str">
        <f t="shared" si="0"/>
        <v>___</v>
      </c>
      <c r="S12">
        <v>24</v>
      </c>
      <c r="T12" t="str">
        <f t="shared" si="1"/>
        <v>insert into missionunit (MissionId, UnitId) values (109,717)</v>
      </c>
      <c r="U12" t="str">
        <f t="shared" si="2"/>
        <v>insert into shipclassmember (shipid, shipclassid, IsLeadBoat) values ('78CEA0B0-B8C6-466B-BE28-9006A88F6E90',24,0)</v>
      </c>
      <c r="V12" t="str">
        <f t="shared" si="3"/>
        <v>insert into unitindex (IndexCode, UnitId, IsSortIndex, IsDisplayIndex, IsAlt, IsPlaceholder, DisplayOrder) values ('#G-___21',717,1,1,0,0,1) insert into unitindex  (IndexCode, UnitId, IsSortIndex, IsDisplayIndex, IsAlt, IsPlaceholder, DisplayOrder) values  ('LCS-___21',717,1,1,0,0,2) insert into unitindex  (IndexCode, UnitId, IsSortIndex, IsDisplayIndex, IsAlt, IsPlaceholder, DisplayOrder) values  ('LCS-___21 (US)',717,0,0,1,0,3)</v>
      </c>
    </row>
    <row r="13" spans="1:22" x14ac:dyDescent="0.3">
      <c r="A13" t="s">
        <v>42</v>
      </c>
      <c r="B13">
        <v>718</v>
      </c>
      <c r="C13">
        <v>2</v>
      </c>
      <c r="D13" t="s">
        <v>43</v>
      </c>
      <c r="E13" t="s">
        <v>19</v>
      </c>
      <c r="F13">
        <v>23</v>
      </c>
      <c r="G13" t="s">
        <v>20</v>
      </c>
      <c r="H13">
        <v>23</v>
      </c>
      <c r="I13">
        <v>0</v>
      </c>
      <c r="J13" t="s">
        <v>43</v>
      </c>
      <c r="K13" t="s">
        <v>19</v>
      </c>
      <c r="L13">
        <v>23</v>
      </c>
      <c r="M13">
        <v>0</v>
      </c>
      <c r="N13" t="s">
        <v>21</v>
      </c>
      <c r="O13" s="1">
        <v>1</v>
      </c>
      <c r="P13" t="s">
        <v>21</v>
      </c>
      <c r="Q13" t="s">
        <v>21</v>
      </c>
      <c r="R13" t="str">
        <f t="shared" si="0"/>
        <v>___</v>
      </c>
      <c r="S13">
        <v>24</v>
      </c>
      <c r="T13" t="str">
        <f t="shared" si="1"/>
        <v>insert into missionunit (MissionId, UnitId) values (109,718)</v>
      </c>
      <c r="U13" t="str">
        <f t="shared" si="2"/>
        <v>insert into shipclassmember (shipid, shipclassid, IsLeadBoat) values ('B7A3B6BC-7167-4362-8723-9D7F6C4766DD',24,0)</v>
      </c>
      <c r="V13" t="str">
        <f t="shared" si="3"/>
        <v>insert into unitindex (IndexCode, UnitId, IsSortIndex, IsDisplayIndex, IsAlt, IsPlaceholder, DisplayOrder) values ('#G-___23',718,1,1,0,0,1) insert into unitindex  (IndexCode, UnitId, IsSortIndex, IsDisplayIndex, IsAlt, IsPlaceholder, DisplayOrder) values  ('LCS-___23',718,1,1,0,0,2) insert into unitindex  (IndexCode, UnitId, IsSortIndex, IsDisplayIndex, IsAlt, IsPlaceholder, DisplayOrder) values  ('LCS-___23 (US)',718,0,0,1,0,3)</v>
      </c>
    </row>
    <row r="14" spans="1:22" x14ac:dyDescent="0.3">
      <c r="A14" t="s">
        <v>44</v>
      </c>
      <c r="B14">
        <v>719</v>
      </c>
      <c r="C14">
        <v>2</v>
      </c>
      <c r="D14" t="s">
        <v>45</v>
      </c>
      <c r="E14" t="s">
        <v>19</v>
      </c>
      <c r="F14">
        <v>25</v>
      </c>
      <c r="G14" t="s">
        <v>20</v>
      </c>
      <c r="H14">
        <v>25</v>
      </c>
      <c r="I14">
        <v>0</v>
      </c>
      <c r="J14" t="s">
        <v>45</v>
      </c>
      <c r="K14" t="s">
        <v>19</v>
      </c>
      <c r="L14">
        <v>25</v>
      </c>
      <c r="M14">
        <v>0</v>
      </c>
      <c r="N14" t="s">
        <v>21</v>
      </c>
      <c r="O14" s="1">
        <v>1</v>
      </c>
      <c r="P14" t="s">
        <v>21</v>
      </c>
      <c r="Q14" t="s">
        <v>21</v>
      </c>
      <c r="R14" t="str">
        <f t="shared" si="0"/>
        <v>___</v>
      </c>
      <c r="S14">
        <v>24</v>
      </c>
      <c r="T14" t="str">
        <f t="shared" si="1"/>
        <v>insert into missionunit (MissionId, UnitId) values (109,719)</v>
      </c>
      <c r="U14" t="str">
        <f t="shared" si="2"/>
        <v>insert into shipclassmember (shipid, shipclassid, IsLeadBoat) values ('EF625007-7B67-49DC-8BB0-7B46AD1B1401',24,0)</v>
      </c>
      <c r="V14" t="str">
        <f t="shared" si="3"/>
        <v>insert into unitindex (IndexCode, UnitId, IsSortIndex, IsDisplayIndex, IsAlt, IsPlaceholder, DisplayOrder) values ('#G-___25',719,1,1,0,0,1) insert into unitindex  (IndexCode, UnitId, IsSortIndex, IsDisplayIndex, IsAlt, IsPlaceholder, DisplayOrder) values  ('LCS-___25',719,1,1,0,0,2) insert into unitindex  (IndexCode, UnitId, IsSortIndex, IsDisplayIndex, IsAlt, IsPlaceholder, DisplayOrder) values  ('LCS-___25 (US)',719,0,0,1,0,3)</v>
      </c>
    </row>
    <row r="15" spans="1:22" x14ac:dyDescent="0.3">
      <c r="A15" t="s">
        <v>46</v>
      </c>
      <c r="B15">
        <v>720</v>
      </c>
      <c r="C15">
        <v>4</v>
      </c>
      <c r="D15" t="s">
        <v>47</v>
      </c>
      <c r="E15" t="s">
        <v>19</v>
      </c>
      <c r="F15">
        <v>27</v>
      </c>
      <c r="G15" t="s">
        <v>20</v>
      </c>
      <c r="H15">
        <v>27</v>
      </c>
      <c r="I15">
        <v>0</v>
      </c>
      <c r="J15" t="s">
        <v>47</v>
      </c>
      <c r="K15" t="s">
        <v>19</v>
      </c>
      <c r="L15">
        <v>27</v>
      </c>
      <c r="M15">
        <v>0</v>
      </c>
      <c r="N15" t="s">
        <v>21</v>
      </c>
      <c r="O15" s="1">
        <v>1</v>
      </c>
      <c r="P15" t="s">
        <v>21</v>
      </c>
      <c r="Q15" t="s">
        <v>21</v>
      </c>
      <c r="R15" t="str">
        <f t="shared" si="0"/>
        <v>___</v>
      </c>
      <c r="S15">
        <v>24</v>
      </c>
      <c r="T15" t="str">
        <f t="shared" si="1"/>
        <v>insert into missionunit (MissionId, UnitId) values (109,720)</v>
      </c>
      <c r="U15" t="str">
        <f t="shared" si="2"/>
        <v>insert into shipclassmember (shipid, shipclassid, IsLeadBoat) values ('2EDA4849-13B4-4DAC-9F5D-A7AE2490E189',24,0)</v>
      </c>
      <c r="V15" t="str">
        <f t="shared" si="3"/>
        <v>insert into unitindex (IndexCode, UnitId, IsSortIndex, IsDisplayIndex, IsAlt, IsPlaceholder, DisplayOrder) values ('#G-___27',720,1,1,0,0,1) insert into unitindex  (IndexCode, UnitId, IsSortIndex, IsDisplayIndex, IsAlt, IsPlaceholder, DisplayOrder) values  ('LCS-___27',720,1,1,0,0,2) insert into unitindex  (IndexCode, UnitId, IsSortIndex, IsDisplayIndex, IsAlt, IsPlaceholder, DisplayOrder) values  ('LCS-___27 (US)',720,0,0,1,0,3)</v>
      </c>
    </row>
    <row r="16" spans="1:22" x14ac:dyDescent="0.3">
      <c r="A16" t="s">
        <v>48</v>
      </c>
      <c r="B16">
        <v>721</v>
      </c>
      <c r="C16">
        <v>1</v>
      </c>
      <c r="D16" t="s">
        <v>49</v>
      </c>
      <c r="E16" t="s">
        <v>19</v>
      </c>
      <c r="F16">
        <v>2</v>
      </c>
      <c r="G16" t="s">
        <v>20</v>
      </c>
      <c r="H16">
        <v>2</v>
      </c>
      <c r="I16">
        <v>0</v>
      </c>
      <c r="J16" t="s">
        <v>49</v>
      </c>
      <c r="K16" t="s">
        <v>19</v>
      </c>
      <c r="L16">
        <v>2</v>
      </c>
      <c r="M16">
        <v>0</v>
      </c>
      <c r="N16" t="s">
        <v>21</v>
      </c>
      <c r="O16" s="1">
        <v>1</v>
      </c>
      <c r="P16" t="s">
        <v>21</v>
      </c>
      <c r="Q16" t="s">
        <v>21</v>
      </c>
      <c r="R16" t="str">
        <f t="shared" si="0"/>
        <v>____</v>
      </c>
      <c r="S16">
        <v>25</v>
      </c>
      <c r="T16" t="str">
        <f t="shared" si="1"/>
        <v>insert into missionunit (MissionId, UnitId) values (109,721)</v>
      </c>
      <c r="U16" t="str">
        <f t="shared" si="2"/>
        <v>insert into shipclassmember (shipid, shipclassid, IsLeadBoat) values ('840C64C0-EFFD-48E5-B5F4-BD0C04D95506',25,0)</v>
      </c>
      <c r="V16" t="str">
        <f t="shared" si="3"/>
        <v>insert into unitindex (IndexCode, UnitId, IsSortIndex, IsDisplayIndex, IsAlt, IsPlaceholder, DisplayOrder) values ('#G-____2',721,1,1,0,0,1) insert into unitindex  (IndexCode, UnitId, IsSortIndex, IsDisplayIndex, IsAlt, IsPlaceholder, DisplayOrder) values  ('LCS-____2',721,1,1,0,0,2) insert into unitindex  (IndexCode, UnitId, IsSortIndex, IsDisplayIndex, IsAlt, IsPlaceholder, DisplayOrder) values  ('LCS-____2 (US)',721,0,0,1,0,3)</v>
      </c>
    </row>
    <row r="17" spans="1:22" x14ac:dyDescent="0.3">
      <c r="A17" t="s">
        <v>50</v>
      </c>
      <c r="B17">
        <v>722</v>
      </c>
      <c r="C17">
        <v>1</v>
      </c>
      <c r="D17" t="s">
        <v>51</v>
      </c>
      <c r="E17" t="s">
        <v>19</v>
      </c>
      <c r="F17">
        <v>4</v>
      </c>
      <c r="G17" t="s">
        <v>20</v>
      </c>
      <c r="H17">
        <v>4</v>
      </c>
      <c r="I17">
        <v>0</v>
      </c>
      <c r="J17" t="s">
        <v>51</v>
      </c>
      <c r="K17" t="s">
        <v>19</v>
      </c>
      <c r="L17">
        <v>4</v>
      </c>
      <c r="M17">
        <v>0</v>
      </c>
      <c r="N17" t="s">
        <v>21</v>
      </c>
      <c r="O17" s="1">
        <v>1</v>
      </c>
      <c r="P17" t="s">
        <v>21</v>
      </c>
      <c r="Q17" t="s">
        <v>21</v>
      </c>
      <c r="R17" t="str">
        <f t="shared" si="0"/>
        <v>____</v>
      </c>
      <c r="S17">
        <v>25</v>
      </c>
      <c r="T17" t="str">
        <f t="shared" si="1"/>
        <v>insert into missionunit (MissionId, UnitId) values (109,722)</v>
      </c>
      <c r="U17" t="str">
        <f t="shared" si="2"/>
        <v>insert into shipclassmember (shipid, shipclassid, IsLeadBoat) values ('F4013EA6-4224-4C8F-BB8A-332BE9C8A9F9',25,0)</v>
      </c>
      <c r="V17" t="str">
        <f t="shared" si="3"/>
        <v>insert into unitindex (IndexCode, UnitId, IsSortIndex, IsDisplayIndex, IsAlt, IsPlaceholder, DisplayOrder) values ('#G-____4',722,1,1,0,0,1) insert into unitindex  (IndexCode, UnitId, IsSortIndex, IsDisplayIndex, IsAlt, IsPlaceholder, DisplayOrder) values  ('LCS-____4',722,1,1,0,0,2) insert into unitindex  (IndexCode, UnitId, IsSortIndex, IsDisplayIndex, IsAlt, IsPlaceholder, DisplayOrder) values  ('LCS-____4 (US)',722,0,0,1,0,3)</v>
      </c>
    </row>
    <row r="18" spans="1:22" x14ac:dyDescent="0.3">
      <c r="A18" t="s">
        <v>52</v>
      </c>
      <c r="B18">
        <v>723</v>
      </c>
      <c r="C18">
        <v>1</v>
      </c>
      <c r="D18" t="s">
        <v>53</v>
      </c>
      <c r="E18" t="s">
        <v>19</v>
      </c>
      <c r="F18">
        <v>6</v>
      </c>
      <c r="G18" t="s">
        <v>20</v>
      </c>
      <c r="H18">
        <v>6</v>
      </c>
      <c r="I18">
        <v>0</v>
      </c>
      <c r="J18" t="s">
        <v>53</v>
      </c>
      <c r="K18" t="s">
        <v>19</v>
      </c>
      <c r="L18">
        <v>6</v>
      </c>
      <c r="M18">
        <v>0</v>
      </c>
      <c r="N18" t="s">
        <v>21</v>
      </c>
      <c r="O18" s="1">
        <v>1</v>
      </c>
      <c r="P18" t="s">
        <v>21</v>
      </c>
      <c r="Q18" t="s">
        <v>21</v>
      </c>
      <c r="R18" t="str">
        <f t="shared" si="0"/>
        <v>____</v>
      </c>
      <c r="S18">
        <v>25</v>
      </c>
      <c r="T18" t="str">
        <f t="shared" si="1"/>
        <v>insert into missionunit (MissionId, UnitId) values (109,723)</v>
      </c>
      <c r="U18" t="str">
        <f t="shared" si="2"/>
        <v>insert into shipclassmember (shipid, shipclassid, IsLeadBoat) values ('0D70DF62-B25F-432D-90F0-F93CF65645B1',25,0)</v>
      </c>
      <c r="V18" t="str">
        <f t="shared" si="3"/>
        <v>insert into unitindex (IndexCode, UnitId, IsSortIndex, IsDisplayIndex, IsAlt, IsPlaceholder, DisplayOrder) values ('#G-____6',723,1,1,0,0,1) insert into unitindex  (IndexCode, UnitId, IsSortIndex, IsDisplayIndex, IsAlt, IsPlaceholder, DisplayOrder) values  ('LCS-____6',723,1,1,0,0,2) insert into unitindex  (IndexCode, UnitId, IsSortIndex, IsDisplayIndex, IsAlt, IsPlaceholder, DisplayOrder) values  ('LCS-____6 (US)',723,0,0,1,0,3)</v>
      </c>
    </row>
    <row r="19" spans="1:22" x14ac:dyDescent="0.3">
      <c r="A19" t="s">
        <v>54</v>
      </c>
      <c r="B19">
        <v>724</v>
      </c>
      <c r="C19">
        <v>1</v>
      </c>
      <c r="D19" t="s">
        <v>55</v>
      </c>
      <c r="E19" t="s">
        <v>19</v>
      </c>
      <c r="F19">
        <v>8</v>
      </c>
      <c r="G19" t="s">
        <v>20</v>
      </c>
      <c r="H19">
        <v>8</v>
      </c>
      <c r="I19">
        <v>0</v>
      </c>
      <c r="J19" t="s">
        <v>55</v>
      </c>
      <c r="K19" t="s">
        <v>19</v>
      </c>
      <c r="L19">
        <v>8</v>
      </c>
      <c r="M19">
        <v>0</v>
      </c>
      <c r="N19" t="s">
        <v>21</v>
      </c>
      <c r="O19" s="1">
        <v>1</v>
      </c>
      <c r="P19" t="s">
        <v>21</v>
      </c>
      <c r="Q19" t="s">
        <v>21</v>
      </c>
      <c r="R19" t="str">
        <f t="shared" si="0"/>
        <v>____</v>
      </c>
      <c r="S19">
        <v>25</v>
      </c>
      <c r="T19" t="str">
        <f t="shared" si="1"/>
        <v>insert into missionunit (MissionId, UnitId) values (109,724)</v>
      </c>
      <c r="U19" t="str">
        <f t="shared" si="2"/>
        <v>insert into shipclassmember (shipid, shipclassid, IsLeadBoat) values ('460A4A06-5967-4BE4-94C7-288C0C418710',25,0)</v>
      </c>
      <c r="V19" t="str">
        <f t="shared" si="3"/>
        <v>insert into unitindex (IndexCode, UnitId, IsSortIndex, IsDisplayIndex, IsAlt, IsPlaceholder, DisplayOrder) values ('#G-____8',724,1,1,0,0,1) insert into unitindex  (IndexCode, UnitId, IsSortIndex, IsDisplayIndex, IsAlt, IsPlaceholder, DisplayOrder) values  ('LCS-____8',724,1,1,0,0,2) insert into unitindex  (IndexCode, UnitId, IsSortIndex, IsDisplayIndex, IsAlt, IsPlaceholder, DisplayOrder) values  ('LCS-____8 (US)',724,0,0,1,0,3)</v>
      </c>
    </row>
    <row r="20" spans="1:22" x14ac:dyDescent="0.3">
      <c r="A20" t="s">
        <v>56</v>
      </c>
      <c r="B20">
        <v>725</v>
      </c>
      <c r="C20">
        <v>1</v>
      </c>
      <c r="D20" t="s">
        <v>57</v>
      </c>
      <c r="E20" t="s">
        <v>19</v>
      </c>
      <c r="F20">
        <v>10</v>
      </c>
      <c r="G20" t="s">
        <v>20</v>
      </c>
      <c r="H20">
        <v>10</v>
      </c>
      <c r="I20">
        <v>0</v>
      </c>
      <c r="J20" t="s">
        <v>57</v>
      </c>
      <c r="K20" t="s">
        <v>19</v>
      </c>
      <c r="L20">
        <v>10</v>
      </c>
      <c r="M20">
        <v>0</v>
      </c>
      <c r="N20" t="s">
        <v>21</v>
      </c>
      <c r="O20" s="1">
        <v>1</v>
      </c>
      <c r="P20" t="s">
        <v>21</v>
      </c>
      <c r="Q20" t="s">
        <v>21</v>
      </c>
      <c r="R20" t="str">
        <f t="shared" si="0"/>
        <v>___</v>
      </c>
      <c r="S20">
        <v>25</v>
      </c>
      <c r="T20" t="str">
        <f t="shared" si="1"/>
        <v>insert into missionunit (MissionId, UnitId) values (109,725)</v>
      </c>
      <c r="U20" t="str">
        <f t="shared" si="2"/>
        <v>insert into shipclassmember (shipid, shipclassid, IsLeadBoat) values ('8D9A586C-7F49-46D5-A8F7-B8E830EB8875',25,0)</v>
      </c>
      <c r="V20" t="str">
        <f t="shared" si="3"/>
        <v>insert into unitindex (IndexCode, UnitId, IsSortIndex, IsDisplayIndex, IsAlt, IsPlaceholder, DisplayOrder) values ('#G-___10',725,1,1,0,0,1) insert into unitindex  (IndexCode, UnitId, IsSortIndex, IsDisplayIndex, IsAlt, IsPlaceholder, DisplayOrder) values  ('LCS-___10',725,1,1,0,0,2) insert into unitindex  (IndexCode, UnitId, IsSortIndex, IsDisplayIndex, IsAlt, IsPlaceholder, DisplayOrder) values  ('LCS-___10 (US)',725,0,0,1,0,3)</v>
      </c>
    </row>
    <row r="21" spans="1:22" x14ac:dyDescent="0.3">
      <c r="A21" t="s">
        <v>58</v>
      </c>
      <c r="B21">
        <v>726</v>
      </c>
      <c r="C21">
        <v>1</v>
      </c>
      <c r="D21" t="s">
        <v>59</v>
      </c>
      <c r="E21" t="s">
        <v>19</v>
      </c>
      <c r="F21">
        <v>12</v>
      </c>
      <c r="G21" t="s">
        <v>20</v>
      </c>
      <c r="H21">
        <v>12</v>
      </c>
      <c r="I21">
        <v>0</v>
      </c>
      <c r="J21" t="s">
        <v>59</v>
      </c>
      <c r="K21" t="s">
        <v>19</v>
      </c>
      <c r="L21">
        <v>12</v>
      </c>
      <c r="M21">
        <v>0</v>
      </c>
      <c r="N21" t="s">
        <v>21</v>
      </c>
      <c r="O21" s="1">
        <v>1</v>
      </c>
      <c r="P21" t="s">
        <v>21</v>
      </c>
      <c r="Q21" t="s">
        <v>21</v>
      </c>
      <c r="R21" t="str">
        <f t="shared" si="0"/>
        <v>___</v>
      </c>
      <c r="S21">
        <v>25</v>
      </c>
      <c r="T21" t="str">
        <f t="shared" si="1"/>
        <v>insert into missionunit (MissionId, UnitId) values (109,726)</v>
      </c>
      <c r="U21" t="str">
        <f t="shared" si="2"/>
        <v>insert into shipclassmember (shipid, shipclassid, IsLeadBoat) values ('B788A5E2-9953-426C-B489-1D3A595BCDA2',25,0)</v>
      </c>
      <c r="V21" t="str">
        <f t="shared" si="3"/>
        <v>insert into unitindex (IndexCode, UnitId, IsSortIndex, IsDisplayIndex, IsAlt, IsPlaceholder, DisplayOrder) values ('#G-___12',726,1,1,0,0,1) insert into unitindex  (IndexCode, UnitId, IsSortIndex, IsDisplayIndex, IsAlt, IsPlaceholder, DisplayOrder) values  ('LCS-___12',726,1,1,0,0,2) insert into unitindex  (IndexCode, UnitId, IsSortIndex, IsDisplayIndex, IsAlt, IsPlaceholder, DisplayOrder) values  ('LCS-___12 (US)',726,0,0,1,0,3)</v>
      </c>
    </row>
    <row r="22" spans="1:22" x14ac:dyDescent="0.3">
      <c r="A22" t="s">
        <v>60</v>
      </c>
      <c r="B22">
        <v>727</v>
      </c>
      <c r="C22">
        <v>1</v>
      </c>
      <c r="D22" t="s">
        <v>61</v>
      </c>
      <c r="E22" t="s">
        <v>19</v>
      </c>
      <c r="F22">
        <v>14</v>
      </c>
      <c r="G22" t="s">
        <v>20</v>
      </c>
      <c r="H22">
        <v>14</v>
      </c>
      <c r="I22">
        <v>0</v>
      </c>
      <c r="J22" t="s">
        <v>61</v>
      </c>
      <c r="K22" t="s">
        <v>19</v>
      </c>
      <c r="L22">
        <v>14</v>
      </c>
      <c r="M22">
        <v>0</v>
      </c>
      <c r="N22" t="s">
        <v>21</v>
      </c>
      <c r="O22" s="1">
        <v>1</v>
      </c>
      <c r="P22" t="s">
        <v>21</v>
      </c>
      <c r="Q22" t="s">
        <v>21</v>
      </c>
      <c r="R22" t="str">
        <f t="shared" si="0"/>
        <v>___</v>
      </c>
      <c r="S22">
        <v>25</v>
      </c>
      <c r="T22" t="str">
        <f t="shared" si="1"/>
        <v>insert into missionunit (MissionId, UnitId) values (109,727)</v>
      </c>
      <c r="U22" t="str">
        <f t="shared" si="2"/>
        <v>insert into shipclassmember (shipid, shipclassid, IsLeadBoat) values ('922E2E15-A048-4003-88FD-6F6313006866',25,0)</v>
      </c>
      <c r="V22" t="str">
        <f t="shared" si="3"/>
        <v>insert into unitindex (IndexCode, UnitId, IsSortIndex, IsDisplayIndex, IsAlt, IsPlaceholder, DisplayOrder) values ('#G-___14',727,1,1,0,0,1) insert into unitindex  (IndexCode, UnitId, IsSortIndex, IsDisplayIndex, IsAlt, IsPlaceholder, DisplayOrder) values  ('LCS-___14',727,1,1,0,0,2) insert into unitindex  (IndexCode, UnitId, IsSortIndex, IsDisplayIndex, IsAlt, IsPlaceholder, DisplayOrder) values  ('LCS-___14 (US)',727,0,0,1,0,3)</v>
      </c>
    </row>
    <row r="23" spans="1:22" x14ac:dyDescent="0.3">
      <c r="A23" t="s">
        <v>62</v>
      </c>
      <c r="B23">
        <v>728</v>
      </c>
      <c r="C23">
        <v>2</v>
      </c>
      <c r="D23" t="s">
        <v>63</v>
      </c>
      <c r="E23" t="s">
        <v>19</v>
      </c>
      <c r="F23">
        <v>16</v>
      </c>
      <c r="G23" t="s">
        <v>20</v>
      </c>
      <c r="H23">
        <v>16</v>
      </c>
      <c r="I23">
        <v>0</v>
      </c>
      <c r="J23" t="s">
        <v>63</v>
      </c>
      <c r="K23" t="s">
        <v>19</v>
      </c>
      <c r="L23">
        <v>16</v>
      </c>
      <c r="M23">
        <v>0</v>
      </c>
      <c r="N23" t="s">
        <v>21</v>
      </c>
      <c r="O23" s="1">
        <v>1</v>
      </c>
      <c r="P23" t="s">
        <v>21</v>
      </c>
      <c r="Q23" t="s">
        <v>21</v>
      </c>
      <c r="R23" t="str">
        <f t="shared" si="0"/>
        <v>___</v>
      </c>
      <c r="S23">
        <v>25</v>
      </c>
      <c r="T23" t="str">
        <f t="shared" si="1"/>
        <v>insert into missionunit (MissionId, UnitId) values (109,728)</v>
      </c>
      <c r="U23" t="str">
        <f t="shared" si="2"/>
        <v>insert into shipclassmember (shipid, shipclassid, IsLeadBoat) values ('89696CC7-AA4C-41B9-A218-DCA1A1230081',25,0)</v>
      </c>
      <c r="V23" t="str">
        <f t="shared" si="3"/>
        <v>insert into unitindex (IndexCode, UnitId, IsSortIndex, IsDisplayIndex, IsAlt, IsPlaceholder, DisplayOrder) values ('#G-___16',728,1,1,0,0,1) insert into unitindex  (IndexCode, UnitId, IsSortIndex, IsDisplayIndex, IsAlt, IsPlaceholder, DisplayOrder) values  ('LCS-___16',728,1,1,0,0,2) insert into unitindex  (IndexCode, UnitId, IsSortIndex, IsDisplayIndex, IsAlt, IsPlaceholder, DisplayOrder) values  ('LCS-___16 (US)',728,0,0,1,0,3)</v>
      </c>
    </row>
    <row r="24" spans="1:22" x14ac:dyDescent="0.3">
      <c r="A24" t="s">
        <v>64</v>
      </c>
      <c r="B24">
        <v>729</v>
      </c>
      <c r="C24">
        <v>2</v>
      </c>
      <c r="D24" t="s">
        <v>65</v>
      </c>
      <c r="E24" t="s">
        <v>19</v>
      </c>
      <c r="F24">
        <v>18</v>
      </c>
      <c r="G24" t="s">
        <v>20</v>
      </c>
      <c r="H24">
        <v>18</v>
      </c>
      <c r="I24">
        <v>0</v>
      </c>
      <c r="J24" t="s">
        <v>65</v>
      </c>
      <c r="K24" t="s">
        <v>19</v>
      </c>
      <c r="L24">
        <v>18</v>
      </c>
      <c r="M24">
        <v>0</v>
      </c>
      <c r="N24" t="s">
        <v>21</v>
      </c>
      <c r="O24" s="1">
        <v>1</v>
      </c>
      <c r="P24" t="s">
        <v>21</v>
      </c>
      <c r="Q24" t="s">
        <v>21</v>
      </c>
      <c r="R24" t="str">
        <f t="shared" si="0"/>
        <v>___</v>
      </c>
      <c r="S24">
        <v>25</v>
      </c>
      <c r="T24" t="str">
        <f t="shared" si="1"/>
        <v>insert into missionunit (MissionId, UnitId) values (109,729)</v>
      </c>
      <c r="U24" t="str">
        <f t="shared" si="2"/>
        <v>insert into shipclassmember (shipid, shipclassid, IsLeadBoat) values ('F5156BE0-0D64-4CE5-A709-D97424FE0F01',25,0)</v>
      </c>
      <c r="V24" t="str">
        <f t="shared" si="3"/>
        <v>insert into unitindex (IndexCode, UnitId, IsSortIndex, IsDisplayIndex, IsAlt, IsPlaceholder, DisplayOrder) values ('#G-___18',729,1,1,0,0,1) insert into unitindex  (IndexCode, UnitId, IsSortIndex, IsDisplayIndex, IsAlt, IsPlaceholder, DisplayOrder) values  ('LCS-___18',729,1,1,0,0,2) insert into unitindex  (IndexCode, UnitId, IsSortIndex, IsDisplayIndex, IsAlt, IsPlaceholder, DisplayOrder) values  ('LCS-___18 (US)',729,0,0,1,0,3)</v>
      </c>
    </row>
    <row r="25" spans="1:22" x14ac:dyDescent="0.3">
      <c r="A25" t="s">
        <v>66</v>
      </c>
      <c r="B25">
        <v>730</v>
      </c>
      <c r="C25">
        <v>2</v>
      </c>
      <c r="D25" t="s">
        <v>67</v>
      </c>
      <c r="E25" t="s">
        <v>19</v>
      </c>
      <c r="F25">
        <v>20</v>
      </c>
      <c r="G25" t="s">
        <v>20</v>
      </c>
      <c r="H25">
        <v>20</v>
      </c>
      <c r="I25">
        <v>0</v>
      </c>
      <c r="J25" t="s">
        <v>67</v>
      </c>
      <c r="K25" t="s">
        <v>19</v>
      </c>
      <c r="L25">
        <v>20</v>
      </c>
      <c r="M25">
        <v>0</v>
      </c>
      <c r="N25" t="s">
        <v>21</v>
      </c>
      <c r="O25" s="1">
        <v>1</v>
      </c>
      <c r="P25" t="s">
        <v>21</v>
      </c>
      <c r="Q25" t="s">
        <v>21</v>
      </c>
      <c r="R25" t="str">
        <f t="shared" si="0"/>
        <v>___</v>
      </c>
      <c r="S25">
        <v>25</v>
      </c>
      <c r="T25" t="str">
        <f t="shared" si="1"/>
        <v>insert into missionunit (MissionId, UnitId) values (109,730)</v>
      </c>
      <c r="U25" t="str">
        <f t="shared" si="2"/>
        <v>insert into shipclassmember (shipid, shipclassid, IsLeadBoat) values ('EA3DC128-78C4-4D6C-AA73-19F6BB3DEB27',25,0)</v>
      </c>
      <c r="V25" t="str">
        <f t="shared" si="3"/>
        <v>insert into unitindex (IndexCode, UnitId, IsSortIndex, IsDisplayIndex, IsAlt, IsPlaceholder, DisplayOrder) values ('#G-___20',730,1,1,0,0,1) insert into unitindex  (IndexCode, UnitId, IsSortIndex, IsDisplayIndex, IsAlt, IsPlaceholder, DisplayOrder) values  ('LCS-___20',730,1,1,0,0,2) insert into unitindex  (IndexCode, UnitId, IsSortIndex, IsDisplayIndex, IsAlt, IsPlaceholder, DisplayOrder) values  ('LCS-___20 (US)',730,0,0,1,0,3)</v>
      </c>
    </row>
    <row r="26" spans="1:22" x14ac:dyDescent="0.3">
      <c r="A26" t="s">
        <v>68</v>
      </c>
      <c r="B26">
        <v>731</v>
      </c>
      <c r="C26">
        <v>2</v>
      </c>
      <c r="D26" t="s">
        <v>69</v>
      </c>
      <c r="E26" t="s">
        <v>19</v>
      </c>
      <c r="F26">
        <v>22</v>
      </c>
      <c r="G26" t="s">
        <v>20</v>
      </c>
      <c r="H26">
        <v>22</v>
      </c>
      <c r="I26">
        <v>0</v>
      </c>
      <c r="J26" t="s">
        <v>69</v>
      </c>
      <c r="K26" t="s">
        <v>19</v>
      </c>
      <c r="L26">
        <v>22</v>
      </c>
      <c r="M26">
        <v>0</v>
      </c>
      <c r="N26" t="s">
        <v>21</v>
      </c>
      <c r="O26" s="1">
        <v>1</v>
      </c>
      <c r="P26" t="s">
        <v>21</v>
      </c>
      <c r="Q26" t="s">
        <v>21</v>
      </c>
      <c r="R26" t="str">
        <f t="shared" si="0"/>
        <v>___</v>
      </c>
      <c r="S26">
        <v>25</v>
      </c>
      <c r="T26" t="str">
        <f t="shared" si="1"/>
        <v>insert into missionunit (MissionId, UnitId) values (109,731)</v>
      </c>
      <c r="U26" t="str">
        <f t="shared" si="2"/>
        <v>insert into shipclassmember (shipid, shipclassid, IsLeadBoat) values ('468436EC-253E-4ACE-B000-C3A51BA37447',25,0)</v>
      </c>
      <c r="V26" t="str">
        <f t="shared" si="3"/>
        <v>insert into unitindex (IndexCode, UnitId, IsSortIndex, IsDisplayIndex, IsAlt, IsPlaceholder, DisplayOrder) values ('#G-___22',731,1,1,0,0,1) insert into unitindex  (IndexCode, UnitId, IsSortIndex, IsDisplayIndex, IsAlt, IsPlaceholder, DisplayOrder) values  ('LCS-___22',731,1,1,0,0,2) insert into unitindex  (IndexCode, UnitId, IsSortIndex, IsDisplayIndex, IsAlt, IsPlaceholder, DisplayOrder) values  ('LCS-___22 (US)',731,0,0,1,0,3)</v>
      </c>
    </row>
    <row r="27" spans="1:22" x14ac:dyDescent="0.3">
      <c r="A27" t="s">
        <v>70</v>
      </c>
      <c r="B27">
        <v>732</v>
      </c>
      <c r="C27">
        <v>2</v>
      </c>
      <c r="D27" t="s">
        <v>71</v>
      </c>
      <c r="E27" t="s">
        <v>19</v>
      </c>
      <c r="F27">
        <v>24</v>
      </c>
      <c r="G27" t="s">
        <v>20</v>
      </c>
      <c r="H27">
        <v>24</v>
      </c>
      <c r="I27">
        <v>0</v>
      </c>
      <c r="J27" t="s">
        <v>71</v>
      </c>
      <c r="K27" t="s">
        <v>19</v>
      </c>
      <c r="L27">
        <v>24</v>
      </c>
      <c r="M27">
        <v>0</v>
      </c>
      <c r="N27" t="s">
        <v>21</v>
      </c>
      <c r="O27" s="1">
        <v>1</v>
      </c>
      <c r="P27" t="s">
        <v>21</v>
      </c>
      <c r="Q27" t="s">
        <v>21</v>
      </c>
      <c r="R27" t="str">
        <f t="shared" si="0"/>
        <v>___</v>
      </c>
      <c r="S27">
        <v>25</v>
      </c>
      <c r="T27" t="str">
        <f t="shared" si="1"/>
        <v>insert into missionunit (MissionId, UnitId) values (109,732)</v>
      </c>
      <c r="U27" t="str">
        <f t="shared" si="2"/>
        <v>insert into shipclassmember (shipid, shipclassid, IsLeadBoat) values ('31DAA4B4-2809-4EE0-9152-E82EF026B7D0',25,0)</v>
      </c>
      <c r="V27" t="str">
        <f t="shared" si="3"/>
        <v>insert into unitindex (IndexCode, UnitId, IsSortIndex, IsDisplayIndex, IsAlt, IsPlaceholder, DisplayOrder) values ('#G-___24',732,1,1,0,0,1) insert into unitindex  (IndexCode, UnitId, IsSortIndex, IsDisplayIndex, IsAlt, IsPlaceholder, DisplayOrder) values  ('LCS-___24',732,1,1,0,0,2) insert into unitindex  (IndexCode, UnitId, IsSortIndex, IsDisplayIndex, IsAlt, IsPlaceholder, DisplayOrder) values  ('LCS-___24 (US)',732,0,0,1,0,3)</v>
      </c>
    </row>
    <row r="28" spans="1:22" x14ac:dyDescent="0.3">
      <c r="A28" t="s">
        <v>72</v>
      </c>
      <c r="B28">
        <v>733</v>
      </c>
      <c r="C28">
        <v>2</v>
      </c>
      <c r="D28" t="s">
        <v>73</v>
      </c>
      <c r="E28" t="s">
        <v>19</v>
      </c>
      <c r="F28">
        <v>26</v>
      </c>
      <c r="G28" t="s">
        <v>20</v>
      </c>
      <c r="H28">
        <v>26</v>
      </c>
      <c r="I28">
        <v>0</v>
      </c>
      <c r="J28" t="s">
        <v>73</v>
      </c>
      <c r="K28" t="s">
        <v>19</v>
      </c>
      <c r="L28">
        <v>26</v>
      </c>
      <c r="M28">
        <v>0</v>
      </c>
      <c r="N28" t="s">
        <v>21</v>
      </c>
      <c r="O28" s="1">
        <v>1</v>
      </c>
      <c r="P28" t="s">
        <v>21</v>
      </c>
      <c r="Q28" t="s">
        <v>21</v>
      </c>
      <c r="R28" t="str">
        <f t="shared" si="0"/>
        <v>___</v>
      </c>
      <c r="S28">
        <v>25</v>
      </c>
      <c r="T28" t="str">
        <f t="shared" si="1"/>
        <v>insert into missionunit (MissionId, UnitId) values (109,733)</v>
      </c>
      <c r="U28" t="str">
        <f t="shared" si="2"/>
        <v>insert into shipclassmember (shipid, shipclassid, IsLeadBoat) values ('F48EDA40-7FE6-4112-BA4A-F2E12DD8DB91',25,0)</v>
      </c>
      <c r="V28" t="str">
        <f t="shared" si="3"/>
        <v>insert into unitindex (IndexCode, UnitId, IsSortIndex, IsDisplayIndex, IsAlt, IsPlaceholder, DisplayOrder) values ('#G-___26',733,1,1,0,0,1) insert into unitindex  (IndexCode, UnitId, IsSortIndex, IsDisplayIndex, IsAlt, IsPlaceholder, DisplayOrder) values  ('LCS-___26',733,1,1,0,0,2) insert into unitindex  (IndexCode, UnitId, IsSortIndex, IsDisplayIndex, IsAlt, IsPlaceholder, DisplayOrder) values  ('LCS-___26 (US)',733,0,0,1,0,3)</v>
      </c>
    </row>
    <row r="29" spans="1:22" x14ac:dyDescent="0.3">
      <c r="A29" t="s">
        <v>74</v>
      </c>
      <c r="B29">
        <v>734</v>
      </c>
      <c r="C29">
        <v>4</v>
      </c>
      <c r="D29" t="s">
        <v>75</v>
      </c>
      <c r="E29" t="s">
        <v>19</v>
      </c>
      <c r="F29">
        <v>28</v>
      </c>
      <c r="G29" t="s">
        <v>20</v>
      </c>
      <c r="H29">
        <v>28</v>
      </c>
      <c r="I29">
        <v>0</v>
      </c>
      <c r="J29" t="s">
        <v>75</v>
      </c>
      <c r="K29" t="s">
        <v>19</v>
      </c>
      <c r="L29">
        <v>28</v>
      </c>
      <c r="M29">
        <v>0</v>
      </c>
      <c r="N29" t="s">
        <v>21</v>
      </c>
      <c r="O29" s="1">
        <v>1</v>
      </c>
      <c r="P29" t="s">
        <v>21</v>
      </c>
      <c r="Q29" t="s">
        <v>21</v>
      </c>
      <c r="R29" t="str">
        <f t="shared" si="0"/>
        <v>___</v>
      </c>
      <c r="S29">
        <v>25</v>
      </c>
      <c r="T29" t="str">
        <f t="shared" si="1"/>
        <v>insert into missionunit (MissionId, UnitId) values (109,734)</v>
      </c>
      <c r="U29" t="str">
        <f t="shared" si="2"/>
        <v>insert into shipclassmember (shipid, shipclassid, IsLeadBoat) values ('6569ED9A-13FF-41E1-A460-A3D599482139',25,0)</v>
      </c>
      <c r="V29" t="str">
        <f t="shared" si="3"/>
        <v>insert into unitindex (IndexCode, UnitId, IsSortIndex, IsDisplayIndex, IsAlt, IsPlaceholder, DisplayOrder) values ('#G-___28',734,1,1,0,0,1) insert into unitindex  (IndexCode, UnitId, IsSortIndex, IsDisplayIndex, IsAlt, IsPlaceholder, DisplayOrder) values  ('LCS-___28',734,1,1,0,0,2) insert into unitindex  (IndexCode, UnitId, IsSortIndex, IsDisplayIndex, IsAlt, IsPlaceholder, DisplayOrder) values  ('LCS-___28 (US)',734,0,0,1,0,3)</v>
      </c>
    </row>
    <row r="30" spans="1:22" x14ac:dyDescent="0.3">
      <c r="A30" t="s">
        <v>76</v>
      </c>
      <c r="B30">
        <v>735</v>
      </c>
      <c r="C30">
        <v>4</v>
      </c>
      <c r="D30" t="s">
        <v>77</v>
      </c>
      <c r="E30" t="s">
        <v>19</v>
      </c>
      <c r="F30">
        <v>30</v>
      </c>
      <c r="G30" t="s">
        <v>20</v>
      </c>
      <c r="H30">
        <v>30</v>
      </c>
      <c r="I30">
        <v>0</v>
      </c>
      <c r="J30" t="s">
        <v>77</v>
      </c>
      <c r="K30" t="s">
        <v>19</v>
      </c>
      <c r="L30">
        <v>30</v>
      </c>
      <c r="M30">
        <v>0</v>
      </c>
      <c r="N30" t="s">
        <v>21</v>
      </c>
      <c r="O30" s="1">
        <v>1</v>
      </c>
      <c r="P30" t="s">
        <v>21</v>
      </c>
      <c r="Q30" t="s">
        <v>21</v>
      </c>
      <c r="R30" t="str">
        <f t="shared" si="0"/>
        <v>___</v>
      </c>
      <c r="S30">
        <v>25</v>
      </c>
      <c r="T30" t="str">
        <f t="shared" si="1"/>
        <v>insert into missionunit (MissionId, UnitId) values (109,735)</v>
      </c>
      <c r="U30" t="str">
        <f t="shared" si="2"/>
        <v>insert into shipclassmember (shipid, shipclassid, IsLeadBoat) values ('69A8358F-E8A0-4AB0-8120-2B678BA73BDF',25,0)</v>
      </c>
      <c r="V30" t="str">
        <f t="shared" si="3"/>
        <v>insert into unitindex (IndexCode, UnitId, IsSortIndex, IsDisplayIndex, IsAlt, IsPlaceholder, DisplayOrder) values ('#G-___30',735,1,1,0,0,1) insert into unitindex  (IndexCode, UnitId, IsSortIndex, IsDisplayIndex, IsAlt, IsPlaceholder, DisplayOrder) values  ('LCS-___30',735,1,1,0,0,2) insert into unitindex  (IndexCode, UnitId, IsSortIndex, IsDisplayIndex, IsAlt, IsPlaceholder, DisplayOrder) values  ('LCS-___30 (US)',735,0,0,1,0,3)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85410-654B-4D7F-9890-814150F9E1EF}">
  <dimension ref="A1:AD18"/>
  <sheetViews>
    <sheetView topLeftCell="I1" workbookViewId="0">
      <selection activeCell="Z2" sqref="Z2"/>
    </sheetView>
  </sheetViews>
  <sheetFormatPr defaultRowHeight="14.4" x14ac:dyDescent="0.3"/>
  <cols>
    <col min="1" max="1" width="19.109375" customWidth="1"/>
    <col min="5" max="5" width="1.21875" customWidth="1"/>
    <col min="6" max="6" width="13.44140625" style="8" bestFit="1" customWidth="1"/>
    <col min="7" max="7" width="17.5546875" style="8" bestFit="1" customWidth="1"/>
    <col min="11" max="11" width="11.77734375" bestFit="1" customWidth="1"/>
    <col min="12" max="12" width="11.77734375" customWidth="1"/>
    <col min="13" max="13" width="15.44140625" bestFit="1" customWidth="1"/>
    <col min="14" max="16" width="15.44140625" customWidth="1"/>
    <col min="17" max="18" width="11.77734375" customWidth="1"/>
    <col min="20" max="22" width="8.109375" bestFit="1" customWidth="1"/>
    <col min="23" max="27" width="8.109375" customWidth="1"/>
    <col min="28" max="28" width="238.77734375" bestFit="1" customWidth="1"/>
    <col min="29" max="29" width="68.33203125" bestFit="1" customWidth="1"/>
    <col min="30" max="30" width="129.33203125" bestFit="1" customWidth="1"/>
  </cols>
  <sheetData>
    <row r="1" spans="1:30" ht="51.6" thickBot="1" x14ac:dyDescent="0.35">
      <c r="C1" s="2" t="s">
        <v>78</v>
      </c>
      <c r="D1" s="2" t="s">
        <v>79</v>
      </c>
      <c r="E1" s="2" t="s">
        <v>112</v>
      </c>
      <c r="F1" s="6" t="s">
        <v>14</v>
      </c>
      <c r="G1" s="6" t="s">
        <v>15</v>
      </c>
      <c r="H1" s="2" t="s">
        <v>113</v>
      </c>
      <c r="I1" s="2" t="s">
        <v>80</v>
      </c>
      <c r="J1" s="2" t="s">
        <v>114</v>
      </c>
    </row>
    <row r="2" spans="1:30" ht="29.4" thickBot="1" x14ac:dyDescent="0.35">
      <c r="A2" s="10" t="s">
        <v>132</v>
      </c>
      <c r="B2" s="10">
        <v>739</v>
      </c>
      <c r="C2" s="3" t="s">
        <v>81</v>
      </c>
      <c r="D2" s="4" t="s">
        <v>82</v>
      </c>
      <c r="E2" s="5"/>
      <c r="F2" s="7">
        <v>32032</v>
      </c>
      <c r="G2" s="7">
        <v>41912</v>
      </c>
      <c r="H2" s="4" t="s">
        <v>115</v>
      </c>
      <c r="I2" s="4"/>
      <c r="J2" s="3" t="s">
        <v>116</v>
      </c>
      <c r="K2" t="str">
        <f>CONCATENATE("HMS ", D2)</f>
        <v>HMS MCM-1</v>
      </c>
      <c r="L2" t="str">
        <f>IF(TEXT(F2,"YYYY-MM-DD HH:MM")="1900-01-00 00:00","",TEXT(F2,"YYYY-MM-DD HH:MM"))</f>
        <v>1987-09-12 00:00</v>
      </c>
      <c r="M2" t="str">
        <f t="shared" ref="M2:M15" si="0">IF(TEXT(G2,"YYYY-MM-DD HH:MM")="1900-01-00 00:00","",TEXT(G2,"YYYY-MM-DD HH:MM"))</f>
        <v>2014-09-30 00:00</v>
      </c>
      <c r="N2" t="str">
        <f>CONCATENATE("#M ", "__",T2+160)</f>
        <v>#M __161</v>
      </c>
      <c r="O2" t="str">
        <f>CONCATENATE(S2,"-",U2,T2)</f>
        <v>MCM-____1</v>
      </c>
      <c r="P2" t="str">
        <f>CONCATENATE(O2, " (US)")</f>
        <v>MCM-____1 (US)</v>
      </c>
      <c r="Q2">
        <f>IF(M2="",0,1)</f>
        <v>1</v>
      </c>
      <c r="R2" t="str">
        <f>LEFT(E2, 3)</f>
        <v/>
      </c>
      <c r="S2" t="str">
        <f>LEFT(D2,3)</f>
        <v>MCM</v>
      </c>
      <c r="T2">
        <f>VALUE(SUBSTITUTE(D2,"MCM-",""))</f>
        <v>1</v>
      </c>
      <c r="U2" t="str">
        <f>IF(T2&gt;9,"___", "____")</f>
        <v>____</v>
      </c>
      <c r="V2" t="str">
        <f t="shared" ref="V2" si="1">CONCATENATE(S2,U2,T2)</f>
        <v>MCM____1</v>
      </c>
      <c r="X2" t="str">
        <f>CONCATENATE("insert into shipclassmember (ShipId, ShipClassId, IsLeadBoat) values ('",A2,"'",", 26, 0)")</f>
        <v>insert into shipclassmember (ShipId, ShipClassId, IsLeadBoat) values ('a5f5a796-2357-4c7d-8932-893adc855b27', 26, 0)</v>
      </c>
      <c r="Y2" t="str">
        <f>CONCATENATE("insert into MissionUnit (MissionId, Unitid) values (111, '",B2,"'",")")</f>
        <v>insert into MissionUnit (MissionId, Unitid) values (111, '739')</v>
      </c>
      <c r="Z2" t="str">
        <f>CONCATENATE("insert into unitindex (indexcode, unitid, issortindex, isdisplayindex, isalt, isplaceholder, displayorder) values ('",N2,"',",B2,",1,1,0,0,1) insert into unitindex (indexcode, unitid, issortindex, isdisplayindex, isalt, isplaceholder, displayorder) values ('",O2,"',",B2,",0,1,0,0,2) insert into unitindex (indexcode, unitid, issortindex, isdisplayindex, isalt, isplaceholder, displayorder) values ('",P2,"',",B2,,",0,0,1,0,3)")</f>
        <v>insert into unitindex (indexcode, unitid, issortindex, isdisplayindex, isalt, isplaceholder, displayorder) values ('#M __161',739,1,1,0,0,1) insert into unitindex (indexcode, unitid, issortindex, isdisplayindex, isalt, isplaceholder, displayorder) values ('MCM-____1',739,0,1,0,0,2) insert into unitindex (indexcode, unitid, issortindex, isdisplayindex, isalt, isplaceholder, displayorder) values ('MCM-____1 (US)',739,0,0,1,0,3)</v>
      </c>
      <c r="AB2" t="str">
        <f>CONCATENATE("INSERT INTO ship (unitId, ShipPrefixId, Name, HCS, HCSNumber, PennantCode, PennantNumber, IsBase, AltName, AltHCS, AltHCSNumber, IsInactive, Commissioned, Decommissioned) Values ('",B2,"', 1, '",C2,"', '",S2,"', '",T2,"', '","M', '",T2,"', 0, '",C2,"', '",S2,"', '",T2,"', '",Q2,"', '",L2,"','",M2,"')")</f>
        <v>INSERT INTO ship (unitId, ShipPrefixId, Name, HCS, HCSNumber, PennantCode, PennantNumber, IsBase, AltName, AltHCS, AltHCSNumber, IsInactive, Commissioned, Decommissioned) Values ('739', 1, 'Avenger', 'MCM', '1', 'M', '1', 0, 'Avenger', 'MCM', '1', '1', '1987-09-12 00:00','2014-09-30 00:00')</v>
      </c>
      <c r="AC2" t="str">
        <f>CONCATENATE("insert into Relationship (Reltypeidx, RelfromUnitid, reltounitid) values (1, 698,",B2,")")</f>
        <v>insert into Relationship (Reltypeidx, RelfromUnitid, reltounitid) values (1, 698,739)</v>
      </c>
      <c r="AD2" t="str">
        <f>CONCATENATE("insert into unit (UseOrdinal, MissionName, UniqueName, ServiceIdx, ServiceTypeIdx, RankSymbol, CanHide) Values (0, '",V2,"', '",K2,"'",",1,1,'|', 0)")</f>
        <v>insert into unit (UseOrdinal, MissionName, UniqueName, ServiceIdx, ServiceTypeIdx, RankSymbol, CanHide) Values (0, 'MCM____1', 'HMS MCM-1',1,1,'|', 0)</v>
      </c>
    </row>
    <row r="3" spans="1:30" ht="29.4" thickBot="1" x14ac:dyDescent="0.35">
      <c r="A3" s="10" t="s">
        <v>133</v>
      </c>
      <c r="B3" s="10">
        <v>740</v>
      </c>
      <c r="C3" s="3" t="s">
        <v>83</v>
      </c>
      <c r="D3" s="4" t="s">
        <v>84</v>
      </c>
      <c r="E3" s="5"/>
      <c r="F3" s="7">
        <v>32781</v>
      </c>
      <c r="G3" s="7">
        <v>41913</v>
      </c>
      <c r="H3" s="3" t="s">
        <v>117</v>
      </c>
      <c r="I3" s="4"/>
      <c r="J3" s="3" t="s">
        <v>118</v>
      </c>
      <c r="K3" t="str">
        <f t="shared" ref="K3:K15" si="2">CONCATENATE("HMS ", D3)</f>
        <v>HMS MCM-2</v>
      </c>
      <c r="L3" t="str">
        <f t="shared" ref="L3:L15" si="3">IF(TEXT(F3,"YYYY-MM-DD HH:MM")="1900-01-00 00:00","",TEXT(F3,"YYYY-MM-DD HH:MM"))</f>
        <v>1989-09-30 00:00</v>
      </c>
      <c r="M3" t="str">
        <f t="shared" si="0"/>
        <v>2014-10-01 00:00</v>
      </c>
      <c r="N3" t="str">
        <f>CONCATENATE("#M ", "__",T3+160)</f>
        <v>#M __162</v>
      </c>
      <c r="O3" t="str">
        <f t="shared" ref="O3:O15" si="4">CONCATENATE(S3,"-",U3,T3)</f>
        <v>MCM-____2</v>
      </c>
      <c r="P3" t="str">
        <f t="shared" ref="P3:P15" si="5">CONCATENATE(O3, " (US)")</f>
        <v>MCM-____2 (US)</v>
      </c>
      <c r="Q3">
        <f t="shared" ref="Q3:Q15" si="6">IF(M3="",0,1)</f>
        <v>1</v>
      </c>
      <c r="R3" t="str">
        <f t="shared" ref="R3:R15" si="7">LEFT(E3, 3)</f>
        <v/>
      </c>
      <c r="S3" t="str">
        <f t="shared" ref="S3:S15" si="8">LEFT(D3,3)</f>
        <v>MCM</v>
      </c>
      <c r="T3">
        <f t="shared" ref="T3:T15" si="9">VALUE(SUBSTITUTE(D3,"MCM-",""))</f>
        <v>2</v>
      </c>
      <c r="U3" t="str">
        <f t="shared" ref="U3:U15" si="10">IF(T3&gt;9,"___", "____")</f>
        <v>____</v>
      </c>
      <c r="V3" t="str">
        <f t="shared" ref="V3:V15" si="11">CONCATENATE(S3,U3,T3)</f>
        <v>MCM____2</v>
      </c>
      <c r="X3" t="str">
        <f t="shared" ref="X3:X15" si="12">CONCATENATE("insert into shipclassmember (ShipId, ShipClassId, IsLeadBoat) values ('",A3,"'",", 26, 0)")</f>
        <v>insert into shipclassmember (ShipId, ShipClassId, IsLeadBoat) values ('fb904181-9baa-4f8c-9420-bb1ab392ed7b', 26, 0)</v>
      </c>
      <c r="Y3" t="str">
        <f t="shared" ref="Y3:Y15" si="13">CONCATENATE("insert into MissionUnit (MissionId, Unitid) values (111, '",B3,"'",")")</f>
        <v>insert into MissionUnit (MissionId, Unitid) values (111, '740')</v>
      </c>
      <c r="Z3" t="str">
        <f t="shared" ref="Z3:Z15" si="14">CONCATENATE("insert into unitindex (indexcode, unitid, issortindex, isdisplayindex, isalt, isplaceholder, displayorder) values ('",N3,"',",B3,",1,1,0,0,1) insert into unitindex (indexcode, unitid, issortindex, isdisplayindex, isalt, isplaceholder, displayorder) values ('",O3,"',",B3,",0,1,0,0,2) insert into unitindex (indexcode, unitid, issortindex, isdisplayindex, isalt, isplaceholder, displayorder) values ('",P3,"',",B3,,",0,0,1,0,3)")</f>
        <v>insert into unitindex (indexcode, unitid, issortindex, isdisplayindex, isalt, isplaceholder, displayorder) values ('#M __162',740,1,1,0,0,1) insert into unitindex (indexcode, unitid, issortindex, isdisplayindex, isalt, isplaceholder, displayorder) values ('MCM-____2',740,0,1,0,0,2) insert into unitindex (indexcode, unitid, issortindex, isdisplayindex, isalt, isplaceholder, displayorder) values ('MCM-____2 (US)',740,0,0,1,0,3)</v>
      </c>
      <c r="AB3" t="str">
        <f t="shared" ref="AB3:AB15" si="15">CONCATENATE("INSERT INTO ship (unitId, ShipPrefixId, Name, HCS, HCSNumber, PennantCode, PennantNumber, IsBase, AltName, AltHCS, AltHCSNumber, IsInactive, Commissioned, Decommissioned) Values ('",B3,"', 1, '",C3,"', '",S3,"', '",T3,"', '","M', '",T3,"', 0, '",C3,"', '",S3,"', '",T3,"', '",Q3,"', '",L3,"','",M3,"')")</f>
        <v>INSERT INTO ship (unitId, ShipPrefixId, Name, HCS, HCSNumber, PennantCode, PennantNumber, IsBase, AltName, AltHCS, AltHCSNumber, IsInactive, Commissioned, Decommissioned) Values ('740', 1, 'Defender', 'MCM', '2', 'M', '2', 0, 'Defender', 'MCM', '2', '1', '1989-09-30 00:00','2014-10-01 00:00')</v>
      </c>
      <c r="AC3" t="str">
        <f t="shared" ref="AC3:AC15" si="16">CONCATENATE("insert into Relationship (Reltypeidx, RelfromUnitid, reltounitid) values (1, 698,",B3,")")</f>
        <v>insert into Relationship (Reltypeidx, RelfromUnitid, reltounitid) values (1, 698,740)</v>
      </c>
      <c r="AD3" t="str">
        <f t="shared" ref="AD3:AD15" si="17">CONCATENATE("insert into unit (UseOrdinal, MissionName, UniqueName, ServiceIdx, ServiceTypeIdx, RankSymbol, CanHide) Values (0, '",V3,"', '",K3,"'",",1,1,'|', 0)")</f>
        <v>insert into unit (UseOrdinal, MissionName, UniqueName, ServiceIdx, ServiceTypeIdx, RankSymbol, CanHide) Values (0, 'MCM____2', 'HMS MCM-2',1,1,'|', 0)</v>
      </c>
    </row>
    <row r="4" spans="1:30" ht="29.4" thickBot="1" x14ac:dyDescent="0.35">
      <c r="A4" s="10" t="s">
        <v>134</v>
      </c>
      <c r="B4" s="10">
        <v>741</v>
      </c>
      <c r="C4" s="3" t="s">
        <v>85</v>
      </c>
      <c r="D4" s="4" t="s">
        <v>86</v>
      </c>
      <c r="E4" s="5"/>
      <c r="F4" s="7">
        <v>32753</v>
      </c>
      <c r="G4" s="7"/>
      <c r="H4" s="4" t="s">
        <v>115</v>
      </c>
      <c r="I4" s="4" t="s">
        <v>87</v>
      </c>
      <c r="J4" s="3" t="s">
        <v>119</v>
      </c>
      <c r="K4" t="str">
        <f t="shared" si="2"/>
        <v>HMS MCM-3</v>
      </c>
      <c r="L4" t="str">
        <f t="shared" si="3"/>
        <v>1989-09-02 00:00</v>
      </c>
      <c r="M4" t="str">
        <f t="shared" si="0"/>
        <v/>
      </c>
      <c r="N4" t="str">
        <f t="shared" ref="N4:N15" si="18">CONCATENATE("#M ", "__",T4+160)</f>
        <v>#M __163</v>
      </c>
      <c r="O4" t="str">
        <f t="shared" si="4"/>
        <v>MCM-____3</v>
      </c>
      <c r="P4" t="str">
        <f t="shared" si="5"/>
        <v>MCM-____3 (US)</v>
      </c>
      <c r="Q4">
        <f t="shared" si="6"/>
        <v>0</v>
      </c>
      <c r="R4" t="str">
        <f t="shared" si="7"/>
        <v/>
      </c>
      <c r="S4" t="str">
        <f t="shared" si="8"/>
        <v>MCM</v>
      </c>
      <c r="T4">
        <f t="shared" si="9"/>
        <v>3</v>
      </c>
      <c r="U4" t="str">
        <f t="shared" si="10"/>
        <v>____</v>
      </c>
      <c r="V4" t="str">
        <f t="shared" si="11"/>
        <v>MCM____3</v>
      </c>
      <c r="X4" t="str">
        <f t="shared" si="12"/>
        <v>insert into shipclassmember (ShipId, ShipClassId, IsLeadBoat) values ('77bff006-5f09-4701-9ddb-4309cb01c48c', 26, 0)</v>
      </c>
      <c r="Y4" t="str">
        <f t="shared" si="13"/>
        <v>insert into MissionUnit (MissionId, Unitid) values (111, '741')</v>
      </c>
      <c r="Z4" t="str">
        <f t="shared" si="14"/>
        <v>insert into unitindex (indexcode, unitid, issortindex, isdisplayindex, isalt, isplaceholder, displayorder) values ('#M __163',741,1,1,0,0,1) insert into unitindex (indexcode, unitid, issortindex, isdisplayindex, isalt, isplaceholder, displayorder) values ('MCM-____3',741,0,1,0,0,2) insert into unitindex (indexcode, unitid, issortindex, isdisplayindex, isalt, isplaceholder, displayorder) values ('MCM-____3 (US)',741,0,0,1,0,3)</v>
      </c>
      <c r="AB4" t="str">
        <f t="shared" si="15"/>
        <v>INSERT INTO ship (unitId, ShipPrefixId, Name, HCS, HCSNumber, PennantCode, PennantNumber, IsBase, AltName, AltHCS, AltHCSNumber, IsInactive, Commissioned, Decommissioned) Values ('741', 1, 'Sentry', 'MCM', '3', 'M', '3', 0, 'Sentry', 'MCM', '3', '0', '1989-09-02 00:00','')</v>
      </c>
      <c r="AC4" t="str">
        <f t="shared" si="16"/>
        <v>insert into Relationship (Reltypeidx, RelfromUnitid, reltounitid) values (1, 698,741)</v>
      </c>
      <c r="AD4" t="str">
        <f t="shared" si="17"/>
        <v>insert into unit (UseOrdinal, MissionName, UniqueName, ServiceIdx, ServiceTypeIdx, RankSymbol, CanHide) Values (0, 'MCM____3', 'HMS MCM-3',1,1,'|', 0)</v>
      </c>
    </row>
    <row r="5" spans="1:30" ht="29.4" thickBot="1" x14ac:dyDescent="0.35">
      <c r="A5" s="10" t="s">
        <v>135</v>
      </c>
      <c r="B5" s="10">
        <v>742</v>
      </c>
      <c r="C5" s="3" t="s">
        <v>88</v>
      </c>
      <c r="D5" s="4" t="s">
        <v>89</v>
      </c>
      <c r="E5" s="5"/>
      <c r="F5" s="7">
        <v>33277</v>
      </c>
      <c r="G5" s="7"/>
      <c r="H5" s="4" t="s">
        <v>117</v>
      </c>
      <c r="I5" s="4" t="s">
        <v>90</v>
      </c>
      <c r="J5" s="3" t="s">
        <v>120</v>
      </c>
      <c r="K5" t="str">
        <f t="shared" si="2"/>
        <v>HMS MCM-4</v>
      </c>
      <c r="L5" t="str">
        <f t="shared" si="3"/>
        <v>1991-02-08 00:00</v>
      </c>
      <c r="M5" t="str">
        <f t="shared" si="0"/>
        <v/>
      </c>
      <c r="N5" t="str">
        <f t="shared" si="18"/>
        <v>#M __164</v>
      </c>
      <c r="O5" t="str">
        <f t="shared" si="4"/>
        <v>MCM-____4</v>
      </c>
      <c r="P5" t="str">
        <f t="shared" si="5"/>
        <v>MCM-____4 (US)</v>
      </c>
      <c r="Q5">
        <f t="shared" si="6"/>
        <v>0</v>
      </c>
      <c r="R5" t="str">
        <f t="shared" si="7"/>
        <v/>
      </c>
      <c r="S5" t="str">
        <f t="shared" si="8"/>
        <v>MCM</v>
      </c>
      <c r="T5">
        <f t="shared" si="9"/>
        <v>4</v>
      </c>
      <c r="U5" t="str">
        <f t="shared" si="10"/>
        <v>____</v>
      </c>
      <c r="V5" t="str">
        <f t="shared" si="11"/>
        <v>MCM____4</v>
      </c>
      <c r="X5" t="str">
        <f t="shared" si="12"/>
        <v>insert into shipclassmember (ShipId, ShipClassId, IsLeadBoat) values ('2d6710e5-44ed-4f28-9057-96fc40a51132', 26, 0)</v>
      </c>
      <c r="Y5" t="str">
        <f t="shared" si="13"/>
        <v>insert into MissionUnit (MissionId, Unitid) values (111, '742')</v>
      </c>
      <c r="Z5" t="str">
        <f t="shared" si="14"/>
        <v>insert into unitindex (indexcode, unitid, issortindex, isdisplayindex, isalt, isplaceholder, displayorder) values ('#M __164',742,1,1,0,0,1) insert into unitindex (indexcode, unitid, issortindex, isdisplayindex, isalt, isplaceholder, displayorder) values ('MCM-____4',742,0,1,0,0,2) insert into unitindex (indexcode, unitid, issortindex, isdisplayindex, isalt, isplaceholder, displayorder) values ('MCM-____4 (US)',742,0,0,1,0,3)</v>
      </c>
      <c r="AB5" t="str">
        <f t="shared" si="15"/>
        <v>INSERT INTO ship (unitId, ShipPrefixId, Name, HCS, HCSNumber, PennantCode, PennantNumber, IsBase, AltName, AltHCS, AltHCSNumber, IsInactive, Commissioned, Decommissioned) Values ('742', 1, 'Champion', 'MCM', '4', 'M', '4', 0, 'Champion', 'MCM', '4', '0', '1991-02-08 00:00','')</v>
      </c>
      <c r="AC5" t="str">
        <f t="shared" si="16"/>
        <v>insert into Relationship (Reltypeidx, RelfromUnitid, reltounitid) values (1, 698,742)</v>
      </c>
      <c r="AD5" t="str">
        <f t="shared" si="17"/>
        <v>insert into unit (UseOrdinal, MissionName, UniqueName, ServiceIdx, ServiceTypeIdx, RankSymbol, CanHide) Values (0, 'MCM____4', 'HMS MCM-4',1,1,'|', 0)</v>
      </c>
    </row>
    <row r="6" spans="1:30" ht="29.4" thickBot="1" x14ac:dyDescent="0.35">
      <c r="A6" s="10" t="s">
        <v>136</v>
      </c>
      <c r="B6" s="10">
        <v>743</v>
      </c>
      <c r="C6" s="3" t="s">
        <v>91</v>
      </c>
      <c r="D6" s="4" t="s">
        <v>92</v>
      </c>
      <c r="E6" s="5"/>
      <c r="F6" s="7">
        <v>32858</v>
      </c>
      <c r="G6" s="9">
        <v>41320</v>
      </c>
      <c r="H6" s="4" t="s">
        <v>115</v>
      </c>
      <c r="I6" s="4"/>
      <c r="J6" s="3" t="s">
        <v>121</v>
      </c>
      <c r="K6" t="str">
        <f t="shared" si="2"/>
        <v>HMS MCM-5</v>
      </c>
      <c r="L6" t="str">
        <f t="shared" si="3"/>
        <v>1989-12-16 00:00</v>
      </c>
      <c r="M6" t="str">
        <f t="shared" si="0"/>
        <v>2013-02-15 00:00</v>
      </c>
      <c r="N6" t="str">
        <f t="shared" si="18"/>
        <v>#M __165</v>
      </c>
      <c r="O6" t="str">
        <f t="shared" si="4"/>
        <v>MCM-____5</v>
      </c>
      <c r="P6" t="str">
        <f t="shared" si="5"/>
        <v>MCM-____5 (US)</v>
      </c>
      <c r="Q6">
        <f t="shared" si="6"/>
        <v>1</v>
      </c>
      <c r="R6" t="str">
        <f t="shared" si="7"/>
        <v/>
      </c>
      <c r="S6" t="str">
        <f t="shared" si="8"/>
        <v>MCM</v>
      </c>
      <c r="T6">
        <f t="shared" si="9"/>
        <v>5</v>
      </c>
      <c r="U6" t="str">
        <f t="shared" si="10"/>
        <v>____</v>
      </c>
      <c r="V6" t="str">
        <f t="shared" si="11"/>
        <v>MCM____5</v>
      </c>
      <c r="X6" t="str">
        <f t="shared" si="12"/>
        <v>insert into shipclassmember (ShipId, ShipClassId, IsLeadBoat) values ('30e247ea-46c8-4da2-a337-f753c741d968', 26, 0)</v>
      </c>
      <c r="Y6" t="str">
        <f t="shared" si="13"/>
        <v>insert into MissionUnit (MissionId, Unitid) values (111, '743')</v>
      </c>
      <c r="Z6" t="str">
        <f t="shared" si="14"/>
        <v>insert into unitindex (indexcode, unitid, issortindex, isdisplayindex, isalt, isplaceholder, displayorder) values ('#M __165',743,1,1,0,0,1) insert into unitindex (indexcode, unitid, issortindex, isdisplayindex, isalt, isplaceholder, displayorder) values ('MCM-____5',743,0,1,0,0,2) insert into unitindex (indexcode, unitid, issortindex, isdisplayindex, isalt, isplaceholder, displayorder) values ('MCM-____5 (US)',743,0,0,1,0,3)</v>
      </c>
      <c r="AB6" t="str">
        <f t="shared" si="15"/>
        <v>INSERT INTO ship (unitId, ShipPrefixId, Name, HCS, HCSNumber, PennantCode, PennantNumber, IsBase, AltName, AltHCS, AltHCSNumber, IsInactive, Commissioned, Decommissioned) Values ('743', 1, 'Guardian', 'MCM', '5', 'M', '5', 0, 'Guardian', 'MCM', '5', '1', '1989-12-16 00:00','2013-02-15 00:00')</v>
      </c>
      <c r="AC6" t="str">
        <f t="shared" si="16"/>
        <v>insert into Relationship (Reltypeidx, RelfromUnitid, reltounitid) values (1, 698,743)</v>
      </c>
      <c r="AD6" t="str">
        <f t="shared" si="17"/>
        <v>insert into unit (UseOrdinal, MissionName, UniqueName, ServiceIdx, ServiceTypeIdx, RankSymbol, CanHide) Values (0, 'MCM____5', 'HMS MCM-5',1,1,'|', 0)</v>
      </c>
    </row>
    <row r="7" spans="1:30" ht="29.4" thickBot="1" x14ac:dyDescent="0.35">
      <c r="A7" s="10" t="s">
        <v>137</v>
      </c>
      <c r="B7" s="10">
        <v>744</v>
      </c>
      <c r="C7" s="3" t="s">
        <v>93</v>
      </c>
      <c r="D7" s="4" t="s">
        <v>94</v>
      </c>
      <c r="E7" s="5"/>
      <c r="F7" s="7">
        <v>33152</v>
      </c>
      <c r="G7" s="7" t="s">
        <v>131</v>
      </c>
      <c r="H7" s="4" t="s">
        <v>115</v>
      </c>
      <c r="I7" s="4" t="s">
        <v>87</v>
      </c>
      <c r="J7" s="3" t="s">
        <v>122</v>
      </c>
      <c r="K7" t="str">
        <f t="shared" si="2"/>
        <v>HMS MCM-6</v>
      </c>
      <c r="L7" t="str">
        <f t="shared" si="3"/>
        <v>1990-10-06 00:00</v>
      </c>
      <c r="M7" t="str">
        <f t="shared" si="0"/>
        <v>`</v>
      </c>
      <c r="N7" t="str">
        <f t="shared" si="18"/>
        <v>#M __166</v>
      </c>
      <c r="O7" t="str">
        <f t="shared" si="4"/>
        <v>MCM-____6</v>
      </c>
      <c r="P7" t="str">
        <f t="shared" si="5"/>
        <v>MCM-____6 (US)</v>
      </c>
      <c r="Q7">
        <f t="shared" si="6"/>
        <v>1</v>
      </c>
      <c r="R7" t="str">
        <f t="shared" si="7"/>
        <v/>
      </c>
      <c r="S7" t="str">
        <f t="shared" si="8"/>
        <v>MCM</v>
      </c>
      <c r="T7">
        <f t="shared" si="9"/>
        <v>6</v>
      </c>
      <c r="U7" t="str">
        <f t="shared" si="10"/>
        <v>____</v>
      </c>
      <c r="V7" t="str">
        <f t="shared" si="11"/>
        <v>MCM____6</v>
      </c>
      <c r="X7" t="str">
        <f t="shared" si="12"/>
        <v>insert into shipclassmember (ShipId, ShipClassId, IsLeadBoat) values ('b802fe4c-54eb-43f0-b8f1-03a88e4f132e', 26, 0)</v>
      </c>
      <c r="Y7" t="str">
        <f t="shared" si="13"/>
        <v>insert into MissionUnit (MissionId, Unitid) values (111, '744')</v>
      </c>
      <c r="Z7" t="str">
        <f t="shared" si="14"/>
        <v>insert into unitindex (indexcode, unitid, issortindex, isdisplayindex, isalt, isplaceholder, displayorder) values ('#M __166',744,1,1,0,0,1) insert into unitindex (indexcode, unitid, issortindex, isdisplayindex, isalt, isplaceholder, displayorder) values ('MCM-____6',744,0,1,0,0,2) insert into unitindex (indexcode, unitid, issortindex, isdisplayindex, isalt, isplaceholder, displayorder) values ('MCM-____6 (US)',744,0,0,1,0,3)</v>
      </c>
      <c r="AB7" t="str">
        <f t="shared" si="15"/>
        <v>INSERT INTO ship (unitId, ShipPrefixId, Name, HCS, HCSNumber, PennantCode, PennantNumber, IsBase, AltName, AltHCS, AltHCSNumber, IsInactive, Commissioned, Decommissioned) Values ('744', 1, 'Devastator', 'MCM', '6', 'M', '6', 0, 'Devastator', 'MCM', '6', '1', '1990-10-06 00:00','`')</v>
      </c>
      <c r="AC7" t="str">
        <f t="shared" si="16"/>
        <v>insert into Relationship (Reltypeidx, RelfromUnitid, reltounitid) values (1, 698,744)</v>
      </c>
      <c r="AD7" t="str">
        <f t="shared" si="17"/>
        <v>insert into unit (UseOrdinal, MissionName, UniqueName, ServiceIdx, ServiceTypeIdx, RankSymbol, CanHide) Values (0, 'MCM____6', 'HMS MCM-6',1,1,'|', 0)</v>
      </c>
    </row>
    <row r="8" spans="1:30" ht="29.4" thickBot="1" x14ac:dyDescent="0.35">
      <c r="A8" s="10" t="s">
        <v>138</v>
      </c>
      <c r="B8" s="10">
        <v>745</v>
      </c>
      <c r="C8" s="3" t="s">
        <v>95</v>
      </c>
      <c r="D8" s="4" t="s">
        <v>96</v>
      </c>
      <c r="E8" s="5"/>
      <c r="F8" s="7">
        <v>33529</v>
      </c>
      <c r="G8" s="7"/>
      <c r="H8" s="4" t="s">
        <v>117</v>
      </c>
      <c r="I8" s="4" t="s">
        <v>97</v>
      </c>
      <c r="J8" s="3" t="s">
        <v>123</v>
      </c>
      <c r="K8" t="str">
        <f t="shared" si="2"/>
        <v>HMS MCM-7</v>
      </c>
      <c r="L8" t="str">
        <f t="shared" si="3"/>
        <v>1991-10-18 00:00</v>
      </c>
      <c r="M8" t="str">
        <f t="shared" si="0"/>
        <v/>
      </c>
      <c r="N8" t="str">
        <f t="shared" si="18"/>
        <v>#M __167</v>
      </c>
      <c r="O8" t="str">
        <f t="shared" si="4"/>
        <v>MCM-____7</v>
      </c>
      <c r="P8" t="str">
        <f t="shared" si="5"/>
        <v>MCM-____7 (US)</v>
      </c>
      <c r="Q8">
        <f t="shared" si="6"/>
        <v>0</v>
      </c>
      <c r="R8" t="str">
        <f t="shared" si="7"/>
        <v/>
      </c>
      <c r="S8" t="str">
        <f t="shared" si="8"/>
        <v>MCM</v>
      </c>
      <c r="T8">
        <f t="shared" si="9"/>
        <v>7</v>
      </c>
      <c r="U8" t="str">
        <f t="shared" si="10"/>
        <v>____</v>
      </c>
      <c r="V8" t="str">
        <f t="shared" si="11"/>
        <v>MCM____7</v>
      </c>
      <c r="X8" t="str">
        <f t="shared" si="12"/>
        <v>insert into shipclassmember (ShipId, ShipClassId, IsLeadBoat) values ('248eff5d-65e4-48a9-95e8-1bf6f9b95191', 26, 0)</v>
      </c>
      <c r="Y8" t="str">
        <f t="shared" si="13"/>
        <v>insert into MissionUnit (MissionId, Unitid) values (111, '745')</v>
      </c>
      <c r="Z8" t="str">
        <f t="shared" si="14"/>
        <v>insert into unitindex (indexcode, unitid, issortindex, isdisplayindex, isalt, isplaceholder, displayorder) values ('#M __167',745,1,1,0,0,1) insert into unitindex (indexcode, unitid, issortindex, isdisplayindex, isalt, isplaceholder, displayorder) values ('MCM-____7',745,0,1,0,0,2) insert into unitindex (indexcode, unitid, issortindex, isdisplayindex, isalt, isplaceholder, displayorder) values ('MCM-____7 (US)',745,0,0,1,0,3)</v>
      </c>
      <c r="AB8" t="str">
        <f t="shared" si="15"/>
        <v>INSERT INTO ship (unitId, ShipPrefixId, Name, HCS, HCSNumber, PennantCode, PennantNumber, IsBase, AltName, AltHCS, AltHCSNumber, IsInactive, Commissioned, Decommissioned) Values ('745', 1, 'Patriot', 'MCM', '7', 'M', '7', 0, 'Patriot', 'MCM', '7', '0', '1991-10-18 00:00','')</v>
      </c>
      <c r="AC8" t="str">
        <f t="shared" si="16"/>
        <v>insert into Relationship (Reltypeidx, RelfromUnitid, reltounitid) values (1, 698,745)</v>
      </c>
      <c r="AD8" t="str">
        <f t="shared" si="17"/>
        <v>insert into unit (UseOrdinal, MissionName, UniqueName, ServiceIdx, ServiceTypeIdx, RankSymbol, CanHide) Values (0, 'MCM____7', 'HMS MCM-7',1,1,'|', 0)</v>
      </c>
    </row>
    <row r="9" spans="1:30" ht="43.8" thickBot="1" x14ac:dyDescent="0.35">
      <c r="A9" s="10" t="s">
        <v>139</v>
      </c>
      <c r="B9" s="10">
        <v>746</v>
      </c>
      <c r="C9" s="3" t="s">
        <v>98</v>
      </c>
      <c r="D9" s="4" t="s">
        <v>99</v>
      </c>
      <c r="E9" s="5"/>
      <c r="F9" s="7">
        <v>33222</v>
      </c>
      <c r="G9" s="7"/>
      <c r="H9" s="4" t="s">
        <v>115</v>
      </c>
      <c r="I9" s="3" t="s">
        <v>90</v>
      </c>
      <c r="J9" s="3" t="s">
        <v>124</v>
      </c>
      <c r="K9" t="str">
        <f t="shared" si="2"/>
        <v>HMS MCM-8</v>
      </c>
      <c r="L9" t="str">
        <f t="shared" si="3"/>
        <v>1990-12-15 00:00</v>
      </c>
      <c r="M9" t="str">
        <f t="shared" si="0"/>
        <v/>
      </c>
      <c r="N9" t="str">
        <f t="shared" si="18"/>
        <v>#M __168</v>
      </c>
      <c r="O9" t="str">
        <f t="shared" si="4"/>
        <v>MCM-____8</v>
      </c>
      <c r="P9" t="str">
        <f t="shared" si="5"/>
        <v>MCM-____8 (US)</v>
      </c>
      <c r="Q9">
        <f t="shared" si="6"/>
        <v>0</v>
      </c>
      <c r="R9" t="str">
        <f t="shared" si="7"/>
        <v/>
      </c>
      <c r="S9" t="str">
        <f t="shared" si="8"/>
        <v>MCM</v>
      </c>
      <c r="T9">
        <f t="shared" si="9"/>
        <v>8</v>
      </c>
      <c r="U9" t="str">
        <f t="shared" si="10"/>
        <v>____</v>
      </c>
      <c r="V9" t="str">
        <f t="shared" si="11"/>
        <v>MCM____8</v>
      </c>
      <c r="X9" t="str">
        <f t="shared" si="12"/>
        <v>insert into shipclassmember (ShipId, ShipClassId, IsLeadBoat) values ('5df74248-3a3b-41ed-8f25-0b3bc46747af', 26, 0)</v>
      </c>
      <c r="Y9" t="str">
        <f t="shared" si="13"/>
        <v>insert into MissionUnit (MissionId, Unitid) values (111, '746')</v>
      </c>
      <c r="Z9" t="str">
        <f t="shared" si="14"/>
        <v>insert into unitindex (indexcode, unitid, issortindex, isdisplayindex, isalt, isplaceholder, displayorder) values ('#M __168',746,1,1,0,0,1) insert into unitindex (indexcode, unitid, issortindex, isdisplayindex, isalt, isplaceholder, displayorder) values ('MCM-____8',746,0,1,0,0,2) insert into unitindex (indexcode, unitid, issortindex, isdisplayindex, isalt, isplaceholder, displayorder) values ('MCM-____8 (US)',746,0,0,1,0,3)</v>
      </c>
      <c r="AB9" t="str">
        <f t="shared" si="15"/>
        <v>INSERT INTO ship (unitId, ShipPrefixId, Name, HCS, HCSNumber, PennantCode, PennantNumber, IsBase, AltName, AltHCS, AltHCSNumber, IsInactive, Commissioned, Decommissioned) Values ('746', 1, 'Scout', 'MCM', '8', 'M', '8', 0, 'Scout', 'MCM', '8', '0', '1990-12-15 00:00','')</v>
      </c>
      <c r="AC9" t="str">
        <f t="shared" si="16"/>
        <v>insert into Relationship (Reltypeidx, RelfromUnitid, reltounitid) values (1, 698,746)</v>
      </c>
      <c r="AD9" t="str">
        <f t="shared" si="17"/>
        <v>insert into unit (UseOrdinal, MissionName, UniqueName, ServiceIdx, ServiceTypeIdx, RankSymbol, CanHide) Values (0, 'MCM____8', 'HMS MCM-8',1,1,'|', 0)</v>
      </c>
    </row>
    <row r="10" spans="1:30" ht="29.4" thickBot="1" x14ac:dyDescent="0.35">
      <c r="A10" s="10" t="s">
        <v>140</v>
      </c>
      <c r="B10" s="10">
        <v>747</v>
      </c>
      <c r="C10" s="3" t="s">
        <v>100</v>
      </c>
      <c r="D10" s="4" t="s">
        <v>101</v>
      </c>
      <c r="E10" s="5"/>
      <c r="F10" s="7">
        <v>33945</v>
      </c>
      <c r="G10" s="7"/>
      <c r="H10" s="4" t="s">
        <v>115</v>
      </c>
      <c r="I10" s="4" t="s">
        <v>97</v>
      </c>
      <c r="J10" s="3" t="s">
        <v>125</v>
      </c>
      <c r="K10" t="str">
        <f t="shared" si="2"/>
        <v>HMS MCM-9</v>
      </c>
      <c r="L10" t="str">
        <f t="shared" si="3"/>
        <v>1992-12-07 00:00</v>
      </c>
      <c r="M10" t="str">
        <f t="shared" si="0"/>
        <v/>
      </c>
      <c r="N10" t="str">
        <f t="shared" si="18"/>
        <v>#M __169</v>
      </c>
      <c r="O10" t="str">
        <f t="shared" si="4"/>
        <v>MCM-____9</v>
      </c>
      <c r="P10" t="str">
        <f t="shared" si="5"/>
        <v>MCM-____9 (US)</v>
      </c>
      <c r="Q10">
        <f t="shared" si="6"/>
        <v>0</v>
      </c>
      <c r="R10" t="str">
        <f t="shared" si="7"/>
        <v/>
      </c>
      <c r="S10" t="str">
        <f t="shared" si="8"/>
        <v>MCM</v>
      </c>
      <c r="T10">
        <f t="shared" si="9"/>
        <v>9</v>
      </c>
      <c r="U10" t="str">
        <f t="shared" si="10"/>
        <v>____</v>
      </c>
      <c r="V10" t="str">
        <f t="shared" si="11"/>
        <v>MCM____9</v>
      </c>
      <c r="X10" t="str">
        <f t="shared" si="12"/>
        <v>insert into shipclassmember (ShipId, ShipClassId, IsLeadBoat) values ('22b2cd74-751e-40d1-930c-c6f4b916d480', 26, 0)</v>
      </c>
      <c r="Y10" t="str">
        <f t="shared" si="13"/>
        <v>insert into MissionUnit (MissionId, Unitid) values (111, '747')</v>
      </c>
      <c r="Z10" t="str">
        <f t="shared" si="14"/>
        <v>insert into unitindex (indexcode, unitid, issortindex, isdisplayindex, isalt, isplaceholder, displayorder) values ('#M __169',747,1,1,0,0,1) insert into unitindex (indexcode, unitid, issortindex, isdisplayindex, isalt, isplaceholder, displayorder) values ('MCM-____9',747,0,1,0,0,2) insert into unitindex (indexcode, unitid, issortindex, isdisplayindex, isalt, isplaceholder, displayorder) values ('MCM-____9 (US)',747,0,0,1,0,3)</v>
      </c>
      <c r="AB10" t="str">
        <f t="shared" si="15"/>
        <v>INSERT INTO ship (unitId, ShipPrefixId, Name, HCS, HCSNumber, PennantCode, PennantNumber, IsBase, AltName, AltHCS, AltHCSNumber, IsInactive, Commissioned, Decommissioned) Values ('747', 1, 'Pioneer', 'MCM', '9', 'M', '9', 0, 'Pioneer', 'MCM', '9', '0', '1992-12-07 00:00','')</v>
      </c>
      <c r="AC10" t="str">
        <f t="shared" si="16"/>
        <v>insert into Relationship (Reltypeidx, RelfromUnitid, reltounitid) values (1, 698,747)</v>
      </c>
      <c r="AD10" t="str">
        <f t="shared" si="17"/>
        <v>insert into unit (UseOrdinal, MissionName, UniqueName, ServiceIdx, ServiceTypeIdx, RankSymbol, CanHide) Values (0, 'MCM____9', 'HMS MCM-9',1,1,'|', 0)</v>
      </c>
    </row>
    <row r="11" spans="1:30" ht="29.4" thickBot="1" x14ac:dyDescent="0.35">
      <c r="A11" s="10" t="s">
        <v>141</v>
      </c>
      <c r="B11" s="10">
        <v>748</v>
      </c>
      <c r="C11" s="3" t="s">
        <v>102</v>
      </c>
      <c r="D11" s="4" t="s">
        <v>103</v>
      </c>
      <c r="E11" s="5"/>
      <c r="F11" s="7">
        <v>34066</v>
      </c>
      <c r="G11" s="7"/>
      <c r="H11" s="4" t="s">
        <v>115</v>
      </c>
      <c r="I11" s="4" t="s">
        <v>97</v>
      </c>
      <c r="J11" s="3" t="s">
        <v>126</v>
      </c>
      <c r="K11" t="str">
        <f t="shared" si="2"/>
        <v>HMS MCM-10</v>
      </c>
      <c r="L11" t="str">
        <f t="shared" si="3"/>
        <v>1993-04-07 00:00</v>
      </c>
      <c r="M11" t="str">
        <f t="shared" si="0"/>
        <v/>
      </c>
      <c r="N11" t="str">
        <f t="shared" si="18"/>
        <v>#M __170</v>
      </c>
      <c r="O11" t="str">
        <f t="shared" si="4"/>
        <v>MCM-___10</v>
      </c>
      <c r="P11" t="str">
        <f t="shared" si="5"/>
        <v>MCM-___10 (US)</v>
      </c>
      <c r="Q11">
        <f t="shared" si="6"/>
        <v>0</v>
      </c>
      <c r="R11" t="str">
        <f t="shared" si="7"/>
        <v/>
      </c>
      <c r="S11" t="str">
        <f t="shared" si="8"/>
        <v>MCM</v>
      </c>
      <c r="T11">
        <f t="shared" si="9"/>
        <v>10</v>
      </c>
      <c r="U11" t="str">
        <f t="shared" si="10"/>
        <v>___</v>
      </c>
      <c r="V11" t="str">
        <f t="shared" si="11"/>
        <v>MCM___10</v>
      </c>
      <c r="X11" t="str">
        <f t="shared" si="12"/>
        <v>insert into shipclassmember (ShipId, ShipClassId, IsLeadBoat) values ('1768110f-e236-434b-afb9-e8c262a01f0b', 26, 0)</v>
      </c>
      <c r="Y11" t="str">
        <f t="shared" si="13"/>
        <v>insert into MissionUnit (MissionId, Unitid) values (111, '748')</v>
      </c>
      <c r="Z11" t="str">
        <f t="shared" si="14"/>
        <v>insert into unitindex (indexcode, unitid, issortindex, isdisplayindex, isalt, isplaceholder, displayorder) values ('#M __170',748,1,1,0,0,1) insert into unitindex (indexcode, unitid, issortindex, isdisplayindex, isalt, isplaceholder, displayorder) values ('MCM-___10',748,0,1,0,0,2) insert into unitindex (indexcode, unitid, issortindex, isdisplayindex, isalt, isplaceholder, displayorder) values ('MCM-___10 (US)',748,0,0,1,0,3)</v>
      </c>
      <c r="AB11" t="str">
        <f t="shared" si="15"/>
        <v>INSERT INTO ship (unitId, ShipPrefixId, Name, HCS, HCSNumber, PennantCode, PennantNumber, IsBase, AltName, AltHCS, AltHCSNumber, IsInactive, Commissioned, Decommissioned) Values ('748', 1, 'Warrior', 'MCM', '10', 'M', '10', 0, 'Warrior', 'MCM', '10', '0', '1993-04-07 00:00','')</v>
      </c>
      <c r="AC11" t="str">
        <f t="shared" si="16"/>
        <v>insert into Relationship (Reltypeidx, RelfromUnitid, reltounitid) values (1, 698,748)</v>
      </c>
      <c r="AD11" t="str">
        <f t="shared" si="17"/>
        <v>insert into unit (UseOrdinal, MissionName, UniqueName, ServiceIdx, ServiceTypeIdx, RankSymbol, CanHide) Values (0, 'MCM___10', 'HMS MCM-10',1,1,'|', 0)</v>
      </c>
    </row>
    <row r="12" spans="1:30" ht="29.4" thickBot="1" x14ac:dyDescent="0.35">
      <c r="A12" s="10" t="s">
        <v>142</v>
      </c>
      <c r="B12" s="10">
        <v>749</v>
      </c>
      <c r="C12" s="3" t="s">
        <v>104</v>
      </c>
      <c r="D12" s="4" t="s">
        <v>105</v>
      </c>
      <c r="E12" s="5"/>
      <c r="F12" s="7">
        <v>34230</v>
      </c>
      <c r="G12" s="7"/>
      <c r="H12" s="4" t="s">
        <v>115</v>
      </c>
      <c r="I12" s="4" t="s">
        <v>87</v>
      </c>
      <c r="J12" s="3" t="s">
        <v>127</v>
      </c>
      <c r="K12" t="str">
        <f t="shared" si="2"/>
        <v>HMS MCM-11</v>
      </c>
      <c r="L12" t="str">
        <f t="shared" si="3"/>
        <v>1993-09-18 00:00</v>
      </c>
      <c r="M12" t="str">
        <f t="shared" si="0"/>
        <v/>
      </c>
      <c r="N12" t="str">
        <f t="shared" si="18"/>
        <v>#M __171</v>
      </c>
      <c r="O12" t="str">
        <f t="shared" si="4"/>
        <v>MCM-___11</v>
      </c>
      <c r="P12" t="str">
        <f t="shared" si="5"/>
        <v>MCM-___11 (US)</v>
      </c>
      <c r="Q12">
        <f t="shared" si="6"/>
        <v>0</v>
      </c>
      <c r="R12" t="str">
        <f t="shared" si="7"/>
        <v/>
      </c>
      <c r="S12" t="str">
        <f t="shared" si="8"/>
        <v>MCM</v>
      </c>
      <c r="T12">
        <f t="shared" si="9"/>
        <v>11</v>
      </c>
      <c r="U12" t="str">
        <f t="shared" si="10"/>
        <v>___</v>
      </c>
      <c r="V12" t="str">
        <f t="shared" si="11"/>
        <v>MCM___11</v>
      </c>
      <c r="X12" t="str">
        <f t="shared" si="12"/>
        <v>insert into shipclassmember (ShipId, ShipClassId, IsLeadBoat) values ('769f20ba-f7ab-4f58-acf3-c57090a3f72f', 26, 0)</v>
      </c>
      <c r="Y12" t="str">
        <f t="shared" si="13"/>
        <v>insert into MissionUnit (MissionId, Unitid) values (111, '749')</v>
      </c>
      <c r="Z12" t="str">
        <f t="shared" si="14"/>
        <v>insert into unitindex (indexcode, unitid, issortindex, isdisplayindex, isalt, isplaceholder, displayorder) values ('#M __171',749,1,1,0,0,1) insert into unitindex (indexcode, unitid, issortindex, isdisplayindex, isalt, isplaceholder, displayorder) values ('MCM-___11',749,0,1,0,0,2) insert into unitindex (indexcode, unitid, issortindex, isdisplayindex, isalt, isplaceholder, displayorder) values ('MCM-___11 (US)',749,0,0,1,0,3)</v>
      </c>
      <c r="AB12" t="str">
        <f t="shared" si="15"/>
        <v>INSERT INTO ship (unitId, ShipPrefixId, Name, HCS, HCSNumber, PennantCode, PennantNumber, IsBase, AltName, AltHCS, AltHCSNumber, IsInactive, Commissioned, Decommissioned) Values ('749', 1, 'Gladiator', 'MCM', '11', 'M', '11', 0, 'Gladiator', 'MCM', '11', '0', '1993-09-18 00:00','')</v>
      </c>
      <c r="AC12" t="str">
        <f t="shared" si="16"/>
        <v>insert into Relationship (Reltypeidx, RelfromUnitid, reltounitid) values (1, 698,749)</v>
      </c>
      <c r="AD12" t="str">
        <f t="shared" si="17"/>
        <v>insert into unit (UseOrdinal, MissionName, UniqueName, ServiceIdx, ServiceTypeIdx, RankSymbol, CanHide) Values (0, 'MCM___11', 'HMS MCM-11',1,1,'|', 0)</v>
      </c>
    </row>
    <row r="13" spans="1:30" ht="29.4" thickBot="1" x14ac:dyDescent="0.35">
      <c r="A13" s="10" t="s">
        <v>143</v>
      </c>
      <c r="B13" s="10">
        <v>750</v>
      </c>
      <c r="C13" s="3" t="s">
        <v>106</v>
      </c>
      <c r="D13" s="4" t="s">
        <v>107</v>
      </c>
      <c r="E13" s="5"/>
      <c r="F13" s="7">
        <v>34383</v>
      </c>
      <c r="G13" s="7"/>
      <c r="H13" s="4" t="s">
        <v>115</v>
      </c>
      <c r="I13" s="4" t="s">
        <v>90</v>
      </c>
      <c r="J13" s="3" t="s">
        <v>128</v>
      </c>
      <c r="K13" t="str">
        <f t="shared" si="2"/>
        <v>HMS MCM-12</v>
      </c>
      <c r="L13" t="str">
        <f t="shared" si="3"/>
        <v>1994-02-18 00:00</v>
      </c>
      <c r="M13" t="str">
        <f t="shared" si="0"/>
        <v/>
      </c>
      <c r="N13" t="str">
        <f t="shared" si="18"/>
        <v>#M __172</v>
      </c>
      <c r="O13" t="str">
        <f t="shared" si="4"/>
        <v>MCM-___12</v>
      </c>
      <c r="P13" t="str">
        <f t="shared" si="5"/>
        <v>MCM-___12 (US)</v>
      </c>
      <c r="Q13">
        <f t="shared" si="6"/>
        <v>0</v>
      </c>
      <c r="R13" t="str">
        <f t="shared" si="7"/>
        <v/>
      </c>
      <c r="S13" t="str">
        <f t="shared" si="8"/>
        <v>MCM</v>
      </c>
      <c r="T13">
        <f t="shared" si="9"/>
        <v>12</v>
      </c>
      <c r="U13" t="str">
        <f t="shared" si="10"/>
        <v>___</v>
      </c>
      <c r="V13" t="str">
        <f t="shared" si="11"/>
        <v>MCM___12</v>
      </c>
      <c r="X13" t="str">
        <f t="shared" si="12"/>
        <v>insert into shipclassmember (ShipId, ShipClassId, IsLeadBoat) values ('f474ebbd-2d0c-4405-b899-217d6cb3e687', 26, 0)</v>
      </c>
      <c r="Y13" t="str">
        <f t="shared" si="13"/>
        <v>insert into MissionUnit (MissionId, Unitid) values (111, '750')</v>
      </c>
      <c r="Z13" t="str">
        <f t="shared" si="14"/>
        <v>insert into unitindex (indexcode, unitid, issortindex, isdisplayindex, isalt, isplaceholder, displayorder) values ('#M __172',750,1,1,0,0,1) insert into unitindex (indexcode, unitid, issortindex, isdisplayindex, isalt, isplaceholder, displayorder) values ('MCM-___12',750,0,1,0,0,2) insert into unitindex (indexcode, unitid, issortindex, isdisplayindex, isalt, isplaceholder, displayorder) values ('MCM-___12 (US)',750,0,0,1,0,3)</v>
      </c>
      <c r="AB13" t="str">
        <f t="shared" si="15"/>
        <v>INSERT INTO ship (unitId, ShipPrefixId, Name, HCS, HCSNumber, PennantCode, PennantNumber, IsBase, AltName, AltHCS, AltHCSNumber, IsInactive, Commissioned, Decommissioned) Values ('750', 1, 'Ardent', 'MCM', '12', 'M', '12', 0, 'Ardent', 'MCM', '12', '0', '1994-02-18 00:00','')</v>
      </c>
      <c r="AC13" t="str">
        <f t="shared" si="16"/>
        <v>insert into Relationship (Reltypeidx, RelfromUnitid, reltounitid) values (1, 698,750)</v>
      </c>
      <c r="AD13" t="str">
        <f t="shared" si="17"/>
        <v>insert into unit (UseOrdinal, MissionName, UniqueName, ServiceIdx, ServiceTypeIdx, RankSymbol, CanHide) Values (0, 'MCM___12', 'HMS MCM-12',1,1,'|', 0)</v>
      </c>
    </row>
    <row r="14" spans="1:30" ht="29.4" thickBot="1" x14ac:dyDescent="0.35">
      <c r="A14" s="10" t="s">
        <v>144</v>
      </c>
      <c r="B14" s="10">
        <v>751</v>
      </c>
      <c r="C14" s="3" t="s">
        <v>108</v>
      </c>
      <c r="D14" s="4" t="s">
        <v>109</v>
      </c>
      <c r="E14" s="5"/>
      <c r="F14" s="7">
        <v>34524</v>
      </c>
      <c r="G14" s="7"/>
      <c r="H14" s="4" t="s">
        <v>115</v>
      </c>
      <c r="I14" s="4" t="s">
        <v>87</v>
      </c>
      <c r="J14" s="3" t="s">
        <v>129</v>
      </c>
      <c r="K14" t="str">
        <f t="shared" si="2"/>
        <v>HMS MCM-13</v>
      </c>
      <c r="L14" t="str">
        <f t="shared" si="3"/>
        <v>1994-07-09 00:00</v>
      </c>
      <c r="M14" t="str">
        <f t="shared" si="0"/>
        <v/>
      </c>
      <c r="N14" t="str">
        <f t="shared" si="18"/>
        <v>#M __173</v>
      </c>
      <c r="O14" t="str">
        <f t="shared" si="4"/>
        <v>MCM-___13</v>
      </c>
      <c r="P14" t="str">
        <f t="shared" si="5"/>
        <v>MCM-___13 (US)</v>
      </c>
      <c r="Q14">
        <f t="shared" si="6"/>
        <v>0</v>
      </c>
      <c r="R14" t="str">
        <f t="shared" si="7"/>
        <v/>
      </c>
      <c r="S14" t="str">
        <f t="shared" si="8"/>
        <v>MCM</v>
      </c>
      <c r="T14">
        <f t="shared" si="9"/>
        <v>13</v>
      </c>
      <c r="U14" t="str">
        <f t="shared" si="10"/>
        <v>___</v>
      </c>
      <c r="V14" t="str">
        <f t="shared" si="11"/>
        <v>MCM___13</v>
      </c>
      <c r="X14" t="str">
        <f t="shared" si="12"/>
        <v>insert into shipclassmember (ShipId, ShipClassId, IsLeadBoat) values ('c304bb22-2ca3-41e9-bba1-f0c06dbaed08', 26, 0)</v>
      </c>
      <c r="Y14" t="str">
        <f t="shared" si="13"/>
        <v>insert into MissionUnit (MissionId, Unitid) values (111, '751')</v>
      </c>
      <c r="Z14" t="str">
        <f t="shared" si="14"/>
        <v>insert into unitindex (indexcode, unitid, issortindex, isdisplayindex, isalt, isplaceholder, displayorder) values ('#M __173',751,1,1,0,0,1) insert into unitindex (indexcode, unitid, issortindex, isdisplayindex, isalt, isplaceholder, displayorder) values ('MCM-___13',751,0,1,0,0,2) insert into unitindex (indexcode, unitid, issortindex, isdisplayindex, isalt, isplaceholder, displayorder) values ('MCM-___13 (US)',751,0,0,1,0,3)</v>
      </c>
      <c r="AB14" t="str">
        <f t="shared" si="15"/>
        <v>INSERT INTO ship (unitId, ShipPrefixId, Name, HCS, HCSNumber, PennantCode, PennantNumber, IsBase, AltName, AltHCS, AltHCSNumber, IsInactive, Commissioned, Decommissioned) Values ('751', 1, 'Dextrous', 'MCM', '13', 'M', '13', 0, 'Dextrous', 'MCM', '13', '0', '1994-07-09 00:00','')</v>
      </c>
      <c r="AC14" t="str">
        <f t="shared" si="16"/>
        <v>insert into Relationship (Reltypeidx, RelfromUnitid, reltounitid) values (1, 698,751)</v>
      </c>
      <c r="AD14" t="str">
        <f t="shared" si="17"/>
        <v>insert into unit (UseOrdinal, MissionName, UniqueName, ServiceIdx, ServiceTypeIdx, RankSymbol, CanHide) Values (0, 'MCM___13', 'HMS MCM-13',1,1,'|', 0)</v>
      </c>
    </row>
    <row r="15" spans="1:30" ht="29.4" thickBot="1" x14ac:dyDescent="0.35">
      <c r="A15" s="10" t="s">
        <v>145</v>
      </c>
      <c r="B15" s="10">
        <v>752</v>
      </c>
      <c r="C15" s="3" t="s">
        <v>110</v>
      </c>
      <c r="D15" s="4" t="s">
        <v>111</v>
      </c>
      <c r="E15" s="5"/>
      <c r="F15" s="7">
        <v>34643</v>
      </c>
      <c r="G15" s="7"/>
      <c r="H15" s="4" t="s">
        <v>115</v>
      </c>
      <c r="I15" s="4" t="s">
        <v>97</v>
      </c>
      <c r="J15" s="3" t="s">
        <v>130</v>
      </c>
      <c r="K15" t="str">
        <f t="shared" si="2"/>
        <v>HMS MCM-14</v>
      </c>
      <c r="L15" t="str">
        <f t="shared" si="3"/>
        <v>1994-11-05 00:00</v>
      </c>
      <c r="M15" t="str">
        <f t="shared" si="0"/>
        <v/>
      </c>
      <c r="N15" t="str">
        <f t="shared" si="18"/>
        <v>#M __174</v>
      </c>
      <c r="O15" t="str">
        <f t="shared" si="4"/>
        <v>MCM-___14</v>
      </c>
      <c r="P15" t="str">
        <f t="shared" si="5"/>
        <v>MCM-___14 (US)</v>
      </c>
      <c r="Q15">
        <f t="shared" si="6"/>
        <v>0</v>
      </c>
      <c r="R15" t="str">
        <f t="shared" si="7"/>
        <v/>
      </c>
      <c r="S15" t="str">
        <f t="shared" si="8"/>
        <v>MCM</v>
      </c>
      <c r="T15">
        <f t="shared" si="9"/>
        <v>14</v>
      </c>
      <c r="U15" t="str">
        <f t="shared" si="10"/>
        <v>___</v>
      </c>
      <c r="V15" t="str">
        <f t="shared" si="11"/>
        <v>MCM___14</v>
      </c>
      <c r="X15" t="str">
        <f t="shared" si="12"/>
        <v>insert into shipclassmember (ShipId, ShipClassId, IsLeadBoat) values ('f855f2da-7765-4f1f-8605-9c283e635b32', 26, 0)</v>
      </c>
      <c r="Y15" t="str">
        <f t="shared" si="13"/>
        <v>insert into MissionUnit (MissionId, Unitid) values (111, '752')</v>
      </c>
      <c r="Z15" t="str">
        <f t="shared" si="14"/>
        <v>insert into unitindex (indexcode, unitid, issortindex, isdisplayindex, isalt, isplaceholder, displayorder) values ('#M __174',752,1,1,0,0,1) insert into unitindex (indexcode, unitid, issortindex, isdisplayindex, isalt, isplaceholder, displayorder) values ('MCM-___14',752,0,1,0,0,2) insert into unitindex (indexcode, unitid, issortindex, isdisplayindex, isalt, isplaceholder, displayorder) values ('MCM-___14 (US)',752,0,0,1,0,3)</v>
      </c>
      <c r="AB15" t="str">
        <f t="shared" si="15"/>
        <v>INSERT INTO ship (unitId, ShipPrefixId, Name, HCS, HCSNumber, PennantCode, PennantNumber, IsBase, AltName, AltHCS, AltHCSNumber, IsInactive, Commissioned, Decommissioned) Values ('752', 1, 'Chief', 'MCM', '14', 'M', '14', 0, 'Chief', 'MCM', '14', '0', '1994-11-05 00:00','')</v>
      </c>
      <c r="AC15" t="str">
        <f t="shared" si="16"/>
        <v>insert into Relationship (Reltypeidx, RelfromUnitid, reltounitid) values (1, 698,752)</v>
      </c>
      <c r="AD15" t="str">
        <f t="shared" si="17"/>
        <v>insert into unit (UseOrdinal, MissionName, UniqueName, ServiceIdx, ServiceTypeIdx, RankSymbol, CanHide) Values (0, 'MCM___14', 'HMS MCM-14',1,1,'|', 0)</v>
      </c>
    </row>
    <row r="16" spans="1:30" x14ac:dyDescent="0.3">
      <c r="A16" s="10"/>
    </row>
    <row r="17" spans="1:1" x14ac:dyDescent="0.3">
      <c r="A17" s="10"/>
    </row>
    <row r="18" spans="1:1" x14ac:dyDescent="0.3">
      <c r="A18" s="10"/>
    </row>
  </sheetData>
  <hyperlinks>
    <hyperlink ref="C2" r:id="rId1" tooltip="USS Avenger (MCM-1)" display="https://en.wikipedia.org/wiki/USS_Avenger_(MCM-1)" xr:uid="{1E1CB61A-94B7-4564-89B4-09E51F0394EF}"/>
    <hyperlink ref="J2" r:id="rId2" display="http://www.nvr.navy.mil/SHIPDETAILS/SHIPSDETAIL_MCM_1_2340.HTML" xr:uid="{17A6D0CC-C1C9-495F-9227-6556FD2226B4}"/>
    <hyperlink ref="C3" r:id="rId3" tooltip="USS Defender (MCM-2)" display="https://en.wikipedia.org/wiki/USS_Defender_(MCM-2)" xr:uid="{DBEF9E31-DDA2-47C8-A700-FE2F605E004E}"/>
    <hyperlink ref="H3" r:id="rId4" tooltip="Marinette Marine" display="https://en.wikipedia.org/wiki/Marinette_Marine" xr:uid="{A65437F8-462C-4F80-A3B1-3AA18597AACB}"/>
    <hyperlink ref="J3" r:id="rId5" display="http://www.nvr.navy.mil/SHIPDETAILS/SHIPSDETAIL_MCM_2_2238.HTML" xr:uid="{69180EF0-8BE8-4FA4-9EA5-631BD0ADCFE4}"/>
    <hyperlink ref="C4" r:id="rId6" tooltip="USS Sentry (MCM-3)" display="https://en.wikipedia.org/wiki/USS_Sentry_(MCM-3)" xr:uid="{664F2225-C291-44B5-B32B-B5C98EF5DED9}"/>
    <hyperlink ref="J4" r:id="rId7" display="http://www.nvr.navy.mil/SHIPDETAILS/SHIPSDETAIL_MCM_3_2239.HTML" xr:uid="{FB761A37-6F33-47B2-A389-227ABF996256}"/>
    <hyperlink ref="C5" r:id="rId8" tooltip="USS Champion (MCM-4)" display="https://en.wikipedia.org/wiki/USS_Champion_(MCM-4)" xr:uid="{FF3B8559-67CB-44A4-8216-FDA41882E800}"/>
    <hyperlink ref="J5" r:id="rId9" display="http://www.nvr.navy.mil/SHIPDETAILS/SHIPSDETAIL_MCM_4_2240.HTML" xr:uid="{F712F0D0-977E-4827-88A1-772D844EBB83}"/>
    <hyperlink ref="C6" r:id="rId10" tooltip="USS Guardian (MCM-5)" display="https://en.wikipedia.org/wiki/USS_Guardian_(MCM-5)" xr:uid="{3AC4FFD4-6F88-4BAC-9FDA-301799DFE079}"/>
    <hyperlink ref="J6" r:id="rId11" display="http://www.nvr.navy.mil/SHIPDETAILS/SHIPSDETAIL_MCM_5_2241.HTML" xr:uid="{F7BF9A01-E975-4C92-B185-D3AD8738D0B9}"/>
    <hyperlink ref="C7" r:id="rId12" tooltip="USS Devastator (MCM-6)" display="https://en.wikipedia.org/wiki/USS_Devastator_(MCM-6)" xr:uid="{44A23F0E-16BC-4588-9077-9EF6043A306D}"/>
    <hyperlink ref="J7" r:id="rId13" display="http://www.nvr.navy.mil/SHIPDETAILS/SHIPSDETAIL_MCM_6_2242.HTML" xr:uid="{E0CEDAA5-B5DA-41C1-9635-330F0DFB9BF5}"/>
    <hyperlink ref="C8" r:id="rId14" tooltip="USS Patriot (MCM-7)" display="https://en.wikipedia.org/wiki/USS_Patriot_(MCM-7)" xr:uid="{91DC27A6-6F3E-44A4-B3EE-3D36580D3571}"/>
    <hyperlink ref="J8" r:id="rId15" display="http://www.nvr.navy.mil/SHIPDETAILS/SHIPSDETAIL_MCM_7_2243.HTML" xr:uid="{5119EB7F-67A5-42D7-8051-ABFFA6D5F3DA}"/>
    <hyperlink ref="C9" r:id="rId16" tooltip="USS Scout (MCM-8)" display="https://en.wikipedia.org/wiki/USS_Scout_(MCM-8)" xr:uid="{8E2653CB-D975-434B-8430-65C0F439A84F}"/>
    <hyperlink ref="I9" r:id="rId17" tooltip="San Diego" display="https://en.wikipedia.org/wiki/San_Diego" xr:uid="{67E2649B-F5DE-462B-B084-F6915844367E}"/>
    <hyperlink ref="J9" r:id="rId18" display="http://www.nvr.navy.mil/SHIPDETAILS/SHIPSDETAIL_MCM_8_2244.HTML" xr:uid="{440CCC93-76A0-481A-9632-C76102D9DE87}"/>
    <hyperlink ref="C10" r:id="rId19" tooltip="USS Pioneer (MCM-9)" display="https://en.wikipedia.org/wiki/USS_Pioneer_(MCM-9)" xr:uid="{DD81DC0D-C045-4C1B-A1CB-F1967692FCB2}"/>
    <hyperlink ref="J10" r:id="rId20" display="http://www.nvr.navy.mil/SHIPDETAILS/SHIPSDETAIL_MCM_9_2245.HTML" xr:uid="{469EC2D0-4E65-403F-ABDE-E92889C22BC4}"/>
    <hyperlink ref="C11" r:id="rId21" tooltip="USS Warrior (MCM-10)" display="https://en.wikipedia.org/wiki/USS_Warrior_(MCM-10)" xr:uid="{BDAB1C97-2B76-485E-8FB9-F278FE8DAC58}"/>
    <hyperlink ref="J11" r:id="rId22" display="http://www.nvr.navy.mil/SHIPDETAILS/SHIPSDETAIL_MCM_10_2246.HTML" xr:uid="{56230960-5292-4EF6-90C9-F8DFDB390C15}"/>
    <hyperlink ref="C12" r:id="rId23" tooltip="USS Gladiator (MCM-11)" display="https://en.wikipedia.org/wiki/USS_Gladiator_(MCM-11)" xr:uid="{33122EB9-C271-40DD-948E-823E25BC62D5}"/>
    <hyperlink ref="J12" r:id="rId24" display="http://www.nvr.navy.mil/SHIPDETAILS/SHIPSDETAIL_MCM_11_2247.HTML" xr:uid="{C94F7F76-FFC5-4182-A266-36D5ABFD82B5}"/>
    <hyperlink ref="C13" r:id="rId25" tooltip="USS Ardent (MCM-12)" display="https://en.wikipedia.org/wiki/USS_Ardent_(MCM-12)" xr:uid="{2875789F-741E-42D9-A469-53B8B99157C8}"/>
    <hyperlink ref="J13" r:id="rId26" display="http://www.nvr.navy.mil/SHIPDETAILS/SHIPSDETAIL_MCM_12_2248.HTML" xr:uid="{40209AD1-D815-46E1-88AD-970FA2F7DA39}"/>
    <hyperlink ref="C14" r:id="rId27" tooltip="USS Dextrous (MCM-13)" display="https://en.wikipedia.org/wiki/USS_Dextrous_(MCM-13)" xr:uid="{41B38A68-59CA-4056-83A6-448AC928A878}"/>
    <hyperlink ref="J14" r:id="rId28" display="http://www.nvr.navy.mil/SHIPDETAILS/SHIPSDETAIL_MCM_13_2249.HTML" xr:uid="{7B7B33B9-2119-4044-AF3A-1833D2FCF00A}"/>
    <hyperlink ref="C15" r:id="rId29" tooltip="USS Chief (MCM-14)" display="https://en.wikipedia.org/wiki/USS_Chief_(MCM-14)" xr:uid="{FE01BC78-84B1-4D0F-A8A3-BF2AFFF1BD98}"/>
    <hyperlink ref="J15" r:id="rId30" display="http://www.nvr.navy.mil/SHIPDETAILS/SHIPSDETAIL_MCM_14_2250.HTML" xr:uid="{BEA5731C-6B23-4ECE-95EF-26267CF7C855}"/>
  </hyperlinks>
  <pageMargins left="0.7" right="0.7" top="0.75" bottom="0.75" header="0.3" footer="0.3"/>
  <pageSetup paperSize="9"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D2E9-57FF-44A6-9940-C8DA53CAAD21}">
  <dimension ref="A1:E165"/>
  <sheetViews>
    <sheetView workbookViewId="0"/>
  </sheetViews>
  <sheetFormatPr defaultRowHeight="14.4" x14ac:dyDescent="0.3"/>
  <cols>
    <col min="1" max="1" width="15" bestFit="1" customWidth="1"/>
    <col min="2" max="2" width="13.6640625" bestFit="1" customWidth="1"/>
    <col min="3" max="3" width="17.77734375" bestFit="1" customWidth="1"/>
    <col min="4" max="4" width="17.77734375" customWidth="1"/>
  </cols>
  <sheetData>
    <row r="1" spans="1:5" x14ac:dyDescent="0.3">
      <c r="A1" s="10" t="s">
        <v>146</v>
      </c>
      <c r="B1" t="str">
        <f>SUBSTITUTE(A1," (US)","")</f>
        <v>CG-___47</v>
      </c>
      <c r="C1" t="str">
        <f>CONCATENATE("USN ",B1)</f>
        <v>USN CG-___47</v>
      </c>
      <c r="D1" t="str">
        <f>SUBSTITUTE(C1,"USN CG ","USN CG-")</f>
        <v>USN CG-___47</v>
      </c>
      <c r="E1" t="str">
        <f>CONCATENATE("update unitindex set indexcode = '",D1,"'"," where indexcode = '",A1,"'")</f>
        <v>update unitindex set indexcode = 'USN CG-___47' where indexcode = 'CG-___47 (US)'</v>
      </c>
    </row>
    <row r="2" spans="1:5" x14ac:dyDescent="0.3">
      <c r="A2" s="10" t="s">
        <v>147</v>
      </c>
      <c r="B2" t="str">
        <f t="shared" ref="B2:B65" si="0">SUBSTITUTE(A2," (US)","")</f>
        <v>CG-___48</v>
      </c>
      <c r="C2" t="str">
        <f t="shared" ref="C2:C65" si="1">CONCATENATE("USN ",B2)</f>
        <v>USN CG-___48</v>
      </c>
      <c r="D2" t="str">
        <f t="shared" ref="D2:D27" si="2">SUBSTITUTE(C2,"USN CG ","USN CG-")</f>
        <v>USN CG-___48</v>
      </c>
      <c r="E2" t="str">
        <f t="shared" ref="E2:E65" si="3">CONCATENATE("update unitindex set indexcode = '",D2,"'"," where indexcode = '",A2,"'")</f>
        <v>update unitindex set indexcode = 'USN CG-___48' where indexcode = 'CG-___48 (US)'</v>
      </c>
    </row>
    <row r="3" spans="1:5" x14ac:dyDescent="0.3">
      <c r="A3" s="10" t="s">
        <v>148</v>
      </c>
      <c r="B3" t="str">
        <f t="shared" si="0"/>
        <v>CG-___49</v>
      </c>
      <c r="C3" t="str">
        <f t="shared" si="1"/>
        <v>USN CG-___49</v>
      </c>
      <c r="D3" t="str">
        <f t="shared" si="2"/>
        <v>USN CG-___49</v>
      </c>
      <c r="E3" t="str">
        <f t="shared" si="3"/>
        <v>update unitindex set indexcode = 'USN CG-___49' where indexcode = 'CG-___49 (US)'</v>
      </c>
    </row>
    <row r="4" spans="1:5" x14ac:dyDescent="0.3">
      <c r="A4" s="10" t="s">
        <v>149</v>
      </c>
      <c r="B4" t="str">
        <f t="shared" si="0"/>
        <v>CG-___50</v>
      </c>
      <c r="C4" t="str">
        <f t="shared" si="1"/>
        <v>USN CG-___50</v>
      </c>
      <c r="D4" t="str">
        <f t="shared" si="2"/>
        <v>USN CG-___50</v>
      </c>
      <c r="E4" t="str">
        <f t="shared" si="3"/>
        <v>update unitindex set indexcode = 'USN CG-___50' where indexcode = 'CG-___50 (US)'</v>
      </c>
    </row>
    <row r="5" spans="1:5" x14ac:dyDescent="0.3">
      <c r="A5" s="10" t="s">
        <v>150</v>
      </c>
      <c r="B5" t="str">
        <f t="shared" si="0"/>
        <v>CG-___51</v>
      </c>
      <c r="C5" t="str">
        <f t="shared" si="1"/>
        <v>USN CG-___51</v>
      </c>
      <c r="D5" t="str">
        <f t="shared" si="2"/>
        <v>USN CG-___51</v>
      </c>
      <c r="E5" t="str">
        <f t="shared" si="3"/>
        <v>update unitindex set indexcode = 'USN CG-___51' where indexcode = 'CG-___51 (US)'</v>
      </c>
    </row>
    <row r="6" spans="1:5" x14ac:dyDescent="0.3">
      <c r="A6" s="10" t="s">
        <v>151</v>
      </c>
      <c r="B6" t="str">
        <f t="shared" si="0"/>
        <v>CG-___52</v>
      </c>
      <c r="C6" t="str">
        <f t="shared" si="1"/>
        <v>USN CG-___52</v>
      </c>
      <c r="D6" t="str">
        <f t="shared" si="2"/>
        <v>USN CG-___52</v>
      </c>
      <c r="E6" t="str">
        <f t="shared" si="3"/>
        <v>update unitindex set indexcode = 'USN CG-___52' where indexcode = 'CG-___52 (US)'</v>
      </c>
    </row>
    <row r="7" spans="1:5" x14ac:dyDescent="0.3">
      <c r="A7" s="10" t="s">
        <v>152</v>
      </c>
      <c r="B7" t="str">
        <f t="shared" si="0"/>
        <v>CG-___53</v>
      </c>
      <c r="C7" t="str">
        <f t="shared" si="1"/>
        <v>USN CG-___53</v>
      </c>
      <c r="D7" t="str">
        <f t="shared" si="2"/>
        <v>USN CG-___53</v>
      </c>
      <c r="E7" t="str">
        <f t="shared" si="3"/>
        <v>update unitindex set indexcode = 'USN CG-___53' where indexcode = 'CG-___53 (US)'</v>
      </c>
    </row>
    <row r="8" spans="1:5" x14ac:dyDescent="0.3">
      <c r="A8" s="10" t="s">
        <v>153</v>
      </c>
      <c r="B8" t="str">
        <f t="shared" si="0"/>
        <v>CG-___54</v>
      </c>
      <c r="C8" t="str">
        <f t="shared" si="1"/>
        <v>USN CG-___54</v>
      </c>
      <c r="D8" t="str">
        <f t="shared" si="2"/>
        <v>USN CG-___54</v>
      </c>
      <c r="E8" t="str">
        <f t="shared" si="3"/>
        <v>update unitindex set indexcode = 'USN CG-___54' where indexcode = 'CG-___54 (US)'</v>
      </c>
    </row>
    <row r="9" spans="1:5" x14ac:dyDescent="0.3">
      <c r="A9" s="10" t="s">
        <v>154</v>
      </c>
      <c r="B9" t="str">
        <f t="shared" si="0"/>
        <v>CG-___55</v>
      </c>
      <c r="C9" t="str">
        <f t="shared" si="1"/>
        <v>USN CG-___55</v>
      </c>
      <c r="D9" t="str">
        <f t="shared" si="2"/>
        <v>USN CG-___55</v>
      </c>
      <c r="E9" t="str">
        <f t="shared" si="3"/>
        <v>update unitindex set indexcode = 'USN CG-___55' where indexcode = 'CG-___55 (US)'</v>
      </c>
    </row>
    <row r="10" spans="1:5" x14ac:dyDescent="0.3">
      <c r="A10" s="10" t="s">
        <v>155</v>
      </c>
      <c r="B10" t="str">
        <f t="shared" si="0"/>
        <v>CG-___56</v>
      </c>
      <c r="C10" t="str">
        <f t="shared" si="1"/>
        <v>USN CG-___56</v>
      </c>
      <c r="D10" t="str">
        <f t="shared" si="2"/>
        <v>USN CG-___56</v>
      </c>
      <c r="E10" t="str">
        <f t="shared" si="3"/>
        <v>update unitindex set indexcode = 'USN CG-___56' where indexcode = 'CG-___56 (US)'</v>
      </c>
    </row>
    <row r="11" spans="1:5" x14ac:dyDescent="0.3">
      <c r="A11" s="10" t="s">
        <v>156</v>
      </c>
      <c r="B11" t="str">
        <f t="shared" si="0"/>
        <v>CG-___57</v>
      </c>
      <c r="C11" t="str">
        <f t="shared" si="1"/>
        <v>USN CG-___57</v>
      </c>
      <c r="D11" t="str">
        <f t="shared" si="2"/>
        <v>USN CG-___57</v>
      </c>
      <c r="E11" t="str">
        <f t="shared" si="3"/>
        <v>update unitindex set indexcode = 'USN CG-___57' where indexcode = 'CG-___57 (US)'</v>
      </c>
    </row>
    <row r="12" spans="1:5" x14ac:dyDescent="0.3">
      <c r="A12" s="10" t="s">
        <v>157</v>
      </c>
      <c r="B12" t="str">
        <f t="shared" si="0"/>
        <v>CG-___58</v>
      </c>
      <c r="C12" t="str">
        <f t="shared" si="1"/>
        <v>USN CG-___58</v>
      </c>
      <c r="D12" t="str">
        <f t="shared" si="2"/>
        <v>USN CG-___58</v>
      </c>
      <c r="E12" t="str">
        <f t="shared" si="3"/>
        <v>update unitindex set indexcode = 'USN CG-___58' where indexcode = 'CG-___58 (US)'</v>
      </c>
    </row>
    <row r="13" spans="1:5" x14ac:dyDescent="0.3">
      <c r="A13" s="10" t="s">
        <v>158</v>
      </c>
      <c r="B13" t="str">
        <f t="shared" si="0"/>
        <v>CG-___59</v>
      </c>
      <c r="C13" t="str">
        <f t="shared" si="1"/>
        <v>USN CG-___59</v>
      </c>
      <c r="D13" t="str">
        <f t="shared" si="2"/>
        <v>USN CG-___59</v>
      </c>
      <c r="E13" t="str">
        <f t="shared" si="3"/>
        <v>update unitindex set indexcode = 'USN CG-___59' where indexcode = 'CG-___59 (US)'</v>
      </c>
    </row>
    <row r="14" spans="1:5" x14ac:dyDescent="0.3">
      <c r="A14" s="10" t="s">
        <v>159</v>
      </c>
      <c r="B14" t="str">
        <f t="shared" si="0"/>
        <v>CG-___60</v>
      </c>
      <c r="C14" t="str">
        <f t="shared" si="1"/>
        <v>USN CG-___60</v>
      </c>
      <c r="D14" t="str">
        <f t="shared" si="2"/>
        <v>USN CG-___60</v>
      </c>
      <c r="E14" t="str">
        <f t="shared" si="3"/>
        <v>update unitindex set indexcode = 'USN CG-___60' where indexcode = 'CG-___60 (US)'</v>
      </c>
    </row>
    <row r="15" spans="1:5" x14ac:dyDescent="0.3">
      <c r="A15" s="10" t="s">
        <v>160</v>
      </c>
      <c r="B15" t="str">
        <f t="shared" si="0"/>
        <v>CG-___61</v>
      </c>
      <c r="C15" t="str">
        <f t="shared" si="1"/>
        <v>USN CG-___61</v>
      </c>
      <c r="D15" t="str">
        <f t="shared" si="2"/>
        <v>USN CG-___61</v>
      </c>
      <c r="E15" t="str">
        <f t="shared" si="3"/>
        <v>update unitindex set indexcode = 'USN CG-___61' where indexcode = 'CG-___61 (US)'</v>
      </c>
    </row>
    <row r="16" spans="1:5" x14ac:dyDescent="0.3">
      <c r="A16" s="10" t="s">
        <v>161</v>
      </c>
      <c r="B16" t="str">
        <f t="shared" si="0"/>
        <v>CG-___62</v>
      </c>
      <c r="C16" t="str">
        <f t="shared" si="1"/>
        <v>USN CG-___62</v>
      </c>
      <c r="D16" t="str">
        <f t="shared" si="2"/>
        <v>USN CG-___62</v>
      </c>
      <c r="E16" t="str">
        <f t="shared" si="3"/>
        <v>update unitindex set indexcode = 'USN CG-___62' where indexcode = 'CG-___62 (US)'</v>
      </c>
    </row>
    <row r="17" spans="1:5" x14ac:dyDescent="0.3">
      <c r="A17" s="10" t="s">
        <v>162</v>
      </c>
      <c r="B17" t="str">
        <f t="shared" si="0"/>
        <v>CG-___63</v>
      </c>
      <c r="C17" t="str">
        <f t="shared" si="1"/>
        <v>USN CG-___63</v>
      </c>
      <c r="D17" t="str">
        <f t="shared" si="2"/>
        <v>USN CG-___63</v>
      </c>
      <c r="E17" t="str">
        <f t="shared" si="3"/>
        <v>update unitindex set indexcode = 'USN CG-___63' where indexcode = 'CG-___63 (US)'</v>
      </c>
    </row>
    <row r="18" spans="1:5" x14ac:dyDescent="0.3">
      <c r="A18" s="10" t="s">
        <v>163</v>
      </c>
      <c r="B18" t="str">
        <f t="shared" si="0"/>
        <v>CG-___64</v>
      </c>
      <c r="C18" t="str">
        <f t="shared" si="1"/>
        <v>USN CG-___64</v>
      </c>
      <c r="D18" t="str">
        <f t="shared" si="2"/>
        <v>USN CG-___64</v>
      </c>
      <c r="E18" t="str">
        <f t="shared" si="3"/>
        <v>update unitindex set indexcode = 'USN CG-___64' where indexcode = 'CG-___64 (US)'</v>
      </c>
    </row>
    <row r="19" spans="1:5" x14ac:dyDescent="0.3">
      <c r="A19" s="10" t="s">
        <v>164</v>
      </c>
      <c r="B19" t="str">
        <f t="shared" si="0"/>
        <v>CG-___65</v>
      </c>
      <c r="C19" t="str">
        <f t="shared" si="1"/>
        <v>USN CG-___65</v>
      </c>
      <c r="D19" t="str">
        <f t="shared" si="2"/>
        <v>USN CG-___65</v>
      </c>
      <c r="E19" t="str">
        <f t="shared" si="3"/>
        <v>update unitindex set indexcode = 'USN CG-___65' where indexcode = 'CG-___65 (US)'</v>
      </c>
    </row>
    <row r="20" spans="1:5" x14ac:dyDescent="0.3">
      <c r="A20" s="10" t="s">
        <v>165</v>
      </c>
      <c r="B20" t="str">
        <f t="shared" si="0"/>
        <v>CG-___66</v>
      </c>
      <c r="C20" t="str">
        <f t="shared" si="1"/>
        <v>USN CG-___66</v>
      </c>
      <c r="D20" t="str">
        <f t="shared" si="2"/>
        <v>USN CG-___66</v>
      </c>
      <c r="E20" t="str">
        <f t="shared" si="3"/>
        <v>update unitindex set indexcode = 'USN CG-___66' where indexcode = 'CG-___66 (US)'</v>
      </c>
    </row>
    <row r="21" spans="1:5" x14ac:dyDescent="0.3">
      <c r="A21" s="10" t="s">
        <v>166</v>
      </c>
      <c r="B21" t="str">
        <f t="shared" si="0"/>
        <v>CG-___67</v>
      </c>
      <c r="C21" t="str">
        <f t="shared" si="1"/>
        <v>USN CG-___67</v>
      </c>
      <c r="D21" t="str">
        <f t="shared" si="2"/>
        <v>USN CG-___67</v>
      </c>
      <c r="E21" t="str">
        <f t="shared" si="3"/>
        <v>update unitindex set indexcode = 'USN CG-___67' where indexcode = 'CG-___67 (US)'</v>
      </c>
    </row>
    <row r="22" spans="1:5" x14ac:dyDescent="0.3">
      <c r="A22" s="10" t="s">
        <v>167</v>
      </c>
      <c r="B22" t="str">
        <f t="shared" si="0"/>
        <v>CG-___68</v>
      </c>
      <c r="C22" t="str">
        <f t="shared" si="1"/>
        <v>USN CG-___68</v>
      </c>
      <c r="D22" t="str">
        <f t="shared" si="2"/>
        <v>USN CG-___68</v>
      </c>
      <c r="E22" t="str">
        <f t="shared" si="3"/>
        <v>update unitindex set indexcode = 'USN CG-___68' where indexcode = 'CG-___68 (US)'</v>
      </c>
    </row>
    <row r="23" spans="1:5" x14ac:dyDescent="0.3">
      <c r="A23" s="10" t="s">
        <v>168</v>
      </c>
      <c r="B23" t="str">
        <f t="shared" si="0"/>
        <v>CG-___69</v>
      </c>
      <c r="C23" t="str">
        <f t="shared" si="1"/>
        <v>USN CG-___69</v>
      </c>
      <c r="D23" t="str">
        <f t="shared" si="2"/>
        <v>USN CG-___69</v>
      </c>
      <c r="E23" t="str">
        <f t="shared" si="3"/>
        <v>update unitindex set indexcode = 'USN CG-___69' where indexcode = 'CG-___69 (US)'</v>
      </c>
    </row>
    <row r="24" spans="1:5" x14ac:dyDescent="0.3">
      <c r="A24" s="10" t="s">
        <v>169</v>
      </c>
      <c r="B24" t="str">
        <f t="shared" si="0"/>
        <v>CG-___70</v>
      </c>
      <c r="C24" t="str">
        <f t="shared" si="1"/>
        <v>USN CG-___70</v>
      </c>
      <c r="D24" t="str">
        <f t="shared" si="2"/>
        <v>USN CG-___70</v>
      </c>
      <c r="E24" t="str">
        <f t="shared" si="3"/>
        <v>update unitindex set indexcode = 'USN CG-___70' where indexcode = 'CG-___70 (US)'</v>
      </c>
    </row>
    <row r="25" spans="1:5" x14ac:dyDescent="0.3">
      <c r="A25" s="10" t="s">
        <v>170</v>
      </c>
      <c r="B25" t="str">
        <f t="shared" si="0"/>
        <v>CG-___71</v>
      </c>
      <c r="C25" t="str">
        <f t="shared" si="1"/>
        <v>USN CG-___71</v>
      </c>
      <c r="D25" t="str">
        <f t="shared" si="2"/>
        <v>USN CG-___71</v>
      </c>
      <c r="E25" t="str">
        <f t="shared" si="3"/>
        <v>update unitindex set indexcode = 'USN CG-___71' where indexcode = 'CG-___71 (US)'</v>
      </c>
    </row>
    <row r="26" spans="1:5" x14ac:dyDescent="0.3">
      <c r="A26" s="10" t="s">
        <v>171</v>
      </c>
      <c r="B26" t="str">
        <f t="shared" si="0"/>
        <v>CG-___72</v>
      </c>
      <c r="C26" t="str">
        <f t="shared" si="1"/>
        <v>USN CG-___72</v>
      </c>
      <c r="D26" t="str">
        <f t="shared" si="2"/>
        <v>USN CG-___72</v>
      </c>
      <c r="E26" t="str">
        <f t="shared" si="3"/>
        <v>update unitindex set indexcode = 'USN CG-___72' where indexcode = 'CG-___72 (US)'</v>
      </c>
    </row>
    <row r="27" spans="1:5" x14ac:dyDescent="0.3">
      <c r="A27" s="10" t="s">
        <v>172</v>
      </c>
      <c r="B27" t="str">
        <f t="shared" si="0"/>
        <v>CG-___73</v>
      </c>
      <c r="C27" t="str">
        <f t="shared" si="1"/>
        <v>USN CG-___73</v>
      </c>
      <c r="D27" t="str">
        <f t="shared" si="2"/>
        <v>USN CG-___73</v>
      </c>
      <c r="E27" t="str">
        <f t="shared" si="3"/>
        <v>update unitindex set indexcode = 'USN CG-___73' where indexcode = 'CG-___73 (US)'</v>
      </c>
    </row>
    <row r="28" spans="1:5" x14ac:dyDescent="0.3">
      <c r="A28" s="10" t="s">
        <v>173</v>
      </c>
      <c r="B28" t="str">
        <f>SUBSTITUTE(A28,"(US)","")</f>
        <v>CV-___67</v>
      </c>
      <c r="C28" t="str">
        <f t="shared" si="1"/>
        <v>USN CV-___67</v>
      </c>
      <c r="D28" t="str">
        <f>SUBSTITUTE(C28,"USN CV ","USN CV-")</f>
        <v>USN CV-___67</v>
      </c>
      <c r="E28" t="str">
        <f t="shared" si="3"/>
        <v>update unitindex set indexcode = 'USN CV-___67' where indexcode = 'CV-___67(US)'</v>
      </c>
    </row>
    <row r="29" spans="1:5" x14ac:dyDescent="0.3">
      <c r="A29" s="10" t="s">
        <v>174</v>
      </c>
      <c r="B29" t="str">
        <f t="shared" ref="B29:B50" si="4">SUBSTITUTE(A29,"(US)","")</f>
        <v>CVN-___68</v>
      </c>
      <c r="C29" t="str">
        <f t="shared" si="1"/>
        <v>USN CVN-___68</v>
      </c>
      <c r="D29" t="str">
        <f>SUBSTITUTE(C29,"USN CVN ","USN CVN-")</f>
        <v>USN CVN-___68</v>
      </c>
      <c r="E29" t="str">
        <f t="shared" si="3"/>
        <v>update unitindex set indexcode = 'USN CVN-___68' where indexcode = 'CVN-___68(US)'</v>
      </c>
    </row>
    <row r="30" spans="1:5" x14ac:dyDescent="0.3">
      <c r="A30" s="10" t="s">
        <v>175</v>
      </c>
      <c r="B30" t="str">
        <f t="shared" si="4"/>
        <v>CVN-___69</v>
      </c>
      <c r="C30" t="str">
        <f t="shared" si="1"/>
        <v>USN CVN-___69</v>
      </c>
      <c r="D30" t="str">
        <f t="shared" ref="D30:D44" si="5">SUBSTITUTE(C30,"USN CVN ","USN CVN-")</f>
        <v>USN CVN-___69</v>
      </c>
      <c r="E30" t="str">
        <f t="shared" si="3"/>
        <v>update unitindex set indexcode = 'USN CVN-___69' where indexcode = 'CVN-___69(US)'</v>
      </c>
    </row>
    <row r="31" spans="1:5" x14ac:dyDescent="0.3">
      <c r="A31" s="10" t="s">
        <v>176</v>
      </c>
      <c r="B31" t="str">
        <f t="shared" si="4"/>
        <v>CVN-___70</v>
      </c>
      <c r="C31" t="str">
        <f t="shared" si="1"/>
        <v>USN CVN-___70</v>
      </c>
      <c r="D31" t="str">
        <f t="shared" si="5"/>
        <v>USN CVN-___70</v>
      </c>
      <c r="E31" t="str">
        <f t="shared" si="3"/>
        <v>update unitindex set indexcode = 'USN CVN-___70' where indexcode = 'CVN-___70(US)'</v>
      </c>
    </row>
    <row r="32" spans="1:5" x14ac:dyDescent="0.3">
      <c r="A32" s="10" t="s">
        <v>177</v>
      </c>
      <c r="B32" t="str">
        <f t="shared" si="4"/>
        <v>CVN-___71</v>
      </c>
      <c r="C32" t="str">
        <f t="shared" si="1"/>
        <v>USN CVN-___71</v>
      </c>
      <c r="D32" t="str">
        <f t="shared" si="5"/>
        <v>USN CVN-___71</v>
      </c>
      <c r="E32" t="str">
        <f t="shared" si="3"/>
        <v>update unitindex set indexcode = 'USN CVN-___71' where indexcode = 'CVN-___71(US)'</v>
      </c>
    </row>
    <row r="33" spans="1:5" x14ac:dyDescent="0.3">
      <c r="A33" s="10" t="s">
        <v>178</v>
      </c>
      <c r="B33" t="str">
        <f t="shared" si="4"/>
        <v>CVN-___72</v>
      </c>
      <c r="C33" t="str">
        <f t="shared" si="1"/>
        <v>USN CVN-___72</v>
      </c>
      <c r="D33" t="str">
        <f t="shared" si="5"/>
        <v>USN CVN-___72</v>
      </c>
      <c r="E33" t="str">
        <f t="shared" si="3"/>
        <v>update unitindex set indexcode = 'USN CVN-___72' where indexcode = 'CVN-___72(US)'</v>
      </c>
    </row>
    <row r="34" spans="1:5" x14ac:dyDescent="0.3">
      <c r="A34" s="10" t="s">
        <v>179</v>
      </c>
      <c r="B34" t="str">
        <f t="shared" si="4"/>
        <v>CVN-___73</v>
      </c>
      <c r="C34" t="str">
        <f t="shared" si="1"/>
        <v>USN CVN-___73</v>
      </c>
      <c r="D34" t="str">
        <f t="shared" si="5"/>
        <v>USN CVN-___73</v>
      </c>
      <c r="E34" t="str">
        <f t="shared" si="3"/>
        <v>update unitindex set indexcode = 'USN CVN-___73' where indexcode = 'CVN-___73(US)'</v>
      </c>
    </row>
    <row r="35" spans="1:5" x14ac:dyDescent="0.3">
      <c r="A35" s="10" t="s">
        <v>180</v>
      </c>
      <c r="B35" t="str">
        <f t="shared" si="4"/>
        <v>CVN-___74</v>
      </c>
      <c r="C35" t="str">
        <f t="shared" si="1"/>
        <v>USN CVN-___74</v>
      </c>
      <c r="D35" t="str">
        <f t="shared" si="5"/>
        <v>USN CVN-___74</v>
      </c>
      <c r="E35" t="str">
        <f t="shared" si="3"/>
        <v>update unitindex set indexcode = 'USN CVN-___74' where indexcode = 'CVN-___74(US)'</v>
      </c>
    </row>
    <row r="36" spans="1:5" x14ac:dyDescent="0.3">
      <c r="A36" s="10" t="s">
        <v>181</v>
      </c>
      <c r="B36" t="str">
        <f t="shared" si="4"/>
        <v>CVN-___75</v>
      </c>
      <c r="C36" t="str">
        <f t="shared" si="1"/>
        <v>USN CVN-___75</v>
      </c>
      <c r="D36" t="str">
        <f t="shared" si="5"/>
        <v>USN CVN-___75</v>
      </c>
      <c r="E36" t="str">
        <f t="shared" si="3"/>
        <v>update unitindex set indexcode = 'USN CVN-___75' where indexcode = 'CVN-___75(US)'</v>
      </c>
    </row>
    <row r="37" spans="1:5" x14ac:dyDescent="0.3">
      <c r="A37" s="10" t="s">
        <v>182</v>
      </c>
      <c r="B37" t="str">
        <f t="shared" si="4"/>
        <v>CVN-___76</v>
      </c>
      <c r="C37" t="str">
        <f t="shared" si="1"/>
        <v>USN CVN-___76</v>
      </c>
      <c r="D37" t="str">
        <f t="shared" si="5"/>
        <v>USN CVN-___76</v>
      </c>
      <c r="E37" t="str">
        <f t="shared" si="3"/>
        <v>update unitindex set indexcode = 'USN CVN-___76' where indexcode = 'CVN-___76(US)'</v>
      </c>
    </row>
    <row r="38" spans="1:5" x14ac:dyDescent="0.3">
      <c r="A38" s="10" t="s">
        <v>183</v>
      </c>
      <c r="B38" t="str">
        <f t="shared" si="4"/>
        <v>CVN-___77</v>
      </c>
      <c r="C38" t="str">
        <f t="shared" si="1"/>
        <v>USN CVN-___77</v>
      </c>
      <c r="D38" t="str">
        <f t="shared" si="5"/>
        <v>USN CVN-___77</v>
      </c>
      <c r="E38" t="str">
        <f t="shared" si="3"/>
        <v>update unitindex set indexcode = 'USN CVN-___77' where indexcode = 'CVN-___77(US)'</v>
      </c>
    </row>
    <row r="39" spans="1:5" x14ac:dyDescent="0.3">
      <c r="A39" s="10" t="s">
        <v>184</v>
      </c>
      <c r="B39" t="str">
        <f t="shared" si="4"/>
        <v>CVN-___78</v>
      </c>
      <c r="C39" t="str">
        <f t="shared" si="1"/>
        <v>USN CVN-___78</v>
      </c>
      <c r="D39" t="str">
        <f t="shared" si="5"/>
        <v>USN CVN-___78</v>
      </c>
      <c r="E39" t="str">
        <f t="shared" si="3"/>
        <v>update unitindex set indexcode = 'USN CVN-___78' where indexcode = 'CVN-___78(US)'</v>
      </c>
    </row>
    <row r="40" spans="1:5" x14ac:dyDescent="0.3">
      <c r="A40" s="10" t="s">
        <v>185</v>
      </c>
      <c r="B40" t="str">
        <f t="shared" si="4"/>
        <v>CVN-___79</v>
      </c>
      <c r="C40" t="str">
        <f t="shared" si="1"/>
        <v>USN CVN-___79</v>
      </c>
      <c r="D40" t="str">
        <f t="shared" si="5"/>
        <v>USN CVN-___79</v>
      </c>
      <c r="E40" t="str">
        <f t="shared" si="3"/>
        <v>update unitindex set indexcode = 'USN CVN-___79' where indexcode = 'CVN-___79(US)'</v>
      </c>
    </row>
    <row r="41" spans="1:5" x14ac:dyDescent="0.3">
      <c r="A41" s="10" t="s">
        <v>186</v>
      </c>
      <c r="B41" t="str">
        <f t="shared" si="4"/>
        <v>CVN-___80</v>
      </c>
      <c r="C41" t="str">
        <f t="shared" si="1"/>
        <v>USN CVN-___80</v>
      </c>
      <c r="D41" t="str">
        <f t="shared" si="5"/>
        <v>USN CVN-___80</v>
      </c>
      <c r="E41" t="str">
        <f t="shared" si="3"/>
        <v>update unitindex set indexcode = 'USN CVN-___80' where indexcode = 'CVN-___80(US)'</v>
      </c>
    </row>
    <row r="42" spans="1:5" x14ac:dyDescent="0.3">
      <c r="A42" s="10" t="s">
        <v>187</v>
      </c>
      <c r="B42" t="str">
        <f t="shared" si="4"/>
        <v>CVN-___81</v>
      </c>
      <c r="C42" t="str">
        <f t="shared" si="1"/>
        <v>USN CVN-___81</v>
      </c>
      <c r="D42" t="str">
        <f t="shared" si="5"/>
        <v>USN CVN-___81</v>
      </c>
      <c r="E42" t="str">
        <f t="shared" si="3"/>
        <v>update unitindex set indexcode = 'USN CVN-___81' where indexcode = 'CVN-___81(US)'</v>
      </c>
    </row>
    <row r="43" spans="1:5" x14ac:dyDescent="0.3">
      <c r="A43" s="10" t="s">
        <v>188</v>
      </c>
      <c r="B43" t="str">
        <f t="shared" si="4"/>
        <v>CVN-___82</v>
      </c>
      <c r="C43" t="str">
        <f t="shared" si="1"/>
        <v>USN CVN-___82</v>
      </c>
      <c r="D43" t="str">
        <f t="shared" si="5"/>
        <v>USN CVN-___82</v>
      </c>
      <c r="E43" t="str">
        <f t="shared" si="3"/>
        <v>update unitindex set indexcode = 'USN CVN-___82' where indexcode = 'CVN-___82(US)'</v>
      </c>
    </row>
    <row r="44" spans="1:5" x14ac:dyDescent="0.3">
      <c r="A44" s="10" t="s">
        <v>189</v>
      </c>
      <c r="B44" t="str">
        <f t="shared" si="4"/>
        <v>CVN-___83</v>
      </c>
      <c r="C44" t="str">
        <f t="shared" si="1"/>
        <v>USN CVN-___83</v>
      </c>
      <c r="D44" t="str">
        <f t="shared" si="5"/>
        <v>USN CVN-___83</v>
      </c>
      <c r="E44" t="str">
        <f t="shared" si="3"/>
        <v>update unitindex set indexcode = 'USN CVN-___83' where indexcode = 'CVN-___83(US)'</v>
      </c>
    </row>
    <row r="45" spans="1:5" x14ac:dyDescent="0.3">
      <c r="A45" s="10" t="s">
        <v>190</v>
      </c>
      <c r="B45" t="str">
        <f t="shared" si="4"/>
        <v>DDG ___59</v>
      </c>
      <c r="C45" t="str">
        <f t="shared" si="1"/>
        <v>USN DDG ___59</v>
      </c>
      <c r="D45" t="str">
        <f>SUBSTITUTE(C45,"USN DDG ","USN DDG-")</f>
        <v>USN DDG-___59</v>
      </c>
      <c r="E45" t="str">
        <f t="shared" si="3"/>
        <v>update unitindex set indexcode = 'USN DDG-___59' where indexcode = 'DDG ___59(US)'</v>
      </c>
    </row>
    <row r="46" spans="1:5" x14ac:dyDescent="0.3">
      <c r="A46" s="10" t="s">
        <v>191</v>
      </c>
      <c r="B46" t="str">
        <f t="shared" si="4"/>
        <v>DDG ___60</v>
      </c>
      <c r="C46" t="str">
        <f t="shared" si="1"/>
        <v>USN DDG ___60</v>
      </c>
      <c r="D46" t="str">
        <f t="shared" ref="D46:D109" si="6">SUBSTITUTE(C46,"USN DDG ","USN DDG-")</f>
        <v>USN DDG-___60</v>
      </c>
      <c r="E46" t="str">
        <f t="shared" si="3"/>
        <v>update unitindex set indexcode = 'USN DDG-___60' where indexcode = 'DDG ___60(US)'</v>
      </c>
    </row>
    <row r="47" spans="1:5" x14ac:dyDescent="0.3">
      <c r="A47" s="10" t="s">
        <v>192</v>
      </c>
      <c r="B47" t="str">
        <f t="shared" si="4"/>
        <v>DDG ___65</v>
      </c>
      <c r="C47" t="str">
        <f t="shared" si="1"/>
        <v>USN DDG ___65</v>
      </c>
      <c r="D47" t="str">
        <f t="shared" si="6"/>
        <v>USN DDG-___65</v>
      </c>
      <c r="E47" t="str">
        <f t="shared" si="3"/>
        <v>update unitindex set indexcode = 'USN DDG-___65' where indexcode = 'DDG ___65(US)'</v>
      </c>
    </row>
    <row r="48" spans="1:5" x14ac:dyDescent="0.3">
      <c r="A48" s="10" t="s">
        <v>193</v>
      </c>
      <c r="B48" t="str">
        <f t="shared" si="4"/>
        <v>DDG ___70</v>
      </c>
      <c r="C48" t="str">
        <f t="shared" si="1"/>
        <v>USN DDG ___70</v>
      </c>
      <c r="D48" t="str">
        <f t="shared" si="6"/>
        <v>USN DDG-___70</v>
      </c>
      <c r="E48" t="str">
        <f t="shared" si="3"/>
        <v>update unitindex set indexcode = 'USN DDG-___70' where indexcode = 'DDG ___70(US)'</v>
      </c>
    </row>
    <row r="49" spans="1:5" x14ac:dyDescent="0.3">
      <c r="A49" s="10" t="s">
        <v>194</v>
      </c>
      <c r="B49" t="str">
        <f t="shared" si="4"/>
        <v>DDG ___76</v>
      </c>
      <c r="C49" t="str">
        <f t="shared" si="1"/>
        <v>USN DDG ___76</v>
      </c>
      <c r="D49" t="str">
        <f t="shared" si="6"/>
        <v>USN DDG-___76</v>
      </c>
      <c r="E49" t="str">
        <f t="shared" si="3"/>
        <v>update unitindex set indexcode = 'USN DDG-___76' where indexcode = 'DDG ___76(US)'</v>
      </c>
    </row>
    <row r="50" spans="1:5" x14ac:dyDescent="0.3">
      <c r="A50" s="10" t="s">
        <v>195</v>
      </c>
      <c r="B50" t="str">
        <f t="shared" si="4"/>
        <v>DDG ___77</v>
      </c>
      <c r="C50" t="str">
        <f t="shared" si="1"/>
        <v>USN DDG ___77</v>
      </c>
      <c r="D50" t="str">
        <f t="shared" si="6"/>
        <v>USN DDG-___77</v>
      </c>
      <c r="E50" t="str">
        <f t="shared" si="3"/>
        <v>update unitindex set indexcode = 'USN DDG-___77' where indexcode = 'DDG ___77(US)'</v>
      </c>
    </row>
    <row r="51" spans="1:5" x14ac:dyDescent="0.3">
      <c r="A51" s="10" t="s">
        <v>196</v>
      </c>
      <c r="B51" t="str">
        <f t="shared" si="0"/>
        <v>DDG ___86</v>
      </c>
      <c r="C51" t="str">
        <f t="shared" si="1"/>
        <v>USN DDG ___86</v>
      </c>
      <c r="D51" t="str">
        <f t="shared" si="6"/>
        <v>USN DDG-___86</v>
      </c>
      <c r="E51" t="str">
        <f t="shared" si="3"/>
        <v>update unitindex set indexcode = 'USN DDG-___86' where indexcode = 'DDG ___86 (US)'</v>
      </c>
    </row>
    <row r="52" spans="1:5" x14ac:dyDescent="0.3">
      <c r="A52" s="10" t="s">
        <v>197</v>
      </c>
      <c r="B52" t="str">
        <f t="shared" ref="B52:B58" si="7">SUBSTITUTE(A52,"(US)","")</f>
        <v>DDG ___90</v>
      </c>
      <c r="C52" t="str">
        <f t="shared" si="1"/>
        <v>USN DDG ___90</v>
      </c>
      <c r="D52" t="str">
        <f t="shared" si="6"/>
        <v>USN DDG-___90</v>
      </c>
      <c r="E52" t="str">
        <f t="shared" si="3"/>
        <v>update unitindex set indexcode = 'USN DDG-___90' where indexcode = 'DDG ___90(US)'</v>
      </c>
    </row>
    <row r="53" spans="1:5" x14ac:dyDescent="0.3">
      <c r="A53" s="10" t="s">
        <v>198</v>
      </c>
      <c r="B53" t="str">
        <f t="shared" si="7"/>
        <v>DDG ___93</v>
      </c>
      <c r="C53" t="str">
        <f t="shared" si="1"/>
        <v>USN DDG ___93</v>
      </c>
      <c r="D53" t="str">
        <f t="shared" si="6"/>
        <v>USN DDG-___93</v>
      </c>
      <c r="E53" t="str">
        <f t="shared" si="3"/>
        <v>update unitindex set indexcode = 'USN DDG-___93' where indexcode = 'DDG ___93(US)'</v>
      </c>
    </row>
    <row r="54" spans="1:5" x14ac:dyDescent="0.3">
      <c r="A54" s="10" t="s">
        <v>199</v>
      </c>
      <c r="B54" t="str">
        <f t="shared" si="7"/>
        <v>DDG ___97</v>
      </c>
      <c r="C54" t="str">
        <f t="shared" si="1"/>
        <v>USN DDG ___97</v>
      </c>
      <c r="D54" t="str">
        <f t="shared" si="6"/>
        <v>USN DDG-___97</v>
      </c>
      <c r="E54" t="str">
        <f t="shared" si="3"/>
        <v>update unitindex set indexcode = 'USN DDG-___97' where indexcode = 'DDG ___97(US)'</v>
      </c>
    </row>
    <row r="55" spans="1:5" x14ac:dyDescent="0.3">
      <c r="A55" s="10" t="s">
        <v>200</v>
      </c>
      <c r="B55" t="str">
        <f t="shared" si="7"/>
        <v>DDG __101</v>
      </c>
      <c r="C55" t="str">
        <f t="shared" si="1"/>
        <v>USN DDG __101</v>
      </c>
      <c r="D55" t="str">
        <f t="shared" si="6"/>
        <v>USN DDG-__101</v>
      </c>
      <c r="E55" t="str">
        <f t="shared" si="3"/>
        <v>update unitindex set indexcode = 'USN DDG-__101' where indexcode = 'DDG __101(US)'</v>
      </c>
    </row>
    <row r="56" spans="1:5" x14ac:dyDescent="0.3">
      <c r="A56" s="10" t="s">
        <v>201</v>
      </c>
      <c r="B56" t="str">
        <f t="shared" si="7"/>
        <v>DDG __104</v>
      </c>
      <c r="C56" t="str">
        <f t="shared" si="1"/>
        <v>USN DDG __104</v>
      </c>
      <c r="D56" t="str">
        <f t="shared" si="6"/>
        <v>USN DDG-__104</v>
      </c>
      <c r="E56" t="str">
        <f t="shared" si="3"/>
        <v>update unitindex set indexcode = 'USN DDG-__104' where indexcode = 'DDG __104(US)'</v>
      </c>
    </row>
    <row r="57" spans="1:5" x14ac:dyDescent="0.3">
      <c r="A57" s="10" t="s">
        <v>202</v>
      </c>
      <c r="B57" t="str">
        <f t="shared" si="7"/>
        <v>DDG __106</v>
      </c>
      <c r="C57" t="str">
        <f t="shared" si="1"/>
        <v>USN DDG __106</v>
      </c>
      <c r="D57" t="str">
        <f t="shared" si="6"/>
        <v>USN DDG-__106</v>
      </c>
      <c r="E57" t="str">
        <f t="shared" si="3"/>
        <v>update unitindex set indexcode = 'USN DDG-__106' where indexcode = 'DDG __106(US)'</v>
      </c>
    </row>
    <row r="58" spans="1:5" x14ac:dyDescent="0.3">
      <c r="A58" s="10" t="s">
        <v>203</v>
      </c>
      <c r="B58" t="str">
        <f t="shared" si="7"/>
        <v>DDG __112</v>
      </c>
      <c r="C58" t="str">
        <f t="shared" si="1"/>
        <v>USN DDG __112</v>
      </c>
      <c r="D58" t="str">
        <f t="shared" si="6"/>
        <v>USN DDG-__112</v>
      </c>
      <c r="E58" t="str">
        <f t="shared" si="3"/>
        <v>update unitindex set indexcode = 'USN DDG-__112' where indexcode = 'DDG __112(US)'</v>
      </c>
    </row>
    <row r="59" spans="1:5" x14ac:dyDescent="0.3">
      <c r="A59" s="10" t="s">
        <v>204</v>
      </c>
      <c r="B59" t="str">
        <f t="shared" si="0"/>
        <v>DDG-___51</v>
      </c>
      <c r="C59" t="str">
        <f t="shared" si="1"/>
        <v>USN DDG-___51</v>
      </c>
      <c r="D59" t="str">
        <f t="shared" si="6"/>
        <v>USN DDG-___51</v>
      </c>
      <c r="E59" t="str">
        <f t="shared" si="3"/>
        <v>update unitindex set indexcode = 'USN DDG-___51' where indexcode = 'DDG-___51 (US)'</v>
      </c>
    </row>
    <row r="60" spans="1:5" x14ac:dyDescent="0.3">
      <c r="A60" s="10" t="s">
        <v>205</v>
      </c>
      <c r="B60" t="str">
        <f t="shared" si="0"/>
        <v>DDG-___52</v>
      </c>
      <c r="C60" t="str">
        <f t="shared" si="1"/>
        <v>USN DDG-___52</v>
      </c>
      <c r="D60" t="str">
        <f t="shared" si="6"/>
        <v>USN DDG-___52</v>
      </c>
      <c r="E60" t="str">
        <f t="shared" si="3"/>
        <v>update unitindex set indexcode = 'USN DDG-___52' where indexcode = 'DDG-___52 (US)'</v>
      </c>
    </row>
    <row r="61" spans="1:5" x14ac:dyDescent="0.3">
      <c r="A61" s="10" t="s">
        <v>206</v>
      </c>
      <c r="B61" t="str">
        <f t="shared" si="0"/>
        <v>DDG-___53</v>
      </c>
      <c r="C61" t="str">
        <f t="shared" si="1"/>
        <v>USN DDG-___53</v>
      </c>
      <c r="D61" t="str">
        <f t="shared" si="6"/>
        <v>USN DDG-___53</v>
      </c>
      <c r="E61" t="str">
        <f t="shared" si="3"/>
        <v>update unitindex set indexcode = 'USN DDG-___53' where indexcode = 'DDG-___53 (US)'</v>
      </c>
    </row>
    <row r="62" spans="1:5" x14ac:dyDescent="0.3">
      <c r="A62" s="10" t="s">
        <v>207</v>
      </c>
      <c r="B62" t="str">
        <f t="shared" si="0"/>
        <v>DDG-___54</v>
      </c>
      <c r="C62" t="str">
        <f t="shared" si="1"/>
        <v>USN DDG-___54</v>
      </c>
      <c r="D62" t="str">
        <f t="shared" si="6"/>
        <v>USN DDG-___54</v>
      </c>
      <c r="E62" t="str">
        <f t="shared" si="3"/>
        <v>update unitindex set indexcode = 'USN DDG-___54' where indexcode = 'DDG-___54 (US)'</v>
      </c>
    </row>
    <row r="63" spans="1:5" x14ac:dyDescent="0.3">
      <c r="A63" s="10" t="s">
        <v>208</v>
      </c>
      <c r="B63" t="str">
        <f t="shared" si="0"/>
        <v>DDG-___55</v>
      </c>
      <c r="C63" t="str">
        <f t="shared" si="1"/>
        <v>USN DDG-___55</v>
      </c>
      <c r="D63" t="str">
        <f t="shared" si="6"/>
        <v>USN DDG-___55</v>
      </c>
      <c r="E63" t="str">
        <f t="shared" si="3"/>
        <v>update unitindex set indexcode = 'USN DDG-___55' where indexcode = 'DDG-___55 (US)'</v>
      </c>
    </row>
    <row r="64" spans="1:5" x14ac:dyDescent="0.3">
      <c r="A64" s="10" t="s">
        <v>209</v>
      </c>
      <c r="B64" t="str">
        <f t="shared" si="0"/>
        <v>DDG-___56</v>
      </c>
      <c r="C64" t="str">
        <f t="shared" si="1"/>
        <v>USN DDG-___56</v>
      </c>
      <c r="D64" t="str">
        <f t="shared" si="6"/>
        <v>USN DDG-___56</v>
      </c>
      <c r="E64" t="str">
        <f t="shared" si="3"/>
        <v>update unitindex set indexcode = 'USN DDG-___56' where indexcode = 'DDG-___56 (US)'</v>
      </c>
    </row>
    <row r="65" spans="1:5" x14ac:dyDescent="0.3">
      <c r="A65" s="10" t="s">
        <v>210</v>
      </c>
      <c r="B65" t="str">
        <f t="shared" si="0"/>
        <v>DDG-___57</v>
      </c>
      <c r="C65" t="str">
        <f t="shared" si="1"/>
        <v>USN DDG-___57</v>
      </c>
      <c r="D65" t="str">
        <f t="shared" si="6"/>
        <v>USN DDG-___57</v>
      </c>
      <c r="E65" t="str">
        <f t="shared" si="3"/>
        <v>update unitindex set indexcode = 'USN DDG-___57' where indexcode = 'DDG-___57 (US)'</v>
      </c>
    </row>
    <row r="66" spans="1:5" x14ac:dyDescent="0.3">
      <c r="A66" s="10" t="s">
        <v>211</v>
      </c>
      <c r="B66" t="str">
        <f t="shared" ref="B66:B129" si="8">SUBSTITUTE(A66," (US)","")</f>
        <v>DDG-___58</v>
      </c>
      <c r="C66" t="str">
        <f t="shared" ref="C66:C129" si="9">CONCATENATE("USN ",B66)</f>
        <v>USN DDG-___58</v>
      </c>
      <c r="D66" t="str">
        <f t="shared" si="6"/>
        <v>USN DDG-___58</v>
      </c>
      <c r="E66" t="str">
        <f t="shared" ref="E66:E129" si="10">CONCATENATE("update unitindex set indexcode = '",D66,"'"," where indexcode = '",A66,"'")</f>
        <v>update unitindex set indexcode = 'USN DDG-___58' where indexcode = 'DDG-___58 (US)'</v>
      </c>
    </row>
    <row r="67" spans="1:5" x14ac:dyDescent="0.3">
      <c r="A67" s="10" t="s">
        <v>212</v>
      </c>
      <c r="B67" t="str">
        <f t="shared" si="8"/>
        <v>DDG-___61</v>
      </c>
      <c r="C67" t="str">
        <f t="shared" si="9"/>
        <v>USN DDG-___61</v>
      </c>
      <c r="D67" t="str">
        <f t="shared" si="6"/>
        <v>USN DDG-___61</v>
      </c>
      <c r="E67" t="str">
        <f t="shared" si="10"/>
        <v>update unitindex set indexcode = 'USN DDG-___61' where indexcode = 'DDG-___61 (US)'</v>
      </c>
    </row>
    <row r="68" spans="1:5" x14ac:dyDescent="0.3">
      <c r="A68" s="10" t="s">
        <v>213</v>
      </c>
      <c r="B68" t="str">
        <f t="shared" si="8"/>
        <v>DDG-___62</v>
      </c>
      <c r="C68" t="str">
        <f t="shared" si="9"/>
        <v>USN DDG-___62</v>
      </c>
      <c r="D68" t="str">
        <f t="shared" si="6"/>
        <v>USN DDG-___62</v>
      </c>
      <c r="E68" t="str">
        <f t="shared" si="10"/>
        <v>update unitindex set indexcode = 'USN DDG-___62' where indexcode = 'DDG-___62 (US)'</v>
      </c>
    </row>
    <row r="69" spans="1:5" x14ac:dyDescent="0.3">
      <c r="A69" s="10" t="s">
        <v>214</v>
      </c>
      <c r="B69" t="str">
        <f t="shared" si="8"/>
        <v>DDG-___63</v>
      </c>
      <c r="C69" t="str">
        <f t="shared" si="9"/>
        <v>USN DDG-___63</v>
      </c>
      <c r="D69" t="str">
        <f t="shared" si="6"/>
        <v>USN DDG-___63</v>
      </c>
      <c r="E69" t="str">
        <f t="shared" si="10"/>
        <v>update unitindex set indexcode = 'USN DDG-___63' where indexcode = 'DDG-___63 (US)'</v>
      </c>
    </row>
    <row r="70" spans="1:5" x14ac:dyDescent="0.3">
      <c r="A70" s="10" t="s">
        <v>215</v>
      </c>
      <c r="B70" t="str">
        <f t="shared" si="8"/>
        <v>DDG-___64</v>
      </c>
      <c r="C70" t="str">
        <f t="shared" si="9"/>
        <v>USN DDG-___64</v>
      </c>
      <c r="D70" t="str">
        <f t="shared" si="6"/>
        <v>USN DDG-___64</v>
      </c>
      <c r="E70" t="str">
        <f t="shared" si="10"/>
        <v>update unitindex set indexcode = 'USN DDG-___64' where indexcode = 'DDG-___64 (US)'</v>
      </c>
    </row>
    <row r="71" spans="1:5" x14ac:dyDescent="0.3">
      <c r="A71" s="10" t="s">
        <v>216</v>
      </c>
      <c r="B71" t="str">
        <f t="shared" si="8"/>
        <v>DDG-___66</v>
      </c>
      <c r="C71" t="str">
        <f t="shared" si="9"/>
        <v>USN DDG-___66</v>
      </c>
      <c r="D71" t="str">
        <f t="shared" si="6"/>
        <v>USN DDG-___66</v>
      </c>
      <c r="E71" t="str">
        <f t="shared" si="10"/>
        <v>update unitindex set indexcode = 'USN DDG-___66' where indexcode = 'DDG-___66 (US)'</v>
      </c>
    </row>
    <row r="72" spans="1:5" x14ac:dyDescent="0.3">
      <c r="A72" s="10" t="s">
        <v>217</v>
      </c>
      <c r="B72" t="str">
        <f t="shared" si="8"/>
        <v>DDG-___67</v>
      </c>
      <c r="C72" t="str">
        <f t="shared" si="9"/>
        <v>USN DDG-___67</v>
      </c>
      <c r="D72" t="str">
        <f t="shared" si="6"/>
        <v>USN DDG-___67</v>
      </c>
      <c r="E72" t="str">
        <f t="shared" si="10"/>
        <v>update unitindex set indexcode = 'USN DDG-___67' where indexcode = 'DDG-___67 (US)'</v>
      </c>
    </row>
    <row r="73" spans="1:5" x14ac:dyDescent="0.3">
      <c r="A73" s="10" t="s">
        <v>218</v>
      </c>
      <c r="B73" t="str">
        <f t="shared" si="8"/>
        <v>DDG-___68</v>
      </c>
      <c r="C73" t="str">
        <f t="shared" si="9"/>
        <v>USN DDG-___68</v>
      </c>
      <c r="D73" t="str">
        <f t="shared" si="6"/>
        <v>USN DDG-___68</v>
      </c>
      <c r="E73" t="str">
        <f t="shared" si="10"/>
        <v>update unitindex set indexcode = 'USN DDG-___68' where indexcode = 'DDG-___68 (US)'</v>
      </c>
    </row>
    <row r="74" spans="1:5" x14ac:dyDescent="0.3">
      <c r="A74" s="10" t="s">
        <v>219</v>
      </c>
      <c r="B74" t="str">
        <f t="shared" si="8"/>
        <v>DDG-___69</v>
      </c>
      <c r="C74" t="str">
        <f t="shared" si="9"/>
        <v>USN DDG-___69</v>
      </c>
      <c r="D74" t="str">
        <f t="shared" si="6"/>
        <v>USN DDG-___69</v>
      </c>
      <c r="E74" t="str">
        <f t="shared" si="10"/>
        <v>update unitindex set indexcode = 'USN DDG-___69' where indexcode = 'DDG-___69 (US)'</v>
      </c>
    </row>
    <row r="75" spans="1:5" x14ac:dyDescent="0.3">
      <c r="A75" s="10" t="s">
        <v>220</v>
      </c>
      <c r="B75" t="str">
        <f t="shared" si="8"/>
        <v>DDG-___71</v>
      </c>
      <c r="C75" t="str">
        <f t="shared" si="9"/>
        <v>USN DDG-___71</v>
      </c>
      <c r="D75" t="str">
        <f t="shared" si="6"/>
        <v>USN DDG-___71</v>
      </c>
      <c r="E75" t="str">
        <f t="shared" si="10"/>
        <v>update unitindex set indexcode = 'USN DDG-___71' where indexcode = 'DDG-___71 (US)'</v>
      </c>
    </row>
    <row r="76" spans="1:5" x14ac:dyDescent="0.3">
      <c r="A76" s="10" t="s">
        <v>221</v>
      </c>
      <c r="B76" t="str">
        <f t="shared" si="8"/>
        <v>DDG-___72</v>
      </c>
      <c r="C76" t="str">
        <f t="shared" si="9"/>
        <v>USN DDG-___72</v>
      </c>
      <c r="D76" t="str">
        <f t="shared" si="6"/>
        <v>USN DDG-___72</v>
      </c>
      <c r="E76" t="str">
        <f t="shared" si="10"/>
        <v>update unitindex set indexcode = 'USN DDG-___72' where indexcode = 'DDG-___72 (US)'</v>
      </c>
    </row>
    <row r="77" spans="1:5" x14ac:dyDescent="0.3">
      <c r="A77" s="10" t="s">
        <v>222</v>
      </c>
      <c r="B77" t="str">
        <f t="shared" si="8"/>
        <v>DDG-___73</v>
      </c>
      <c r="C77" t="str">
        <f t="shared" si="9"/>
        <v>USN DDG-___73</v>
      </c>
      <c r="D77" t="str">
        <f t="shared" si="6"/>
        <v>USN DDG-___73</v>
      </c>
      <c r="E77" t="str">
        <f t="shared" si="10"/>
        <v>update unitindex set indexcode = 'USN DDG-___73' where indexcode = 'DDG-___73 (US)'</v>
      </c>
    </row>
    <row r="78" spans="1:5" x14ac:dyDescent="0.3">
      <c r="A78" s="10" t="s">
        <v>223</v>
      </c>
      <c r="B78" t="str">
        <f t="shared" si="8"/>
        <v>DDG-___74</v>
      </c>
      <c r="C78" t="str">
        <f t="shared" si="9"/>
        <v>USN DDG-___74</v>
      </c>
      <c r="D78" t="str">
        <f t="shared" si="6"/>
        <v>USN DDG-___74</v>
      </c>
      <c r="E78" t="str">
        <f t="shared" si="10"/>
        <v>update unitindex set indexcode = 'USN DDG-___74' where indexcode = 'DDG-___74 (US)'</v>
      </c>
    </row>
    <row r="79" spans="1:5" x14ac:dyDescent="0.3">
      <c r="A79" s="10" t="s">
        <v>224</v>
      </c>
      <c r="B79" t="str">
        <f t="shared" si="8"/>
        <v>DDG-___75</v>
      </c>
      <c r="C79" t="str">
        <f t="shared" si="9"/>
        <v>USN DDG-___75</v>
      </c>
      <c r="D79" t="str">
        <f t="shared" si="6"/>
        <v>USN DDG-___75</v>
      </c>
      <c r="E79" t="str">
        <f t="shared" si="10"/>
        <v>update unitindex set indexcode = 'USN DDG-___75' where indexcode = 'DDG-___75 (US)'</v>
      </c>
    </row>
    <row r="80" spans="1:5" x14ac:dyDescent="0.3">
      <c r="A80" s="10" t="s">
        <v>225</v>
      </c>
      <c r="B80" t="str">
        <f t="shared" si="8"/>
        <v>DDG-___78</v>
      </c>
      <c r="C80" t="str">
        <f t="shared" si="9"/>
        <v>USN DDG-___78</v>
      </c>
      <c r="D80" t="str">
        <f t="shared" si="6"/>
        <v>USN DDG-___78</v>
      </c>
      <c r="E80" t="str">
        <f t="shared" si="10"/>
        <v>update unitindex set indexcode = 'USN DDG-___78' where indexcode = 'DDG-___78 (US)'</v>
      </c>
    </row>
    <row r="81" spans="1:5" x14ac:dyDescent="0.3">
      <c r="A81" s="10" t="s">
        <v>226</v>
      </c>
      <c r="B81" t="str">
        <f t="shared" si="8"/>
        <v>DDG-___79</v>
      </c>
      <c r="C81" t="str">
        <f t="shared" si="9"/>
        <v>USN DDG-___79</v>
      </c>
      <c r="D81" t="str">
        <f t="shared" si="6"/>
        <v>USN DDG-___79</v>
      </c>
      <c r="E81" t="str">
        <f t="shared" si="10"/>
        <v>update unitindex set indexcode = 'USN DDG-___79' where indexcode = 'DDG-___79 (US)'</v>
      </c>
    </row>
    <row r="82" spans="1:5" x14ac:dyDescent="0.3">
      <c r="A82" s="10" t="s">
        <v>227</v>
      </c>
      <c r="B82" t="str">
        <f t="shared" si="8"/>
        <v>DDG-___80</v>
      </c>
      <c r="C82" t="str">
        <f t="shared" si="9"/>
        <v>USN DDG-___80</v>
      </c>
      <c r="D82" t="str">
        <f t="shared" si="6"/>
        <v>USN DDG-___80</v>
      </c>
      <c r="E82" t="str">
        <f t="shared" si="10"/>
        <v>update unitindex set indexcode = 'USN DDG-___80' where indexcode = 'DDG-___80 (US)'</v>
      </c>
    </row>
    <row r="83" spans="1:5" x14ac:dyDescent="0.3">
      <c r="A83" s="10" t="s">
        <v>228</v>
      </c>
      <c r="B83" t="str">
        <f t="shared" si="8"/>
        <v>DDG-___81</v>
      </c>
      <c r="C83" t="str">
        <f t="shared" si="9"/>
        <v>USN DDG-___81</v>
      </c>
      <c r="D83" t="str">
        <f t="shared" si="6"/>
        <v>USN DDG-___81</v>
      </c>
      <c r="E83" t="str">
        <f t="shared" si="10"/>
        <v>update unitindex set indexcode = 'USN DDG-___81' where indexcode = 'DDG-___81 (US)'</v>
      </c>
    </row>
    <row r="84" spans="1:5" x14ac:dyDescent="0.3">
      <c r="A84" s="10" t="s">
        <v>229</v>
      </c>
      <c r="B84" t="str">
        <f t="shared" si="8"/>
        <v>DDG-___82</v>
      </c>
      <c r="C84" t="str">
        <f t="shared" si="9"/>
        <v>USN DDG-___82</v>
      </c>
      <c r="D84" t="str">
        <f t="shared" si="6"/>
        <v>USN DDG-___82</v>
      </c>
      <c r="E84" t="str">
        <f t="shared" si="10"/>
        <v>update unitindex set indexcode = 'USN DDG-___82' where indexcode = 'DDG-___82 (US)'</v>
      </c>
    </row>
    <row r="85" spans="1:5" x14ac:dyDescent="0.3">
      <c r="A85" s="10" t="s">
        <v>230</v>
      </c>
      <c r="B85" t="str">
        <f t="shared" si="8"/>
        <v>DDG-___83</v>
      </c>
      <c r="C85" t="str">
        <f t="shared" si="9"/>
        <v>USN DDG-___83</v>
      </c>
      <c r="D85" t="str">
        <f t="shared" si="6"/>
        <v>USN DDG-___83</v>
      </c>
      <c r="E85" t="str">
        <f t="shared" si="10"/>
        <v>update unitindex set indexcode = 'USN DDG-___83' where indexcode = 'DDG-___83 (US)'</v>
      </c>
    </row>
    <row r="86" spans="1:5" x14ac:dyDescent="0.3">
      <c r="A86" s="10" t="s">
        <v>231</v>
      </c>
      <c r="B86" t="str">
        <f t="shared" si="8"/>
        <v>DDG-___84</v>
      </c>
      <c r="C86" t="str">
        <f t="shared" si="9"/>
        <v>USN DDG-___84</v>
      </c>
      <c r="D86" t="str">
        <f t="shared" si="6"/>
        <v>USN DDG-___84</v>
      </c>
      <c r="E86" t="str">
        <f t="shared" si="10"/>
        <v>update unitindex set indexcode = 'USN DDG-___84' where indexcode = 'DDG-___84 (US)'</v>
      </c>
    </row>
    <row r="87" spans="1:5" x14ac:dyDescent="0.3">
      <c r="A87" s="10" t="s">
        <v>232</v>
      </c>
      <c r="B87" t="str">
        <f t="shared" si="8"/>
        <v>DDG-___85</v>
      </c>
      <c r="C87" t="str">
        <f t="shared" si="9"/>
        <v>USN DDG-___85</v>
      </c>
      <c r="D87" t="str">
        <f t="shared" si="6"/>
        <v>USN DDG-___85</v>
      </c>
      <c r="E87" t="str">
        <f t="shared" si="10"/>
        <v>update unitindex set indexcode = 'USN DDG-___85' where indexcode = 'DDG-___85 (US)'</v>
      </c>
    </row>
    <row r="88" spans="1:5" x14ac:dyDescent="0.3">
      <c r="A88" s="10" t="s">
        <v>233</v>
      </c>
      <c r="B88" t="str">
        <f t="shared" si="8"/>
        <v>DDG-___87</v>
      </c>
      <c r="C88" t="str">
        <f t="shared" si="9"/>
        <v>USN DDG-___87</v>
      </c>
      <c r="D88" t="str">
        <f t="shared" si="6"/>
        <v>USN DDG-___87</v>
      </c>
      <c r="E88" t="str">
        <f t="shared" si="10"/>
        <v>update unitindex set indexcode = 'USN DDG-___87' where indexcode = 'DDG-___87 (US)'</v>
      </c>
    </row>
    <row r="89" spans="1:5" x14ac:dyDescent="0.3">
      <c r="A89" s="10" t="s">
        <v>234</v>
      </c>
      <c r="B89" t="str">
        <f t="shared" si="8"/>
        <v>DDG-___88</v>
      </c>
      <c r="C89" t="str">
        <f t="shared" si="9"/>
        <v>USN DDG-___88</v>
      </c>
      <c r="D89" t="str">
        <f t="shared" si="6"/>
        <v>USN DDG-___88</v>
      </c>
      <c r="E89" t="str">
        <f t="shared" si="10"/>
        <v>update unitindex set indexcode = 'USN DDG-___88' where indexcode = 'DDG-___88 (US)'</v>
      </c>
    </row>
    <row r="90" spans="1:5" x14ac:dyDescent="0.3">
      <c r="A90" s="10" t="s">
        <v>235</v>
      </c>
      <c r="B90" t="str">
        <f t="shared" si="8"/>
        <v>DDG-___89</v>
      </c>
      <c r="C90" t="str">
        <f t="shared" si="9"/>
        <v>USN DDG-___89</v>
      </c>
      <c r="D90" t="str">
        <f t="shared" si="6"/>
        <v>USN DDG-___89</v>
      </c>
      <c r="E90" t="str">
        <f t="shared" si="10"/>
        <v>update unitindex set indexcode = 'USN DDG-___89' where indexcode = 'DDG-___89 (US)'</v>
      </c>
    </row>
    <row r="91" spans="1:5" x14ac:dyDescent="0.3">
      <c r="A91" s="10" t="s">
        <v>236</v>
      </c>
      <c r="B91" t="str">
        <f t="shared" si="8"/>
        <v>DDG-___91</v>
      </c>
      <c r="C91" t="str">
        <f t="shared" si="9"/>
        <v>USN DDG-___91</v>
      </c>
      <c r="D91" t="str">
        <f t="shared" si="6"/>
        <v>USN DDG-___91</v>
      </c>
      <c r="E91" t="str">
        <f t="shared" si="10"/>
        <v>update unitindex set indexcode = 'USN DDG-___91' where indexcode = 'DDG-___91 (US)'</v>
      </c>
    </row>
    <row r="92" spans="1:5" x14ac:dyDescent="0.3">
      <c r="A92" s="10" t="s">
        <v>237</v>
      </c>
      <c r="B92" t="str">
        <f t="shared" si="8"/>
        <v>DDG-___92</v>
      </c>
      <c r="C92" t="str">
        <f t="shared" si="9"/>
        <v>USN DDG-___92</v>
      </c>
      <c r="D92" t="str">
        <f t="shared" si="6"/>
        <v>USN DDG-___92</v>
      </c>
      <c r="E92" t="str">
        <f t="shared" si="10"/>
        <v>update unitindex set indexcode = 'USN DDG-___92' where indexcode = 'DDG-___92 (US)'</v>
      </c>
    </row>
    <row r="93" spans="1:5" x14ac:dyDescent="0.3">
      <c r="A93" s="10" t="s">
        <v>238</v>
      </c>
      <c r="B93" t="str">
        <f t="shared" si="8"/>
        <v>DDG-___94</v>
      </c>
      <c r="C93" t="str">
        <f t="shared" si="9"/>
        <v>USN DDG-___94</v>
      </c>
      <c r="D93" t="str">
        <f t="shared" si="6"/>
        <v>USN DDG-___94</v>
      </c>
      <c r="E93" t="str">
        <f t="shared" si="10"/>
        <v>update unitindex set indexcode = 'USN DDG-___94' where indexcode = 'DDG-___94 (US)'</v>
      </c>
    </row>
    <row r="94" spans="1:5" x14ac:dyDescent="0.3">
      <c r="A94" s="10" t="s">
        <v>239</v>
      </c>
      <c r="B94" t="str">
        <f t="shared" si="8"/>
        <v>DDG-___95</v>
      </c>
      <c r="C94" t="str">
        <f t="shared" si="9"/>
        <v>USN DDG-___95</v>
      </c>
      <c r="D94" t="str">
        <f t="shared" si="6"/>
        <v>USN DDG-___95</v>
      </c>
      <c r="E94" t="str">
        <f t="shared" si="10"/>
        <v>update unitindex set indexcode = 'USN DDG-___95' where indexcode = 'DDG-___95 (US)'</v>
      </c>
    </row>
    <row r="95" spans="1:5" x14ac:dyDescent="0.3">
      <c r="A95" s="10" t="s">
        <v>240</v>
      </c>
      <c r="B95" t="str">
        <f t="shared" si="8"/>
        <v>DDG-___96</v>
      </c>
      <c r="C95" t="str">
        <f t="shared" si="9"/>
        <v>USN DDG-___96</v>
      </c>
      <c r="D95" t="str">
        <f t="shared" si="6"/>
        <v>USN DDG-___96</v>
      </c>
      <c r="E95" t="str">
        <f t="shared" si="10"/>
        <v>update unitindex set indexcode = 'USN DDG-___96' where indexcode = 'DDG-___96 (US)'</v>
      </c>
    </row>
    <row r="96" spans="1:5" x14ac:dyDescent="0.3">
      <c r="A96" s="10" t="s">
        <v>241</v>
      </c>
      <c r="B96" t="str">
        <f t="shared" si="8"/>
        <v>DDG-___98</v>
      </c>
      <c r="C96" t="str">
        <f t="shared" si="9"/>
        <v>USN DDG-___98</v>
      </c>
      <c r="D96" t="str">
        <f t="shared" si="6"/>
        <v>USN DDG-___98</v>
      </c>
      <c r="E96" t="str">
        <f t="shared" si="10"/>
        <v>update unitindex set indexcode = 'USN DDG-___98' where indexcode = 'DDG-___98 (US)'</v>
      </c>
    </row>
    <row r="97" spans="1:5" x14ac:dyDescent="0.3">
      <c r="A97" s="10" t="s">
        <v>242</v>
      </c>
      <c r="B97" t="str">
        <f t="shared" si="8"/>
        <v>DDG-___99</v>
      </c>
      <c r="C97" t="str">
        <f t="shared" si="9"/>
        <v>USN DDG-___99</v>
      </c>
      <c r="D97" t="str">
        <f t="shared" si="6"/>
        <v>USN DDG-___99</v>
      </c>
      <c r="E97" t="str">
        <f t="shared" si="10"/>
        <v>update unitindex set indexcode = 'USN DDG-___99' where indexcode = 'DDG-___99 (US)'</v>
      </c>
    </row>
    <row r="98" spans="1:5" x14ac:dyDescent="0.3">
      <c r="A98" s="10" t="s">
        <v>243</v>
      </c>
      <c r="B98" t="str">
        <f t="shared" si="8"/>
        <v>DDG-__100</v>
      </c>
      <c r="C98" t="str">
        <f t="shared" si="9"/>
        <v>USN DDG-__100</v>
      </c>
      <c r="D98" t="str">
        <f t="shared" si="6"/>
        <v>USN DDG-__100</v>
      </c>
      <c r="E98" t="str">
        <f t="shared" si="10"/>
        <v>update unitindex set indexcode = 'USN DDG-__100' where indexcode = 'DDG-__100 (US)'</v>
      </c>
    </row>
    <row r="99" spans="1:5" x14ac:dyDescent="0.3">
      <c r="A99" s="10" t="s">
        <v>244</v>
      </c>
      <c r="B99" t="str">
        <f t="shared" si="8"/>
        <v>DDG-__102</v>
      </c>
      <c r="C99" t="str">
        <f t="shared" si="9"/>
        <v>USN DDG-__102</v>
      </c>
      <c r="D99" t="str">
        <f t="shared" si="6"/>
        <v>USN DDG-__102</v>
      </c>
      <c r="E99" t="str">
        <f t="shared" si="10"/>
        <v>update unitindex set indexcode = 'USN DDG-__102' where indexcode = 'DDG-__102 (US)'</v>
      </c>
    </row>
    <row r="100" spans="1:5" x14ac:dyDescent="0.3">
      <c r="A100" s="10" t="s">
        <v>245</v>
      </c>
      <c r="B100" t="str">
        <f t="shared" si="8"/>
        <v>DDG-__103</v>
      </c>
      <c r="C100" t="str">
        <f t="shared" si="9"/>
        <v>USN DDG-__103</v>
      </c>
      <c r="D100" t="str">
        <f t="shared" si="6"/>
        <v>USN DDG-__103</v>
      </c>
      <c r="E100" t="str">
        <f t="shared" si="10"/>
        <v>update unitindex set indexcode = 'USN DDG-__103' where indexcode = 'DDG-__103 (US)'</v>
      </c>
    </row>
    <row r="101" spans="1:5" x14ac:dyDescent="0.3">
      <c r="A101" s="10" t="s">
        <v>246</v>
      </c>
      <c r="B101" t="str">
        <f t="shared" si="8"/>
        <v>DDG-__105</v>
      </c>
      <c r="C101" t="str">
        <f t="shared" si="9"/>
        <v>USN DDG-__105</v>
      </c>
      <c r="D101" t="str">
        <f t="shared" si="6"/>
        <v>USN DDG-__105</v>
      </c>
      <c r="E101" t="str">
        <f t="shared" si="10"/>
        <v>update unitindex set indexcode = 'USN DDG-__105' where indexcode = 'DDG-__105 (US)'</v>
      </c>
    </row>
    <row r="102" spans="1:5" x14ac:dyDescent="0.3">
      <c r="A102" s="10" t="s">
        <v>247</v>
      </c>
      <c r="B102" t="str">
        <f t="shared" si="8"/>
        <v>DDG-__107</v>
      </c>
      <c r="C102" t="str">
        <f t="shared" si="9"/>
        <v>USN DDG-__107</v>
      </c>
      <c r="D102" t="str">
        <f t="shared" si="6"/>
        <v>USN DDG-__107</v>
      </c>
      <c r="E102" t="str">
        <f t="shared" si="10"/>
        <v>update unitindex set indexcode = 'USN DDG-__107' where indexcode = 'DDG-__107 (US)'</v>
      </c>
    </row>
    <row r="103" spans="1:5" x14ac:dyDescent="0.3">
      <c r="A103" s="10" t="s">
        <v>248</v>
      </c>
      <c r="B103" t="str">
        <f t="shared" si="8"/>
        <v>DDG-__108</v>
      </c>
      <c r="C103" t="str">
        <f t="shared" si="9"/>
        <v>USN DDG-__108</v>
      </c>
      <c r="D103" t="str">
        <f t="shared" si="6"/>
        <v>USN DDG-__108</v>
      </c>
      <c r="E103" t="str">
        <f t="shared" si="10"/>
        <v>update unitindex set indexcode = 'USN DDG-__108' where indexcode = 'DDG-__108 (US)'</v>
      </c>
    </row>
    <row r="104" spans="1:5" x14ac:dyDescent="0.3">
      <c r="A104" s="10" t="s">
        <v>249</v>
      </c>
      <c r="B104" t="str">
        <f t="shared" si="8"/>
        <v>DDG-__109</v>
      </c>
      <c r="C104" t="str">
        <f t="shared" si="9"/>
        <v>USN DDG-__109</v>
      </c>
      <c r="D104" t="str">
        <f t="shared" si="6"/>
        <v>USN DDG-__109</v>
      </c>
      <c r="E104" t="str">
        <f t="shared" si="10"/>
        <v>update unitindex set indexcode = 'USN DDG-__109' where indexcode = 'DDG-__109 (US)'</v>
      </c>
    </row>
    <row r="105" spans="1:5" x14ac:dyDescent="0.3">
      <c r="A105" s="10" t="s">
        <v>250</v>
      </c>
      <c r="B105" t="str">
        <f t="shared" si="8"/>
        <v>DDG-__110</v>
      </c>
      <c r="C105" t="str">
        <f t="shared" si="9"/>
        <v>USN DDG-__110</v>
      </c>
      <c r="D105" t="str">
        <f t="shared" si="6"/>
        <v>USN DDG-__110</v>
      </c>
      <c r="E105" t="str">
        <f t="shared" si="10"/>
        <v>update unitindex set indexcode = 'USN DDG-__110' where indexcode = 'DDG-__110 (US)'</v>
      </c>
    </row>
    <row r="106" spans="1:5" x14ac:dyDescent="0.3">
      <c r="A106" s="10" t="s">
        <v>251</v>
      </c>
      <c r="B106" t="str">
        <f t="shared" si="8"/>
        <v>DDG-__111</v>
      </c>
      <c r="C106" t="str">
        <f t="shared" si="9"/>
        <v>USN DDG-__111</v>
      </c>
      <c r="D106" t="str">
        <f t="shared" si="6"/>
        <v>USN DDG-__111</v>
      </c>
      <c r="E106" t="str">
        <f t="shared" si="10"/>
        <v>update unitindex set indexcode = 'USN DDG-__111' where indexcode = 'DDG-__111 (US)'</v>
      </c>
    </row>
    <row r="107" spans="1:5" x14ac:dyDescent="0.3">
      <c r="A107" s="10" t="s">
        <v>252</v>
      </c>
      <c r="B107" t="str">
        <f t="shared" si="8"/>
        <v>DDG-__113</v>
      </c>
      <c r="C107" t="str">
        <f t="shared" si="9"/>
        <v>USN DDG-__113</v>
      </c>
      <c r="D107" t="str">
        <f t="shared" si="6"/>
        <v>USN DDG-__113</v>
      </c>
      <c r="E107" t="str">
        <f t="shared" si="10"/>
        <v>update unitindex set indexcode = 'USN DDG-__113' where indexcode = 'DDG-__113 (US)'</v>
      </c>
    </row>
    <row r="108" spans="1:5" x14ac:dyDescent="0.3">
      <c r="A108" s="10" t="s">
        <v>253</v>
      </c>
      <c r="B108" t="str">
        <f t="shared" si="8"/>
        <v>DDG-__114</v>
      </c>
      <c r="C108" t="str">
        <f t="shared" si="9"/>
        <v>USN DDG-__114</v>
      </c>
      <c r="D108" t="str">
        <f t="shared" si="6"/>
        <v>USN DDG-__114</v>
      </c>
      <c r="E108" t="str">
        <f t="shared" si="10"/>
        <v>update unitindex set indexcode = 'USN DDG-__114' where indexcode = 'DDG-__114 (US)'</v>
      </c>
    </row>
    <row r="109" spans="1:5" x14ac:dyDescent="0.3">
      <c r="A109" s="10" t="s">
        <v>254</v>
      </c>
      <c r="B109" t="str">
        <f t="shared" si="8"/>
        <v>DDG-__115</v>
      </c>
      <c r="C109" t="str">
        <f t="shared" si="9"/>
        <v>USN DDG-__115</v>
      </c>
      <c r="D109" t="str">
        <f t="shared" si="6"/>
        <v>USN DDG-__115</v>
      </c>
      <c r="E109" t="str">
        <f t="shared" si="10"/>
        <v>update unitindex set indexcode = 'USN DDG-__115' where indexcode = 'DDG-__115 (US)'</v>
      </c>
    </row>
    <row r="110" spans="1:5" x14ac:dyDescent="0.3">
      <c r="A110" s="10" t="s">
        <v>255</v>
      </c>
      <c r="B110" t="str">
        <f t="shared" si="8"/>
        <v>DDG-__116</v>
      </c>
      <c r="C110" t="str">
        <f t="shared" si="9"/>
        <v>USN DDG-__116</v>
      </c>
      <c r="D110" t="str">
        <f t="shared" ref="D110:D121" si="11">SUBSTITUTE(C110,"USN DDG ","USN DDG-")</f>
        <v>USN DDG-__116</v>
      </c>
      <c r="E110" t="str">
        <f t="shared" si="10"/>
        <v>update unitindex set indexcode = 'USN DDG-__116' where indexcode = 'DDG-__116 (US)'</v>
      </c>
    </row>
    <row r="111" spans="1:5" x14ac:dyDescent="0.3">
      <c r="A111" s="10" t="s">
        <v>256</v>
      </c>
      <c r="B111" t="str">
        <f t="shared" si="8"/>
        <v>DDG-__117</v>
      </c>
      <c r="C111" t="str">
        <f t="shared" si="9"/>
        <v>USN DDG-__117</v>
      </c>
      <c r="D111" t="str">
        <f t="shared" si="11"/>
        <v>USN DDG-__117</v>
      </c>
      <c r="E111" t="str">
        <f t="shared" si="10"/>
        <v>update unitindex set indexcode = 'USN DDG-__117' where indexcode = 'DDG-__117 (US)'</v>
      </c>
    </row>
    <row r="112" spans="1:5" x14ac:dyDescent="0.3">
      <c r="A112" s="10" t="s">
        <v>257</v>
      </c>
      <c r="B112" t="str">
        <f t="shared" si="8"/>
        <v>DDG-__118</v>
      </c>
      <c r="C112" t="str">
        <f t="shared" si="9"/>
        <v>USN DDG-__118</v>
      </c>
      <c r="D112" t="str">
        <f t="shared" si="11"/>
        <v>USN DDG-__118</v>
      </c>
      <c r="E112" t="str">
        <f t="shared" si="10"/>
        <v>update unitindex set indexcode = 'USN DDG-__118' where indexcode = 'DDG-__118 (US)'</v>
      </c>
    </row>
    <row r="113" spans="1:5" x14ac:dyDescent="0.3">
      <c r="A113" s="10" t="s">
        <v>258</v>
      </c>
      <c r="B113" t="str">
        <f t="shared" si="8"/>
        <v>DDG-__119</v>
      </c>
      <c r="C113" t="str">
        <f t="shared" si="9"/>
        <v>USN DDG-__119</v>
      </c>
      <c r="D113" t="str">
        <f t="shared" si="11"/>
        <v>USN DDG-__119</v>
      </c>
      <c r="E113" t="str">
        <f t="shared" si="10"/>
        <v>update unitindex set indexcode = 'USN DDG-__119' where indexcode = 'DDG-__119 (US)'</v>
      </c>
    </row>
    <row r="114" spans="1:5" x14ac:dyDescent="0.3">
      <c r="A114" s="10" t="s">
        <v>259</v>
      </c>
      <c r="B114" t="str">
        <f t="shared" si="8"/>
        <v>DDG-__120</v>
      </c>
      <c r="C114" t="str">
        <f t="shared" si="9"/>
        <v>USN DDG-__120</v>
      </c>
      <c r="D114" t="str">
        <f t="shared" si="11"/>
        <v>USN DDG-__120</v>
      </c>
      <c r="E114" t="str">
        <f t="shared" si="10"/>
        <v>update unitindex set indexcode = 'USN DDG-__120' where indexcode = 'DDG-__120 (US)'</v>
      </c>
    </row>
    <row r="115" spans="1:5" x14ac:dyDescent="0.3">
      <c r="A115" s="10" t="s">
        <v>260</v>
      </c>
      <c r="B115" t="str">
        <f t="shared" si="8"/>
        <v>DDG-__121</v>
      </c>
      <c r="C115" t="str">
        <f t="shared" si="9"/>
        <v>USN DDG-__121</v>
      </c>
      <c r="D115" t="str">
        <f t="shared" si="11"/>
        <v>USN DDG-__121</v>
      </c>
      <c r="E115" t="str">
        <f t="shared" si="10"/>
        <v>update unitindex set indexcode = 'USN DDG-__121' where indexcode = 'DDG-__121 (US)'</v>
      </c>
    </row>
    <row r="116" spans="1:5" x14ac:dyDescent="0.3">
      <c r="A116" s="10" t="s">
        <v>261</v>
      </c>
      <c r="B116" t="str">
        <f t="shared" si="8"/>
        <v>DDG-__122</v>
      </c>
      <c r="C116" t="str">
        <f t="shared" si="9"/>
        <v>USN DDG-__122</v>
      </c>
      <c r="D116" t="str">
        <f t="shared" si="11"/>
        <v>USN DDG-__122</v>
      </c>
      <c r="E116" t="str">
        <f t="shared" si="10"/>
        <v>update unitindex set indexcode = 'USN DDG-__122' where indexcode = 'DDG-__122 (US)'</v>
      </c>
    </row>
    <row r="117" spans="1:5" x14ac:dyDescent="0.3">
      <c r="A117" s="10" t="s">
        <v>262</v>
      </c>
      <c r="B117" t="str">
        <f t="shared" si="8"/>
        <v>DDG-__123</v>
      </c>
      <c r="C117" t="str">
        <f t="shared" si="9"/>
        <v>USN DDG-__123</v>
      </c>
      <c r="D117" t="str">
        <f t="shared" si="11"/>
        <v>USN DDG-__123</v>
      </c>
      <c r="E117" t="str">
        <f t="shared" si="10"/>
        <v>update unitindex set indexcode = 'USN DDG-__123' where indexcode = 'DDG-__123 (US)'</v>
      </c>
    </row>
    <row r="118" spans="1:5" x14ac:dyDescent="0.3">
      <c r="A118" s="10" t="s">
        <v>263</v>
      </c>
      <c r="B118" t="str">
        <f t="shared" si="8"/>
        <v>DDG-__124</v>
      </c>
      <c r="C118" t="str">
        <f t="shared" si="9"/>
        <v>USN DDG-__124</v>
      </c>
      <c r="D118" t="str">
        <f t="shared" si="11"/>
        <v>USN DDG-__124</v>
      </c>
      <c r="E118" t="str">
        <f t="shared" si="10"/>
        <v>update unitindex set indexcode = 'USN DDG-__124' where indexcode = 'DDG-__124 (US)'</v>
      </c>
    </row>
    <row r="119" spans="1:5" x14ac:dyDescent="0.3">
      <c r="A119" s="10" t="s">
        <v>264</v>
      </c>
      <c r="B119" t="str">
        <f t="shared" si="8"/>
        <v>DDG-__125</v>
      </c>
      <c r="C119" t="str">
        <f t="shared" si="9"/>
        <v>USN DDG-__125</v>
      </c>
      <c r="D119" t="str">
        <f t="shared" si="11"/>
        <v>USN DDG-__125</v>
      </c>
      <c r="E119" t="str">
        <f t="shared" si="10"/>
        <v>update unitindex set indexcode = 'USN DDG-__125' where indexcode = 'DDG-__125 (US)'</v>
      </c>
    </row>
    <row r="120" spans="1:5" x14ac:dyDescent="0.3">
      <c r="A120" s="10" t="s">
        <v>265</v>
      </c>
      <c r="B120" t="str">
        <f t="shared" si="8"/>
        <v>DDG-__126</v>
      </c>
      <c r="C120" t="str">
        <f t="shared" si="9"/>
        <v>USN DDG-__126</v>
      </c>
      <c r="D120" t="str">
        <f t="shared" si="11"/>
        <v>USN DDG-__126</v>
      </c>
      <c r="E120" t="str">
        <f t="shared" si="10"/>
        <v>update unitindex set indexcode = 'USN DDG-__126' where indexcode = 'DDG-__126 (US)'</v>
      </c>
    </row>
    <row r="121" spans="1:5" x14ac:dyDescent="0.3">
      <c r="A121" s="10" t="s">
        <v>266</v>
      </c>
      <c r="B121" t="str">
        <f t="shared" si="8"/>
        <v>DDG-__127</v>
      </c>
      <c r="C121" t="str">
        <f t="shared" si="9"/>
        <v>USN DDG-__127</v>
      </c>
      <c r="D121" t="str">
        <f t="shared" si="11"/>
        <v>USN DDG-__127</v>
      </c>
      <c r="E121" t="str">
        <f t="shared" si="10"/>
        <v>update unitindex set indexcode = 'USN DDG-__127' where indexcode = 'DDG-__127 (US)'</v>
      </c>
    </row>
    <row r="122" spans="1:5" x14ac:dyDescent="0.3">
      <c r="A122" s="10" t="s">
        <v>267</v>
      </c>
      <c r="B122" t="str">
        <f t="shared" si="8"/>
        <v>LCC-___19</v>
      </c>
      <c r="C122" t="str">
        <f t="shared" si="9"/>
        <v>USN LCC-___19</v>
      </c>
      <c r="D122" t="str">
        <f t="shared" ref="D66:D129" si="12">SUBSTITUTE(C122,"USN CG-","USN CG ")</f>
        <v>USN LCC-___19</v>
      </c>
      <c r="E122" t="str">
        <f t="shared" si="10"/>
        <v>update unitindex set indexcode = 'USN LCC-___19' where indexcode = 'LCC-___19 (US)'</v>
      </c>
    </row>
    <row r="123" spans="1:5" x14ac:dyDescent="0.3">
      <c r="A123" s="10" t="s">
        <v>268</v>
      </c>
      <c r="B123" t="str">
        <f t="shared" si="8"/>
        <v>LCC-___20</v>
      </c>
      <c r="C123" t="str">
        <f t="shared" si="9"/>
        <v>USN LCC-___20</v>
      </c>
      <c r="D123" t="str">
        <f t="shared" si="12"/>
        <v>USN LCC-___20</v>
      </c>
      <c r="E123" t="str">
        <f t="shared" si="10"/>
        <v>update unitindex set indexcode = 'USN LCC-___20' where indexcode = 'LCC-___20 (US)'</v>
      </c>
    </row>
    <row r="124" spans="1:5" x14ac:dyDescent="0.3">
      <c r="A124" s="10" t="s">
        <v>269</v>
      </c>
      <c r="B124" t="str">
        <f t="shared" si="8"/>
        <v>LCS-____1</v>
      </c>
      <c r="C124" t="str">
        <f t="shared" si="9"/>
        <v>USN LCS-____1</v>
      </c>
      <c r="D124" t="str">
        <f t="shared" si="12"/>
        <v>USN LCS-____1</v>
      </c>
      <c r="E124" t="str">
        <f t="shared" si="10"/>
        <v>update unitindex set indexcode = 'USN LCS-____1' where indexcode = 'LCS-____1 (US)'</v>
      </c>
    </row>
    <row r="125" spans="1:5" x14ac:dyDescent="0.3">
      <c r="A125" s="10" t="s">
        <v>270</v>
      </c>
      <c r="B125" t="str">
        <f t="shared" si="8"/>
        <v>LCS-____2</v>
      </c>
      <c r="C125" t="str">
        <f t="shared" si="9"/>
        <v>USN LCS-____2</v>
      </c>
      <c r="D125" t="str">
        <f t="shared" si="12"/>
        <v>USN LCS-____2</v>
      </c>
      <c r="E125" t="str">
        <f t="shared" si="10"/>
        <v>update unitindex set indexcode = 'USN LCS-____2' where indexcode = 'LCS-____2 (US)'</v>
      </c>
    </row>
    <row r="126" spans="1:5" x14ac:dyDescent="0.3">
      <c r="A126" s="10" t="s">
        <v>271</v>
      </c>
      <c r="B126" t="str">
        <f t="shared" si="8"/>
        <v>LCS-____3</v>
      </c>
      <c r="C126" t="str">
        <f t="shared" si="9"/>
        <v>USN LCS-____3</v>
      </c>
      <c r="D126" t="str">
        <f t="shared" si="12"/>
        <v>USN LCS-____3</v>
      </c>
      <c r="E126" t="str">
        <f t="shared" si="10"/>
        <v>update unitindex set indexcode = 'USN LCS-____3' where indexcode = 'LCS-____3 (US)'</v>
      </c>
    </row>
    <row r="127" spans="1:5" x14ac:dyDescent="0.3">
      <c r="A127" s="10" t="s">
        <v>272</v>
      </c>
      <c r="B127" t="str">
        <f t="shared" si="8"/>
        <v>LCS-____4</v>
      </c>
      <c r="C127" t="str">
        <f t="shared" si="9"/>
        <v>USN LCS-____4</v>
      </c>
      <c r="D127" t="str">
        <f t="shared" si="12"/>
        <v>USN LCS-____4</v>
      </c>
      <c r="E127" t="str">
        <f t="shared" si="10"/>
        <v>update unitindex set indexcode = 'USN LCS-____4' where indexcode = 'LCS-____4 (US)'</v>
      </c>
    </row>
    <row r="128" spans="1:5" x14ac:dyDescent="0.3">
      <c r="A128" s="10" t="s">
        <v>273</v>
      </c>
      <c r="B128" t="str">
        <f t="shared" si="8"/>
        <v>LCS-____5</v>
      </c>
      <c r="C128" t="str">
        <f t="shared" si="9"/>
        <v>USN LCS-____5</v>
      </c>
      <c r="D128" t="str">
        <f t="shared" si="12"/>
        <v>USN LCS-____5</v>
      </c>
      <c r="E128" t="str">
        <f t="shared" si="10"/>
        <v>update unitindex set indexcode = 'USN LCS-____5' where indexcode = 'LCS-____5 (US)'</v>
      </c>
    </row>
    <row r="129" spans="1:5" x14ac:dyDescent="0.3">
      <c r="A129" s="10" t="s">
        <v>274</v>
      </c>
      <c r="B129" t="str">
        <f t="shared" si="8"/>
        <v>LCS-____6</v>
      </c>
      <c r="C129" t="str">
        <f t="shared" si="9"/>
        <v>USN LCS-____6</v>
      </c>
      <c r="D129" t="str">
        <f t="shared" si="12"/>
        <v>USN LCS-____6</v>
      </c>
      <c r="E129" t="str">
        <f t="shared" si="10"/>
        <v>update unitindex set indexcode = 'USN LCS-____6' where indexcode = 'LCS-____6 (US)'</v>
      </c>
    </row>
    <row r="130" spans="1:5" x14ac:dyDescent="0.3">
      <c r="A130" s="10" t="s">
        <v>275</v>
      </c>
      <c r="B130" t="str">
        <f t="shared" ref="B130:B165" si="13">SUBSTITUTE(A130," (US)","")</f>
        <v>LCS-____7</v>
      </c>
      <c r="C130" t="str">
        <f t="shared" ref="C130:C165" si="14">CONCATENATE("USN ",B130)</f>
        <v>USN LCS-____7</v>
      </c>
      <c r="D130" t="str">
        <f t="shared" ref="D130:D165" si="15">SUBSTITUTE(C130,"USN CG-","USN CG ")</f>
        <v>USN LCS-____7</v>
      </c>
      <c r="E130" t="str">
        <f t="shared" ref="E130:E165" si="16">CONCATENATE("update unitindex set indexcode = '",D130,"'"," where indexcode = '",A130,"'")</f>
        <v>update unitindex set indexcode = 'USN LCS-____7' where indexcode = 'LCS-____7 (US)'</v>
      </c>
    </row>
    <row r="131" spans="1:5" x14ac:dyDescent="0.3">
      <c r="A131" s="10" t="s">
        <v>276</v>
      </c>
      <c r="B131" t="str">
        <f t="shared" si="13"/>
        <v>LCS-____8</v>
      </c>
      <c r="C131" t="str">
        <f t="shared" si="14"/>
        <v>USN LCS-____8</v>
      </c>
      <c r="D131" t="str">
        <f t="shared" si="15"/>
        <v>USN LCS-____8</v>
      </c>
      <c r="E131" t="str">
        <f t="shared" si="16"/>
        <v>update unitindex set indexcode = 'USN LCS-____8' where indexcode = 'LCS-____8 (US)'</v>
      </c>
    </row>
    <row r="132" spans="1:5" x14ac:dyDescent="0.3">
      <c r="A132" s="10" t="s">
        <v>277</v>
      </c>
      <c r="B132" t="str">
        <f t="shared" si="13"/>
        <v>LCS-____9</v>
      </c>
      <c r="C132" t="str">
        <f t="shared" si="14"/>
        <v>USN LCS-____9</v>
      </c>
      <c r="D132" t="str">
        <f t="shared" si="15"/>
        <v>USN LCS-____9</v>
      </c>
      <c r="E132" t="str">
        <f t="shared" si="16"/>
        <v>update unitindex set indexcode = 'USN LCS-____9' where indexcode = 'LCS-____9 (US)'</v>
      </c>
    </row>
    <row r="133" spans="1:5" x14ac:dyDescent="0.3">
      <c r="A133" s="10" t="s">
        <v>278</v>
      </c>
      <c r="B133" t="str">
        <f t="shared" si="13"/>
        <v>LCS-___10</v>
      </c>
      <c r="C133" t="str">
        <f t="shared" si="14"/>
        <v>USN LCS-___10</v>
      </c>
      <c r="D133" t="str">
        <f t="shared" si="15"/>
        <v>USN LCS-___10</v>
      </c>
      <c r="E133" t="str">
        <f t="shared" si="16"/>
        <v>update unitindex set indexcode = 'USN LCS-___10' where indexcode = 'LCS-___10 (US)'</v>
      </c>
    </row>
    <row r="134" spans="1:5" x14ac:dyDescent="0.3">
      <c r="A134" s="10" t="s">
        <v>279</v>
      </c>
      <c r="B134" t="str">
        <f t="shared" si="13"/>
        <v>LCS-___11</v>
      </c>
      <c r="C134" t="str">
        <f t="shared" si="14"/>
        <v>USN LCS-___11</v>
      </c>
      <c r="D134" t="str">
        <f t="shared" si="15"/>
        <v>USN LCS-___11</v>
      </c>
      <c r="E134" t="str">
        <f t="shared" si="16"/>
        <v>update unitindex set indexcode = 'USN LCS-___11' where indexcode = 'LCS-___11 (US)'</v>
      </c>
    </row>
    <row r="135" spans="1:5" x14ac:dyDescent="0.3">
      <c r="A135" s="10" t="s">
        <v>280</v>
      </c>
      <c r="B135" t="str">
        <f t="shared" si="13"/>
        <v>LCS-___12</v>
      </c>
      <c r="C135" t="str">
        <f t="shared" si="14"/>
        <v>USN LCS-___12</v>
      </c>
      <c r="D135" t="str">
        <f t="shared" si="15"/>
        <v>USN LCS-___12</v>
      </c>
      <c r="E135" t="str">
        <f t="shared" si="16"/>
        <v>update unitindex set indexcode = 'USN LCS-___12' where indexcode = 'LCS-___12 (US)'</v>
      </c>
    </row>
    <row r="136" spans="1:5" x14ac:dyDescent="0.3">
      <c r="A136" s="10" t="s">
        <v>281</v>
      </c>
      <c r="B136" t="str">
        <f t="shared" si="13"/>
        <v>LCS-___13</v>
      </c>
      <c r="C136" t="str">
        <f t="shared" si="14"/>
        <v>USN LCS-___13</v>
      </c>
      <c r="D136" t="str">
        <f t="shared" si="15"/>
        <v>USN LCS-___13</v>
      </c>
      <c r="E136" t="str">
        <f t="shared" si="16"/>
        <v>update unitindex set indexcode = 'USN LCS-___13' where indexcode = 'LCS-___13 (US)'</v>
      </c>
    </row>
    <row r="137" spans="1:5" x14ac:dyDescent="0.3">
      <c r="A137" s="10" t="s">
        <v>282</v>
      </c>
      <c r="B137" t="str">
        <f t="shared" si="13"/>
        <v>LCS-___14</v>
      </c>
      <c r="C137" t="str">
        <f t="shared" si="14"/>
        <v>USN LCS-___14</v>
      </c>
      <c r="D137" t="str">
        <f t="shared" si="15"/>
        <v>USN LCS-___14</v>
      </c>
      <c r="E137" t="str">
        <f t="shared" si="16"/>
        <v>update unitindex set indexcode = 'USN LCS-___14' where indexcode = 'LCS-___14 (US)'</v>
      </c>
    </row>
    <row r="138" spans="1:5" x14ac:dyDescent="0.3">
      <c r="A138" s="10" t="s">
        <v>283</v>
      </c>
      <c r="B138" t="str">
        <f t="shared" si="13"/>
        <v>LCS-___15</v>
      </c>
      <c r="C138" t="str">
        <f t="shared" si="14"/>
        <v>USN LCS-___15</v>
      </c>
      <c r="D138" t="str">
        <f t="shared" si="15"/>
        <v>USN LCS-___15</v>
      </c>
      <c r="E138" t="str">
        <f t="shared" si="16"/>
        <v>update unitindex set indexcode = 'USN LCS-___15' where indexcode = 'LCS-___15 (US)'</v>
      </c>
    </row>
    <row r="139" spans="1:5" x14ac:dyDescent="0.3">
      <c r="A139" s="10" t="s">
        <v>284</v>
      </c>
      <c r="B139" t="str">
        <f t="shared" si="13"/>
        <v>LCS-___16</v>
      </c>
      <c r="C139" t="str">
        <f t="shared" si="14"/>
        <v>USN LCS-___16</v>
      </c>
      <c r="D139" t="str">
        <f t="shared" si="15"/>
        <v>USN LCS-___16</v>
      </c>
      <c r="E139" t="str">
        <f t="shared" si="16"/>
        <v>update unitindex set indexcode = 'USN LCS-___16' where indexcode = 'LCS-___16 (US)'</v>
      </c>
    </row>
    <row r="140" spans="1:5" x14ac:dyDescent="0.3">
      <c r="A140" s="10" t="s">
        <v>285</v>
      </c>
      <c r="B140" t="str">
        <f t="shared" si="13"/>
        <v>LCS-___17</v>
      </c>
      <c r="C140" t="str">
        <f t="shared" si="14"/>
        <v>USN LCS-___17</v>
      </c>
      <c r="D140" t="str">
        <f t="shared" si="15"/>
        <v>USN LCS-___17</v>
      </c>
      <c r="E140" t="str">
        <f t="shared" si="16"/>
        <v>update unitindex set indexcode = 'USN LCS-___17' where indexcode = 'LCS-___17 (US)'</v>
      </c>
    </row>
    <row r="141" spans="1:5" x14ac:dyDescent="0.3">
      <c r="A141" s="10" t="s">
        <v>286</v>
      </c>
      <c r="B141" t="str">
        <f t="shared" si="13"/>
        <v>LCS-___18</v>
      </c>
      <c r="C141" t="str">
        <f t="shared" si="14"/>
        <v>USN LCS-___18</v>
      </c>
      <c r="D141" t="str">
        <f t="shared" si="15"/>
        <v>USN LCS-___18</v>
      </c>
      <c r="E141" t="str">
        <f t="shared" si="16"/>
        <v>update unitindex set indexcode = 'USN LCS-___18' where indexcode = 'LCS-___18 (US)'</v>
      </c>
    </row>
    <row r="142" spans="1:5" x14ac:dyDescent="0.3">
      <c r="A142" s="10" t="s">
        <v>287</v>
      </c>
      <c r="B142" t="str">
        <f t="shared" si="13"/>
        <v>LCS-___19</v>
      </c>
      <c r="C142" t="str">
        <f t="shared" si="14"/>
        <v>USN LCS-___19</v>
      </c>
      <c r="D142" t="str">
        <f t="shared" si="15"/>
        <v>USN LCS-___19</v>
      </c>
      <c r="E142" t="str">
        <f t="shared" si="16"/>
        <v>update unitindex set indexcode = 'USN LCS-___19' where indexcode = 'LCS-___19 (US)'</v>
      </c>
    </row>
    <row r="143" spans="1:5" x14ac:dyDescent="0.3">
      <c r="A143" s="10" t="s">
        <v>288</v>
      </c>
      <c r="B143" t="str">
        <f t="shared" si="13"/>
        <v>LCS-___20</v>
      </c>
      <c r="C143" t="str">
        <f t="shared" si="14"/>
        <v>USN LCS-___20</v>
      </c>
      <c r="D143" t="str">
        <f t="shared" si="15"/>
        <v>USN LCS-___20</v>
      </c>
      <c r="E143" t="str">
        <f t="shared" si="16"/>
        <v>update unitindex set indexcode = 'USN LCS-___20' where indexcode = 'LCS-___20 (US)'</v>
      </c>
    </row>
    <row r="144" spans="1:5" x14ac:dyDescent="0.3">
      <c r="A144" s="10" t="s">
        <v>289</v>
      </c>
      <c r="B144" t="str">
        <f t="shared" si="13"/>
        <v>LCS-___21</v>
      </c>
      <c r="C144" t="str">
        <f t="shared" si="14"/>
        <v>USN LCS-___21</v>
      </c>
      <c r="D144" t="str">
        <f t="shared" si="15"/>
        <v>USN LCS-___21</v>
      </c>
      <c r="E144" t="str">
        <f t="shared" si="16"/>
        <v>update unitindex set indexcode = 'USN LCS-___21' where indexcode = 'LCS-___21 (US)'</v>
      </c>
    </row>
    <row r="145" spans="1:5" x14ac:dyDescent="0.3">
      <c r="A145" s="10" t="s">
        <v>290</v>
      </c>
      <c r="B145" t="str">
        <f t="shared" si="13"/>
        <v>LCS-___22</v>
      </c>
      <c r="C145" t="str">
        <f t="shared" si="14"/>
        <v>USN LCS-___22</v>
      </c>
      <c r="D145" t="str">
        <f t="shared" si="15"/>
        <v>USN LCS-___22</v>
      </c>
      <c r="E145" t="str">
        <f t="shared" si="16"/>
        <v>update unitindex set indexcode = 'USN LCS-___22' where indexcode = 'LCS-___22 (US)'</v>
      </c>
    </row>
    <row r="146" spans="1:5" x14ac:dyDescent="0.3">
      <c r="A146" s="10" t="s">
        <v>291</v>
      </c>
      <c r="B146" t="str">
        <f t="shared" si="13"/>
        <v>LCS-___23</v>
      </c>
      <c r="C146" t="str">
        <f t="shared" si="14"/>
        <v>USN LCS-___23</v>
      </c>
      <c r="D146" t="str">
        <f t="shared" si="15"/>
        <v>USN LCS-___23</v>
      </c>
      <c r="E146" t="str">
        <f t="shared" si="16"/>
        <v>update unitindex set indexcode = 'USN LCS-___23' where indexcode = 'LCS-___23 (US)'</v>
      </c>
    </row>
    <row r="147" spans="1:5" x14ac:dyDescent="0.3">
      <c r="A147" s="10" t="s">
        <v>292</v>
      </c>
      <c r="B147" t="str">
        <f t="shared" si="13"/>
        <v>LCS-___24</v>
      </c>
      <c r="C147" t="str">
        <f t="shared" si="14"/>
        <v>USN LCS-___24</v>
      </c>
      <c r="D147" t="str">
        <f t="shared" si="15"/>
        <v>USN LCS-___24</v>
      </c>
      <c r="E147" t="str">
        <f t="shared" si="16"/>
        <v>update unitindex set indexcode = 'USN LCS-___24' where indexcode = 'LCS-___24 (US)'</v>
      </c>
    </row>
    <row r="148" spans="1:5" x14ac:dyDescent="0.3">
      <c r="A148" s="10" t="s">
        <v>293</v>
      </c>
      <c r="B148" t="str">
        <f t="shared" si="13"/>
        <v>LCS-___25</v>
      </c>
      <c r="C148" t="str">
        <f t="shared" si="14"/>
        <v>USN LCS-___25</v>
      </c>
      <c r="D148" t="str">
        <f t="shared" si="15"/>
        <v>USN LCS-___25</v>
      </c>
      <c r="E148" t="str">
        <f t="shared" si="16"/>
        <v>update unitindex set indexcode = 'USN LCS-___25' where indexcode = 'LCS-___25 (US)'</v>
      </c>
    </row>
    <row r="149" spans="1:5" x14ac:dyDescent="0.3">
      <c r="A149" s="10" t="s">
        <v>294</v>
      </c>
      <c r="B149" t="str">
        <f t="shared" si="13"/>
        <v>LCS-___26</v>
      </c>
      <c r="C149" t="str">
        <f t="shared" si="14"/>
        <v>USN LCS-___26</v>
      </c>
      <c r="D149" t="str">
        <f t="shared" si="15"/>
        <v>USN LCS-___26</v>
      </c>
      <c r="E149" t="str">
        <f t="shared" si="16"/>
        <v>update unitindex set indexcode = 'USN LCS-___26' where indexcode = 'LCS-___26 (US)'</v>
      </c>
    </row>
    <row r="150" spans="1:5" x14ac:dyDescent="0.3">
      <c r="A150" s="10" t="s">
        <v>295</v>
      </c>
      <c r="B150" t="str">
        <f t="shared" si="13"/>
        <v>LCS-___27</v>
      </c>
      <c r="C150" t="str">
        <f t="shared" si="14"/>
        <v>USN LCS-___27</v>
      </c>
      <c r="D150" t="str">
        <f t="shared" si="15"/>
        <v>USN LCS-___27</v>
      </c>
      <c r="E150" t="str">
        <f t="shared" si="16"/>
        <v>update unitindex set indexcode = 'USN LCS-___27' where indexcode = 'LCS-___27 (US)'</v>
      </c>
    </row>
    <row r="151" spans="1:5" x14ac:dyDescent="0.3">
      <c r="A151" s="10" t="s">
        <v>296</v>
      </c>
      <c r="B151" t="str">
        <f t="shared" si="13"/>
        <v>LCS-___28</v>
      </c>
      <c r="C151" t="str">
        <f t="shared" si="14"/>
        <v>USN LCS-___28</v>
      </c>
      <c r="D151" t="str">
        <f t="shared" si="15"/>
        <v>USN LCS-___28</v>
      </c>
      <c r="E151" t="str">
        <f t="shared" si="16"/>
        <v>update unitindex set indexcode = 'USN LCS-___28' where indexcode = 'LCS-___28 (US)'</v>
      </c>
    </row>
    <row r="152" spans="1:5" x14ac:dyDescent="0.3">
      <c r="A152" s="10" t="s">
        <v>297</v>
      </c>
      <c r="B152" t="str">
        <f t="shared" si="13"/>
        <v>MCM-____1</v>
      </c>
      <c r="C152" t="str">
        <f t="shared" si="14"/>
        <v>USN MCM-____1</v>
      </c>
      <c r="D152" t="str">
        <f t="shared" si="15"/>
        <v>USN MCM-____1</v>
      </c>
      <c r="E152" t="str">
        <f t="shared" si="16"/>
        <v>update unitindex set indexcode = 'USN MCM-____1' where indexcode = 'MCM-____1 (US)'</v>
      </c>
    </row>
    <row r="153" spans="1:5" x14ac:dyDescent="0.3">
      <c r="A153" s="10" t="s">
        <v>298</v>
      </c>
      <c r="B153" t="str">
        <f t="shared" si="13"/>
        <v>MCM-____2</v>
      </c>
      <c r="C153" t="str">
        <f t="shared" si="14"/>
        <v>USN MCM-____2</v>
      </c>
      <c r="D153" t="str">
        <f t="shared" si="15"/>
        <v>USN MCM-____2</v>
      </c>
      <c r="E153" t="str">
        <f t="shared" si="16"/>
        <v>update unitindex set indexcode = 'USN MCM-____2' where indexcode = 'MCM-____2 (US)'</v>
      </c>
    </row>
    <row r="154" spans="1:5" x14ac:dyDescent="0.3">
      <c r="A154" s="10" t="s">
        <v>299</v>
      </c>
      <c r="B154" t="str">
        <f t="shared" si="13"/>
        <v>MCM-____3</v>
      </c>
      <c r="C154" t="str">
        <f t="shared" si="14"/>
        <v>USN MCM-____3</v>
      </c>
      <c r="D154" t="str">
        <f t="shared" si="15"/>
        <v>USN MCM-____3</v>
      </c>
      <c r="E154" t="str">
        <f t="shared" si="16"/>
        <v>update unitindex set indexcode = 'USN MCM-____3' where indexcode = 'MCM-____3 (US)'</v>
      </c>
    </row>
    <row r="155" spans="1:5" x14ac:dyDescent="0.3">
      <c r="A155" s="10" t="s">
        <v>300</v>
      </c>
      <c r="B155" t="str">
        <f t="shared" si="13"/>
        <v>MCM-____4</v>
      </c>
      <c r="C155" t="str">
        <f t="shared" si="14"/>
        <v>USN MCM-____4</v>
      </c>
      <c r="D155" t="str">
        <f t="shared" si="15"/>
        <v>USN MCM-____4</v>
      </c>
      <c r="E155" t="str">
        <f t="shared" si="16"/>
        <v>update unitindex set indexcode = 'USN MCM-____4' where indexcode = 'MCM-____4 (US)'</v>
      </c>
    </row>
    <row r="156" spans="1:5" x14ac:dyDescent="0.3">
      <c r="A156" s="10" t="s">
        <v>301</v>
      </c>
      <c r="B156" t="str">
        <f t="shared" si="13"/>
        <v>MCM-____5</v>
      </c>
      <c r="C156" t="str">
        <f t="shared" si="14"/>
        <v>USN MCM-____5</v>
      </c>
      <c r="D156" t="str">
        <f t="shared" si="15"/>
        <v>USN MCM-____5</v>
      </c>
      <c r="E156" t="str">
        <f t="shared" si="16"/>
        <v>update unitindex set indexcode = 'USN MCM-____5' where indexcode = 'MCM-____5 (US)'</v>
      </c>
    </row>
    <row r="157" spans="1:5" x14ac:dyDescent="0.3">
      <c r="A157" s="10" t="s">
        <v>302</v>
      </c>
      <c r="B157" t="str">
        <f t="shared" si="13"/>
        <v>MCM-____6</v>
      </c>
      <c r="C157" t="str">
        <f t="shared" si="14"/>
        <v>USN MCM-____6</v>
      </c>
      <c r="D157" t="str">
        <f t="shared" si="15"/>
        <v>USN MCM-____6</v>
      </c>
      <c r="E157" t="str">
        <f t="shared" si="16"/>
        <v>update unitindex set indexcode = 'USN MCM-____6' where indexcode = 'MCM-____6 (US)'</v>
      </c>
    </row>
    <row r="158" spans="1:5" x14ac:dyDescent="0.3">
      <c r="A158" s="10" t="s">
        <v>303</v>
      </c>
      <c r="B158" t="str">
        <f t="shared" si="13"/>
        <v>MCM-____7</v>
      </c>
      <c r="C158" t="str">
        <f t="shared" si="14"/>
        <v>USN MCM-____7</v>
      </c>
      <c r="D158" t="str">
        <f t="shared" si="15"/>
        <v>USN MCM-____7</v>
      </c>
      <c r="E158" t="str">
        <f t="shared" si="16"/>
        <v>update unitindex set indexcode = 'USN MCM-____7' where indexcode = 'MCM-____7 (US)'</v>
      </c>
    </row>
    <row r="159" spans="1:5" x14ac:dyDescent="0.3">
      <c r="A159" s="10" t="s">
        <v>304</v>
      </c>
      <c r="B159" t="str">
        <f t="shared" si="13"/>
        <v>MCM-____8</v>
      </c>
      <c r="C159" t="str">
        <f t="shared" si="14"/>
        <v>USN MCM-____8</v>
      </c>
      <c r="D159" t="str">
        <f t="shared" si="15"/>
        <v>USN MCM-____8</v>
      </c>
      <c r="E159" t="str">
        <f t="shared" si="16"/>
        <v>update unitindex set indexcode = 'USN MCM-____8' where indexcode = 'MCM-____8 (US)'</v>
      </c>
    </row>
    <row r="160" spans="1:5" x14ac:dyDescent="0.3">
      <c r="A160" s="10" t="s">
        <v>305</v>
      </c>
      <c r="B160" t="str">
        <f t="shared" si="13"/>
        <v>MCM-____9</v>
      </c>
      <c r="C160" t="str">
        <f t="shared" si="14"/>
        <v>USN MCM-____9</v>
      </c>
      <c r="D160" t="str">
        <f t="shared" si="15"/>
        <v>USN MCM-____9</v>
      </c>
      <c r="E160" t="str">
        <f t="shared" si="16"/>
        <v>update unitindex set indexcode = 'USN MCM-____9' where indexcode = 'MCM-____9 (US)'</v>
      </c>
    </row>
    <row r="161" spans="1:5" x14ac:dyDescent="0.3">
      <c r="A161" s="10" t="s">
        <v>306</v>
      </c>
      <c r="B161" t="str">
        <f t="shared" si="13"/>
        <v>MCM-___10</v>
      </c>
      <c r="C161" t="str">
        <f t="shared" si="14"/>
        <v>USN MCM-___10</v>
      </c>
      <c r="D161" t="str">
        <f t="shared" si="15"/>
        <v>USN MCM-___10</v>
      </c>
      <c r="E161" t="str">
        <f t="shared" si="16"/>
        <v>update unitindex set indexcode = 'USN MCM-___10' where indexcode = 'MCM-___10 (US)'</v>
      </c>
    </row>
    <row r="162" spans="1:5" x14ac:dyDescent="0.3">
      <c r="A162" s="10" t="s">
        <v>307</v>
      </c>
      <c r="B162" t="str">
        <f t="shared" si="13"/>
        <v>MCM-___11</v>
      </c>
      <c r="C162" t="str">
        <f t="shared" si="14"/>
        <v>USN MCM-___11</v>
      </c>
      <c r="D162" t="str">
        <f t="shared" si="15"/>
        <v>USN MCM-___11</v>
      </c>
      <c r="E162" t="str">
        <f t="shared" si="16"/>
        <v>update unitindex set indexcode = 'USN MCM-___11' where indexcode = 'MCM-___11 (US)'</v>
      </c>
    </row>
    <row r="163" spans="1:5" x14ac:dyDescent="0.3">
      <c r="A163" s="10" t="s">
        <v>308</v>
      </c>
      <c r="B163" t="str">
        <f t="shared" si="13"/>
        <v>MCM-___12</v>
      </c>
      <c r="C163" t="str">
        <f t="shared" si="14"/>
        <v>USN MCM-___12</v>
      </c>
      <c r="D163" t="str">
        <f t="shared" si="15"/>
        <v>USN MCM-___12</v>
      </c>
      <c r="E163" t="str">
        <f t="shared" si="16"/>
        <v>update unitindex set indexcode = 'USN MCM-___12' where indexcode = 'MCM-___12 (US)'</v>
      </c>
    </row>
    <row r="164" spans="1:5" x14ac:dyDescent="0.3">
      <c r="A164" s="10" t="s">
        <v>309</v>
      </c>
      <c r="B164" t="str">
        <f t="shared" si="13"/>
        <v>MCM-___13</v>
      </c>
      <c r="C164" t="str">
        <f t="shared" si="14"/>
        <v>USN MCM-___13</v>
      </c>
      <c r="D164" t="str">
        <f t="shared" si="15"/>
        <v>USN MCM-___13</v>
      </c>
      <c r="E164" t="str">
        <f t="shared" si="16"/>
        <v>update unitindex set indexcode = 'USN MCM-___13' where indexcode = 'MCM-___13 (US)'</v>
      </c>
    </row>
    <row r="165" spans="1:5" x14ac:dyDescent="0.3">
      <c r="A165" s="10" t="s">
        <v>310</v>
      </c>
      <c r="B165" t="str">
        <f t="shared" si="13"/>
        <v>MCM-___14</v>
      </c>
      <c r="C165" t="str">
        <f t="shared" si="14"/>
        <v>USN MCM-___14</v>
      </c>
      <c r="D165" t="str">
        <f t="shared" si="15"/>
        <v>USN MCM-___14</v>
      </c>
      <c r="E165" t="str">
        <f t="shared" si="16"/>
        <v>update unitindex set indexcode = 'USN MCM-___14' where indexcode = 'MCM-___14 (US)'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411DD-89E7-492B-A37D-E036107EAD54}">
  <dimension ref="A1:AH49"/>
  <sheetViews>
    <sheetView tabSelected="1" topLeftCell="N34" workbookViewId="0">
      <selection activeCell="AH49" sqref="AH38:AH49"/>
    </sheetView>
  </sheetViews>
  <sheetFormatPr defaultRowHeight="14.4" x14ac:dyDescent="0.3"/>
  <cols>
    <col min="6" max="6" width="9.88671875" hidden="1" customWidth="1"/>
    <col min="7" max="7" width="9.6640625" hidden="1" customWidth="1"/>
    <col min="8" max="8" width="9.88671875" bestFit="1" customWidth="1"/>
    <col min="9" max="9" width="9.88671875" customWidth="1"/>
    <col min="10" max="10" width="0" hidden="1" customWidth="1"/>
    <col min="16" max="16" width="10" bestFit="1" customWidth="1"/>
    <col min="22" max="22" width="12.77734375" bestFit="1" customWidth="1"/>
  </cols>
  <sheetData>
    <row r="1" spans="1:34" ht="86.4" x14ac:dyDescent="0.3">
      <c r="A1" s="10" t="s">
        <v>408</v>
      </c>
      <c r="B1" s="10">
        <v>770</v>
      </c>
      <c r="C1" s="11" t="s">
        <v>311</v>
      </c>
      <c r="D1" s="10"/>
      <c r="E1" s="10" t="s">
        <v>312</v>
      </c>
      <c r="F1" s="12">
        <v>31197</v>
      </c>
      <c r="G1" s="12">
        <v>31993</v>
      </c>
      <c r="H1" s="12">
        <v>32718</v>
      </c>
      <c r="I1" s="12" t="str">
        <f>IF(TEXT(H1,"YYYY-MM-DD HH:MM")="1900-01-00 00:00","",TEXT(H1,"YYYY-MM-DD HH:MM"))</f>
        <v>1989-07-29 00:00</v>
      </c>
      <c r="J1" s="10" t="s">
        <v>313</v>
      </c>
      <c r="K1" s="10">
        <v>24</v>
      </c>
      <c r="L1">
        <f>VALUE(SUBSTITUTE(E1,M1,""))</f>
        <v>1</v>
      </c>
      <c r="M1" s="10" t="str">
        <f>LEFT(E1,4)</f>
        <v>LHD-</v>
      </c>
      <c r="N1" t="str">
        <f>IF(K1&lt;10, "____", "___")</f>
        <v>___</v>
      </c>
      <c r="O1">
        <f>L1+K1</f>
        <v>25</v>
      </c>
      <c r="P1" t="str">
        <f>CONCATENATE(M1,N1,L1)</f>
        <v>LHD-___1</v>
      </c>
      <c r="Q1" t="str">
        <f>CONCATENATE("HMS ", C1)</f>
        <v>HMS Wasp</v>
      </c>
      <c r="R1" t="str">
        <f>IF(TEXT(F1,"YYYY-MM-DD HH:MM")="1900-01-00 00:00","",TEXT(F1,"YYYY-MM-DD HH:MM"))</f>
        <v>1985-05-30 00:00</v>
      </c>
      <c r="S1" t="str">
        <f>IF(TEXT(G1,"YYYY-MM-DD HH:MM")="1900-01-00 00:00","",TEXT(G1,"YYYY-MM-DD HH:MM"))</f>
        <v>1987-08-04 00:00</v>
      </c>
      <c r="T1" t="str">
        <f>CONCATENATE("#L ", N1,O1)</f>
        <v>#L ___25</v>
      </c>
      <c r="U1" t="str">
        <f>CONCATENATE(M1,N1,L1)</f>
        <v>LHD-___1</v>
      </c>
      <c r="V1" t="str">
        <f>CONCATENATE(U1, " (US)")</f>
        <v>LHD-___1 (US)</v>
      </c>
      <c r="W1">
        <f>IF(S1="",0,1)</f>
        <v>1</v>
      </c>
      <c r="X1" t="str">
        <f>LEFT(E1, 3)</f>
        <v>LHD</v>
      </c>
      <c r="Y1">
        <v>115</v>
      </c>
      <c r="Z1">
        <v>28</v>
      </c>
      <c r="AA1">
        <v>1</v>
      </c>
      <c r="AB1" t="str">
        <f>CONCATENATE("insert into unit (UseOrdinal, MissionName, UniqueName, ServiceIdx, ServiceTypeIdx, RankSymbol, CanHide) Values (0, '",P1,"', '",Q1,"'",",1,1,'@', 0)")</f>
        <v>insert into unit (UseOrdinal, MissionName, UniqueName, ServiceIdx, ServiceTypeIdx, RankSymbol, CanHide) Values (0, 'LHD-___1', 'HMS Wasp',1,1,'@', 0)</v>
      </c>
      <c r="AC1" t="str">
        <f>CONCATENATE("insert into relationship (RelTypeIdx, RelFromUnitId, RelToUnitId) values (1, 765, ",B1,")")</f>
        <v>insert into relationship (RelTypeIdx, RelFromUnitId, RelToUnitId) values (1, 765, 770)</v>
      </c>
      <c r="AD1" t="str">
        <f>CONCATENATE("insert into ship (UnitId, ShipPrefixId, Name, HCS, HCSNumber, PennantCode, PennantNumber,IsBase,AltHCS, AltHCSNumber, Commissioned, IsInactive) values (",B1,",1,'",C1,"','",X1,"',",L1,",'L',",O1,",0,'",X1,"',",L1,",'",I1,"',0)")</f>
        <v>insert into ship (UnitId, ShipPrefixId, Name, HCS, HCSNumber, PennantCode, PennantNumber,IsBase,AltHCS, AltHCSNumber, Commissioned, IsInactive) values (770,1,'Wasp','LHD',1,'L',25,0,'LHD',1,'1989-07-29 00:00',0)</v>
      </c>
      <c r="AE1" t="str">
        <f>CONCATENATE("insert into unitindex (indexcode, unitid, issortindex, isdisplayindex, isalt, isplaceholder, displayorder) values ('",T1,"',",B1,",1,1,0,0,1) insert into unitindex (indexcode, unitid, issortindex, isdisplayindex, isalt, isplaceholder, displayorder) values ('",U1,"',",B1,",0,1,0,0,2) insert into unitindex (indexcode, unitid, issortindex, isdisplayindex, isalt, isplaceholder, displayorder) values ('",V1,"',",B1,,",0,0,1,0,3)")</f>
        <v>insert into unitindex (indexcode, unitid, issortindex, isdisplayindex, isalt, isplaceholder, displayorder) values ('#L ___25',770,1,1,0,0,1) insert into unitindex (indexcode, unitid, issortindex, isdisplayindex, isalt, isplaceholder, displayorder) values ('LHD-___1',770,0,1,0,0,2) insert into unitindex (indexcode, unitid, issortindex, isdisplayindex, isalt, isplaceholder, displayorder) values ('LHD-___1 (US)',770,0,0,1,0,3)</v>
      </c>
      <c r="AG1" t="str">
        <f>CONCATENATE("insert into MissionUnit (MissionId, UnitId) values (",Y1,",",B1,")")</f>
        <v>insert into MissionUnit (MissionId, UnitId) values (115,770)</v>
      </c>
      <c r="AH1" t="str">
        <f>CONCATENATE("insert into ShipClassMember (ShipId, ShipClassId,IsLeadBoat) values ('",A1,"',",Z1,",",AA1,")")</f>
        <v>insert into ShipClassMember (ShipId, ShipClassId,IsLeadBoat) values ('5ad675e5-990f-4e0d-9da6-e7098df4661f',28,1)</v>
      </c>
    </row>
    <row r="2" spans="1:34" ht="86.4" x14ac:dyDescent="0.3">
      <c r="A2" s="10" t="s">
        <v>409</v>
      </c>
      <c r="B2" s="10">
        <v>771</v>
      </c>
      <c r="C2" s="11" t="s">
        <v>314</v>
      </c>
      <c r="D2" s="10"/>
      <c r="E2" s="10" t="s">
        <v>315</v>
      </c>
      <c r="F2" s="12">
        <v>32587</v>
      </c>
      <c r="G2" s="12">
        <v>33292</v>
      </c>
      <c r="H2" s="12">
        <v>33894</v>
      </c>
      <c r="I2" s="12" t="str">
        <f t="shared" ref="I2:I49" si="0">IF(TEXT(H2,"YYYY-MM-DD HH:MM")="1900-01-00 00:00","",TEXT(H2,"YYYY-MM-DD HH:MM"))</f>
        <v>1992-10-17 00:00</v>
      </c>
      <c r="J2" s="10" t="s">
        <v>313</v>
      </c>
      <c r="K2" s="10">
        <v>24</v>
      </c>
      <c r="L2">
        <f>VALUE(SUBSTITUTE(E2,M2,""))</f>
        <v>2</v>
      </c>
      <c r="M2" s="10" t="str">
        <f>LEFT(E2,4)</f>
        <v>LHD-</v>
      </c>
      <c r="N2" t="str">
        <f>IF(K2&lt;10, "____", "___")</f>
        <v>___</v>
      </c>
      <c r="O2">
        <f>L2+K2</f>
        <v>26</v>
      </c>
      <c r="P2" t="str">
        <f t="shared" ref="P2:P36" si="1">CONCATENATE(M2,N2,L2)</f>
        <v>LHD-___2</v>
      </c>
      <c r="Q2" t="str">
        <f>CONCATENATE("HMS ", C2)</f>
        <v>HMS Essex</v>
      </c>
      <c r="R2" t="str">
        <f>IF(TEXT(F2,"YYYY-MM-DD HH:MM")="1900-01-00 00:00","",TEXT(F2,"YYYY-MM-DD HH:MM"))</f>
        <v>1989-03-20 00:00</v>
      </c>
      <c r="S2" t="str">
        <f>IF(TEXT(G2,"YYYY-MM-DD HH:MM")="1900-01-00 00:00","",TEXT(G2,"YYYY-MM-DD HH:MM"))</f>
        <v>1991-02-23 00:00</v>
      </c>
      <c r="T2" t="str">
        <f>CONCATENATE("#L ", N2,O2)</f>
        <v>#L ___26</v>
      </c>
      <c r="U2" t="str">
        <f t="shared" ref="U2:U36" si="2">CONCATENATE(M2,N2,L2)</f>
        <v>LHD-___2</v>
      </c>
      <c r="V2" t="str">
        <f t="shared" ref="V2:V49" si="3">CONCATENATE(U2, " (US)")</f>
        <v>LHD-___2 (US)</v>
      </c>
      <c r="W2">
        <f>IF(S2="",0,1)</f>
        <v>1</v>
      </c>
      <c r="X2" t="str">
        <f>LEFT(E2, 3)</f>
        <v>LHD</v>
      </c>
      <c r="Y2">
        <v>115</v>
      </c>
      <c r="Z2">
        <v>28</v>
      </c>
      <c r="AA2">
        <v>0</v>
      </c>
      <c r="AB2" t="str">
        <f t="shared" ref="AB2:AB36" si="4">CONCATENATE("insert into unit (UseOrdinal, MissionName, UniqueName, ServiceIdx, ServiceTypeIdx, RankSymbol, CanHide) Values (0, '",P2,"', '",Q2,"'",",1,1,'@', 0)")</f>
        <v>insert into unit (UseOrdinal, MissionName, UniqueName, ServiceIdx, ServiceTypeIdx, RankSymbol, CanHide) Values (0, 'LHD-___2', 'HMS Essex',1,1,'@', 0)</v>
      </c>
      <c r="AC2" t="str">
        <f>CONCATENATE("insert into relationship (RelTypeIdx, RelFromUnitId, RelToUnitId) values (1, 765, ",B2,")")</f>
        <v>insert into relationship (RelTypeIdx, RelFromUnitId, RelToUnitId) values (1, 765, 771)</v>
      </c>
      <c r="AD2" t="str">
        <f>CONCATENATE("insert into ship (UnitId, ShipPrefixId, Name, HCS, HCSNumber, PennantCode, PennantNumber,IsBase,AltHCS, AltHCSNumber, Commissioned, IsInactive) values (",B2,",1,'",C2,"','",X2,"',",L2,",'L',",O2,",0,'",X2,"',",L2,",'",I2,"',0)")</f>
        <v>insert into ship (UnitId, ShipPrefixId, Name, HCS, HCSNumber, PennantCode, PennantNumber,IsBase,AltHCS, AltHCSNumber, Commissioned, IsInactive) values (771,1,'Essex','LHD',2,'L',26,0,'LHD',2,'1992-10-17 00:00',0)</v>
      </c>
      <c r="AE2" t="str">
        <f>CONCATENATE("insert into unitindex (indexcode, unitid, issortindex, isdisplayindex, isalt, isplaceholder, displayorder) values ('",T2,"',",B2,",1,1,0,0,1) insert into unitindex (indexcode, unitid, issortindex, isdisplayindex, isalt, isplaceholder, displayorder) values ('",U2,"',",B2,",0,1,0,0,2) insert into unitindex (indexcode, unitid, issortindex, isdisplayindex, isalt, isplaceholder, displayorder) values ('",V2,"',",B2,,",0,0,1,0,3)")</f>
        <v>insert into unitindex (indexcode, unitid, issortindex, isdisplayindex, isalt, isplaceholder, displayorder) values ('#L ___26',771,1,1,0,0,1) insert into unitindex (indexcode, unitid, issortindex, isdisplayindex, isalt, isplaceholder, displayorder) values ('LHD-___2',771,0,1,0,0,2) insert into unitindex (indexcode, unitid, issortindex, isdisplayindex, isalt, isplaceholder, displayorder) values ('LHD-___2 (US)',771,0,0,1,0,3)</v>
      </c>
      <c r="AG2" t="str">
        <f>CONCATENATE("insert into MissionUnit (MissionId, UnitId) values (",Y2,",",B2,")")</f>
        <v>insert into MissionUnit (MissionId, UnitId) values (115,771)</v>
      </c>
      <c r="AH2" t="str">
        <f>CONCATENATE("insert into ShipClassMember (ShipId, ShipClassId,IsLeadBoat) values ('",A2,"',",Z2,",",AA2,")")</f>
        <v>insert into ShipClassMember (ShipId, ShipClassId,IsLeadBoat) values ('f7570de7-bbae-42e6-b9a9-b6944cdd28a9',28,0)</v>
      </c>
    </row>
    <row r="3" spans="1:34" ht="86.4" x14ac:dyDescent="0.3">
      <c r="A3" s="10" t="s">
        <v>410</v>
      </c>
      <c r="B3" s="10">
        <v>772</v>
      </c>
      <c r="C3" s="11" t="s">
        <v>316</v>
      </c>
      <c r="D3" s="10"/>
      <c r="E3" s="10" t="s">
        <v>317</v>
      </c>
      <c r="F3" s="12">
        <v>32910</v>
      </c>
      <c r="G3" s="12">
        <v>33689</v>
      </c>
      <c r="H3" s="12">
        <v>34258</v>
      </c>
      <c r="I3" s="12" t="str">
        <f t="shared" si="0"/>
        <v>1993-10-16 00:00</v>
      </c>
      <c r="J3" s="10" t="s">
        <v>313</v>
      </c>
      <c r="K3" s="10">
        <v>24</v>
      </c>
      <c r="L3">
        <f>VALUE(SUBSTITUTE(E3,M3,""))</f>
        <v>3</v>
      </c>
      <c r="M3" s="10" t="str">
        <f t="shared" ref="M3:M49" si="5">LEFT(E3,4)</f>
        <v>LHD-</v>
      </c>
      <c r="N3" t="str">
        <f t="shared" ref="N3:N49" si="6">IF(K3&lt;10, "____", "___")</f>
        <v>___</v>
      </c>
      <c r="O3">
        <f t="shared" ref="O3:O36" si="7">L3+K3</f>
        <v>27</v>
      </c>
      <c r="P3" t="str">
        <f t="shared" si="1"/>
        <v>LHD-___3</v>
      </c>
      <c r="Q3" t="str">
        <f>CONCATENATE("HMS ", C3)</f>
        <v>HMS Kearsarge</v>
      </c>
      <c r="R3" t="str">
        <f>IF(TEXT(F3,"YYYY-MM-DD HH:MM")="1900-01-00 00:00","",TEXT(F3,"YYYY-MM-DD HH:MM"))</f>
        <v>1990-02-06 00:00</v>
      </c>
      <c r="S3" t="str">
        <f>IF(TEXT(G3,"YYYY-MM-DD HH:MM")="1900-01-00 00:00","",TEXT(G3,"YYYY-MM-DD HH:MM"))</f>
        <v>1992-03-26 00:00</v>
      </c>
      <c r="T3" t="str">
        <f>CONCATENATE("#L ", N3,O3)</f>
        <v>#L ___27</v>
      </c>
      <c r="U3" t="str">
        <f t="shared" si="2"/>
        <v>LHD-___3</v>
      </c>
      <c r="V3" t="str">
        <f t="shared" si="3"/>
        <v>LHD-___3 (US)</v>
      </c>
      <c r="W3">
        <f>IF(S3="",0,1)</f>
        <v>1</v>
      </c>
      <c r="X3" t="str">
        <f>LEFT(E3, 3)</f>
        <v>LHD</v>
      </c>
      <c r="Y3">
        <v>115</v>
      </c>
      <c r="Z3">
        <v>28</v>
      </c>
      <c r="AA3">
        <v>0</v>
      </c>
      <c r="AB3" t="str">
        <f t="shared" si="4"/>
        <v>insert into unit (UseOrdinal, MissionName, UniqueName, ServiceIdx, ServiceTypeIdx, RankSymbol, CanHide) Values (0, 'LHD-___3', 'HMS Kearsarge',1,1,'@', 0)</v>
      </c>
      <c r="AC3" t="str">
        <f>CONCATENATE("insert into relationship (RelTypeIdx, RelFromUnitId, RelToUnitId) values (1, 765, ",B3,")")</f>
        <v>insert into relationship (RelTypeIdx, RelFromUnitId, RelToUnitId) values (1, 765, 772)</v>
      </c>
      <c r="AD3" t="str">
        <f>CONCATENATE("insert into ship (UnitId, ShipPrefixId, Name, HCS, HCSNumber, PennantCode, PennantNumber,IsBase,AltHCS, AltHCSNumber, Commissioned, IsInactive) values (",B3,",1,'",C3,"','",X3,"',",L3,",'L',",O3,",0,'",X3,"',",L3,",'",I3,"',0)")</f>
        <v>insert into ship (UnitId, ShipPrefixId, Name, HCS, HCSNumber, PennantCode, PennantNumber,IsBase,AltHCS, AltHCSNumber, Commissioned, IsInactive) values (772,1,'Kearsarge','LHD',3,'L',27,0,'LHD',3,'1993-10-16 00:00',0)</v>
      </c>
      <c r="AE3" t="str">
        <f>CONCATENATE("insert into unitindex (indexcode, unitid, issortindex, isdisplayindex, isalt, isplaceholder, displayorder) values ('",T3,"',",B3,",1,1,0,0,1) insert into unitindex (indexcode, unitid, issortindex, isdisplayindex, isalt, isplaceholder, displayorder) values ('",U3,"',",B3,",0,1,0,0,2) insert into unitindex (indexcode, unitid, issortindex, isdisplayindex, isalt, isplaceholder, displayorder) values ('",V3,"',",B3,,",0,0,1,0,3)")</f>
        <v>insert into unitindex (indexcode, unitid, issortindex, isdisplayindex, isalt, isplaceholder, displayorder) values ('#L ___27',772,1,1,0,0,1) insert into unitindex (indexcode, unitid, issortindex, isdisplayindex, isalt, isplaceholder, displayorder) values ('LHD-___3',772,0,1,0,0,2) insert into unitindex (indexcode, unitid, issortindex, isdisplayindex, isalt, isplaceholder, displayorder) values ('LHD-___3 (US)',772,0,0,1,0,3)</v>
      </c>
      <c r="AG3" t="str">
        <f>CONCATENATE("insert into MissionUnit (MissionId, UnitId) values (",Y3,",",B3,")")</f>
        <v>insert into MissionUnit (MissionId, UnitId) values (115,772)</v>
      </c>
      <c r="AH3" t="str">
        <f>CONCATENATE("insert into ShipClassMember (ShipId, ShipClassId,IsLeadBoat) values ('",A3,"',",Z3,",",AA3,")")</f>
        <v>insert into ShipClassMember (ShipId, ShipClassId,IsLeadBoat) values ('4a0b29c4-28ed-4a02-9cfc-56ec45c35e7e',28,0)</v>
      </c>
    </row>
    <row r="4" spans="1:34" ht="86.4" x14ac:dyDescent="0.3">
      <c r="A4" s="10" t="s">
        <v>411</v>
      </c>
      <c r="B4" s="10">
        <v>773</v>
      </c>
      <c r="C4" s="11" t="s">
        <v>318</v>
      </c>
      <c r="D4" s="10"/>
      <c r="E4" s="10" t="s">
        <v>319</v>
      </c>
      <c r="F4" s="12">
        <v>33346</v>
      </c>
      <c r="G4" s="12">
        <v>34194</v>
      </c>
      <c r="H4" s="12">
        <v>34741</v>
      </c>
      <c r="I4" s="12" t="str">
        <f t="shared" si="0"/>
        <v>1995-02-11 00:00</v>
      </c>
      <c r="J4" s="10" t="s">
        <v>313</v>
      </c>
      <c r="K4" s="10">
        <v>24</v>
      </c>
      <c r="L4">
        <f>VALUE(SUBSTITUTE(E4,M4,""))</f>
        <v>4</v>
      </c>
      <c r="M4" s="10" t="str">
        <f t="shared" si="5"/>
        <v>LHD-</v>
      </c>
      <c r="N4" t="str">
        <f t="shared" si="6"/>
        <v>___</v>
      </c>
      <c r="O4">
        <f t="shared" si="7"/>
        <v>28</v>
      </c>
      <c r="P4" t="str">
        <f t="shared" si="1"/>
        <v>LHD-___4</v>
      </c>
      <c r="Q4" t="str">
        <f>CONCATENATE("HMS ", C4)</f>
        <v>HMS Boxer</v>
      </c>
      <c r="R4" t="str">
        <f>IF(TEXT(F4,"YYYY-MM-DD HH:MM")="1900-01-00 00:00","",TEXT(F4,"YYYY-MM-DD HH:MM"))</f>
        <v>1991-04-18 00:00</v>
      </c>
      <c r="S4" t="str">
        <f>IF(TEXT(G4,"YYYY-MM-DD HH:MM")="1900-01-00 00:00","",TEXT(G4,"YYYY-MM-DD HH:MM"))</f>
        <v>1993-08-13 00:00</v>
      </c>
      <c r="T4" t="str">
        <f>CONCATENATE("#L ", N4,O4)</f>
        <v>#L ___28</v>
      </c>
      <c r="U4" t="str">
        <f t="shared" si="2"/>
        <v>LHD-___4</v>
      </c>
      <c r="V4" t="str">
        <f t="shared" si="3"/>
        <v>LHD-___4 (US)</v>
      </c>
      <c r="W4">
        <f>IF(S4="",0,1)</f>
        <v>1</v>
      </c>
      <c r="X4" t="str">
        <f>LEFT(E4, 3)</f>
        <v>LHD</v>
      </c>
      <c r="Y4">
        <v>115</v>
      </c>
      <c r="Z4">
        <v>28</v>
      </c>
      <c r="AA4">
        <v>0</v>
      </c>
      <c r="AB4" t="str">
        <f t="shared" si="4"/>
        <v>insert into unit (UseOrdinal, MissionName, UniqueName, ServiceIdx, ServiceTypeIdx, RankSymbol, CanHide) Values (0, 'LHD-___4', 'HMS Boxer',1,1,'@', 0)</v>
      </c>
      <c r="AC4" t="str">
        <f>CONCATENATE("insert into relationship (RelTypeIdx, RelFromUnitId, RelToUnitId) values (1, 765, ",B4,")")</f>
        <v>insert into relationship (RelTypeIdx, RelFromUnitId, RelToUnitId) values (1, 765, 773)</v>
      </c>
      <c r="AD4" t="str">
        <f>CONCATENATE("insert into ship (UnitId, ShipPrefixId, Name, HCS, HCSNumber, PennantCode, PennantNumber,IsBase,AltHCS, AltHCSNumber, Commissioned, IsInactive) values (",B4,",1,'",C4,"','",X4,"',",L4,",'L',",O4,",0,'",X4,"',",L4,",'",I4,"',0)")</f>
        <v>insert into ship (UnitId, ShipPrefixId, Name, HCS, HCSNumber, PennantCode, PennantNumber,IsBase,AltHCS, AltHCSNumber, Commissioned, IsInactive) values (773,1,'Boxer','LHD',4,'L',28,0,'LHD',4,'1995-02-11 00:00',0)</v>
      </c>
      <c r="AE4" t="str">
        <f>CONCATENATE("insert into unitindex (indexcode, unitid, issortindex, isdisplayindex, isalt, isplaceholder, displayorder) values ('",T4,"',",B4,",1,1,0,0,1) insert into unitindex (indexcode, unitid, issortindex, isdisplayindex, isalt, isplaceholder, displayorder) values ('",U4,"',",B4,",0,1,0,0,2) insert into unitindex (indexcode, unitid, issortindex, isdisplayindex, isalt, isplaceholder, displayorder) values ('",V4,"',",B4,,",0,0,1,0,3)")</f>
        <v>insert into unitindex (indexcode, unitid, issortindex, isdisplayindex, isalt, isplaceholder, displayorder) values ('#L ___28',773,1,1,0,0,1) insert into unitindex (indexcode, unitid, issortindex, isdisplayindex, isalt, isplaceholder, displayorder) values ('LHD-___4',773,0,1,0,0,2) insert into unitindex (indexcode, unitid, issortindex, isdisplayindex, isalt, isplaceholder, displayorder) values ('LHD-___4 (US)',773,0,0,1,0,3)</v>
      </c>
      <c r="AG4" t="str">
        <f>CONCATENATE("insert into MissionUnit (MissionId, UnitId) values (",Y4,",",B4,")")</f>
        <v>insert into MissionUnit (MissionId, UnitId) values (115,773)</v>
      </c>
      <c r="AH4" t="str">
        <f>CONCATENATE("insert into ShipClassMember (ShipId, ShipClassId,IsLeadBoat) values ('",A4,"',",Z4,",",AA4,")")</f>
        <v>insert into ShipClassMember (ShipId, ShipClassId,IsLeadBoat) values ('ecca86c6-659e-44db-97c5-ca6b67ec3de7',28,0)</v>
      </c>
    </row>
    <row r="5" spans="1:34" ht="86.4" x14ac:dyDescent="0.3">
      <c r="A5" s="10" t="s">
        <v>412</v>
      </c>
      <c r="B5" s="10">
        <v>774</v>
      </c>
      <c r="C5" s="11" t="s">
        <v>320</v>
      </c>
      <c r="D5" s="10"/>
      <c r="E5" s="10" t="s">
        <v>321</v>
      </c>
      <c r="F5" s="12">
        <v>34507</v>
      </c>
      <c r="G5" s="12">
        <v>35139</v>
      </c>
      <c r="H5" s="12">
        <v>35693</v>
      </c>
      <c r="I5" s="12" t="str">
        <f t="shared" si="0"/>
        <v>1997-09-20 00:00</v>
      </c>
      <c r="J5" s="10" t="s">
        <v>313</v>
      </c>
      <c r="K5" s="10">
        <v>24</v>
      </c>
      <c r="L5">
        <f>VALUE(SUBSTITUTE(E5,M5,""))</f>
        <v>5</v>
      </c>
      <c r="M5" s="10" t="str">
        <f t="shared" si="5"/>
        <v>LHD-</v>
      </c>
      <c r="N5" t="str">
        <f t="shared" si="6"/>
        <v>___</v>
      </c>
      <c r="O5">
        <f t="shared" si="7"/>
        <v>29</v>
      </c>
      <c r="P5" t="str">
        <f t="shared" si="1"/>
        <v>LHD-___5</v>
      </c>
      <c r="Q5" t="str">
        <f>CONCATENATE("HMS ", C5)</f>
        <v>HMS Bataan</v>
      </c>
      <c r="R5" t="str">
        <f>IF(TEXT(F5,"YYYY-MM-DD HH:MM")="1900-01-00 00:00","",TEXT(F5,"YYYY-MM-DD HH:MM"))</f>
        <v>1994-06-22 00:00</v>
      </c>
      <c r="S5" t="str">
        <f>IF(TEXT(G5,"YYYY-MM-DD HH:MM")="1900-01-00 00:00","",TEXT(G5,"YYYY-MM-DD HH:MM"))</f>
        <v>1996-03-15 00:00</v>
      </c>
      <c r="T5" t="str">
        <f>CONCATENATE("#L ", N5,O5)</f>
        <v>#L ___29</v>
      </c>
      <c r="U5" t="str">
        <f t="shared" si="2"/>
        <v>LHD-___5</v>
      </c>
      <c r="V5" t="str">
        <f t="shared" si="3"/>
        <v>LHD-___5 (US)</v>
      </c>
      <c r="W5">
        <f>IF(S5="",0,1)</f>
        <v>1</v>
      </c>
      <c r="X5" t="str">
        <f>LEFT(E5, 3)</f>
        <v>LHD</v>
      </c>
      <c r="Y5">
        <v>115</v>
      </c>
      <c r="Z5">
        <v>28</v>
      </c>
      <c r="AA5">
        <v>0</v>
      </c>
      <c r="AB5" t="str">
        <f t="shared" si="4"/>
        <v>insert into unit (UseOrdinal, MissionName, UniqueName, ServiceIdx, ServiceTypeIdx, RankSymbol, CanHide) Values (0, 'LHD-___5', 'HMS Bataan',1,1,'@', 0)</v>
      </c>
      <c r="AC5" t="str">
        <f>CONCATENATE("insert into relationship (RelTypeIdx, RelFromUnitId, RelToUnitId) values (1, 765, ",B5,")")</f>
        <v>insert into relationship (RelTypeIdx, RelFromUnitId, RelToUnitId) values (1, 765, 774)</v>
      </c>
      <c r="AD5" t="str">
        <f>CONCATENATE("insert into ship (UnitId, ShipPrefixId, Name, HCS, HCSNumber, PennantCode, PennantNumber,IsBase,AltHCS, AltHCSNumber, Commissioned, IsInactive) values (",B5,",1,'",C5,"','",X5,"',",L5,",'L',",O5,",0,'",X5,"',",L5,",'",I5,"',0)")</f>
        <v>insert into ship (UnitId, ShipPrefixId, Name, HCS, HCSNumber, PennantCode, PennantNumber,IsBase,AltHCS, AltHCSNumber, Commissioned, IsInactive) values (774,1,'Bataan','LHD',5,'L',29,0,'LHD',5,'1997-09-20 00:00',0)</v>
      </c>
      <c r="AE5" t="str">
        <f>CONCATENATE("insert into unitindex (indexcode, unitid, issortindex, isdisplayindex, isalt, isplaceholder, displayorder) values ('",T5,"',",B5,",1,1,0,0,1) insert into unitindex (indexcode, unitid, issortindex, isdisplayindex, isalt, isplaceholder, displayorder) values ('",U5,"',",B5,",0,1,0,0,2) insert into unitindex (indexcode, unitid, issortindex, isdisplayindex, isalt, isplaceholder, displayorder) values ('",V5,"',",B5,,",0,0,1,0,3)")</f>
        <v>insert into unitindex (indexcode, unitid, issortindex, isdisplayindex, isalt, isplaceholder, displayorder) values ('#L ___29',774,1,1,0,0,1) insert into unitindex (indexcode, unitid, issortindex, isdisplayindex, isalt, isplaceholder, displayorder) values ('LHD-___5',774,0,1,0,0,2) insert into unitindex (indexcode, unitid, issortindex, isdisplayindex, isalt, isplaceholder, displayorder) values ('LHD-___5 (US)',774,0,0,1,0,3)</v>
      </c>
      <c r="AG5" t="str">
        <f>CONCATENATE("insert into MissionUnit (MissionId, UnitId) values (",Y5,",",B5,")")</f>
        <v>insert into MissionUnit (MissionId, UnitId) values (115,774)</v>
      </c>
      <c r="AH5" t="str">
        <f>CONCATENATE("insert into ShipClassMember (ShipId, ShipClassId,IsLeadBoat) values ('",A5,"',",Z5,",",AA5,")")</f>
        <v>insert into ShipClassMember (ShipId, ShipClassId,IsLeadBoat) values ('b55c34a9-401b-4883-94a7-c5aaebff886b',28,0)</v>
      </c>
    </row>
    <row r="6" spans="1:34" ht="86.4" x14ac:dyDescent="0.3">
      <c r="A6" s="10" t="s">
        <v>413</v>
      </c>
      <c r="B6" s="10">
        <v>775</v>
      </c>
      <c r="C6" s="11" t="s">
        <v>322</v>
      </c>
      <c r="D6" s="10"/>
      <c r="E6" s="10" t="s">
        <v>323</v>
      </c>
      <c r="F6" s="12">
        <v>34807</v>
      </c>
      <c r="G6" s="12">
        <v>35503</v>
      </c>
      <c r="H6" s="12">
        <v>36022</v>
      </c>
      <c r="I6" s="12" t="str">
        <f t="shared" si="0"/>
        <v>1998-08-15 00:00</v>
      </c>
      <c r="J6" s="10" t="s">
        <v>313</v>
      </c>
      <c r="K6" s="10">
        <v>24</v>
      </c>
      <c r="L6">
        <f>VALUE(SUBSTITUTE(E6,M6,""))</f>
        <v>6</v>
      </c>
      <c r="M6" s="10" t="str">
        <f t="shared" si="5"/>
        <v>LHD-</v>
      </c>
      <c r="N6" t="str">
        <f t="shared" si="6"/>
        <v>___</v>
      </c>
      <c r="O6">
        <f t="shared" si="7"/>
        <v>30</v>
      </c>
      <c r="P6" t="str">
        <f t="shared" si="1"/>
        <v>LHD-___6</v>
      </c>
      <c r="Q6" t="str">
        <f>CONCATENATE("HMS ", C6)</f>
        <v>HMS Bonhomme Richard</v>
      </c>
      <c r="R6" t="str">
        <f>IF(TEXT(F6,"YYYY-MM-DD HH:MM")="1900-01-00 00:00","",TEXT(F6,"YYYY-MM-DD HH:MM"))</f>
        <v>1995-04-18 00:00</v>
      </c>
      <c r="S6" t="str">
        <f>IF(TEXT(G6,"YYYY-MM-DD HH:MM")="1900-01-00 00:00","",TEXT(G6,"YYYY-MM-DD HH:MM"))</f>
        <v>1997-03-14 00:00</v>
      </c>
      <c r="T6" t="str">
        <f>CONCATENATE("#L ", N6,O6)</f>
        <v>#L ___30</v>
      </c>
      <c r="U6" t="str">
        <f t="shared" si="2"/>
        <v>LHD-___6</v>
      </c>
      <c r="V6" t="str">
        <f t="shared" si="3"/>
        <v>LHD-___6 (US)</v>
      </c>
      <c r="W6">
        <f>IF(S6="",0,1)</f>
        <v>1</v>
      </c>
      <c r="X6" t="str">
        <f>LEFT(E6, 3)</f>
        <v>LHD</v>
      </c>
      <c r="Y6">
        <v>115</v>
      </c>
      <c r="Z6">
        <v>28</v>
      </c>
      <c r="AA6">
        <v>0</v>
      </c>
      <c r="AB6" t="str">
        <f t="shared" si="4"/>
        <v>insert into unit (UseOrdinal, MissionName, UniqueName, ServiceIdx, ServiceTypeIdx, RankSymbol, CanHide) Values (0, 'LHD-___6', 'HMS Bonhomme Richard',1,1,'@', 0)</v>
      </c>
      <c r="AC6" t="str">
        <f>CONCATENATE("insert into relationship (RelTypeIdx, RelFromUnitId, RelToUnitId) values (1, 765, ",B6,")")</f>
        <v>insert into relationship (RelTypeIdx, RelFromUnitId, RelToUnitId) values (1, 765, 775)</v>
      </c>
      <c r="AD6" t="str">
        <f>CONCATENATE("insert into ship (UnitId, ShipPrefixId, Name, HCS, HCSNumber, PennantCode, PennantNumber,IsBase,AltHCS, AltHCSNumber, Commissioned, IsInactive) values (",B6,",1,'",C6,"','",X6,"',",L6,",'L',",O6,",0,'",X6,"',",L6,",'",I6,"',0)")</f>
        <v>insert into ship (UnitId, ShipPrefixId, Name, HCS, HCSNumber, PennantCode, PennantNumber,IsBase,AltHCS, AltHCSNumber, Commissioned, IsInactive) values (775,1,'Bonhomme Richard','LHD',6,'L',30,0,'LHD',6,'1998-08-15 00:00',0)</v>
      </c>
      <c r="AE6" t="str">
        <f>CONCATENATE("insert into unitindex (indexcode, unitid, issortindex, isdisplayindex, isalt, isplaceholder, displayorder) values ('",T6,"',",B6,",1,1,0,0,1) insert into unitindex (indexcode, unitid, issortindex, isdisplayindex, isalt, isplaceholder, displayorder) values ('",U6,"',",B6,",0,1,0,0,2) insert into unitindex (indexcode, unitid, issortindex, isdisplayindex, isalt, isplaceholder, displayorder) values ('",V6,"',",B6,,",0,0,1,0,3)")</f>
        <v>insert into unitindex (indexcode, unitid, issortindex, isdisplayindex, isalt, isplaceholder, displayorder) values ('#L ___30',775,1,1,0,0,1) insert into unitindex (indexcode, unitid, issortindex, isdisplayindex, isalt, isplaceholder, displayorder) values ('LHD-___6',775,0,1,0,0,2) insert into unitindex (indexcode, unitid, issortindex, isdisplayindex, isalt, isplaceholder, displayorder) values ('LHD-___6 (US)',775,0,0,1,0,3)</v>
      </c>
      <c r="AG6" t="str">
        <f>CONCATENATE("insert into MissionUnit (MissionId, UnitId) values (",Y6,",",B6,")")</f>
        <v>insert into MissionUnit (MissionId, UnitId) values (115,775)</v>
      </c>
      <c r="AH6" t="str">
        <f>CONCATENATE("insert into ShipClassMember (ShipId, ShipClassId,IsLeadBoat) values ('",A6,"',",Z6,",",AA6,")")</f>
        <v>insert into ShipClassMember (ShipId, ShipClassId,IsLeadBoat) values ('3be94960-646c-445e-a857-e2518451b33b',28,0)</v>
      </c>
    </row>
    <row r="7" spans="1:34" ht="86.4" x14ac:dyDescent="0.3">
      <c r="A7" s="10" t="s">
        <v>414</v>
      </c>
      <c r="B7" s="10">
        <v>776</v>
      </c>
      <c r="C7" s="11" t="s">
        <v>324</v>
      </c>
      <c r="D7" s="10"/>
      <c r="E7" s="10" t="s">
        <v>325</v>
      </c>
      <c r="F7" s="12">
        <v>35776</v>
      </c>
      <c r="G7" s="12">
        <v>36560</v>
      </c>
      <c r="H7" s="12">
        <v>37072</v>
      </c>
      <c r="I7" s="12" t="str">
        <f t="shared" si="0"/>
        <v>2001-06-30 00:00</v>
      </c>
      <c r="J7" s="10" t="s">
        <v>313</v>
      </c>
      <c r="K7" s="10">
        <v>24</v>
      </c>
      <c r="L7">
        <f>VALUE(SUBSTITUTE(E7,M7,""))</f>
        <v>7</v>
      </c>
      <c r="M7" s="10" t="str">
        <f t="shared" si="5"/>
        <v>LHD-</v>
      </c>
      <c r="N7" t="str">
        <f t="shared" si="6"/>
        <v>___</v>
      </c>
      <c r="O7">
        <f t="shared" si="7"/>
        <v>31</v>
      </c>
      <c r="P7" t="str">
        <f t="shared" si="1"/>
        <v>LHD-___7</v>
      </c>
      <c r="Q7" t="str">
        <f>CONCATENATE("HMS ", C7)</f>
        <v>HMS Iwo Jima</v>
      </c>
      <c r="R7" t="str">
        <f>IF(TEXT(F7,"YYYY-MM-DD HH:MM")="1900-01-00 00:00","",TEXT(F7,"YYYY-MM-DD HH:MM"))</f>
        <v>1997-12-12 00:00</v>
      </c>
      <c r="S7" t="str">
        <f>IF(TEXT(G7,"YYYY-MM-DD HH:MM")="1900-01-00 00:00","",TEXT(G7,"YYYY-MM-DD HH:MM"))</f>
        <v>2000-02-04 00:00</v>
      </c>
      <c r="T7" t="str">
        <f>CONCATENATE("#L ", N7,O7)</f>
        <v>#L ___31</v>
      </c>
      <c r="U7" t="str">
        <f t="shared" si="2"/>
        <v>LHD-___7</v>
      </c>
      <c r="V7" t="str">
        <f t="shared" si="3"/>
        <v>LHD-___7 (US)</v>
      </c>
      <c r="W7">
        <f>IF(S7="",0,1)</f>
        <v>1</v>
      </c>
      <c r="X7" t="str">
        <f>LEFT(E7, 3)</f>
        <v>LHD</v>
      </c>
      <c r="Y7">
        <v>115</v>
      </c>
      <c r="Z7">
        <v>28</v>
      </c>
      <c r="AA7">
        <v>0</v>
      </c>
      <c r="AB7" t="str">
        <f t="shared" si="4"/>
        <v>insert into unit (UseOrdinal, MissionName, UniqueName, ServiceIdx, ServiceTypeIdx, RankSymbol, CanHide) Values (0, 'LHD-___7', 'HMS Iwo Jima',1,1,'@', 0)</v>
      </c>
      <c r="AC7" t="str">
        <f>CONCATENATE("insert into relationship (RelTypeIdx, RelFromUnitId, RelToUnitId) values (1, 765, ",B7,")")</f>
        <v>insert into relationship (RelTypeIdx, RelFromUnitId, RelToUnitId) values (1, 765, 776)</v>
      </c>
      <c r="AD7" t="str">
        <f>CONCATENATE("insert into ship (UnitId, ShipPrefixId, Name, HCS, HCSNumber, PennantCode, PennantNumber,IsBase,AltHCS, AltHCSNumber, Commissioned, IsInactive) values (",B7,",1,'",C7,"','",X7,"',",L7,",'L',",O7,",0,'",X7,"',",L7,",'",I7,"',0)")</f>
        <v>insert into ship (UnitId, ShipPrefixId, Name, HCS, HCSNumber, PennantCode, PennantNumber,IsBase,AltHCS, AltHCSNumber, Commissioned, IsInactive) values (776,1,'Iwo Jima','LHD',7,'L',31,0,'LHD',7,'2001-06-30 00:00',0)</v>
      </c>
      <c r="AE7" t="str">
        <f>CONCATENATE("insert into unitindex (indexcode, unitid, issortindex, isdisplayindex, isalt, isplaceholder, displayorder) values ('",T7,"',",B7,",1,1,0,0,1) insert into unitindex (indexcode, unitid, issortindex, isdisplayindex, isalt, isplaceholder, displayorder) values ('",U7,"',",B7,",0,1,0,0,2) insert into unitindex (indexcode, unitid, issortindex, isdisplayindex, isalt, isplaceholder, displayorder) values ('",V7,"',",B7,,",0,0,1,0,3)")</f>
        <v>insert into unitindex (indexcode, unitid, issortindex, isdisplayindex, isalt, isplaceholder, displayorder) values ('#L ___31',776,1,1,0,0,1) insert into unitindex (indexcode, unitid, issortindex, isdisplayindex, isalt, isplaceholder, displayorder) values ('LHD-___7',776,0,1,0,0,2) insert into unitindex (indexcode, unitid, issortindex, isdisplayindex, isalt, isplaceholder, displayorder) values ('LHD-___7 (US)',776,0,0,1,0,3)</v>
      </c>
      <c r="AG7" t="str">
        <f>CONCATENATE("insert into MissionUnit (MissionId, UnitId) values (",Y7,",",B7,")")</f>
        <v>insert into MissionUnit (MissionId, UnitId) values (115,776)</v>
      </c>
      <c r="AH7" t="str">
        <f>CONCATENATE("insert into ShipClassMember (ShipId, ShipClassId,IsLeadBoat) values ('",A7,"',",Z7,",",AA7,")")</f>
        <v>insert into ShipClassMember (ShipId, ShipClassId,IsLeadBoat) values ('70a046d3-6f4b-4ca1-8550-14ae75f9e1b0',28,0)</v>
      </c>
    </row>
    <row r="8" spans="1:34" ht="86.4" x14ac:dyDescent="0.3">
      <c r="A8" s="10" t="s">
        <v>415</v>
      </c>
      <c r="B8" s="10">
        <v>777</v>
      </c>
      <c r="C8" s="11" t="s">
        <v>326</v>
      </c>
      <c r="D8" s="10"/>
      <c r="E8" s="10" t="s">
        <v>327</v>
      </c>
      <c r="F8" s="12">
        <v>38031</v>
      </c>
      <c r="G8" s="12">
        <v>38982</v>
      </c>
      <c r="H8" s="12">
        <v>40110</v>
      </c>
      <c r="I8" s="12" t="str">
        <f t="shared" si="0"/>
        <v>2009-10-24 00:00</v>
      </c>
      <c r="J8" s="10" t="s">
        <v>313</v>
      </c>
      <c r="K8" s="10">
        <v>24</v>
      </c>
      <c r="L8">
        <f>VALUE(SUBSTITUTE(E8,M8,""))</f>
        <v>8</v>
      </c>
      <c r="M8" s="10" t="str">
        <f t="shared" si="5"/>
        <v>LHD-</v>
      </c>
      <c r="N8" t="str">
        <f t="shared" si="6"/>
        <v>___</v>
      </c>
      <c r="O8">
        <f t="shared" si="7"/>
        <v>32</v>
      </c>
      <c r="P8" t="str">
        <f t="shared" si="1"/>
        <v>LHD-___8</v>
      </c>
      <c r="Q8" t="str">
        <f>CONCATENATE("HMS ", C8)</f>
        <v>HMS Makin Island</v>
      </c>
      <c r="R8" t="str">
        <f>IF(TEXT(F8,"YYYY-MM-DD HH:MM")="1900-01-00 00:00","",TEXT(F8,"YYYY-MM-DD HH:MM"))</f>
        <v>2004-02-14 00:00</v>
      </c>
      <c r="S8" t="str">
        <f>IF(TEXT(G8,"YYYY-MM-DD HH:MM")="1900-01-00 00:00","",TEXT(G8,"YYYY-MM-DD HH:MM"))</f>
        <v>2006-09-22 00:00</v>
      </c>
      <c r="T8" t="str">
        <f>CONCATENATE("#L ", N8,O8)</f>
        <v>#L ___32</v>
      </c>
      <c r="U8" t="str">
        <f t="shared" si="2"/>
        <v>LHD-___8</v>
      </c>
      <c r="V8" t="str">
        <f t="shared" si="3"/>
        <v>LHD-___8 (US)</v>
      </c>
      <c r="W8">
        <f>IF(S8="",0,1)</f>
        <v>1</v>
      </c>
      <c r="X8" t="str">
        <f>LEFT(E8, 3)</f>
        <v>LHD</v>
      </c>
      <c r="Y8">
        <v>115</v>
      </c>
      <c r="Z8">
        <v>28</v>
      </c>
      <c r="AA8">
        <v>0</v>
      </c>
      <c r="AB8" t="str">
        <f t="shared" si="4"/>
        <v>insert into unit (UseOrdinal, MissionName, UniqueName, ServiceIdx, ServiceTypeIdx, RankSymbol, CanHide) Values (0, 'LHD-___8', 'HMS Makin Island',1,1,'@', 0)</v>
      </c>
      <c r="AC8" t="str">
        <f>CONCATENATE("insert into relationship (RelTypeIdx, RelFromUnitId, RelToUnitId) values (1, 765, ",B8,")")</f>
        <v>insert into relationship (RelTypeIdx, RelFromUnitId, RelToUnitId) values (1, 765, 777)</v>
      </c>
      <c r="AD8" t="str">
        <f>CONCATENATE("insert into ship (UnitId, ShipPrefixId, Name, HCS, HCSNumber, PennantCode, PennantNumber,IsBase,AltHCS, AltHCSNumber, Commissioned, IsInactive) values (",B8,",1,'",C8,"','",X8,"',",L8,",'L',",O8,",0,'",X8,"',",L8,",'",I8,"',0)")</f>
        <v>insert into ship (UnitId, ShipPrefixId, Name, HCS, HCSNumber, PennantCode, PennantNumber,IsBase,AltHCS, AltHCSNumber, Commissioned, IsInactive) values (777,1,'Makin Island','LHD',8,'L',32,0,'LHD',8,'2009-10-24 00:00',0)</v>
      </c>
      <c r="AE8" t="str">
        <f>CONCATENATE("insert into unitindex (indexcode, unitid, issortindex, isdisplayindex, isalt, isplaceholder, displayorder) values ('",T8,"',",B8,",1,1,0,0,1) insert into unitindex (indexcode, unitid, issortindex, isdisplayindex, isalt, isplaceholder, displayorder) values ('",U8,"',",B8,",0,1,0,0,2) insert into unitindex (indexcode, unitid, issortindex, isdisplayindex, isalt, isplaceholder, displayorder) values ('",V8,"',",B8,,",0,0,1,0,3)")</f>
        <v>insert into unitindex (indexcode, unitid, issortindex, isdisplayindex, isalt, isplaceholder, displayorder) values ('#L ___32',777,1,1,0,0,1) insert into unitindex (indexcode, unitid, issortindex, isdisplayindex, isalt, isplaceholder, displayorder) values ('LHD-___8',777,0,1,0,0,2) insert into unitindex (indexcode, unitid, issortindex, isdisplayindex, isalt, isplaceholder, displayorder) values ('LHD-___8 (US)',777,0,0,1,0,3)</v>
      </c>
      <c r="AG8" t="str">
        <f>CONCATENATE("insert into MissionUnit (MissionId, UnitId) values (",Y8,",",B8,")")</f>
        <v>insert into MissionUnit (MissionId, UnitId) values (115,777)</v>
      </c>
      <c r="AH8" t="str">
        <f>CONCATENATE("insert into ShipClassMember (ShipId, ShipClassId,IsLeadBoat) values ('",A8,"',",Z8,",",AA8,")")</f>
        <v>insert into ShipClassMember (ShipId, ShipClassId,IsLeadBoat) values ('1a6a60f5-1c15-481e-a13a-50ea329d10b3',28,0)</v>
      </c>
    </row>
    <row r="9" spans="1:34" ht="43.2" customHeight="1" x14ac:dyDescent="0.3">
      <c r="A9" s="10" t="s">
        <v>405</v>
      </c>
      <c r="B9" s="10">
        <v>778</v>
      </c>
      <c r="C9" s="11" t="s">
        <v>328</v>
      </c>
      <c r="D9" s="11" t="s">
        <v>328</v>
      </c>
      <c r="E9" s="10" t="s">
        <v>329</v>
      </c>
      <c r="F9" s="12">
        <v>40011</v>
      </c>
      <c r="G9" s="12">
        <v>41064</v>
      </c>
      <c r="H9" s="13">
        <v>41923</v>
      </c>
      <c r="I9" s="12" t="str">
        <f t="shared" si="0"/>
        <v>2014-10-11 00:00</v>
      </c>
      <c r="J9" s="10" t="s">
        <v>330</v>
      </c>
      <c r="K9" s="10">
        <v>51</v>
      </c>
      <c r="L9">
        <f>VALUE(SUBSTITUTE(E9,M9,""))</f>
        <v>6</v>
      </c>
      <c r="M9" s="10" t="str">
        <f t="shared" si="5"/>
        <v>LHA-</v>
      </c>
      <c r="N9" t="str">
        <f t="shared" si="6"/>
        <v>___</v>
      </c>
      <c r="O9">
        <f t="shared" si="7"/>
        <v>57</v>
      </c>
      <c r="P9" t="str">
        <f t="shared" si="1"/>
        <v>LHA-___6</v>
      </c>
      <c r="Q9" t="str">
        <f>CONCATENATE("HMS ", C9)</f>
        <v>HMS America</v>
      </c>
      <c r="R9" t="str">
        <f>IF(TEXT(F9,"YYYY-MM-DD HH:MM")="1900-01-00 00:00","",TEXT(F9,"YYYY-MM-DD HH:MM"))</f>
        <v>2009-07-17 00:00</v>
      </c>
      <c r="S9" t="str">
        <f>IF(TEXT(G9,"YYYY-MM-DD HH:MM")="1900-01-00 00:00","",TEXT(G9,"YYYY-MM-DD HH:MM"))</f>
        <v>2012-06-04 00:00</v>
      </c>
      <c r="T9" t="str">
        <f>CONCATENATE("#L ", N9,O9)</f>
        <v>#L ___57</v>
      </c>
      <c r="U9" t="str">
        <f t="shared" si="2"/>
        <v>LHA-___6</v>
      </c>
      <c r="V9" t="str">
        <f t="shared" si="3"/>
        <v>LHA-___6 (US)</v>
      </c>
      <c r="W9">
        <f>IF(S9="",0,1)</f>
        <v>1</v>
      </c>
      <c r="X9" t="str">
        <f>LEFT(E9, 3)</f>
        <v>LHA</v>
      </c>
      <c r="Y9">
        <v>116</v>
      </c>
      <c r="Z9">
        <v>29</v>
      </c>
      <c r="AA9">
        <v>1</v>
      </c>
      <c r="AB9" t="str">
        <f t="shared" si="4"/>
        <v>insert into unit (UseOrdinal, MissionName, UniqueName, ServiceIdx, ServiceTypeIdx, RankSymbol, CanHide) Values (0, 'LHA-___6', 'HMS America',1,1,'@', 0)</v>
      </c>
      <c r="AC9" t="str">
        <f>CONCATENATE("insert into relationship (RelTypeIdx, RelFromUnitId, RelToUnitId) values (1, 765, ",B9,")")</f>
        <v>insert into relationship (RelTypeIdx, RelFromUnitId, RelToUnitId) values (1, 765, 778)</v>
      </c>
      <c r="AD9" t="str">
        <f>CONCATENATE("insert into ship (UnitId, ShipPrefixId, Name, HCS, HCSNumber, PennantCode, PennantNumber,IsBase,AltHCS, AltHCSNumber, Commissioned, IsInactive) values (",B9,",1,'",C9,"','",X9,"',",L9,",'L',",O9,",0,'",X9,"',",L9,",'",I9,"',0)")</f>
        <v>insert into ship (UnitId, ShipPrefixId, Name, HCS, HCSNumber, PennantCode, PennantNumber,IsBase,AltHCS, AltHCSNumber, Commissioned, IsInactive) values (778,1,'America','LHA',6,'L',57,0,'LHA',6,'2014-10-11 00:00',0)</v>
      </c>
      <c r="AE9" t="str">
        <f>CONCATENATE("insert into unitindex (indexcode, unitid, issortindex, isdisplayindex, isalt, isplaceholder, displayorder) values ('",T9,"',",B9,",1,1,0,0,1) insert into unitindex (indexcode, unitid, issortindex, isdisplayindex, isalt, isplaceholder, displayorder) values ('",U9,"',",B9,",0,1,0,0,2) insert into unitindex (indexcode, unitid, issortindex, isdisplayindex, isalt, isplaceholder, displayorder) values ('",V9,"',",B9,,",0,0,1,0,3)")</f>
        <v>insert into unitindex (indexcode, unitid, issortindex, isdisplayindex, isalt, isplaceholder, displayorder) values ('#L ___57',778,1,1,0,0,1) insert into unitindex (indexcode, unitid, issortindex, isdisplayindex, isalt, isplaceholder, displayorder) values ('LHA-___6',778,0,1,0,0,2) insert into unitindex (indexcode, unitid, issortindex, isdisplayindex, isalt, isplaceholder, displayorder) values ('LHA-___6 (US)',778,0,0,1,0,3)</v>
      </c>
      <c r="AG9" t="str">
        <f>CONCATENATE("insert into MissionUnit (MissionId, UnitId) values (",Y9,",",B9,")")</f>
        <v>insert into MissionUnit (MissionId, UnitId) values (116,778)</v>
      </c>
      <c r="AH9" t="str">
        <f>CONCATENATE("insert into ShipClassMember (ShipId, ShipClassId,IsLeadBoat) values ('",A9,"',",Z9,",",AA9,")")</f>
        <v>insert into ShipClassMember (ShipId, ShipClassId,IsLeadBoat) values ('cb4cd9a2-0e1b-4b67-a3e5-010ae7ae0493',29,1)</v>
      </c>
    </row>
    <row r="10" spans="1:34" ht="86.4" x14ac:dyDescent="0.3">
      <c r="A10" s="10" t="s">
        <v>406</v>
      </c>
      <c r="B10" s="10">
        <v>779</v>
      </c>
      <c r="C10" s="11" t="s">
        <v>331</v>
      </c>
      <c r="D10" s="11" t="s">
        <v>331</v>
      </c>
      <c r="E10" s="10" t="s">
        <v>332</v>
      </c>
      <c r="F10" s="12">
        <v>41812</v>
      </c>
      <c r="G10" s="12">
        <v>42856</v>
      </c>
      <c r="H10" s="10"/>
      <c r="I10" s="12" t="str">
        <f t="shared" si="0"/>
        <v/>
      </c>
      <c r="J10" s="10" t="s">
        <v>333</v>
      </c>
      <c r="K10" s="10">
        <v>51</v>
      </c>
      <c r="L10">
        <f>VALUE(SUBSTITUTE(E10,M10,""))</f>
        <v>7</v>
      </c>
      <c r="M10" s="10" t="str">
        <f t="shared" si="5"/>
        <v>LHA-</v>
      </c>
      <c r="N10" t="str">
        <f t="shared" si="6"/>
        <v>___</v>
      </c>
      <c r="O10">
        <f t="shared" si="7"/>
        <v>58</v>
      </c>
      <c r="P10" t="str">
        <f t="shared" si="1"/>
        <v>LHA-___7</v>
      </c>
      <c r="Q10" t="str">
        <f>CONCATENATE("HMS ", C10)</f>
        <v>HMS Tripoli</v>
      </c>
      <c r="R10" t="str">
        <f>IF(TEXT(F10,"YYYY-MM-DD HH:MM")="1900-01-00 00:00","",TEXT(F10,"YYYY-MM-DD HH:MM"))</f>
        <v>2014-06-22 00:00</v>
      </c>
      <c r="S10" t="str">
        <f>IF(TEXT(G10,"YYYY-MM-DD HH:MM")="1900-01-00 00:00","",TEXT(G10,"YYYY-MM-DD HH:MM"))</f>
        <v>2017-05-01 00:00</v>
      </c>
      <c r="T10" t="str">
        <f>CONCATENATE("#L ", N10,O10)</f>
        <v>#L ___58</v>
      </c>
      <c r="U10" t="str">
        <f t="shared" si="2"/>
        <v>LHA-___7</v>
      </c>
      <c r="V10" t="str">
        <f t="shared" si="3"/>
        <v>LHA-___7 (US)</v>
      </c>
      <c r="W10">
        <f>IF(S10="",0,1)</f>
        <v>1</v>
      </c>
      <c r="X10" t="str">
        <f>LEFT(E10, 3)</f>
        <v>LHA</v>
      </c>
      <c r="Y10">
        <v>116</v>
      </c>
      <c r="Z10">
        <v>29</v>
      </c>
      <c r="AA10">
        <v>0</v>
      </c>
      <c r="AB10" t="str">
        <f t="shared" si="4"/>
        <v>insert into unit (UseOrdinal, MissionName, UniqueName, ServiceIdx, ServiceTypeIdx, RankSymbol, CanHide) Values (0, 'LHA-___7', 'HMS Tripoli',1,1,'@', 0)</v>
      </c>
      <c r="AC10" t="str">
        <f>CONCATENATE("insert into relationship (RelTypeIdx, RelFromUnitId, RelToUnitId) values (1, 765, ",B10,")")</f>
        <v>insert into relationship (RelTypeIdx, RelFromUnitId, RelToUnitId) values (1, 765, 779)</v>
      </c>
      <c r="AD10" t="str">
        <f>CONCATENATE("insert into ship (UnitId, ShipPrefixId, Name, HCS, HCSNumber, PennantCode, PennantNumber,IsBase,AltHCS, AltHCSNumber, Commissioned, IsInactive) values (",B10,",1,'",C10,"','",X10,"',",L10,",'L',",O10,",0,'",X10,"',",L10,",'",I10,"',0)")</f>
        <v>insert into ship (UnitId, ShipPrefixId, Name, HCS, HCSNumber, PennantCode, PennantNumber,IsBase,AltHCS, AltHCSNumber, Commissioned, IsInactive) values (779,1,'Tripoli','LHA',7,'L',58,0,'LHA',7,'',0)</v>
      </c>
      <c r="AE10" t="str">
        <f>CONCATENATE("insert into unitindex (indexcode, unitid, issortindex, isdisplayindex, isalt, isplaceholder, displayorder) values ('",T10,"',",B10,",1,1,0,0,1) insert into unitindex (indexcode, unitid, issortindex, isdisplayindex, isalt, isplaceholder, displayorder) values ('",U10,"',",B10,",0,1,0,0,2) insert into unitindex (indexcode, unitid, issortindex, isdisplayindex, isalt, isplaceholder, displayorder) values ('",V10,"',",B10,,",0,0,1,0,3)")</f>
        <v>insert into unitindex (indexcode, unitid, issortindex, isdisplayindex, isalt, isplaceholder, displayorder) values ('#L ___58',779,1,1,0,0,1) insert into unitindex (indexcode, unitid, issortindex, isdisplayindex, isalt, isplaceholder, displayorder) values ('LHA-___7',779,0,1,0,0,2) insert into unitindex (indexcode, unitid, issortindex, isdisplayindex, isalt, isplaceholder, displayorder) values ('LHA-___7 (US)',779,0,0,1,0,3)</v>
      </c>
      <c r="AG10" t="str">
        <f>CONCATENATE("insert into MissionUnit (MissionId, UnitId) values (",Y10,",",B10,")")</f>
        <v>insert into MissionUnit (MissionId, UnitId) values (116,779)</v>
      </c>
      <c r="AH10" t="str">
        <f>CONCATENATE("insert into ShipClassMember (ShipId, ShipClassId,IsLeadBoat) values ('",A10,"',",Z10,",",AA10,")")</f>
        <v>insert into ShipClassMember (ShipId, ShipClassId,IsLeadBoat) values ('4b6a7a0d-9203-444c-8c8d-c9893a1f55f1',29,0)</v>
      </c>
    </row>
    <row r="11" spans="1:34" ht="86.4" x14ac:dyDescent="0.3">
      <c r="A11" s="10" t="s">
        <v>407</v>
      </c>
      <c r="B11" s="10">
        <v>780</v>
      </c>
      <c r="C11" s="11" t="s">
        <v>334</v>
      </c>
      <c r="D11" s="11" t="s">
        <v>334</v>
      </c>
      <c r="E11" s="10" t="s">
        <v>335</v>
      </c>
      <c r="F11" s="10"/>
      <c r="G11" s="10"/>
      <c r="H11" s="10"/>
      <c r="I11" s="12" t="str">
        <f t="shared" si="0"/>
        <v/>
      </c>
      <c r="J11" s="10" t="s">
        <v>336</v>
      </c>
      <c r="K11" s="10">
        <v>51</v>
      </c>
      <c r="L11">
        <f>VALUE(SUBSTITUTE(E11,M11,""))</f>
        <v>8</v>
      </c>
      <c r="M11" s="10" t="str">
        <f t="shared" si="5"/>
        <v>LHA-</v>
      </c>
      <c r="N11" t="str">
        <f t="shared" si="6"/>
        <v>___</v>
      </c>
      <c r="O11">
        <f t="shared" si="7"/>
        <v>59</v>
      </c>
      <c r="P11" t="str">
        <f t="shared" si="1"/>
        <v>LHA-___8</v>
      </c>
      <c r="Q11" t="str">
        <f>CONCATENATE("HMS ", C11)</f>
        <v>HMS Bougainville</v>
      </c>
      <c r="R11" t="str">
        <f>IF(TEXT(F11,"YYYY-MM-DD HH:MM")="1900-01-00 00:00","",TEXT(F11,"YYYY-MM-DD HH:MM"))</f>
        <v/>
      </c>
      <c r="S11" t="str">
        <f>IF(TEXT(G11,"YYYY-MM-DD HH:MM")="1900-01-00 00:00","",TEXT(G11,"YYYY-MM-DD HH:MM"))</f>
        <v/>
      </c>
      <c r="T11" t="str">
        <f>CONCATENATE("#L ", N11,O11)</f>
        <v>#L ___59</v>
      </c>
      <c r="U11" t="str">
        <f t="shared" si="2"/>
        <v>LHA-___8</v>
      </c>
      <c r="V11" t="str">
        <f t="shared" si="3"/>
        <v>LHA-___8 (US)</v>
      </c>
      <c r="W11">
        <f>IF(S11="",0,1)</f>
        <v>0</v>
      </c>
      <c r="X11" t="str">
        <f>LEFT(E11, 3)</f>
        <v>LHA</v>
      </c>
      <c r="Y11">
        <v>116</v>
      </c>
      <c r="Z11">
        <v>30</v>
      </c>
      <c r="AA11">
        <v>1</v>
      </c>
      <c r="AB11" t="str">
        <f t="shared" si="4"/>
        <v>insert into unit (UseOrdinal, MissionName, UniqueName, ServiceIdx, ServiceTypeIdx, RankSymbol, CanHide) Values (0, 'LHA-___8', 'HMS Bougainville',1,1,'@', 0)</v>
      </c>
      <c r="AC11" t="str">
        <f>CONCATENATE("insert into relationship (RelTypeIdx, RelFromUnitId, RelToUnitId) values (1, 765, ",B11,")")</f>
        <v>insert into relationship (RelTypeIdx, RelFromUnitId, RelToUnitId) values (1, 765, 780)</v>
      </c>
      <c r="AD11" t="str">
        <f>CONCATENATE("insert into ship (UnitId, ShipPrefixId, Name, HCS, HCSNumber, PennantCode, PennantNumber,IsBase,AltHCS, AltHCSNumber, Commissioned, IsInactive) values (",B11,",1,'",C11,"','",X11,"',",L11,",'L',",O11,",0,'",X11,"',",L11,",'",I11,"',0)")</f>
        <v>insert into ship (UnitId, ShipPrefixId, Name, HCS, HCSNumber, PennantCode, PennantNumber,IsBase,AltHCS, AltHCSNumber, Commissioned, IsInactive) values (780,1,'Bougainville','LHA',8,'L',59,0,'LHA',8,'',0)</v>
      </c>
      <c r="AE11" t="str">
        <f>CONCATENATE("insert into unitindex (indexcode, unitid, issortindex, isdisplayindex, isalt, isplaceholder, displayorder) values ('",T11,"',",B11,",1,1,0,0,1) insert into unitindex (indexcode, unitid, issortindex, isdisplayindex, isalt, isplaceholder, displayorder) values ('",U11,"',",B11,",0,1,0,0,2) insert into unitindex (indexcode, unitid, issortindex, isdisplayindex, isalt, isplaceholder, displayorder) values ('",V11,"',",B11,,",0,0,1,0,3)")</f>
        <v>insert into unitindex (indexcode, unitid, issortindex, isdisplayindex, isalt, isplaceholder, displayorder) values ('#L ___59',780,1,1,0,0,1) insert into unitindex (indexcode, unitid, issortindex, isdisplayindex, isalt, isplaceholder, displayorder) values ('LHA-___8',780,0,1,0,0,2) insert into unitindex (indexcode, unitid, issortindex, isdisplayindex, isalt, isplaceholder, displayorder) values ('LHA-___8 (US)',780,0,0,1,0,3)</v>
      </c>
      <c r="AG11" t="str">
        <f>CONCATENATE("insert into MissionUnit (MissionId, UnitId) values (",Y11,",",B11,")")</f>
        <v>insert into MissionUnit (MissionId, UnitId) values (116,780)</v>
      </c>
      <c r="AH11" t="str">
        <f>CONCATENATE("insert into ShipClassMember (ShipId, ShipClassId,IsLeadBoat) values ('",A11,"',",Z11,",",AA11,")")</f>
        <v>insert into ShipClassMember (ShipId, ShipClassId,IsLeadBoat) values ('e72d2c5b-16b3-4c54-975e-547c86c91c5c',30,1)</v>
      </c>
    </row>
    <row r="12" spans="1:34" ht="86.4" x14ac:dyDescent="0.3">
      <c r="A12" s="10" t="s">
        <v>400</v>
      </c>
      <c r="B12" s="10">
        <v>781</v>
      </c>
      <c r="C12" s="11" t="s">
        <v>337</v>
      </c>
      <c r="E12" s="10" t="s">
        <v>338</v>
      </c>
      <c r="F12" s="12">
        <v>26252</v>
      </c>
      <c r="G12" s="12">
        <v>26999</v>
      </c>
      <c r="H12" s="12">
        <v>27909</v>
      </c>
      <c r="I12" s="12" t="str">
        <f t="shared" si="0"/>
        <v>1976-05-29 00:00</v>
      </c>
      <c r="J12" s="11" t="s">
        <v>339</v>
      </c>
      <c r="K12" s="10">
        <v>51</v>
      </c>
      <c r="L12">
        <f>VALUE(SUBSTITUTE(E12,M12,""))</f>
        <v>1</v>
      </c>
      <c r="M12" s="10" t="str">
        <f t="shared" si="5"/>
        <v>LHA-</v>
      </c>
      <c r="N12" t="str">
        <f t="shared" si="6"/>
        <v>___</v>
      </c>
      <c r="O12">
        <f t="shared" si="7"/>
        <v>52</v>
      </c>
      <c r="P12" t="str">
        <f t="shared" si="1"/>
        <v>LHA-___1</v>
      </c>
      <c r="Q12" t="str">
        <f>CONCATENATE("HMS ", C12)</f>
        <v>HMS Tarawa</v>
      </c>
      <c r="R12" t="str">
        <f>IF(TEXT(F12,"YYYY-MM-DD HH:MM")="1900-01-00 00:00","",TEXT(F12,"YYYY-MM-DD HH:MM"))</f>
        <v>1971-11-15 00:00</v>
      </c>
      <c r="S12" t="str">
        <f>IF(TEXT(G12,"YYYY-MM-DD HH:MM")="1900-01-00 00:00","",TEXT(G12,"YYYY-MM-DD HH:MM"))</f>
        <v>1973-12-01 00:00</v>
      </c>
      <c r="T12" t="str">
        <f>CONCATENATE("#L ", N12,O12)</f>
        <v>#L ___52</v>
      </c>
      <c r="U12" t="str">
        <f t="shared" si="2"/>
        <v>LHA-___1</v>
      </c>
      <c r="V12" t="str">
        <f t="shared" si="3"/>
        <v>LHA-___1 (US)</v>
      </c>
      <c r="W12">
        <f>IF(S12="",0,1)</f>
        <v>1</v>
      </c>
      <c r="X12" t="str">
        <f>LEFT(E12, 3)</f>
        <v>LHA</v>
      </c>
      <c r="Y12">
        <v>116</v>
      </c>
      <c r="Z12">
        <v>27</v>
      </c>
      <c r="AA12">
        <v>1</v>
      </c>
      <c r="AB12" t="str">
        <f t="shared" si="4"/>
        <v>insert into unit (UseOrdinal, MissionName, UniqueName, ServiceIdx, ServiceTypeIdx, RankSymbol, CanHide) Values (0, 'LHA-___1', 'HMS Tarawa',1,1,'@', 0)</v>
      </c>
      <c r="AC12" t="str">
        <f>CONCATENATE("insert into relationship (RelTypeIdx, RelFromUnitId, RelToUnitId) values (1, 765, ",B12,")")</f>
        <v>insert into relationship (RelTypeIdx, RelFromUnitId, RelToUnitId) values (1, 765, 781)</v>
      </c>
      <c r="AD12" t="str">
        <f>CONCATENATE("insert into ship (UnitId, ShipPrefixId, Name, HCS, HCSNumber, PennantCode, PennantNumber,IsBase,AltHCS, AltHCSNumber, Commissioned, IsInactive) values (",B12,",1,'",C12,"','",X12,"',",L12,",'L',",O12,",0,'",X12,"',",L12,",'",I12,"',0)")</f>
        <v>insert into ship (UnitId, ShipPrefixId, Name, HCS, HCSNumber, PennantCode, PennantNumber,IsBase,AltHCS, AltHCSNumber, Commissioned, IsInactive) values (781,1,'Tarawa','LHA',1,'L',52,0,'LHA',1,'1976-05-29 00:00',0)</v>
      </c>
      <c r="AE12" t="str">
        <f>CONCATENATE("insert into unitindex (indexcode, unitid, issortindex, isdisplayindex, isalt, isplaceholder, displayorder) values ('",T12,"',",B12,",1,1,0,0,1) insert into unitindex (indexcode, unitid, issortindex, isdisplayindex, isalt, isplaceholder, displayorder) values ('",U12,"',",B12,",0,1,0,0,2) insert into unitindex (indexcode, unitid, issortindex, isdisplayindex, isalt, isplaceholder, displayorder) values ('",V12,"',",B12,,",0,0,1,0,3)")</f>
        <v>insert into unitindex (indexcode, unitid, issortindex, isdisplayindex, isalt, isplaceholder, displayorder) values ('#L ___52',781,1,1,0,0,1) insert into unitindex (indexcode, unitid, issortindex, isdisplayindex, isalt, isplaceholder, displayorder) values ('LHA-___1',781,0,1,0,0,2) insert into unitindex (indexcode, unitid, issortindex, isdisplayindex, isalt, isplaceholder, displayorder) values ('LHA-___1 (US)',781,0,0,1,0,3)</v>
      </c>
      <c r="AG12" t="str">
        <f>CONCATENATE("insert into MissionUnit (MissionId, UnitId) values (",Y12,",",B12,")")</f>
        <v>insert into MissionUnit (MissionId, UnitId) values (116,781)</v>
      </c>
      <c r="AH12" t="str">
        <f>CONCATENATE("insert into ShipClassMember (ShipId, ShipClassId,IsLeadBoat) values ('",A12,"',",Z12,",",AA12,")")</f>
        <v>insert into ShipClassMember (ShipId, ShipClassId,IsLeadBoat) values ('c1fab937-a525-488c-90d2-5a25644d8a9d',27,1)</v>
      </c>
    </row>
    <row r="13" spans="1:34" ht="86.4" x14ac:dyDescent="0.3">
      <c r="A13" s="10" t="s">
        <v>401</v>
      </c>
      <c r="B13" s="10">
        <v>782</v>
      </c>
      <c r="C13" s="11" t="s">
        <v>340</v>
      </c>
      <c r="E13" s="10" t="s">
        <v>341</v>
      </c>
      <c r="F13" s="12">
        <v>26501</v>
      </c>
      <c r="G13" s="12">
        <v>27228</v>
      </c>
      <c r="H13" s="12">
        <v>28413</v>
      </c>
      <c r="I13" s="12" t="str">
        <f t="shared" si="0"/>
        <v>1977-10-15 00:00</v>
      </c>
      <c r="J13" s="10" t="s">
        <v>342</v>
      </c>
      <c r="K13" s="10">
        <v>51</v>
      </c>
      <c r="L13">
        <f>VALUE(SUBSTITUTE(E13,M13,""))</f>
        <v>2</v>
      </c>
      <c r="M13" s="10" t="str">
        <f t="shared" si="5"/>
        <v>LHA-</v>
      </c>
      <c r="N13" t="str">
        <f t="shared" si="6"/>
        <v>___</v>
      </c>
      <c r="O13">
        <f t="shared" si="7"/>
        <v>53</v>
      </c>
      <c r="P13" t="str">
        <f t="shared" si="1"/>
        <v>LHA-___2</v>
      </c>
      <c r="Q13" t="str">
        <f>CONCATENATE("HMS ", C13)</f>
        <v>HMS Saipan</v>
      </c>
      <c r="R13" t="str">
        <f>IF(TEXT(F13,"YYYY-MM-DD HH:MM")="1900-01-00 00:00","",TEXT(F13,"YYYY-MM-DD HH:MM"))</f>
        <v>1972-07-21 00:00</v>
      </c>
      <c r="S13" t="str">
        <f>IF(TEXT(G13,"YYYY-MM-DD HH:MM")="1900-01-00 00:00","",TEXT(G13,"YYYY-MM-DD HH:MM"))</f>
        <v>1974-07-18 00:00</v>
      </c>
      <c r="T13" t="str">
        <f>CONCATENATE("#L ", N13,O13)</f>
        <v>#L ___53</v>
      </c>
      <c r="U13" t="str">
        <f t="shared" si="2"/>
        <v>LHA-___2</v>
      </c>
      <c r="V13" t="str">
        <f t="shared" si="3"/>
        <v>LHA-___2 (US)</v>
      </c>
      <c r="W13">
        <f>IF(S13="",0,1)</f>
        <v>1</v>
      </c>
      <c r="X13" t="str">
        <f>LEFT(E13, 3)</f>
        <v>LHA</v>
      </c>
      <c r="Y13">
        <v>116</v>
      </c>
      <c r="Z13">
        <v>27</v>
      </c>
      <c r="AA13">
        <v>0</v>
      </c>
      <c r="AB13" t="str">
        <f t="shared" si="4"/>
        <v>insert into unit (UseOrdinal, MissionName, UniqueName, ServiceIdx, ServiceTypeIdx, RankSymbol, CanHide) Values (0, 'LHA-___2', 'HMS Saipan',1,1,'@', 0)</v>
      </c>
      <c r="AC13" t="str">
        <f>CONCATENATE("insert into relationship (RelTypeIdx, RelFromUnitId, RelToUnitId) values (1, 765, ",B13,")")</f>
        <v>insert into relationship (RelTypeIdx, RelFromUnitId, RelToUnitId) values (1, 765, 782)</v>
      </c>
      <c r="AD13" t="str">
        <f>CONCATENATE("insert into ship (UnitId, ShipPrefixId, Name, HCS, HCSNumber, PennantCode, PennantNumber,IsBase,AltHCS, AltHCSNumber, Commissioned, IsInactive) values (",B13,",1,'",C13,"','",X13,"',",L13,",'L',",O13,",0,'",X13,"',",L13,",'",I13,"',0)")</f>
        <v>insert into ship (UnitId, ShipPrefixId, Name, HCS, HCSNumber, PennantCode, PennantNumber,IsBase,AltHCS, AltHCSNumber, Commissioned, IsInactive) values (782,1,'Saipan','LHA',2,'L',53,0,'LHA',2,'1977-10-15 00:00',0)</v>
      </c>
      <c r="AE13" t="str">
        <f>CONCATENATE("insert into unitindex (indexcode, unitid, issortindex, isdisplayindex, isalt, isplaceholder, displayorder) values ('",T13,"',",B13,",1,1,0,0,1) insert into unitindex (indexcode, unitid, issortindex, isdisplayindex, isalt, isplaceholder, displayorder) values ('",U13,"',",B13,",0,1,0,0,2) insert into unitindex (indexcode, unitid, issortindex, isdisplayindex, isalt, isplaceholder, displayorder) values ('",V13,"',",B13,,",0,0,1,0,3)")</f>
        <v>insert into unitindex (indexcode, unitid, issortindex, isdisplayindex, isalt, isplaceholder, displayorder) values ('#L ___53',782,1,1,0,0,1) insert into unitindex (indexcode, unitid, issortindex, isdisplayindex, isalt, isplaceholder, displayorder) values ('LHA-___2',782,0,1,0,0,2) insert into unitindex (indexcode, unitid, issortindex, isdisplayindex, isalt, isplaceholder, displayorder) values ('LHA-___2 (US)',782,0,0,1,0,3)</v>
      </c>
      <c r="AG13" t="str">
        <f>CONCATENATE("insert into MissionUnit (MissionId, UnitId) values (",Y13,",",B13,")")</f>
        <v>insert into MissionUnit (MissionId, UnitId) values (116,782)</v>
      </c>
      <c r="AH13" t="str">
        <f>CONCATENATE("insert into ShipClassMember (ShipId, ShipClassId,IsLeadBoat) values ('",A13,"',",Z13,",",AA13,")")</f>
        <v>insert into ShipClassMember (ShipId, ShipClassId,IsLeadBoat) values ('a3c7d5aa-d1c9-451c-9a7d-a24b431a4f16',27,0)</v>
      </c>
    </row>
    <row r="14" spans="1:34" ht="28.8" customHeight="1" x14ac:dyDescent="0.3">
      <c r="A14" s="10" t="s">
        <v>402</v>
      </c>
      <c r="B14" s="10">
        <v>783</v>
      </c>
      <c r="C14" s="11" t="s">
        <v>343</v>
      </c>
      <c r="E14" s="10" t="s">
        <v>344</v>
      </c>
      <c r="F14" s="12">
        <v>26728</v>
      </c>
      <c r="G14" s="12">
        <v>28226</v>
      </c>
      <c r="H14" s="12">
        <v>28756</v>
      </c>
      <c r="I14" s="12" t="str">
        <f t="shared" si="0"/>
        <v>1978-09-23 00:00</v>
      </c>
      <c r="J14" s="11" t="s">
        <v>345</v>
      </c>
      <c r="K14" s="10">
        <v>51</v>
      </c>
      <c r="L14">
        <f>VALUE(SUBSTITUTE(E14,M14,""))</f>
        <v>3</v>
      </c>
      <c r="M14" s="10" t="str">
        <f t="shared" si="5"/>
        <v>LHA-</v>
      </c>
      <c r="N14" t="str">
        <f t="shared" si="6"/>
        <v>___</v>
      </c>
      <c r="O14">
        <f t="shared" si="7"/>
        <v>54</v>
      </c>
      <c r="P14" t="str">
        <f t="shared" si="1"/>
        <v>LHA-___3</v>
      </c>
      <c r="Q14" t="str">
        <f>CONCATENATE("HMS ", C14)</f>
        <v>HMS Belleau Wood</v>
      </c>
      <c r="R14" t="str">
        <f>IF(TEXT(F14,"YYYY-MM-DD HH:MM")="1900-01-00 00:00","",TEXT(F14,"YYYY-MM-DD HH:MM"))</f>
        <v>1973-03-05 00:00</v>
      </c>
      <c r="S14" t="str">
        <f>IF(TEXT(G14,"YYYY-MM-DD HH:MM")="1900-01-00 00:00","",TEXT(G14,"YYYY-MM-DD HH:MM"))</f>
        <v>1977-04-11 00:00</v>
      </c>
      <c r="T14" t="str">
        <f>CONCATENATE("#L ", N14,O14)</f>
        <v>#L ___54</v>
      </c>
      <c r="U14" t="str">
        <f t="shared" si="2"/>
        <v>LHA-___3</v>
      </c>
      <c r="V14" t="str">
        <f t="shared" si="3"/>
        <v>LHA-___3 (US)</v>
      </c>
      <c r="W14">
        <f>IF(S14="",0,1)</f>
        <v>1</v>
      </c>
      <c r="X14" t="str">
        <f>LEFT(E14, 3)</f>
        <v>LHA</v>
      </c>
      <c r="Y14">
        <v>116</v>
      </c>
      <c r="Z14">
        <v>27</v>
      </c>
      <c r="AA14">
        <v>0</v>
      </c>
      <c r="AB14" t="str">
        <f t="shared" si="4"/>
        <v>insert into unit (UseOrdinal, MissionName, UniqueName, ServiceIdx, ServiceTypeIdx, RankSymbol, CanHide) Values (0, 'LHA-___3', 'HMS Belleau Wood',1,1,'@', 0)</v>
      </c>
      <c r="AC14" t="str">
        <f>CONCATENATE("insert into relationship (RelTypeIdx, RelFromUnitId, RelToUnitId) values (1, 765, ",B14,")")</f>
        <v>insert into relationship (RelTypeIdx, RelFromUnitId, RelToUnitId) values (1, 765, 783)</v>
      </c>
      <c r="AD14" t="str">
        <f>CONCATENATE("insert into ship (UnitId, ShipPrefixId, Name, HCS, HCSNumber, PennantCode, PennantNumber,IsBase,AltHCS, AltHCSNumber, Commissioned, IsInactive) values (",B14,",1,'",C14,"','",X14,"',",L14,",'L',",O14,",0,'",X14,"',",L14,",'",I14,"',0)")</f>
        <v>insert into ship (UnitId, ShipPrefixId, Name, HCS, HCSNumber, PennantCode, PennantNumber,IsBase,AltHCS, AltHCSNumber, Commissioned, IsInactive) values (783,1,'Belleau Wood','LHA',3,'L',54,0,'LHA',3,'1978-09-23 00:00',0)</v>
      </c>
      <c r="AE14" t="str">
        <f>CONCATENATE("insert into unitindex (indexcode, unitid, issortindex, isdisplayindex, isalt, isplaceholder, displayorder) values ('",T14,"',",B14,",1,1,0,0,1) insert into unitindex (indexcode, unitid, issortindex, isdisplayindex, isalt, isplaceholder, displayorder) values ('",U14,"',",B14,",0,1,0,0,2) insert into unitindex (indexcode, unitid, issortindex, isdisplayindex, isalt, isplaceholder, displayorder) values ('",V14,"',",B14,,",0,0,1,0,3)")</f>
        <v>insert into unitindex (indexcode, unitid, issortindex, isdisplayindex, isalt, isplaceholder, displayorder) values ('#L ___54',783,1,1,0,0,1) insert into unitindex (indexcode, unitid, issortindex, isdisplayindex, isalt, isplaceholder, displayorder) values ('LHA-___3',783,0,1,0,0,2) insert into unitindex (indexcode, unitid, issortindex, isdisplayindex, isalt, isplaceholder, displayorder) values ('LHA-___3 (US)',783,0,0,1,0,3)</v>
      </c>
      <c r="AG14" t="str">
        <f>CONCATENATE("insert into MissionUnit (MissionId, UnitId) values (",Y14,",",B14,")")</f>
        <v>insert into MissionUnit (MissionId, UnitId) values (116,783)</v>
      </c>
      <c r="AH14" t="str">
        <f>CONCATENATE("insert into ShipClassMember (ShipId, ShipClassId,IsLeadBoat) values ('",A14,"',",Z14,",",AA14,")")</f>
        <v>insert into ShipClassMember (ShipId, ShipClassId,IsLeadBoat) values ('28d35c66-85d9-42a2-9efb-ebd9cc531262',27,0)</v>
      </c>
    </row>
    <row r="15" spans="1:34" ht="86.4" x14ac:dyDescent="0.3">
      <c r="A15" s="10" t="s">
        <v>403</v>
      </c>
      <c r="B15" s="10">
        <v>784</v>
      </c>
      <c r="C15" s="11" t="s">
        <v>346</v>
      </c>
      <c r="E15" s="10" t="s">
        <v>347</v>
      </c>
      <c r="F15" s="12">
        <v>26728</v>
      </c>
      <c r="G15" s="12">
        <v>28511</v>
      </c>
      <c r="H15" s="12">
        <v>29064</v>
      </c>
      <c r="I15" s="12" t="str">
        <f t="shared" si="0"/>
        <v>1979-07-28 00:00</v>
      </c>
      <c r="J15" s="10" t="s">
        <v>348</v>
      </c>
      <c r="K15" s="10">
        <v>51</v>
      </c>
      <c r="L15">
        <f>VALUE(SUBSTITUTE(E15,M15,""))</f>
        <v>4</v>
      </c>
      <c r="M15" s="10" t="str">
        <f t="shared" si="5"/>
        <v>LHA-</v>
      </c>
      <c r="N15" t="str">
        <f t="shared" si="6"/>
        <v>___</v>
      </c>
      <c r="O15">
        <f t="shared" si="7"/>
        <v>55</v>
      </c>
      <c r="P15" t="str">
        <f t="shared" si="1"/>
        <v>LHA-___4</v>
      </c>
      <c r="Q15" t="str">
        <f>CONCATENATE("HMS ", C15)</f>
        <v>HMS Nassau</v>
      </c>
      <c r="R15" t="str">
        <f>IF(TEXT(F15,"YYYY-MM-DD HH:MM")="1900-01-00 00:00","",TEXT(F15,"YYYY-MM-DD HH:MM"))</f>
        <v>1973-03-05 00:00</v>
      </c>
      <c r="S15" t="str">
        <f>IF(TEXT(G15,"YYYY-MM-DD HH:MM")="1900-01-00 00:00","",TEXT(G15,"YYYY-MM-DD HH:MM"))</f>
        <v>1978-01-21 00:00</v>
      </c>
      <c r="T15" t="str">
        <f>CONCATENATE("#L ", N15,O15)</f>
        <v>#L ___55</v>
      </c>
      <c r="U15" t="str">
        <f t="shared" si="2"/>
        <v>LHA-___4</v>
      </c>
      <c r="V15" t="str">
        <f t="shared" si="3"/>
        <v>LHA-___4 (US)</v>
      </c>
      <c r="W15">
        <f>IF(S15="",0,1)</f>
        <v>1</v>
      </c>
      <c r="X15" t="str">
        <f>LEFT(E15, 3)</f>
        <v>LHA</v>
      </c>
      <c r="Y15">
        <v>116</v>
      </c>
      <c r="Z15">
        <v>27</v>
      </c>
      <c r="AA15">
        <v>0</v>
      </c>
      <c r="AB15" t="str">
        <f t="shared" si="4"/>
        <v>insert into unit (UseOrdinal, MissionName, UniqueName, ServiceIdx, ServiceTypeIdx, RankSymbol, CanHide) Values (0, 'LHA-___4', 'HMS Nassau',1,1,'@', 0)</v>
      </c>
      <c r="AC15" t="str">
        <f>CONCATENATE("insert into relationship (RelTypeIdx, RelFromUnitId, RelToUnitId) values (1, 765, ",B15,")")</f>
        <v>insert into relationship (RelTypeIdx, RelFromUnitId, RelToUnitId) values (1, 765, 784)</v>
      </c>
      <c r="AD15" t="str">
        <f>CONCATENATE("insert into ship (UnitId, ShipPrefixId, Name, HCS, HCSNumber, PennantCode, PennantNumber,IsBase,AltHCS, AltHCSNumber, Commissioned, IsInactive) values (",B15,",1,'",C15,"','",X15,"',",L15,",'L',",O15,",0,'",X15,"',",L15,",'",I15,"',0)")</f>
        <v>insert into ship (UnitId, ShipPrefixId, Name, HCS, HCSNumber, PennantCode, PennantNumber,IsBase,AltHCS, AltHCSNumber, Commissioned, IsInactive) values (784,1,'Nassau','LHA',4,'L',55,0,'LHA',4,'1979-07-28 00:00',0)</v>
      </c>
      <c r="AE15" t="str">
        <f>CONCATENATE("insert into unitindex (indexcode, unitid, issortindex, isdisplayindex, isalt, isplaceholder, displayorder) values ('",T15,"',",B15,",1,1,0,0,1) insert into unitindex (indexcode, unitid, issortindex, isdisplayindex, isalt, isplaceholder, displayorder) values ('",U15,"',",B15,",0,1,0,0,2) insert into unitindex (indexcode, unitid, issortindex, isdisplayindex, isalt, isplaceholder, displayorder) values ('",V15,"',",B15,,",0,0,1,0,3)")</f>
        <v>insert into unitindex (indexcode, unitid, issortindex, isdisplayindex, isalt, isplaceholder, displayorder) values ('#L ___55',784,1,1,0,0,1) insert into unitindex (indexcode, unitid, issortindex, isdisplayindex, isalt, isplaceholder, displayorder) values ('LHA-___4',784,0,1,0,0,2) insert into unitindex (indexcode, unitid, issortindex, isdisplayindex, isalt, isplaceholder, displayorder) values ('LHA-___4 (US)',784,0,0,1,0,3)</v>
      </c>
      <c r="AG15" t="str">
        <f>CONCATENATE("insert into MissionUnit (MissionId, UnitId) values (",Y15,",",B15,")")</f>
        <v>insert into MissionUnit (MissionId, UnitId) values (116,784)</v>
      </c>
      <c r="AH15" t="str">
        <f>CONCATENATE("insert into ShipClassMember (ShipId, ShipClassId,IsLeadBoat) values ('",A15,"',",Z15,",",AA15,")")</f>
        <v>insert into ShipClassMember (ShipId, ShipClassId,IsLeadBoat) values ('2a5f5326-15e7-40f3-9ee8-4af7e1abbcfe',27,0)</v>
      </c>
    </row>
    <row r="16" spans="1:34" ht="86.4" x14ac:dyDescent="0.3">
      <c r="A16" s="10" t="s">
        <v>404</v>
      </c>
      <c r="B16" s="10">
        <v>785</v>
      </c>
      <c r="C16" s="11" t="s">
        <v>349</v>
      </c>
      <c r="E16" s="10" t="s">
        <v>350</v>
      </c>
      <c r="F16" s="12">
        <v>28076</v>
      </c>
      <c r="G16" s="12">
        <v>28819</v>
      </c>
      <c r="H16" s="12">
        <v>29344</v>
      </c>
      <c r="I16" s="12" t="str">
        <f t="shared" si="0"/>
        <v>1980-05-03 00:00</v>
      </c>
      <c r="J16" s="10" t="s">
        <v>348</v>
      </c>
      <c r="K16" s="10">
        <v>51</v>
      </c>
      <c r="L16">
        <f>VALUE(SUBSTITUTE(E16,M16,""))</f>
        <v>5</v>
      </c>
      <c r="M16" s="10" t="str">
        <f t="shared" si="5"/>
        <v>LHA-</v>
      </c>
      <c r="N16" t="str">
        <f t="shared" si="6"/>
        <v>___</v>
      </c>
      <c r="O16">
        <f t="shared" si="7"/>
        <v>56</v>
      </c>
      <c r="P16" t="str">
        <f t="shared" si="1"/>
        <v>LHA-___5</v>
      </c>
      <c r="Q16" t="str">
        <f>CONCATENATE("HMS ", C16)</f>
        <v>HMS Peleliu</v>
      </c>
      <c r="R16" t="str">
        <f>IF(TEXT(F16,"YYYY-MM-DD HH:MM")="1900-01-00 00:00","",TEXT(F16,"YYYY-MM-DD HH:MM"))</f>
        <v>1976-11-12 00:00</v>
      </c>
      <c r="S16" t="str">
        <f>IF(TEXT(G16,"YYYY-MM-DD HH:MM")="1900-01-00 00:00","",TEXT(G16,"YYYY-MM-DD HH:MM"))</f>
        <v>1978-11-25 00:00</v>
      </c>
      <c r="T16" t="str">
        <f>CONCATENATE("#L ", N16,O16)</f>
        <v>#L ___56</v>
      </c>
      <c r="U16" t="str">
        <f t="shared" si="2"/>
        <v>LHA-___5</v>
      </c>
      <c r="V16" t="str">
        <f t="shared" si="3"/>
        <v>LHA-___5 (US)</v>
      </c>
      <c r="W16">
        <f>IF(S16="",0,1)</f>
        <v>1</v>
      </c>
      <c r="X16" t="str">
        <f>LEFT(E16, 3)</f>
        <v>LHA</v>
      </c>
      <c r="Y16">
        <v>116</v>
      </c>
      <c r="Z16">
        <v>27</v>
      </c>
      <c r="AA16">
        <v>0</v>
      </c>
      <c r="AB16" t="str">
        <f t="shared" si="4"/>
        <v>insert into unit (UseOrdinal, MissionName, UniqueName, ServiceIdx, ServiceTypeIdx, RankSymbol, CanHide) Values (0, 'LHA-___5', 'HMS Peleliu',1,1,'@', 0)</v>
      </c>
      <c r="AC16" t="str">
        <f>CONCATENATE("insert into relationship (RelTypeIdx, RelFromUnitId, RelToUnitId) values (1, 765, ",B16,")")</f>
        <v>insert into relationship (RelTypeIdx, RelFromUnitId, RelToUnitId) values (1, 765, 785)</v>
      </c>
      <c r="AD16" t="str">
        <f>CONCATENATE("insert into ship (UnitId, ShipPrefixId, Name, HCS, HCSNumber, PennantCode, PennantNumber,IsBase,AltHCS, AltHCSNumber, Commissioned, IsInactive) values (",B16,",1,'",C16,"','",X16,"',",L16,",'L',",O16,",0,'",X16,"',",L16,",'",I16,"',0)")</f>
        <v>insert into ship (UnitId, ShipPrefixId, Name, HCS, HCSNumber, PennantCode, PennantNumber,IsBase,AltHCS, AltHCSNumber, Commissioned, IsInactive) values (785,1,'Peleliu','LHA',5,'L',56,0,'LHA',5,'1980-05-03 00:00',0)</v>
      </c>
      <c r="AE16" t="str">
        <f>CONCATENATE("insert into unitindex (indexcode, unitid, issortindex, isdisplayindex, isalt, isplaceholder, displayorder) values ('",T16,"',",B16,",1,1,0,0,1) insert into unitindex (indexcode, unitid, issortindex, isdisplayindex, isalt, isplaceholder, displayorder) values ('",U16,"',",B16,",0,1,0,0,2) insert into unitindex (indexcode, unitid, issortindex, isdisplayindex, isalt, isplaceholder, displayorder) values ('",V16,"',",B16,,",0,0,1,0,3)")</f>
        <v>insert into unitindex (indexcode, unitid, issortindex, isdisplayindex, isalt, isplaceholder, displayorder) values ('#L ___56',785,1,1,0,0,1) insert into unitindex (indexcode, unitid, issortindex, isdisplayindex, isalt, isplaceholder, displayorder) values ('LHA-___5',785,0,1,0,0,2) insert into unitindex (indexcode, unitid, issortindex, isdisplayindex, isalt, isplaceholder, displayorder) values ('LHA-___5 (US)',785,0,0,1,0,3)</v>
      </c>
      <c r="AG16" t="str">
        <f>CONCATENATE("insert into MissionUnit (MissionId, UnitId) values (",Y16,",",B16,")")</f>
        <v>insert into MissionUnit (MissionId, UnitId) values (116,785)</v>
      </c>
      <c r="AH16" t="str">
        <f>CONCATENATE("insert into ShipClassMember (ShipId, ShipClassId,IsLeadBoat) values ('",A16,"',",Z16,",",AA16,")")</f>
        <v>insert into ShipClassMember (ShipId, ShipClassId,IsLeadBoat) values ('cd9961f1-31e9-4c5e-9c63-c6259916e620',27,0)</v>
      </c>
    </row>
    <row r="17" spans="1:34" ht="86.4" x14ac:dyDescent="0.3">
      <c r="A17" s="10" t="s">
        <v>429</v>
      </c>
      <c r="B17" s="10">
        <v>786</v>
      </c>
      <c r="C17" s="11" t="s">
        <v>324</v>
      </c>
      <c r="E17" s="10" t="s">
        <v>351</v>
      </c>
      <c r="F17" s="12">
        <v>21642</v>
      </c>
      <c r="G17" s="12">
        <v>22176</v>
      </c>
      <c r="H17" s="12">
        <v>22519</v>
      </c>
      <c r="I17" s="12" t="str">
        <f t="shared" si="0"/>
        <v>1961-08-26 00:00</v>
      </c>
      <c r="J17" s="11" t="s">
        <v>352</v>
      </c>
      <c r="K17" s="10">
        <v>36</v>
      </c>
      <c r="L17">
        <f>VALUE(SUBSTITUTE(E17,M17,""))</f>
        <v>2</v>
      </c>
      <c r="M17" s="10" t="str">
        <f t="shared" si="5"/>
        <v>LPH-</v>
      </c>
      <c r="N17" t="str">
        <f t="shared" si="6"/>
        <v>___</v>
      </c>
      <c r="O17">
        <f t="shared" si="7"/>
        <v>38</v>
      </c>
      <c r="P17" t="str">
        <f t="shared" si="1"/>
        <v>LPH-___2</v>
      </c>
      <c r="Q17" t="str">
        <f>CONCATENATE("HMS ", C17)</f>
        <v>HMS Iwo Jima</v>
      </c>
      <c r="R17" t="str">
        <f>IF(TEXT(F17,"YYYY-MM-DD HH:MM")="1900-01-00 00:00","",TEXT(F17,"YYYY-MM-DD HH:MM"))</f>
        <v>1959-04-02 00:00</v>
      </c>
      <c r="S17" t="str">
        <f>IF(TEXT(G17,"YYYY-MM-DD HH:MM")="1900-01-00 00:00","",TEXT(G17,"YYYY-MM-DD HH:MM"))</f>
        <v>1960-09-17 00:00</v>
      </c>
      <c r="T17" t="str">
        <f>CONCATENATE("#L ", N17,O17)</f>
        <v>#L ___38</v>
      </c>
      <c r="U17" t="str">
        <f t="shared" si="2"/>
        <v>LPH-___2</v>
      </c>
      <c r="V17" t="str">
        <f t="shared" si="3"/>
        <v>LPH-___2 (US)</v>
      </c>
      <c r="W17">
        <f>IF(S17="",0,1)</f>
        <v>1</v>
      </c>
      <c r="X17" t="str">
        <f>LEFT(E17, 3)</f>
        <v>LPH</v>
      </c>
      <c r="Y17">
        <v>118</v>
      </c>
      <c r="Z17">
        <v>32</v>
      </c>
      <c r="AA17">
        <v>1</v>
      </c>
      <c r="AB17" t="str">
        <f t="shared" si="4"/>
        <v>insert into unit (UseOrdinal, MissionName, UniqueName, ServiceIdx, ServiceTypeIdx, RankSymbol, CanHide) Values (0, 'LPH-___2', 'HMS Iwo Jima',1,1,'@', 0)</v>
      </c>
      <c r="AC17" t="str">
        <f>CONCATENATE("insert into relationship (RelTypeIdx, RelFromUnitId, RelToUnitId) values (1, 765, ",B17,")")</f>
        <v>insert into relationship (RelTypeIdx, RelFromUnitId, RelToUnitId) values (1, 765, 786)</v>
      </c>
      <c r="AD17" t="str">
        <f>CONCATENATE("insert into ship (UnitId, ShipPrefixId, Name, HCS, HCSNumber, PennantCode, PennantNumber,IsBase,AltHCS, AltHCSNumber, Commissioned, IsInactive) values (",B17,",1,'",C17,"','",X17,"',",L17,",'L',",O17,",0,'",X17,"',",L17,",'",I17,"',0)")</f>
        <v>insert into ship (UnitId, ShipPrefixId, Name, HCS, HCSNumber, PennantCode, PennantNumber,IsBase,AltHCS, AltHCSNumber, Commissioned, IsInactive) values (786,1,'Iwo Jima','LPH',2,'L',38,0,'LPH',2,'1961-08-26 00:00',0)</v>
      </c>
      <c r="AE17" t="str">
        <f>CONCATENATE("insert into unitindex (indexcode, unitid, issortindex, isdisplayindex, isalt, isplaceholder, displayorder) values ('",T17,"',",B17,",1,1,0,0,1) insert into unitindex (indexcode, unitid, issortindex, isdisplayindex, isalt, isplaceholder, displayorder) values ('",U17,"',",B17,",0,1,0,0,2) insert into unitindex (indexcode, unitid, issortindex, isdisplayindex, isalt, isplaceholder, displayorder) values ('",V17,"',",B17,,",0,0,1,0,3)")</f>
        <v>insert into unitindex (indexcode, unitid, issortindex, isdisplayindex, isalt, isplaceholder, displayorder) values ('#L ___38',786,1,1,0,0,1) insert into unitindex (indexcode, unitid, issortindex, isdisplayindex, isalt, isplaceholder, displayorder) values ('LPH-___2',786,0,1,0,0,2) insert into unitindex (indexcode, unitid, issortindex, isdisplayindex, isalt, isplaceholder, displayorder) values ('LPH-___2 (US)',786,0,0,1,0,3)</v>
      </c>
      <c r="AG17" t="str">
        <f>CONCATENATE("insert into MissionUnit (MissionId, UnitId) values (",Y17,",",B17,")")</f>
        <v>insert into MissionUnit (MissionId, UnitId) values (118,786)</v>
      </c>
      <c r="AH17" t="str">
        <f>CONCATENATE("insert into ShipClassMember (ShipId, ShipClassId,IsLeadBoat) values ('",A17,"',",Z17,",",AA17,")")</f>
        <v>insert into ShipClassMember (ShipId, ShipClassId,IsLeadBoat) values ('9a4cf677-b857-46d3-b927-07290cbb654d',32,1)</v>
      </c>
    </row>
    <row r="18" spans="1:34" ht="57.6" customHeight="1" x14ac:dyDescent="0.3">
      <c r="A18" s="10" t="s">
        <v>430</v>
      </c>
      <c r="B18" s="10">
        <v>787</v>
      </c>
      <c r="C18" s="11" t="s">
        <v>353</v>
      </c>
      <c r="E18" s="10" t="s">
        <v>354</v>
      </c>
      <c r="F18" s="12">
        <v>22007</v>
      </c>
      <c r="G18" s="12">
        <v>22512</v>
      </c>
      <c r="H18" s="12">
        <v>22750</v>
      </c>
      <c r="I18" s="12" t="str">
        <f t="shared" si="0"/>
        <v>1962-04-14 00:00</v>
      </c>
      <c r="J18" s="10" t="s">
        <v>355</v>
      </c>
      <c r="K18" s="10">
        <v>36</v>
      </c>
      <c r="L18">
        <f>VALUE(SUBSTITUTE(E18,M18,""))</f>
        <v>3</v>
      </c>
      <c r="M18" s="10" t="str">
        <f t="shared" si="5"/>
        <v>LPH-</v>
      </c>
      <c r="N18" t="str">
        <f t="shared" si="6"/>
        <v>___</v>
      </c>
      <c r="O18">
        <f t="shared" si="7"/>
        <v>39</v>
      </c>
      <c r="P18" t="str">
        <f t="shared" si="1"/>
        <v>LPH-___3</v>
      </c>
      <c r="Q18" t="str">
        <f>CONCATENATE("HMS ", C18)</f>
        <v>HMS Okinawa</v>
      </c>
      <c r="R18" t="str">
        <f>IF(TEXT(F18,"YYYY-MM-DD HH:MM")="1900-01-00 00:00","",TEXT(F18,"YYYY-MM-DD HH:MM"))</f>
        <v>1960-04-01 00:00</v>
      </c>
      <c r="S18" t="str">
        <f>IF(TEXT(G18,"YYYY-MM-DD HH:MM")="1900-01-00 00:00","",TEXT(G18,"YYYY-MM-DD HH:MM"))</f>
        <v>1961-08-19 00:00</v>
      </c>
      <c r="T18" t="str">
        <f>CONCATENATE("#L ", N18,O18)</f>
        <v>#L ___39</v>
      </c>
      <c r="U18" t="str">
        <f t="shared" si="2"/>
        <v>LPH-___3</v>
      </c>
      <c r="V18" t="str">
        <f t="shared" si="3"/>
        <v>LPH-___3 (US)</v>
      </c>
      <c r="W18">
        <f>IF(S18="",0,1)</f>
        <v>1</v>
      </c>
      <c r="X18" t="str">
        <f>LEFT(E18, 3)</f>
        <v>LPH</v>
      </c>
      <c r="Y18">
        <v>118</v>
      </c>
      <c r="Z18">
        <v>32</v>
      </c>
      <c r="AA18">
        <v>0</v>
      </c>
      <c r="AB18" t="str">
        <f t="shared" si="4"/>
        <v>insert into unit (UseOrdinal, MissionName, UniqueName, ServiceIdx, ServiceTypeIdx, RankSymbol, CanHide) Values (0, 'LPH-___3', 'HMS Okinawa',1,1,'@', 0)</v>
      </c>
      <c r="AC18" t="str">
        <f>CONCATENATE("insert into relationship (RelTypeIdx, RelFromUnitId, RelToUnitId) values (1, 765, ",B18,")")</f>
        <v>insert into relationship (RelTypeIdx, RelFromUnitId, RelToUnitId) values (1, 765, 787)</v>
      </c>
      <c r="AD18" t="str">
        <f>CONCATENATE("insert into ship (UnitId, ShipPrefixId, Name, HCS, HCSNumber, PennantCode, PennantNumber,IsBase,AltHCS, AltHCSNumber, Commissioned, IsInactive) values (",B18,",1,'",C18,"','",X18,"',",L18,",'L',",O18,",0,'",X18,"',",L18,",'",I18,"',0)")</f>
        <v>insert into ship (UnitId, ShipPrefixId, Name, HCS, HCSNumber, PennantCode, PennantNumber,IsBase,AltHCS, AltHCSNumber, Commissioned, IsInactive) values (787,1,'Okinawa','LPH',3,'L',39,0,'LPH',3,'1962-04-14 00:00',0)</v>
      </c>
      <c r="AE18" t="str">
        <f>CONCATENATE("insert into unitindex (indexcode, unitid, issortindex, isdisplayindex, isalt, isplaceholder, displayorder) values ('",T18,"',",B18,",1,1,0,0,1) insert into unitindex (indexcode, unitid, issortindex, isdisplayindex, isalt, isplaceholder, displayorder) values ('",U18,"',",B18,",0,1,0,0,2) insert into unitindex (indexcode, unitid, issortindex, isdisplayindex, isalt, isplaceholder, displayorder) values ('",V18,"',",B18,,",0,0,1,0,3)")</f>
        <v>insert into unitindex (indexcode, unitid, issortindex, isdisplayindex, isalt, isplaceholder, displayorder) values ('#L ___39',787,1,1,0,0,1) insert into unitindex (indexcode, unitid, issortindex, isdisplayindex, isalt, isplaceholder, displayorder) values ('LPH-___3',787,0,1,0,0,2) insert into unitindex (indexcode, unitid, issortindex, isdisplayindex, isalt, isplaceholder, displayorder) values ('LPH-___3 (US)',787,0,0,1,0,3)</v>
      </c>
      <c r="AG18" t="str">
        <f>CONCATENATE("insert into MissionUnit (MissionId, UnitId) values (",Y18,",",B18,")")</f>
        <v>insert into MissionUnit (MissionId, UnitId) values (118,787)</v>
      </c>
      <c r="AH18" t="str">
        <f>CONCATENATE("insert into ShipClassMember (ShipId, ShipClassId,IsLeadBoat) values ('",A18,"',",Z18,",",AA18,")")</f>
        <v>insert into ShipClassMember (ShipId, ShipClassId,IsLeadBoat) values ('ce1bc675-d404-4894-867d-09610e8245d6',32,0)</v>
      </c>
    </row>
    <row r="19" spans="1:34" ht="86.4" x14ac:dyDescent="0.3">
      <c r="A19" s="10" t="s">
        <v>431</v>
      </c>
      <c r="B19" s="10">
        <v>788</v>
      </c>
      <c r="C19" s="11" t="s">
        <v>356</v>
      </c>
      <c r="E19" s="10" t="s">
        <v>357</v>
      </c>
      <c r="F19" s="12">
        <v>22525</v>
      </c>
      <c r="G19" s="12">
        <v>23086</v>
      </c>
      <c r="H19" s="12">
        <v>23212</v>
      </c>
      <c r="I19" s="12" t="str">
        <f t="shared" si="0"/>
        <v>1963-07-20 00:00</v>
      </c>
      <c r="J19" s="10" t="s">
        <v>358</v>
      </c>
      <c r="K19" s="10">
        <v>36</v>
      </c>
      <c r="L19">
        <f>VALUE(SUBSTITUTE(E19,M19,""))</f>
        <v>7</v>
      </c>
      <c r="M19" s="10" t="str">
        <f t="shared" si="5"/>
        <v>LPH-</v>
      </c>
      <c r="N19" t="str">
        <f t="shared" si="6"/>
        <v>___</v>
      </c>
      <c r="O19">
        <f t="shared" si="7"/>
        <v>43</v>
      </c>
      <c r="P19" t="str">
        <f t="shared" si="1"/>
        <v>LPH-___7</v>
      </c>
      <c r="Q19" t="str">
        <f>CONCATENATE("HMS ", C19)</f>
        <v>HMS Guadalcanal</v>
      </c>
      <c r="R19" t="str">
        <f>IF(TEXT(F19,"YYYY-MM-DD HH:MM")="1900-01-00 00:00","",TEXT(F19,"YYYY-MM-DD HH:MM"))</f>
        <v>1961-09-01 00:00</v>
      </c>
      <c r="S19" t="str">
        <f>IF(TEXT(G19,"YYYY-MM-DD HH:MM")="1900-01-00 00:00","",TEXT(G19,"YYYY-MM-DD HH:MM"))</f>
        <v>1963-03-16 00:00</v>
      </c>
      <c r="T19" t="str">
        <f>CONCATENATE("#L ", N19,O19)</f>
        <v>#L ___43</v>
      </c>
      <c r="U19" t="str">
        <f t="shared" si="2"/>
        <v>LPH-___7</v>
      </c>
      <c r="V19" t="str">
        <f t="shared" si="3"/>
        <v>LPH-___7 (US)</v>
      </c>
      <c r="W19">
        <f>IF(S19="",0,1)</f>
        <v>1</v>
      </c>
      <c r="X19" t="str">
        <f>LEFT(E19, 3)</f>
        <v>LPH</v>
      </c>
      <c r="Y19">
        <v>118</v>
      </c>
      <c r="Z19">
        <v>32</v>
      </c>
      <c r="AA19">
        <v>0</v>
      </c>
      <c r="AB19" t="str">
        <f t="shared" si="4"/>
        <v>insert into unit (UseOrdinal, MissionName, UniqueName, ServiceIdx, ServiceTypeIdx, RankSymbol, CanHide) Values (0, 'LPH-___7', 'HMS Guadalcanal',1,1,'@', 0)</v>
      </c>
      <c r="AC19" t="str">
        <f>CONCATENATE("insert into relationship (RelTypeIdx, RelFromUnitId, RelToUnitId) values (1, 765, ",B19,")")</f>
        <v>insert into relationship (RelTypeIdx, RelFromUnitId, RelToUnitId) values (1, 765, 788)</v>
      </c>
      <c r="AD19" t="str">
        <f>CONCATENATE("insert into ship (UnitId, ShipPrefixId, Name, HCS, HCSNumber, PennantCode, PennantNumber,IsBase,AltHCS, AltHCSNumber, Commissioned, IsInactive) values (",B19,",1,'",C19,"','",X19,"',",L19,",'L',",O19,",0,'",X19,"',",L19,",'",I19,"',0)")</f>
        <v>insert into ship (UnitId, ShipPrefixId, Name, HCS, HCSNumber, PennantCode, PennantNumber,IsBase,AltHCS, AltHCSNumber, Commissioned, IsInactive) values (788,1,'Guadalcanal','LPH',7,'L',43,0,'LPH',7,'1963-07-20 00:00',0)</v>
      </c>
      <c r="AE19" t="str">
        <f>CONCATENATE("insert into unitindex (indexcode, unitid, issortindex, isdisplayindex, isalt, isplaceholder, displayorder) values ('",T19,"',",B19,",1,1,0,0,1) insert into unitindex (indexcode, unitid, issortindex, isdisplayindex, isalt, isplaceholder, displayorder) values ('",U19,"',",B19,",0,1,0,0,2) insert into unitindex (indexcode, unitid, issortindex, isdisplayindex, isalt, isplaceholder, displayorder) values ('",V19,"',",B19,,",0,0,1,0,3)")</f>
        <v>insert into unitindex (indexcode, unitid, issortindex, isdisplayindex, isalt, isplaceholder, displayorder) values ('#L ___43',788,1,1,0,0,1) insert into unitindex (indexcode, unitid, issortindex, isdisplayindex, isalt, isplaceholder, displayorder) values ('LPH-___7',788,0,1,0,0,2) insert into unitindex (indexcode, unitid, issortindex, isdisplayindex, isalt, isplaceholder, displayorder) values ('LPH-___7 (US)',788,0,0,1,0,3)</v>
      </c>
      <c r="AG19" t="str">
        <f>CONCATENATE("insert into MissionUnit (MissionId, UnitId) values (",Y19,",",B19,")")</f>
        <v>insert into MissionUnit (MissionId, UnitId) values (118,788)</v>
      </c>
      <c r="AH19" t="str">
        <f>CONCATENATE("insert into ShipClassMember (ShipId, ShipClassId,IsLeadBoat) values ('",A19,"',",Z19,",",AA19,")")</f>
        <v>insert into ShipClassMember (ShipId, ShipClassId,IsLeadBoat) values ('e5df6169-a224-4eac-b4fc-3695b1ca39d2',32,0)</v>
      </c>
    </row>
    <row r="20" spans="1:34" ht="86.4" x14ac:dyDescent="0.3">
      <c r="A20" s="10" t="s">
        <v>432</v>
      </c>
      <c r="B20" s="10">
        <v>789</v>
      </c>
      <c r="C20" s="11" t="s">
        <v>359</v>
      </c>
      <c r="E20" s="10" t="s">
        <v>360</v>
      </c>
      <c r="F20" s="12">
        <v>22965</v>
      </c>
      <c r="G20" s="12">
        <v>23611</v>
      </c>
      <c r="H20" s="12">
        <v>23758</v>
      </c>
      <c r="I20" s="12" t="str">
        <f t="shared" si="0"/>
        <v>1965-01-16 00:00</v>
      </c>
      <c r="J20" s="10" t="s">
        <v>361</v>
      </c>
      <c r="K20" s="10">
        <v>36</v>
      </c>
      <c r="L20">
        <f>VALUE(SUBSTITUTE(E20,M20,""))</f>
        <v>9</v>
      </c>
      <c r="M20" s="10" t="str">
        <f t="shared" si="5"/>
        <v>LPH-</v>
      </c>
      <c r="N20" t="str">
        <f t="shared" si="6"/>
        <v>___</v>
      </c>
      <c r="O20">
        <f t="shared" si="7"/>
        <v>45</v>
      </c>
      <c r="P20" t="str">
        <f t="shared" si="1"/>
        <v>LPH-___9</v>
      </c>
      <c r="Q20" t="str">
        <f>CONCATENATE("HMS ", C20)</f>
        <v>HMS Guam</v>
      </c>
      <c r="R20" t="str">
        <f>IF(TEXT(F20,"YYYY-MM-DD HH:MM")="1900-01-00 00:00","",TEXT(F20,"YYYY-MM-DD HH:MM"))</f>
        <v>1962-11-15 00:00</v>
      </c>
      <c r="S20" t="str">
        <f>IF(TEXT(G20,"YYYY-MM-DD HH:MM")="1900-01-00 00:00","",TEXT(G20,"YYYY-MM-DD HH:MM"))</f>
        <v>1964-08-22 00:00</v>
      </c>
      <c r="T20" t="str">
        <f>CONCATENATE("#L ", N20,O20)</f>
        <v>#L ___45</v>
      </c>
      <c r="U20" t="str">
        <f t="shared" si="2"/>
        <v>LPH-___9</v>
      </c>
      <c r="V20" t="str">
        <f t="shared" si="3"/>
        <v>LPH-___9 (US)</v>
      </c>
      <c r="W20">
        <f>IF(S20="",0,1)</f>
        <v>1</v>
      </c>
      <c r="X20" t="str">
        <f>LEFT(E20, 3)</f>
        <v>LPH</v>
      </c>
      <c r="Y20">
        <v>118</v>
      </c>
      <c r="Z20">
        <v>32</v>
      </c>
      <c r="AA20">
        <v>0</v>
      </c>
      <c r="AB20" t="str">
        <f t="shared" si="4"/>
        <v>insert into unit (UseOrdinal, MissionName, UniqueName, ServiceIdx, ServiceTypeIdx, RankSymbol, CanHide) Values (0, 'LPH-___9', 'HMS Guam',1,1,'@', 0)</v>
      </c>
      <c r="AC20" t="str">
        <f>CONCATENATE("insert into relationship (RelTypeIdx, RelFromUnitId, RelToUnitId) values (1, 765, ",B20,")")</f>
        <v>insert into relationship (RelTypeIdx, RelFromUnitId, RelToUnitId) values (1, 765, 789)</v>
      </c>
      <c r="AD20" t="str">
        <f>CONCATENATE("insert into ship (UnitId, ShipPrefixId, Name, HCS, HCSNumber, PennantCode, PennantNumber,IsBase,AltHCS, AltHCSNumber, Commissioned, IsInactive) values (",B20,",1,'",C20,"','",X20,"',",L20,",'L',",O20,",0,'",X20,"',",L20,",'",I20,"',0)")</f>
        <v>insert into ship (UnitId, ShipPrefixId, Name, HCS, HCSNumber, PennantCode, PennantNumber,IsBase,AltHCS, AltHCSNumber, Commissioned, IsInactive) values (789,1,'Guam','LPH',9,'L',45,0,'LPH',9,'1965-01-16 00:00',0)</v>
      </c>
      <c r="AE20" t="str">
        <f>CONCATENATE("insert into unitindex (indexcode, unitid, issortindex, isdisplayindex, isalt, isplaceholder, displayorder) values ('",T20,"',",B20,",1,1,0,0,1) insert into unitindex (indexcode, unitid, issortindex, isdisplayindex, isalt, isplaceholder, displayorder) values ('",U20,"',",B20,",0,1,0,0,2) insert into unitindex (indexcode, unitid, issortindex, isdisplayindex, isalt, isplaceholder, displayorder) values ('",V20,"',",B20,,",0,0,1,0,3)")</f>
        <v>insert into unitindex (indexcode, unitid, issortindex, isdisplayindex, isalt, isplaceholder, displayorder) values ('#L ___45',789,1,1,0,0,1) insert into unitindex (indexcode, unitid, issortindex, isdisplayindex, isalt, isplaceholder, displayorder) values ('LPH-___9',789,0,1,0,0,2) insert into unitindex (indexcode, unitid, issortindex, isdisplayindex, isalt, isplaceholder, displayorder) values ('LPH-___9 (US)',789,0,0,1,0,3)</v>
      </c>
      <c r="AG20" t="str">
        <f>CONCATENATE("insert into MissionUnit (MissionId, UnitId) values (",Y20,",",B20,")")</f>
        <v>insert into MissionUnit (MissionId, UnitId) values (118,789)</v>
      </c>
      <c r="AH20" t="str">
        <f>CONCATENATE("insert into ShipClassMember (ShipId, ShipClassId,IsLeadBoat) values ('",A20,"',",Z20,",",AA20,")")</f>
        <v>insert into ShipClassMember (ShipId, ShipClassId,IsLeadBoat) values ('40f51c22-87d4-4d46-b23a-0470189aaa93',32,0)</v>
      </c>
    </row>
    <row r="21" spans="1:34" ht="201.6" x14ac:dyDescent="0.3">
      <c r="A21" s="10" t="s">
        <v>433</v>
      </c>
      <c r="B21" s="10">
        <v>790</v>
      </c>
      <c r="C21" s="11" t="s">
        <v>331</v>
      </c>
      <c r="E21" s="10" t="s">
        <v>362</v>
      </c>
      <c r="F21" s="12">
        <v>23543</v>
      </c>
      <c r="G21" s="12">
        <v>23954</v>
      </c>
      <c r="H21" s="12">
        <v>24325</v>
      </c>
      <c r="I21" s="12" t="str">
        <f t="shared" si="0"/>
        <v>1966-08-06 00:00</v>
      </c>
      <c r="J21" s="10" t="s">
        <v>363</v>
      </c>
      <c r="K21" s="10">
        <v>36</v>
      </c>
      <c r="L21">
        <f>VALUE(SUBSTITUTE(E21,M21,""))</f>
        <v>10</v>
      </c>
      <c r="M21" s="10" t="str">
        <f t="shared" si="5"/>
        <v>LPH-</v>
      </c>
      <c r="N21" t="str">
        <f t="shared" si="6"/>
        <v>___</v>
      </c>
      <c r="O21">
        <f t="shared" si="7"/>
        <v>46</v>
      </c>
      <c r="P21" t="str">
        <f t="shared" si="1"/>
        <v>LPH-___10</v>
      </c>
      <c r="Q21" t="str">
        <f>CONCATENATE("HMS ", C21)</f>
        <v>HMS Tripoli</v>
      </c>
      <c r="R21" t="str">
        <f>IF(TEXT(F21,"YYYY-MM-DD HH:MM")="1900-01-00 00:00","",TEXT(F21,"YYYY-MM-DD HH:MM"))</f>
        <v>1964-06-15 00:00</v>
      </c>
      <c r="S21" t="str">
        <f>IF(TEXT(G21,"YYYY-MM-DD HH:MM")="1900-01-00 00:00","",TEXT(G21,"YYYY-MM-DD HH:MM"))</f>
        <v>1965-07-31 00:00</v>
      </c>
      <c r="T21" t="str">
        <f>CONCATENATE("#L ", N21,O21)</f>
        <v>#L ___46</v>
      </c>
      <c r="U21" t="str">
        <f t="shared" si="2"/>
        <v>LPH-___10</v>
      </c>
      <c r="V21" t="str">
        <f t="shared" si="3"/>
        <v>LPH-___10 (US)</v>
      </c>
      <c r="W21">
        <f>IF(S21="",0,1)</f>
        <v>1</v>
      </c>
      <c r="X21" t="str">
        <f>LEFT(E21, 3)</f>
        <v>LPH</v>
      </c>
      <c r="Y21">
        <v>118</v>
      </c>
      <c r="Z21">
        <v>32</v>
      </c>
      <c r="AA21">
        <v>0</v>
      </c>
      <c r="AB21" t="str">
        <f t="shared" si="4"/>
        <v>insert into unit (UseOrdinal, MissionName, UniqueName, ServiceIdx, ServiceTypeIdx, RankSymbol, CanHide) Values (0, 'LPH-___10', 'HMS Tripoli',1,1,'@', 0)</v>
      </c>
      <c r="AC21" t="str">
        <f>CONCATENATE("insert into relationship (RelTypeIdx, RelFromUnitId, RelToUnitId) values (1, 765, ",B21,")")</f>
        <v>insert into relationship (RelTypeIdx, RelFromUnitId, RelToUnitId) values (1, 765, 790)</v>
      </c>
      <c r="AD21" t="str">
        <f>CONCATENATE("insert into ship (UnitId, ShipPrefixId, Name, HCS, HCSNumber, PennantCode, PennantNumber,IsBase,AltHCS, AltHCSNumber, Commissioned, IsInactive) values (",B21,",1,'",C21,"','",X21,"',",L21,",'L',",O21,",0,'",X21,"',",L21,",'",I21,"',0)")</f>
        <v>insert into ship (UnitId, ShipPrefixId, Name, HCS, HCSNumber, PennantCode, PennantNumber,IsBase,AltHCS, AltHCSNumber, Commissioned, IsInactive) values (790,1,'Tripoli','LPH',10,'L',46,0,'LPH',10,'1966-08-06 00:00',0)</v>
      </c>
      <c r="AE21" t="str">
        <f>CONCATENATE("insert into unitindex (indexcode, unitid, issortindex, isdisplayindex, isalt, isplaceholder, displayorder) values ('",T21,"',",B21,",1,1,0,0,1) insert into unitindex (indexcode, unitid, issortindex, isdisplayindex, isalt, isplaceholder, displayorder) values ('",U21,"',",B21,",0,1,0,0,2) insert into unitindex (indexcode, unitid, issortindex, isdisplayindex, isalt, isplaceholder, displayorder) values ('",V21,"',",B21,,",0,0,1,0,3)")</f>
        <v>insert into unitindex (indexcode, unitid, issortindex, isdisplayindex, isalt, isplaceholder, displayorder) values ('#L ___46',790,1,1,0,0,1) insert into unitindex (indexcode, unitid, issortindex, isdisplayindex, isalt, isplaceholder, displayorder) values ('LPH-___10',790,0,1,0,0,2) insert into unitindex (indexcode, unitid, issortindex, isdisplayindex, isalt, isplaceholder, displayorder) values ('LPH-___10 (US)',790,0,0,1,0,3)</v>
      </c>
      <c r="AG21" t="str">
        <f>CONCATENATE("insert into MissionUnit (MissionId, UnitId) values (",Y21,",",B21,")")</f>
        <v>insert into MissionUnit (MissionId, UnitId) values (118,790)</v>
      </c>
      <c r="AH21" t="str">
        <f>CONCATENATE("insert into ShipClassMember (ShipId, ShipClassId,IsLeadBoat) values ('",A21,"',",Z21,",",AA21,")")</f>
        <v>insert into ShipClassMember (ShipId, ShipClassId,IsLeadBoat) values ('88b2cb2a-df5a-461f-99d1-74609c16a70f',32,0)</v>
      </c>
    </row>
    <row r="22" spans="1:34" ht="86.4" x14ac:dyDescent="0.3">
      <c r="A22" s="10" t="s">
        <v>434</v>
      </c>
      <c r="B22" s="10">
        <v>791</v>
      </c>
      <c r="C22" s="11" t="s">
        <v>364</v>
      </c>
      <c r="E22" s="10" t="s">
        <v>365</v>
      </c>
      <c r="F22" s="12">
        <v>24167</v>
      </c>
      <c r="G22" s="12">
        <v>24871</v>
      </c>
      <c r="H22" s="12">
        <v>25158</v>
      </c>
      <c r="I22" s="12" t="str">
        <f t="shared" si="0"/>
        <v>1968-11-16 00:00</v>
      </c>
      <c r="J22" s="10" t="s">
        <v>366</v>
      </c>
      <c r="K22" s="10">
        <v>36</v>
      </c>
      <c r="L22">
        <f>VALUE(SUBSTITUTE(E22,M22,""))</f>
        <v>11</v>
      </c>
      <c r="M22" s="10" t="str">
        <f t="shared" si="5"/>
        <v>LPH-</v>
      </c>
      <c r="N22" t="str">
        <f t="shared" si="6"/>
        <v>___</v>
      </c>
      <c r="O22">
        <f t="shared" si="7"/>
        <v>47</v>
      </c>
      <c r="P22" t="str">
        <f t="shared" si="1"/>
        <v>LPH-___11</v>
      </c>
      <c r="Q22" t="str">
        <f>CONCATENATE("HMS ", C22)</f>
        <v>HMS New Orleans</v>
      </c>
      <c r="R22" t="str">
        <f>IF(TEXT(F22,"YYYY-MM-DD HH:MM")="1900-01-00 00:00","",TEXT(F22,"YYYY-MM-DD HH:MM"))</f>
        <v>1966-03-01 00:00</v>
      </c>
      <c r="S22" t="str">
        <f>IF(TEXT(G22,"YYYY-MM-DD HH:MM")="1900-01-00 00:00","",TEXT(G22,"YYYY-MM-DD HH:MM"))</f>
        <v>1968-02-03 00:00</v>
      </c>
      <c r="T22" t="str">
        <f>CONCATENATE("#L ", N22,O22)</f>
        <v>#L ___47</v>
      </c>
      <c r="U22" t="str">
        <f t="shared" si="2"/>
        <v>LPH-___11</v>
      </c>
      <c r="V22" t="str">
        <f t="shared" si="3"/>
        <v>LPH-___11 (US)</v>
      </c>
      <c r="W22">
        <f>IF(S22="",0,1)</f>
        <v>1</v>
      </c>
      <c r="X22" t="str">
        <f>LEFT(E22, 3)</f>
        <v>LPH</v>
      </c>
      <c r="Y22">
        <v>118</v>
      </c>
      <c r="Z22">
        <v>32</v>
      </c>
      <c r="AA22">
        <v>0</v>
      </c>
      <c r="AB22" t="str">
        <f t="shared" si="4"/>
        <v>insert into unit (UseOrdinal, MissionName, UniqueName, ServiceIdx, ServiceTypeIdx, RankSymbol, CanHide) Values (0, 'LPH-___11', 'HMS New Orleans',1,1,'@', 0)</v>
      </c>
      <c r="AC22" t="str">
        <f>CONCATENATE("insert into relationship (RelTypeIdx, RelFromUnitId, RelToUnitId) values (1, 765, ",B22,")")</f>
        <v>insert into relationship (RelTypeIdx, RelFromUnitId, RelToUnitId) values (1, 765, 791)</v>
      </c>
      <c r="AD22" t="str">
        <f>CONCATENATE("insert into ship (UnitId, ShipPrefixId, Name, HCS, HCSNumber, PennantCode, PennantNumber,IsBase,AltHCS, AltHCSNumber, Commissioned, IsInactive) values (",B22,",1,'",C22,"','",X22,"',",L22,",'L',",O22,",0,'",X22,"',",L22,",'",I22,"',0)")</f>
        <v>insert into ship (UnitId, ShipPrefixId, Name, HCS, HCSNumber, PennantCode, PennantNumber,IsBase,AltHCS, AltHCSNumber, Commissioned, IsInactive) values (791,1,'New Orleans','LPH',11,'L',47,0,'LPH',11,'1968-11-16 00:00',0)</v>
      </c>
      <c r="AE22" t="str">
        <f>CONCATENATE("insert into unitindex (indexcode, unitid, issortindex, isdisplayindex, isalt, isplaceholder, displayorder) values ('",T22,"',",B22,",1,1,0,0,1) insert into unitindex (indexcode, unitid, issortindex, isdisplayindex, isalt, isplaceholder, displayorder) values ('",U22,"',",B22,",0,1,0,0,2) insert into unitindex (indexcode, unitid, issortindex, isdisplayindex, isalt, isplaceholder, displayorder) values ('",V22,"',",B22,,",0,0,1,0,3)")</f>
        <v>insert into unitindex (indexcode, unitid, issortindex, isdisplayindex, isalt, isplaceholder, displayorder) values ('#L ___47',791,1,1,0,0,1) insert into unitindex (indexcode, unitid, issortindex, isdisplayindex, isalt, isplaceholder, displayorder) values ('LPH-___11',791,0,1,0,0,2) insert into unitindex (indexcode, unitid, issortindex, isdisplayindex, isalt, isplaceholder, displayorder) values ('LPH-___11 (US)',791,0,0,1,0,3)</v>
      </c>
      <c r="AG22" t="str">
        <f>CONCATENATE("insert into MissionUnit (MissionId, UnitId) values (",Y22,",",B22,")")</f>
        <v>insert into MissionUnit (MissionId, UnitId) values (118,791)</v>
      </c>
      <c r="AH22" t="str">
        <f>CONCATENATE("insert into ShipClassMember (ShipId, ShipClassId,IsLeadBoat) values ('",A22,"',",Z22,",",AA22,")")</f>
        <v>insert into ShipClassMember (ShipId, ShipClassId,IsLeadBoat) values ('cccca05b-4c04-4ceb-a323-77bdf7742060',32,0)</v>
      </c>
    </row>
    <row r="23" spans="1:34" ht="86.4" x14ac:dyDescent="0.3">
      <c r="A23" s="10" t="s">
        <v>435</v>
      </c>
      <c r="B23" s="10">
        <v>792</v>
      </c>
      <c r="C23" s="11" t="s">
        <v>367</v>
      </c>
      <c r="E23" s="10" t="s">
        <v>368</v>
      </c>
      <c r="F23" s="12">
        <v>24936</v>
      </c>
      <c r="G23" s="12">
        <v>25347</v>
      </c>
      <c r="H23" s="12">
        <v>25739</v>
      </c>
      <c r="I23" s="12" t="str">
        <f t="shared" si="0"/>
        <v>1970-06-20 00:00</v>
      </c>
      <c r="J23" s="10" t="s">
        <v>369</v>
      </c>
      <c r="K23" s="10">
        <v>36</v>
      </c>
      <c r="L23">
        <f>VALUE(SUBSTITUTE(E23,M23,""))</f>
        <v>12</v>
      </c>
      <c r="M23" s="10" t="str">
        <f t="shared" si="5"/>
        <v>LPH-</v>
      </c>
      <c r="N23" t="str">
        <f t="shared" si="6"/>
        <v>___</v>
      </c>
      <c r="O23">
        <f t="shared" si="7"/>
        <v>48</v>
      </c>
      <c r="P23" t="str">
        <f t="shared" si="1"/>
        <v>LPH-___12</v>
      </c>
      <c r="Q23" t="str">
        <f>CONCATENATE("HMS ", C23)</f>
        <v>HMS Inchon</v>
      </c>
      <c r="R23" t="str">
        <f>IF(TEXT(F23,"YYYY-MM-DD HH:MM")="1900-01-00 00:00","",TEXT(F23,"YYYY-MM-DD HH:MM"))</f>
        <v>1968-04-08 00:00</v>
      </c>
      <c r="S23" t="str">
        <f>IF(TEXT(G23,"YYYY-MM-DD HH:MM")="1900-01-00 00:00","",TEXT(G23,"YYYY-MM-DD HH:MM"))</f>
        <v>1969-05-24 00:00</v>
      </c>
      <c r="T23" t="str">
        <f>CONCATENATE("#L ", N23,O23)</f>
        <v>#L ___48</v>
      </c>
      <c r="U23" t="str">
        <f t="shared" si="2"/>
        <v>LPH-___12</v>
      </c>
      <c r="V23" t="str">
        <f t="shared" si="3"/>
        <v>LPH-___12 (US)</v>
      </c>
      <c r="W23">
        <f>IF(S23="",0,1)</f>
        <v>1</v>
      </c>
      <c r="X23" t="str">
        <f>LEFT(E23, 3)</f>
        <v>LPH</v>
      </c>
      <c r="Y23">
        <v>118</v>
      </c>
      <c r="Z23">
        <v>32</v>
      </c>
      <c r="AA23">
        <v>0</v>
      </c>
      <c r="AB23" t="str">
        <f t="shared" si="4"/>
        <v>insert into unit (UseOrdinal, MissionName, UniqueName, ServiceIdx, ServiceTypeIdx, RankSymbol, CanHide) Values (0, 'LPH-___12', 'HMS Inchon',1,1,'@', 0)</v>
      </c>
      <c r="AC23" t="str">
        <f>CONCATENATE("insert into relationship (RelTypeIdx, RelFromUnitId, RelToUnitId) values (1, 765, ",B23,")")</f>
        <v>insert into relationship (RelTypeIdx, RelFromUnitId, RelToUnitId) values (1, 765, 792)</v>
      </c>
      <c r="AD23" t="str">
        <f>CONCATENATE("insert into ship (UnitId, ShipPrefixId, Name, HCS, HCSNumber, PennantCode, PennantNumber,IsBase,AltHCS, AltHCSNumber, Commissioned, IsInactive) values (",B23,",1,'",C23,"','",X23,"',",L23,",'L',",O23,",0,'",X23,"',",L23,",'",I23,"',0)")</f>
        <v>insert into ship (UnitId, ShipPrefixId, Name, HCS, HCSNumber, PennantCode, PennantNumber,IsBase,AltHCS, AltHCSNumber, Commissioned, IsInactive) values (792,1,'Inchon','LPH',12,'L',48,0,'LPH',12,'1970-06-20 00:00',0)</v>
      </c>
      <c r="AE23" t="str">
        <f>CONCATENATE("insert into unitindex (indexcode, unitid, issortindex, isdisplayindex, isalt, isplaceholder, displayorder) values ('",T23,"',",B23,",1,1,0,0,1) insert into unitindex (indexcode, unitid, issortindex, isdisplayindex, isalt, isplaceholder, displayorder) values ('",U23,"',",B23,",0,1,0,0,2) insert into unitindex (indexcode, unitid, issortindex, isdisplayindex, isalt, isplaceholder, displayorder) values ('",V23,"',",B23,,",0,0,1,0,3)")</f>
        <v>insert into unitindex (indexcode, unitid, issortindex, isdisplayindex, isalt, isplaceholder, displayorder) values ('#L ___48',792,1,1,0,0,1) insert into unitindex (indexcode, unitid, issortindex, isdisplayindex, isalt, isplaceholder, displayorder) values ('LPH-___12',792,0,1,0,0,2) insert into unitindex (indexcode, unitid, issortindex, isdisplayindex, isalt, isplaceholder, displayorder) values ('LPH-___12 (US)',792,0,0,1,0,3)</v>
      </c>
      <c r="AG23" t="str">
        <f>CONCATENATE("insert into MissionUnit (MissionId, UnitId) values (",Y23,",",B23,")")</f>
        <v>insert into MissionUnit (MissionId, UnitId) values (118,792)</v>
      </c>
      <c r="AH23" t="str">
        <f>CONCATENATE("insert into ShipClassMember (ShipId, ShipClassId,IsLeadBoat) values ('",A23,"',",Z23,",",AA23,")")</f>
        <v>insert into ShipClassMember (ShipId, ShipClassId,IsLeadBoat) values ('36d668b6-f987-4306-b5a0-a4422d1398cd',32,0)</v>
      </c>
    </row>
    <row r="24" spans="1:34" ht="86.4" x14ac:dyDescent="0.3">
      <c r="A24" s="10" t="s">
        <v>416</v>
      </c>
      <c r="B24" s="10">
        <v>793</v>
      </c>
      <c r="C24" s="11" t="s">
        <v>370</v>
      </c>
      <c r="D24" s="10" t="s">
        <v>371</v>
      </c>
      <c r="E24" s="10" t="s">
        <v>371</v>
      </c>
      <c r="F24" s="12">
        <v>36869</v>
      </c>
      <c r="G24" s="12">
        <v>37814</v>
      </c>
      <c r="H24" s="12">
        <v>38731</v>
      </c>
      <c r="I24" s="12" t="str">
        <f t="shared" si="0"/>
        <v>2006-01-14 00:00</v>
      </c>
      <c r="J24" s="10" t="s">
        <v>372</v>
      </c>
      <c r="K24" s="10">
        <v>24</v>
      </c>
      <c r="L24">
        <f>VALUE(SUBSTITUTE(E24,M24,""))</f>
        <v>17</v>
      </c>
      <c r="M24" s="10" t="str">
        <f t="shared" si="5"/>
        <v>LPD-</v>
      </c>
      <c r="N24" t="str">
        <f t="shared" si="6"/>
        <v>___</v>
      </c>
      <c r="O24">
        <f t="shared" si="7"/>
        <v>41</v>
      </c>
      <c r="P24" t="str">
        <f t="shared" si="1"/>
        <v>LPD-___17</v>
      </c>
      <c r="Q24" t="str">
        <f>CONCATENATE("HMS ", C24)</f>
        <v>HMS San Antonio</v>
      </c>
      <c r="R24" t="str">
        <f>IF(TEXT(F24,"YYYY-MM-DD HH:MM")="1900-01-00 00:00","",TEXT(F24,"YYYY-MM-DD HH:MM"))</f>
        <v>2000-12-09 00:00</v>
      </c>
      <c r="S24" t="str">
        <f>IF(TEXT(G24,"YYYY-MM-DD HH:MM")="1900-01-00 00:00","",TEXT(G24,"YYYY-MM-DD HH:MM"))</f>
        <v>2003-07-12 00:00</v>
      </c>
      <c r="T24" t="str">
        <f>CONCATENATE("#L ", N24,O24)</f>
        <v>#L ___41</v>
      </c>
      <c r="U24" t="str">
        <f t="shared" si="2"/>
        <v>LPD-___17</v>
      </c>
      <c r="V24" t="str">
        <f t="shared" si="3"/>
        <v>LPD-___17 (US)</v>
      </c>
      <c r="W24">
        <f>IF(S24="",0,1)</f>
        <v>1</v>
      </c>
      <c r="X24" t="str">
        <f>LEFT(E24, 3)</f>
        <v>LPD</v>
      </c>
      <c r="Y24">
        <v>119</v>
      </c>
      <c r="Z24">
        <v>31</v>
      </c>
      <c r="AA24">
        <v>1</v>
      </c>
      <c r="AB24" t="str">
        <f t="shared" si="4"/>
        <v>insert into unit (UseOrdinal, MissionName, UniqueName, ServiceIdx, ServiceTypeIdx, RankSymbol, CanHide) Values (0, 'LPD-___17', 'HMS San Antonio',1,1,'@', 0)</v>
      </c>
      <c r="AC24" t="str">
        <f>CONCATENATE("insert into relationship (RelTypeIdx, RelFromUnitId, RelToUnitId) values (1, 765, ",B24,")")</f>
        <v>insert into relationship (RelTypeIdx, RelFromUnitId, RelToUnitId) values (1, 765, 793)</v>
      </c>
      <c r="AD24" t="str">
        <f>CONCATENATE("insert into ship (UnitId, ShipPrefixId, Name, HCS, HCSNumber, PennantCode, PennantNumber,IsBase,AltHCS, AltHCSNumber, Commissioned, IsInactive) values (",B24,",1,'",C24,"','",X24,"',",L24,",'L',",O24,",0,'",X24,"',",L24,",'",I24,"',0)")</f>
        <v>insert into ship (UnitId, ShipPrefixId, Name, HCS, HCSNumber, PennantCode, PennantNumber,IsBase,AltHCS, AltHCSNumber, Commissioned, IsInactive) values (793,1,'San Antonio','LPD',17,'L',41,0,'LPD',17,'2006-01-14 00:00',0)</v>
      </c>
      <c r="AE24" t="str">
        <f>CONCATENATE("insert into unitindex (indexcode, unitid, issortindex, isdisplayindex, isalt, isplaceholder, displayorder) values ('",T24,"',",B24,",1,1,0,0,1) insert into unitindex (indexcode, unitid, issortindex, isdisplayindex, isalt, isplaceholder, displayorder) values ('",U24,"',",B24,",0,1,0,0,2) insert into unitindex (indexcode, unitid, issortindex, isdisplayindex, isalt, isplaceholder, displayorder) values ('",V24,"',",B24,,",0,0,1,0,3)")</f>
        <v>insert into unitindex (indexcode, unitid, issortindex, isdisplayindex, isalt, isplaceholder, displayorder) values ('#L ___41',793,1,1,0,0,1) insert into unitindex (indexcode, unitid, issortindex, isdisplayindex, isalt, isplaceholder, displayorder) values ('LPD-___17',793,0,1,0,0,2) insert into unitindex (indexcode, unitid, issortindex, isdisplayindex, isalt, isplaceholder, displayorder) values ('LPD-___17 (US)',793,0,0,1,0,3)</v>
      </c>
      <c r="AG24" t="str">
        <f>CONCATENATE("insert into MissionUnit (MissionId, UnitId) values (",Y24,",",B24,")")</f>
        <v>insert into MissionUnit (MissionId, UnitId) values (119,793)</v>
      </c>
      <c r="AH24" t="str">
        <f>CONCATENATE("insert into ShipClassMember (ShipId, ShipClassId,IsLeadBoat) values ('",A24,"',",Z24,",",AA24,")")</f>
        <v>insert into ShipClassMember (ShipId, ShipClassId,IsLeadBoat) values ('6cb28125-09bc-473b-811f-ed7287c9d380',31,1)</v>
      </c>
    </row>
    <row r="25" spans="1:34" ht="86.4" x14ac:dyDescent="0.3">
      <c r="A25" s="10" t="s">
        <v>417</v>
      </c>
      <c r="B25" s="10">
        <v>794</v>
      </c>
      <c r="C25" s="11" t="s">
        <v>364</v>
      </c>
      <c r="D25" s="10" t="s">
        <v>373</v>
      </c>
      <c r="E25" s="10" t="s">
        <v>373</v>
      </c>
      <c r="F25" s="12">
        <v>37543</v>
      </c>
      <c r="G25" s="12">
        <v>38332</v>
      </c>
      <c r="H25" s="12">
        <v>39151</v>
      </c>
      <c r="I25" s="12" t="str">
        <f t="shared" si="0"/>
        <v>2007-03-10 00:00</v>
      </c>
      <c r="J25" s="10" t="s">
        <v>90</v>
      </c>
      <c r="K25" s="10">
        <v>24</v>
      </c>
      <c r="L25">
        <f>VALUE(SUBSTITUTE(E25,M25,""))</f>
        <v>18</v>
      </c>
      <c r="M25" s="10" t="str">
        <f t="shared" si="5"/>
        <v>LPD-</v>
      </c>
      <c r="N25" t="str">
        <f t="shared" si="6"/>
        <v>___</v>
      </c>
      <c r="O25">
        <f t="shared" si="7"/>
        <v>42</v>
      </c>
      <c r="P25" t="str">
        <f t="shared" si="1"/>
        <v>LPD-___18</v>
      </c>
      <c r="Q25" t="str">
        <f>CONCATENATE("HMS ", C25)</f>
        <v>HMS New Orleans</v>
      </c>
      <c r="R25" t="str">
        <f>IF(TEXT(F25,"YYYY-MM-DD HH:MM")="1900-01-00 00:00","",TEXT(F25,"YYYY-MM-DD HH:MM"))</f>
        <v>2002-10-14 00:00</v>
      </c>
      <c r="S25" t="str">
        <f>IF(TEXT(G25,"YYYY-MM-DD HH:MM")="1900-01-00 00:00","",TEXT(G25,"YYYY-MM-DD HH:MM"))</f>
        <v>2004-12-11 00:00</v>
      </c>
      <c r="T25" t="str">
        <f>CONCATENATE("#L ", N25,O25)</f>
        <v>#L ___42</v>
      </c>
      <c r="U25" t="str">
        <f t="shared" si="2"/>
        <v>LPD-___18</v>
      </c>
      <c r="V25" t="str">
        <f t="shared" si="3"/>
        <v>LPD-___18 (US)</v>
      </c>
      <c r="W25">
        <f>IF(S25="",0,1)</f>
        <v>1</v>
      </c>
      <c r="X25" t="str">
        <f>LEFT(E25, 3)</f>
        <v>LPD</v>
      </c>
      <c r="Y25">
        <v>119</v>
      </c>
      <c r="Z25">
        <v>31</v>
      </c>
      <c r="AA25">
        <v>0</v>
      </c>
      <c r="AB25" t="str">
        <f t="shared" si="4"/>
        <v>insert into unit (UseOrdinal, MissionName, UniqueName, ServiceIdx, ServiceTypeIdx, RankSymbol, CanHide) Values (0, 'LPD-___18', 'HMS New Orleans',1,1,'@', 0)</v>
      </c>
      <c r="AC25" t="str">
        <f>CONCATENATE("insert into relationship (RelTypeIdx, RelFromUnitId, RelToUnitId) values (1, 765, ",B25,")")</f>
        <v>insert into relationship (RelTypeIdx, RelFromUnitId, RelToUnitId) values (1, 765, 794)</v>
      </c>
      <c r="AD25" t="str">
        <f>CONCATENATE("insert into ship (UnitId, ShipPrefixId, Name, HCS, HCSNumber, PennantCode, PennantNumber,IsBase,AltHCS, AltHCSNumber, Commissioned, IsInactive) values (",B25,",1,'",C25,"','",X25,"',",L25,",'L',",O25,",0,'",X25,"',",L25,",'",I25,"',0)")</f>
        <v>insert into ship (UnitId, ShipPrefixId, Name, HCS, HCSNumber, PennantCode, PennantNumber,IsBase,AltHCS, AltHCSNumber, Commissioned, IsInactive) values (794,1,'New Orleans','LPD',18,'L',42,0,'LPD',18,'2007-03-10 00:00',0)</v>
      </c>
      <c r="AE25" t="str">
        <f>CONCATENATE("insert into unitindex (indexcode, unitid, issortindex, isdisplayindex, isalt, isplaceholder, displayorder) values ('",T25,"',",B25,",1,1,0,0,1) insert into unitindex (indexcode, unitid, issortindex, isdisplayindex, isalt, isplaceholder, displayorder) values ('",U25,"',",B25,",0,1,0,0,2) insert into unitindex (indexcode, unitid, issortindex, isdisplayindex, isalt, isplaceholder, displayorder) values ('",V25,"',",B25,,",0,0,1,0,3)")</f>
        <v>insert into unitindex (indexcode, unitid, issortindex, isdisplayindex, isalt, isplaceholder, displayorder) values ('#L ___42',794,1,1,0,0,1) insert into unitindex (indexcode, unitid, issortindex, isdisplayindex, isalt, isplaceholder, displayorder) values ('LPD-___18',794,0,1,0,0,2) insert into unitindex (indexcode, unitid, issortindex, isdisplayindex, isalt, isplaceholder, displayorder) values ('LPD-___18 (US)',794,0,0,1,0,3)</v>
      </c>
      <c r="AG25" t="str">
        <f>CONCATENATE("insert into MissionUnit (MissionId, UnitId) values (",Y25,",",B25,")")</f>
        <v>insert into MissionUnit (MissionId, UnitId) values (119,794)</v>
      </c>
      <c r="AH25" t="str">
        <f>CONCATENATE("insert into ShipClassMember (ShipId, ShipClassId,IsLeadBoat) values ('",A25,"',",Z25,",",AA25,")")</f>
        <v>insert into ShipClassMember (ShipId, ShipClassId,IsLeadBoat) values ('558a3b03-89c4-4310-9116-45e74b7ad5b1',31,0)</v>
      </c>
    </row>
    <row r="26" spans="1:34" ht="86.4" x14ac:dyDescent="0.3">
      <c r="A26" s="10" t="s">
        <v>418</v>
      </c>
      <c r="B26" s="10">
        <v>795</v>
      </c>
      <c r="C26" s="11" t="s">
        <v>374</v>
      </c>
      <c r="D26" s="10" t="s">
        <v>375</v>
      </c>
      <c r="E26" s="10" t="s">
        <v>375</v>
      </c>
      <c r="F26" s="12">
        <v>37677</v>
      </c>
      <c r="G26" s="12">
        <v>38310</v>
      </c>
      <c r="H26" s="12">
        <v>39431</v>
      </c>
      <c r="I26" s="12" t="str">
        <f t="shared" si="0"/>
        <v>2007-12-15 00:00</v>
      </c>
      <c r="J26" s="10" t="s">
        <v>372</v>
      </c>
      <c r="K26" s="10">
        <v>24</v>
      </c>
      <c r="L26">
        <f>VALUE(SUBSTITUTE(E26,M26,""))</f>
        <v>19</v>
      </c>
      <c r="M26" s="10" t="str">
        <f t="shared" si="5"/>
        <v>LPD-</v>
      </c>
      <c r="N26" t="str">
        <f t="shared" si="6"/>
        <v>___</v>
      </c>
      <c r="O26">
        <f t="shared" si="7"/>
        <v>43</v>
      </c>
      <c r="P26" t="str">
        <f t="shared" si="1"/>
        <v>LPD-___19</v>
      </c>
      <c r="Q26" t="str">
        <f>CONCATENATE("HMS ", C26)</f>
        <v>HMS Mesa Verde</v>
      </c>
      <c r="R26" t="str">
        <f>IF(TEXT(F26,"YYYY-MM-DD HH:MM")="1900-01-00 00:00","",TEXT(F26,"YYYY-MM-DD HH:MM"))</f>
        <v>2003-02-25 00:00</v>
      </c>
      <c r="S26" t="str">
        <f>IF(TEXT(G26,"YYYY-MM-DD HH:MM")="1900-01-00 00:00","",TEXT(G26,"YYYY-MM-DD HH:MM"))</f>
        <v>2004-11-19 00:00</v>
      </c>
      <c r="T26" t="str">
        <f>CONCATENATE("#L ", N26,O26)</f>
        <v>#L ___43</v>
      </c>
      <c r="U26" t="str">
        <f t="shared" si="2"/>
        <v>LPD-___19</v>
      </c>
      <c r="V26" t="str">
        <f t="shared" si="3"/>
        <v>LPD-___19 (US)</v>
      </c>
      <c r="W26">
        <f>IF(S26="",0,1)</f>
        <v>1</v>
      </c>
      <c r="X26" t="str">
        <f>LEFT(E26, 3)</f>
        <v>LPD</v>
      </c>
      <c r="Y26">
        <v>119</v>
      </c>
      <c r="Z26">
        <v>31</v>
      </c>
      <c r="AA26">
        <v>0</v>
      </c>
      <c r="AB26" t="str">
        <f t="shared" si="4"/>
        <v>insert into unit (UseOrdinal, MissionName, UniqueName, ServiceIdx, ServiceTypeIdx, RankSymbol, CanHide) Values (0, 'LPD-___19', 'HMS Mesa Verde',1,1,'@', 0)</v>
      </c>
      <c r="AC26" t="str">
        <f>CONCATENATE("insert into relationship (RelTypeIdx, RelFromUnitId, RelToUnitId) values (1, 765, ",B26,")")</f>
        <v>insert into relationship (RelTypeIdx, RelFromUnitId, RelToUnitId) values (1, 765, 795)</v>
      </c>
      <c r="AD26" t="str">
        <f>CONCATENATE("insert into ship (UnitId, ShipPrefixId, Name, HCS, HCSNumber, PennantCode, PennantNumber,IsBase,AltHCS, AltHCSNumber, Commissioned, IsInactive) values (",B26,",1,'",C26,"','",X26,"',",L26,",'L',",O26,",0,'",X26,"',",L26,",'",I26,"',0)")</f>
        <v>insert into ship (UnitId, ShipPrefixId, Name, HCS, HCSNumber, PennantCode, PennantNumber,IsBase,AltHCS, AltHCSNumber, Commissioned, IsInactive) values (795,1,'Mesa Verde','LPD',19,'L',43,0,'LPD',19,'2007-12-15 00:00',0)</v>
      </c>
      <c r="AE26" t="str">
        <f>CONCATENATE("insert into unitindex (indexcode, unitid, issortindex, isdisplayindex, isalt, isplaceholder, displayorder) values ('",T26,"',",B26,",1,1,0,0,1) insert into unitindex (indexcode, unitid, issortindex, isdisplayindex, isalt, isplaceholder, displayorder) values ('",U26,"',",B26,",0,1,0,0,2) insert into unitindex (indexcode, unitid, issortindex, isdisplayindex, isalt, isplaceholder, displayorder) values ('",V26,"',",B26,,",0,0,1,0,3)")</f>
        <v>insert into unitindex (indexcode, unitid, issortindex, isdisplayindex, isalt, isplaceholder, displayorder) values ('#L ___43',795,1,1,0,0,1) insert into unitindex (indexcode, unitid, issortindex, isdisplayindex, isalt, isplaceholder, displayorder) values ('LPD-___19',795,0,1,0,0,2) insert into unitindex (indexcode, unitid, issortindex, isdisplayindex, isalt, isplaceholder, displayorder) values ('LPD-___19 (US)',795,0,0,1,0,3)</v>
      </c>
      <c r="AG26" t="str">
        <f>CONCATENATE("insert into MissionUnit (MissionId, UnitId) values (",Y26,",",B26,")")</f>
        <v>insert into MissionUnit (MissionId, UnitId) values (119,795)</v>
      </c>
      <c r="AH26" t="str">
        <f>CONCATENATE("insert into ShipClassMember (ShipId, ShipClassId,IsLeadBoat) values ('",A26,"',",Z26,",",AA26,")")</f>
        <v>insert into ShipClassMember (ShipId, ShipClassId,IsLeadBoat) values ('3f4216e9-2b2d-4474-9feb-83cce2fa52f2',31,0)</v>
      </c>
    </row>
    <row r="27" spans="1:34" ht="86.4" x14ac:dyDescent="0.3">
      <c r="A27" s="10" t="s">
        <v>419</v>
      </c>
      <c r="B27" s="10">
        <v>796</v>
      </c>
      <c r="C27" s="11" t="s">
        <v>376</v>
      </c>
      <c r="D27" s="10" t="s">
        <v>377</v>
      </c>
      <c r="E27" s="10" t="s">
        <v>377</v>
      </c>
      <c r="F27" s="12">
        <v>37844</v>
      </c>
      <c r="G27" s="12">
        <v>38940</v>
      </c>
      <c r="H27" s="12">
        <v>39837</v>
      </c>
      <c r="I27" s="12" t="str">
        <f t="shared" si="0"/>
        <v>2009-01-24 00:00</v>
      </c>
      <c r="J27" s="10" t="s">
        <v>378</v>
      </c>
      <c r="K27" s="10">
        <v>24</v>
      </c>
      <c r="L27">
        <f>VALUE(SUBSTITUTE(E27,M27,""))</f>
        <v>20</v>
      </c>
      <c r="M27" s="10" t="str">
        <f t="shared" si="5"/>
        <v>LPD-</v>
      </c>
      <c r="N27" t="str">
        <f t="shared" si="6"/>
        <v>___</v>
      </c>
      <c r="O27">
        <f t="shared" si="7"/>
        <v>44</v>
      </c>
      <c r="P27" t="str">
        <f t="shared" si="1"/>
        <v>LPD-___20</v>
      </c>
      <c r="Q27" t="str">
        <f>CONCATENATE("HMS ", C27)</f>
        <v>HMS Green Bay</v>
      </c>
      <c r="R27" t="str">
        <f>IF(TEXT(F27,"YYYY-MM-DD HH:MM")="1900-01-00 00:00","",TEXT(F27,"YYYY-MM-DD HH:MM"))</f>
        <v>2003-08-11 00:00</v>
      </c>
      <c r="S27" t="str">
        <f>IF(TEXT(G27,"YYYY-MM-DD HH:MM")="1900-01-00 00:00","",TEXT(G27,"YYYY-MM-DD HH:MM"))</f>
        <v>2006-08-11 00:00</v>
      </c>
      <c r="T27" t="str">
        <f>CONCATENATE("#L ", N27,O27)</f>
        <v>#L ___44</v>
      </c>
      <c r="U27" t="str">
        <f t="shared" si="2"/>
        <v>LPD-___20</v>
      </c>
      <c r="V27" t="str">
        <f t="shared" si="3"/>
        <v>LPD-___20 (US)</v>
      </c>
      <c r="W27">
        <f>IF(S27="",0,1)</f>
        <v>1</v>
      </c>
      <c r="X27" t="str">
        <f>LEFT(E27, 3)</f>
        <v>LPD</v>
      </c>
      <c r="Y27">
        <v>119</v>
      </c>
      <c r="Z27">
        <v>31</v>
      </c>
      <c r="AA27">
        <v>0</v>
      </c>
      <c r="AB27" t="str">
        <f t="shared" si="4"/>
        <v>insert into unit (UseOrdinal, MissionName, UniqueName, ServiceIdx, ServiceTypeIdx, RankSymbol, CanHide) Values (0, 'LPD-___20', 'HMS Green Bay',1,1,'@', 0)</v>
      </c>
      <c r="AC27" t="str">
        <f>CONCATENATE("insert into relationship (RelTypeIdx, RelFromUnitId, RelToUnitId) values (1, 765, ",B27,")")</f>
        <v>insert into relationship (RelTypeIdx, RelFromUnitId, RelToUnitId) values (1, 765, 796)</v>
      </c>
      <c r="AD27" t="str">
        <f>CONCATENATE("insert into ship (UnitId, ShipPrefixId, Name, HCS, HCSNumber, PennantCode, PennantNumber,IsBase,AltHCS, AltHCSNumber, Commissioned, IsInactive) values (",B27,",1,'",C27,"','",X27,"',",L27,",'L',",O27,",0,'",X27,"',",L27,",'",I27,"',0)")</f>
        <v>insert into ship (UnitId, ShipPrefixId, Name, HCS, HCSNumber, PennantCode, PennantNumber,IsBase,AltHCS, AltHCSNumber, Commissioned, IsInactive) values (796,1,'Green Bay','LPD',20,'L',44,0,'LPD',20,'2009-01-24 00:00',0)</v>
      </c>
      <c r="AE27" t="str">
        <f>CONCATENATE("insert into unitindex (indexcode, unitid, issortindex, isdisplayindex, isalt, isplaceholder, displayorder) values ('",T27,"',",B27,",1,1,0,0,1) insert into unitindex (indexcode, unitid, issortindex, isdisplayindex, isalt, isplaceholder, displayorder) values ('",U27,"',",B27,",0,1,0,0,2) insert into unitindex (indexcode, unitid, issortindex, isdisplayindex, isalt, isplaceholder, displayorder) values ('",V27,"',",B27,,",0,0,1,0,3)")</f>
        <v>insert into unitindex (indexcode, unitid, issortindex, isdisplayindex, isalt, isplaceholder, displayorder) values ('#L ___44',796,1,1,0,0,1) insert into unitindex (indexcode, unitid, issortindex, isdisplayindex, isalt, isplaceholder, displayorder) values ('LPD-___20',796,0,1,0,0,2) insert into unitindex (indexcode, unitid, issortindex, isdisplayindex, isalt, isplaceholder, displayorder) values ('LPD-___20 (US)',796,0,0,1,0,3)</v>
      </c>
      <c r="AG27" t="str">
        <f>CONCATENATE("insert into MissionUnit (MissionId, UnitId) values (",Y27,",",B27,")")</f>
        <v>insert into MissionUnit (MissionId, UnitId) values (119,796)</v>
      </c>
      <c r="AH27" t="str">
        <f>CONCATENATE("insert into ShipClassMember (ShipId, ShipClassId,IsLeadBoat) values ('",A27,"',",Z27,",",AA27,")")</f>
        <v>insert into ShipClassMember (ShipId, ShipClassId,IsLeadBoat) values ('a1fef520-2ac4-4443-813d-9c7968f6c4bd',31,0)</v>
      </c>
    </row>
    <row r="28" spans="1:34" ht="86.4" x14ac:dyDescent="0.3">
      <c r="A28" s="10" t="s">
        <v>420</v>
      </c>
      <c r="B28" s="10">
        <v>797</v>
      </c>
      <c r="C28" s="11" t="s">
        <v>379</v>
      </c>
      <c r="D28" s="10" t="s">
        <v>380</v>
      </c>
      <c r="E28" s="10" t="s">
        <v>380</v>
      </c>
      <c r="F28" s="12">
        <v>38240</v>
      </c>
      <c r="G28" s="12">
        <v>39435</v>
      </c>
      <c r="H28" s="12">
        <v>40124</v>
      </c>
      <c r="I28" s="12" t="str">
        <f t="shared" si="0"/>
        <v>2009-11-07 00:00</v>
      </c>
      <c r="J28" s="10" t="s">
        <v>381</v>
      </c>
      <c r="K28" s="10">
        <v>24</v>
      </c>
      <c r="L28">
        <f>VALUE(SUBSTITUTE(E28,M28,""))</f>
        <v>21</v>
      </c>
      <c r="M28" s="10" t="str">
        <f t="shared" si="5"/>
        <v>LPD-</v>
      </c>
      <c r="N28" t="str">
        <f t="shared" si="6"/>
        <v>___</v>
      </c>
      <c r="O28">
        <f t="shared" si="7"/>
        <v>45</v>
      </c>
      <c r="P28" t="str">
        <f t="shared" si="1"/>
        <v>LPD-___21</v>
      </c>
      <c r="Q28" t="str">
        <f>CONCATENATE("HMS ", C28)</f>
        <v>HMS New York</v>
      </c>
      <c r="R28" t="str">
        <f>IF(TEXT(F28,"YYYY-MM-DD HH:MM")="1900-01-00 00:00","",TEXT(F28,"YYYY-MM-DD HH:MM"))</f>
        <v>2004-09-10 00:00</v>
      </c>
      <c r="S28" t="str">
        <f>IF(TEXT(G28,"YYYY-MM-DD HH:MM")="1900-01-00 00:00","",TEXT(G28,"YYYY-MM-DD HH:MM"))</f>
        <v>2007-12-19 00:00</v>
      </c>
      <c r="T28" t="str">
        <f>CONCATENATE("#L ", N28,O28)</f>
        <v>#L ___45</v>
      </c>
      <c r="U28" t="str">
        <f t="shared" si="2"/>
        <v>LPD-___21</v>
      </c>
      <c r="V28" t="str">
        <f t="shared" si="3"/>
        <v>LPD-___21 (US)</v>
      </c>
      <c r="W28">
        <f>IF(S28="",0,1)</f>
        <v>1</v>
      </c>
      <c r="X28" t="str">
        <f>LEFT(E28, 3)</f>
        <v>LPD</v>
      </c>
      <c r="Y28">
        <v>119</v>
      </c>
      <c r="Z28">
        <v>31</v>
      </c>
      <c r="AA28">
        <v>0</v>
      </c>
      <c r="AB28" t="str">
        <f t="shared" si="4"/>
        <v>insert into unit (UseOrdinal, MissionName, UniqueName, ServiceIdx, ServiceTypeIdx, RankSymbol, CanHide) Values (0, 'LPD-___21', 'HMS New York',1,1,'@', 0)</v>
      </c>
      <c r="AC28" t="str">
        <f>CONCATENATE("insert into relationship (RelTypeIdx, RelFromUnitId, RelToUnitId) values (1, 765, ",B28,")")</f>
        <v>insert into relationship (RelTypeIdx, RelFromUnitId, RelToUnitId) values (1, 765, 797)</v>
      </c>
      <c r="AD28" t="str">
        <f>CONCATENATE("insert into ship (UnitId, ShipPrefixId, Name, HCS, HCSNumber, PennantCode, PennantNumber,IsBase,AltHCS, AltHCSNumber, Commissioned, IsInactive) values (",B28,",1,'",C28,"','",X28,"',",L28,",'L',",O28,",0,'",X28,"',",L28,",'",I28,"',0)")</f>
        <v>insert into ship (UnitId, ShipPrefixId, Name, HCS, HCSNumber, PennantCode, PennantNumber,IsBase,AltHCS, AltHCSNumber, Commissioned, IsInactive) values (797,1,'New York','LPD',21,'L',45,0,'LPD',21,'2009-11-07 00:00',0)</v>
      </c>
      <c r="AE28" t="str">
        <f>CONCATENATE("insert into unitindex (indexcode, unitid, issortindex, isdisplayindex, isalt, isplaceholder, displayorder) values ('",T28,"',",B28,",1,1,0,0,1) insert into unitindex (indexcode, unitid, issortindex, isdisplayindex, isalt, isplaceholder, displayorder) values ('",U28,"',",B28,",0,1,0,0,2) insert into unitindex (indexcode, unitid, issortindex, isdisplayindex, isalt, isplaceholder, displayorder) values ('",V28,"',",B28,,",0,0,1,0,3)")</f>
        <v>insert into unitindex (indexcode, unitid, issortindex, isdisplayindex, isalt, isplaceholder, displayorder) values ('#L ___45',797,1,1,0,0,1) insert into unitindex (indexcode, unitid, issortindex, isdisplayindex, isalt, isplaceholder, displayorder) values ('LPD-___21',797,0,1,0,0,2) insert into unitindex (indexcode, unitid, issortindex, isdisplayindex, isalt, isplaceholder, displayorder) values ('LPD-___21 (US)',797,0,0,1,0,3)</v>
      </c>
      <c r="AG28" t="str">
        <f>CONCATENATE("insert into MissionUnit (MissionId, UnitId) values (",Y28,",",B28,")")</f>
        <v>insert into MissionUnit (MissionId, UnitId) values (119,797)</v>
      </c>
      <c r="AH28" t="str">
        <f>CONCATENATE("insert into ShipClassMember (ShipId, ShipClassId,IsLeadBoat) values ('",A28,"',",Z28,",",AA28,")")</f>
        <v>insert into ShipClassMember (ShipId, ShipClassId,IsLeadBoat) values ('ae1868dd-da2e-4129-8fdb-457e6e8aa065',31,0)</v>
      </c>
    </row>
    <row r="29" spans="1:34" ht="86.4" x14ac:dyDescent="0.3">
      <c r="A29" s="10" t="s">
        <v>421</v>
      </c>
      <c r="B29" s="10">
        <v>798</v>
      </c>
      <c r="C29" s="11" t="s">
        <v>382</v>
      </c>
      <c r="D29" s="10" t="s">
        <v>383</v>
      </c>
      <c r="E29" s="10" t="s">
        <v>383</v>
      </c>
      <c r="F29" s="12">
        <v>39225</v>
      </c>
      <c r="G29" s="12">
        <v>40305</v>
      </c>
      <c r="H29" s="12">
        <v>41048</v>
      </c>
      <c r="I29" s="12" t="str">
        <f t="shared" si="0"/>
        <v>2012-05-19 00:00</v>
      </c>
      <c r="J29" s="10" t="s">
        <v>90</v>
      </c>
      <c r="K29" s="10">
        <v>24</v>
      </c>
      <c r="L29">
        <f>VALUE(SUBSTITUTE(E29,M29,""))</f>
        <v>22</v>
      </c>
      <c r="M29" s="10" t="str">
        <f t="shared" si="5"/>
        <v>LPD-</v>
      </c>
      <c r="N29" t="str">
        <f t="shared" si="6"/>
        <v>___</v>
      </c>
      <c r="O29">
        <f t="shared" si="7"/>
        <v>46</v>
      </c>
      <c r="P29" t="str">
        <f t="shared" si="1"/>
        <v>LPD-___22</v>
      </c>
      <c r="Q29" t="str">
        <f>CONCATENATE("HMS ", C29)</f>
        <v>HMS San Diego</v>
      </c>
      <c r="R29" t="str">
        <f>IF(TEXT(F29,"YYYY-MM-DD HH:MM")="1900-01-00 00:00","",TEXT(F29,"YYYY-MM-DD HH:MM"))</f>
        <v>2007-05-23 00:00</v>
      </c>
      <c r="S29" t="str">
        <f>IF(TEXT(G29,"YYYY-MM-DD HH:MM")="1900-01-00 00:00","",TEXT(G29,"YYYY-MM-DD HH:MM"))</f>
        <v>2010-05-07 00:00</v>
      </c>
      <c r="T29" t="str">
        <f>CONCATENATE("#L ", N29,O29)</f>
        <v>#L ___46</v>
      </c>
      <c r="U29" t="str">
        <f t="shared" si="2"/>
        <v>LPD-___22</v>
      </c>
      <c r="V29" t="str">
        <f t="shared" si="3"/>
        <v>LPD-___22 (US)</v>
      </c>
      <c r="W29">
        <f>IF(S29="",0,1)</f>
        <v>1</v>
      </c>
      <c r="X29" t="str">
        <f>LEFT(E29, 3)</f>
        <v>LPD</v>
      </c>
      <c r="Y29">
        <v>119</v>
      </c>
      <c r="Z29">
        <v>31</v>
      </c>
      <c r="AA29">
        <v>0</v>
      </c>
      <c r="AB29" t="str">
        <f t="shared" si="4"/>
        <v>insert into unit (UseOrdinal, MissionName, UniqueName, ServiceIdx, ServiceTypeIdx, RankSymbol, CanHide) Values (0, 'LPD-___22', 'HMS San Diego',1,1,'@', 0)</v>
      </c>
      <c r="AC29" t="str">
        <f>CONCATENATE("insert into relationship (RelTypeIdx, RelFromUnitId, RelToUnitId) values (1, 765, ",B29,")")</f>
        <v>insert into relationship (RelTypeIdx, RelFromUnitId, RelToUnitId) values (1, 765, 798)</v>
      </c>
      <c r="AD29" t="str">
        <f>CONCATENATE("insert into ship (UnitId, ShipPrefixId, Name, HCS, HCSNumber, PennantCode, PennantNumber,IsBase,AltHCS, AltHCSNumber, Commissioned, IsInactive) values (",B29,",1,'",C29,"','",X29,"',",L29,",'L',",O29,",0,'",X29,"',",L29,",'",I29,"',0)")</f>
        <v>insert into ship (UnitId, ShipPrefixId, Name, HCS, HCSNumber, PennantCode, PennantNumber,IsBase,AltHCS, AltHCSNumber, Commissioned, IsInactive) values (798,1,'San Diego','LPD',22,'L',46,0,'LPD',22,'2012-05-19 00:00',0)</v>
      </c>
      <c r="AE29" t="str">
        <f>CONCATENATE("insert into unitindex (indexcode, unitid, issortindex, isdisplayindex, isalt, isplaceholder, displayorder) values ('",T29,"',",B29,",1,1,0,0,1) insert into unitindex (indexcode, unitid, issortindex, isdisplayindex, isalt, isplaceholder, displayorder) values ('",U29,"',",B29,",0,1,0,0,2) insert into unitindex (indexcode, unitid, issortindex, isdisplayindex, isalt, isplaceholder, displayorder) values ('",V29,"',",B29,,",0,0,1,0,3)")</f>
        <v>insert into unitindex (indexcode, unitid, issortindex, isdisplayindex, isalt, isplaceholder, displayorder) values ('#L ___46',798,1,1,0,0,1) insert into unitindex (indexcode, unitid, issortindex, isdisplayindex, isalt, isplaceholder, displayorder) values ('LPD-___22',798,0,1,0,0,2) insert into unitindex (indexcode, unitid, issortindex, isdisplayindex, isalt, isplaceholder, displayorder) values ('LPD-___22 (US)',798,0,0,1,0,3)</v>
      </c>
      <c r="AG29" t="str">
        <f>CONCATENATE("insert into MissionUnit (MissionId, UnitId) values (",Y29,",",B29,")")</f>
        <v>insert into MissionUnit (MissionId, UnitId) values (119,798)</v>
      </c>
      <c r="AH29" t="str">
        <f>CONCATENATE("insert into ShipClassMember (ShipId, ShipClassId,IsLeadBoat) values ('",A29,"',",Z29,",",AA29,")")</f>
        <v>insert into ShipClassMember (ShipId, ShipClassId,IsLeadBoat) values ('90c65c15-9c84-46ce-a3e8-d69a426542ae',31,0)</v>
      </c>
    </row>
    <row r="30" spans="1:34" ht="86.4" x14ac:dyDescent="0.3">
      <c r="A30" s="10" t="s">
        <v>422</v>
      </c>
      <c r="B30" s="10">
        <v>799</v>
      </c>
      <c r="C30" s="11" t="s">
        <v>384</v>
      </c>
      <c r="D30" s="10" t="s">
        <v>385</v>
      </c>
      <c r="E30" s="10" t="s">
        <v>385</v>
      </c>
      <c r="F30" s="12">
        <v>39349</v>
      </c>
      <c r="G30" s="12">
        <v>40586</v>
      </c>
      <c r="H30" s="12">
        <v>41398</v>
      </c>
      <c r="I30" s="12" t="str">
        <f t="shared" si="0"/>
        <v>2013-05-04 00:00</v>
      </c>
      <c r="J30" s="10" t="s">
        <v>90</v>
      </c>
      <c r="K30" s="10">
        <v>24</v>
      </c>
      <c r="L30">
        <f>VALUE(SUBSTITUTE(E30,M30,""))</f>
        <v>23</v>
      </c>
      <c r="M30" s="10" t="str">
        <f t="shared" si="5"/>
        <v>LPD-</v>
      </c>
      <c r="N30" t="str">
        <f t="shared" si="6"/>
        <v>___</v>
      </c>
      <c r="O30">
        <f t="shared" si="7"/>
        <v>47</v>
      </c>
      <c r="P30" t="str">
        <f t="shared" si="1"/>
        <v>LPD-___23</v>
      </c>
      <c r="Q30" t="str">
        <f>CONCATENATE("HMS ", C30)</f>
        <v>HMS Anchorage</v>
      </c>
      <c r="R30" t="str">
        <f>IF(TEXT(F30,"YYYY-MM-DD HH:MM")="1900-01-00 00:00","",TEXT(F30,"YYYY-MM-DD HH:MM"))</f>
        <v>2007-09-24 00:00</v>
      </c>
      <c r="S30" t="str">
        <f>IF(TEXT(G30,"YYYY-MM-DD HH:MM")="1900-01-00 00:00","",TEXT(G30,"YYYY-MM-DD HH:MM"))</f>
        <v>2011-02-12 00:00</v>
      </c>
      <c r="T30" t="str">
        <f>CONCATENATE("#L ", N30,O30)</f>
        <v>#L ___47</v>
      </c>
      <c r="U30" t="str">
        <f t="shared" si="2"/>
        <v>LPD-___23</v>
      </c>
      <c r="V30" t="str">
        <f t="shared" si="3"/>
        <v>LPD-___23 (US)</v>
      </c>
      <c r="W30">
        <f>IF(S30="",0,1)</f>
        <v>1</v>
      </c>
      <c r="X30" t="str">
        <f>LEFT(E30, 3)</f>
        <v>LPD</v>
      </c>
      <c r="Y30">
        <v>119</v>
      </c>
      <c r="Z30">
        <v>31</v>
      </c>
      <c r="AA30">
        <v>0</v>
      </c>
      <c r="AB30" t="str">
        <f t="shared" si="4"/>
        <v>insert into unit (UseOrdinal, MissionName, UniqueName, ServiceIdx, ServiceTypeIdx, RankSymbol, CanHide) Values (0, 'LPD-___23', 'HMS Anchorage',1,1,'@', 0)</v>
      </c>
      <c r="AC30" t="str">
        <f>CONCATENATE("insert into relationship (RelTypeIdx, RelFromUnitId, RelToUnitId) values (1, 765, ",B30,")")</f>
        <v>insert into relationship (RelTypeIdx, RelFromUnitId, RelToUnitId) values (1, 765, 799)</v>
      </c>
      <c r="AD30" t="str">
        <f>CONCATENATE("insert into ship (UnitId, ShipPrefixId, Name, HCS, HCSNumber, PennantCode, PennantNumber,IsBase,AltHCS, AltHCSNumber, Commissioned, IsInactive) values (",B30,",1,'",C30,"','",X30,"',",L30,",'L',",O30,",0,'",X30,"',",L30,",'",I30,"',0)")</f>
        <v>insert into ship (UnitId, ShipPrefixId, Name, HCS, HCSNumber, PennantCode, PennantNumber,IsBase,AltHCS, AltHCSNumber, Commissioned, IsInactive) values (799,1,'Anchorage','LPD',23,'L',47,0,'LPD',23,'2013-05-04 00:00',0)</v>
      </c>
      <c r="AE30" t="str">
        <f>CONCATENATE("insert into unitindex (indexcode, unitid, issortindex, isdisplayindex, isalt, isplaceholder, displayorder) values ('",T30,"',",B30,",1,1,0,0,1) insert into unitindex (indexcode, unitid, issortindex, isdisplayindex, isalt, isplaceholder, displayorder) values ('",U30,"',",B30,",0,1,0,0,2) insert into unitindex (indexcode, unitid, issortindex, isdisplayindex, isalt, isplaceholder, displayorder) values ('",V30,"',",B30,,",0,0,1,0,3)")</f>
        <v>insert into unitindex (indexcode, unitid, issortindex, isdisplayindex, isalt, isplaceholder, displayorder) values ('#L ___47',799,1,1,0,0,1) insert into unitindex (indexcode, unitid, issortindex, isdisplayindex, isalt, isplaceholder, displayorder) values ('LPD-___23',799,0,1,0,0,2) insert into unitindex (indexcode, unitid, issortindex, isdisplayindex, isalt, isplaceholder, displayorder) values ('LPD-___23 (US)',799,0,0,1,0,3)</v>
      </c>
      <c r="AG30" t="str">
        <f>CONCATENATE("insert into MissionUnit (MissionId, UnitId) values (",Y30,",",B30,")")</f>
        <v>insert into MissionUnit (MissionId, UnitId) values (119,799)</v>
      </c>
      <c r="AH30" t="str">
        <f>CONCATENATE("insert into ShipClassMember (ShipId, ShipClassId,IsLeadBoat) values ('",A30,"',",Z30,",",AA30,")")</f>
        <v>insert into ShipClassMember (ShipId, ShipClassId,IsLeadBoat) values ('94fd6658-ea80-4609-8404-071339629ad8',31,0)</v>
      </c>
    </row>
    <row r="31" spans="1:34" ht="86.4" x14ac:dyDescent="0.3">
      <c r="A31" s="10" t="s">
        <v>423</v>
      </c>
      <c r="B31" s="10">
        <v>800</v>
      </c>
      <c r="C31" s="11" t="s">
        <v>386</v>
      </c>
      <c r="D31" s="10" t="s">
        <v>387</v>
      </c>
      <c r="E31" s="10" t="s">
        <v>387</v>
      </c>
      <c r="F31" s="12">
        <v>39594</v>
      </c>
      <c r="G31" s="12">
        <v>40505</v>
      </c>
      <c r="H31" s="12">
        <v>41313</v>
      </c>
      <c r="I31" s="12" t="str">
        <f t="shared" si="0"/>
        <v>2013-02-08 00:00</v>
      </c>
      <c r="J31" s="10" t="s">
        <v>372</v>
      </c>
      <c r="K31" s="10">
        <v>24</v>
      </c>
      <c r="L31">
        <f>VALUE(SUBSTITUTE(E31,M31,""))</f>
        <v>24</v>
      </c>
      <c r="M31" s="10" t="str">
        <f t="shared" si="5"/>
        <v>LPD-</v>
      </c>
      <c r="N31" t="str">
        <f t="shared" si="6"/>
        <v>___</v>
      </c>
      <c r="O31">
        <f t="shared" si="7"/>
        <v>48</v>
      </c>
      <c r="P31" t="str">
        <f t="shared" si="1"/>
        <v>LPD-___24</v>
      </c>
      <c r="Q31" t="str">
        <f>CONCATENATE("HMS ", C31)</f>
        <v>HMS Arlington</v>
      </c>
      <c r="R31" t="str">
        <f>IF(TEXT(F31,"YYYY-MM-DD HH:MM")="1900-01-00 00:00","",TEXT(F31,"YYYY-MM-DD HH:MM"))</f>
        <v>2008-05-26 00:00</v>
      </c>
      <c r="S31" t="str">
        <f>IF(TEXT(G31,"YYYY-MM-DD HH:MM")="1900-01-00 00:00","",TEXT(G31,"YYYY-MM-DD HH:MM"))</f>
        <v>2010-11-23 00:00</v>
      </c>
      <c r="T31" t="str">
        <f>CONCATENATE("#L ", N31,O31)</f>
        <v>#L ___48</v>
      </c>
      <c r="U31" t="str">
        <f t="shared" si="2"/>
        <v>LPD-___24</v>
      </c>
      <c r="V31" t="str">
        <f t="shared" si="3"/>
        <v>LPD-___24 (US)</v>
      </c>
      <c r="W31">
        <f>IF(S31="",0,1)</f>
        <v>1</v>
      </c>
      <c r="X31" t="str">
        <f>LEFT(E31, 3)</f>
        <v>LPD</v>
      </c>
      <c r="Y31">
        <v>119</v>
      </c>
      <c r="Z31">
        <v>31</v>
      </c>
      <c r="AA31">
        <v>0</v>
      </c>
      <c r="AB31" t="str">
        <f t="shared" si="4"/>
        <v>insert into unit (UseOrdinal, MissionName, UniqueName, ServiceIdx, ServiceTypeIdx, RankSymbol, CanHide) Values (0, 'LPD-___24', 'HMS Arlington',1,1,'@', 0)</v>
      </c>
      <c r="AC31" t="str">
        <f>CONCATENATE("insert into relationship (RelTypeIdx, RelFromUnitId, RelToUnitId) values (1, 765, ",B31,")")</f>
        <v>insert into relationship (RelTypeIdx, RelFromUnitId, RelToUnitId) values (1, 765, 800)</v>
      </c>
      <c r="AD31" t="str">
        <f>CONCATENATE("insert into ship (UnitId, ShipPrefixId, Name, HCS, HCSNumber, PennantCode, PennantNumber,IsBase,AltHCS, AltHCSNumber, Commissioned, IsInactive) values (",B31,",1,'",C31,"','",X31,"',",L31,",'L',",O31,",0,'",X31,"',",L31,",'",I31,"',0)")</f>
        <v>insert into ship (UnitId, ShipPrefixId, Name, HCS, HCSNumber, PennantCode, PennantNumber,IsBase,AltHCS, AltHCSNumber, Commissioned, IsInactive) values (800,1,'Arlington','LPD',24,'L',48,0,'LPD',24,'2013-02-08 00:00',0)</v>
      </c>
      <c r="AE31" t="str">
        <f>CONCATENATE("insert into unitindex (indexcode, unitid, issortindex, isdisplayindex, isalt, isplaceholder, displayorder) values ('",T31,"',",B31,",1,1,0,0,1) insert into unitindex (indexcode, unitid, issortindex, isdisplayindex, isalt, isplaceholder, displayorder) values ('",U31,"',",B31,",0,1,0,0,2) insert into unitindex (indexcode, unitid, issortindex, isdisplayindex, isalt, isplaceholder, displayorder) values ('",V31,"',",B31,,",0,0,1,0,3)")</f>
        <v>insert into unitindex (indexcode, unitid, issortindex, isdisplayindex, isalt, isplaceholder, displayorder) values ('#L ___48',800,1,1,0,0,1) insert into unitindex (indexcode, unitid, issortindex, isdisplayindex, isalt, isplaceholder, displayorder) values ('LPD-___24',800,0,1,0,0,2) insert into unitindex (indexcode, unitid, issortindex, isdisplayindex, isalt, isplaceholder, displayorder) values ('LPD-___24 (US)',800,0,0,1,0,3)</v>
      </c>
      <c r="AG31" t="str">
        <f>CONCATENATE("insert into MissionUnit (MissionId, UnitId) values (",Y31,",",B31,")")</f>
        <v>insert into MissionUnit (MissionId, UnitId) values (119,800)</v>
      </c>
      <c r="AH31" t="str">
        <f>CONCATENATE("insert into ShipClassMember (ShipId, ShipClassId,IsLeadBoat) values ('",A31,"',",Z31,",",AA31,")")</f>
        <v>insert into ShipClassMember (ShipId, ShipClassId,IsLeadBoat) values ('a71aa760-b834-4c45-b300-ed22bb9081ce',31,0)</v>
      </c>
    </row>
    <row r="32" spans="1:34" ht="72" x14ac:dyDescent="0.3">
      <c r="A32" s="10" t="s">
        <v>424</v>
      </c>
      <c r="B32" s="10">
        <v>801</v>
      </c>
      <c r="C32" s="11" t="s">
        <v>388</v>
      </c>
      <c r="D32" s="10" t="s">
        <v>389</v>
      </c>
      <c r="E32" s="10" t="s">
        <v>389</v>
      </c>
      <c r="F32" s="12">
        <v>40158</v>
      </c>
      <c r="G32" s="12">
        <v>41013</v>
      </c>
      <c r="H32" s="12">
        <v>41699</v>
      </c>
      <c r="I32" s="12" t="str">
        <f t="shared" si="0"/>
        <v>2014-03-01 00:00</v>
      </c>
      <c r="J32" s="10" t="s">
        <v>90</v>
      </c>
      <c r="K32" s="10">
        <v>24</v>
      </c>
      <c r="L32">
        <f>VALUE(SUBSTITUTE(E32,M32,""))</f>
        <v>25</v>
      </c>
      <c r="M32" s="10" t="str">
        <f t="shared" si="5"/>
        <v>LPD-</v>
      </c>
      <c r="N32" t="str">
        <f t="shared" si="6"/>
        <v>___</v>
      </c>
      <c r="O32">
        <f t="shared" si="7"/>
        <v>49</v>
      </c>
      <c r="P32" t="str">
        <f t="shared" si="1"/>
        <v>LPD-___25</v>
      </c>
      <c r="Q32" t="str">
        <f>CONCATENATE("HMS ", C32)</f>
        <v>HMS Somerset</v>
      </c>
      <c r="R32" t="str">
        <f>IF(TEXT(F32,"YYYY-MM-DD HH:MM")="1900-01-00 00:00","",TEXT(F32,"YYYY-MM-DD HH:MM"))</f>
        <v>2009-12-11 00:00</v>
      </c>
      <c r="S32" t="str">
        <f>IF(TEXT(G32,"YYYY-MM-DD HH:MM")="1900-01-00 00:00","",TEXT(G32,"YYYY-MM-DD HH:MM"))</f>
        <v>2012-04-14 00:00</v>
      </c>
      <c r="T32" t="str">
        <f>CONCATENATE("#L ", N32,O32)</f>
        <v>#L ___49</v>
      </c>
      <c r="U32" t="str">
        <f t="shared" si="2"/>
        <v>LPD-___25</v>
      </c>
      <c r="V32" t="str">
        <f t="shared" si="3"/>
        <v>LPD-___25 (US)</v>
      </c>
      <c r="W32">
        <f>IF(S32="",0,1)</f>
        <v>1</v>
      </c>
      <c r="X32" t="str">
        <f>LEFT(E32, 3)</f>
        <v>LPD</v>
      </c>
      <c r="Y32">
        <v>119</v>
      </c>
      <c r="Z32">
        <v>31</v>
      </c>
      <c r="AA32">
        <v>0</v>
      </c>
      <c r="AB32" t="str">
        <f t="shared" si="4"/>
        <v>insert into unit (UseOrdinal, MissionName, UniqueName, ServiceIdx, ServiceTypeIdx, RankSymbol, CanHide) Values (0, 'LPD-___25', 'HMS Somerset',1,1,'@', 0)</v>
      </c>
      <c r="AC32" t="str">
        <f>CONCATENATE("insert into relationship (RelTypeIdx, RelFromUnitId, RelToUnitId) values (1, 765, ",B32,")")</f>
        <v>insert into relationship (RelTypeIdx, RelFromUnitId, RelToUnitId) values (1, 765, 801)</v>
      </c>
      <c r="AD32" t="str">
        <f>CONCATENATE("insert into ship (UnitId, ShipPrefixId, Name, HCS, HCSNumber, PennantCode, PennantNumber,IsBase,AltHCS, AltHCSNumber, Commissioned, IsInactive) values (",B32,",1,'",C32,"','",X32,"',",L32,",'L',",O32,",0,'",X32,"',",L32,",'",I32,"',0)")</f>
        <v>insert into ship (UnitId, ShipPrefixId, Name, HCS, HCSNumber, PennantCode, PennantNumber,IsBase,AltHCS, AltHCSNumber, Commissioned, IsInactive) values (801,1,'Somerset','LPD',25,'L',49,0,'LPD',25,'2014-03-01 00:00',0)</v>
      </c>
      <c r="AE32" t="str">
        <f>CONCATENATE("insert into unitindex (indexcode, unitid, issortindex, isdisplayindex, isalt, isplaceholder, displayorder) values ('",T32,"',",B32,",1,1,0,0,1) insert into unitindex (indexcode, unitid, issortindex, isdisplayindex, isalt, isplaceholder, displayorder) values ('",U32,"',",B32,",0,1,0,0,2) insert into unitindex (indexcode, unitid, issortindex, isdisplayindex, isalt, isplaceholder, displayorder) values ('",V32,"',",B32,,",0,0,1,0,3)")</f>
        <v>insert into unitindex (indexcode, unitid, issortindex, isdisplayindex, isalt, isplaceholder, displayorder) values ('#L ___49',801,1,1,0,0,1) insert into unitindex (indexcode, unitid, issortindex, isdisplayindex, isalt, isplaceholder, displayorder) values ('LPD-___25',801,0,1,0,0,2) insert into unitindex (indexcode, unitid, issortindex, isdisplayindex, isalt, isplaceholder, displayorder) values ('LPD-___25 (US)',801,0,0,1,0,3)</v>
      </c>
      <c r="AG32" t="str">
        <f>CONCATENATE("insert into MissionUnit (MissionId, UnitId) values (",Y32,",",B32,")")</f>
        <v>insert into MissionUnit (MissionId, UnitId) values (119,801)</v>
      </c>
      <c r="AH32" t="str">
        <f>CONCATENATE("insert into ShipClassMember (ShipId, ShipClassId,IsLeadBoat) values ('",A32,"',",Z32,",",AA32,")")</f>
        <v>insert into ShipClassMember (ShipId, ShipClassId,IsLeadBoat) values ('5c83ce13-d7b8-4ff3-8c4f-936065578048',31,0)</v>
      </c>
    </row>
    <row r="33" spans="1:34" ht="86.4" x14ac:dyDescent="0.3">
      <c r="A33" s="10" t="s">
        <v>425</v>
      </c>
      <c r="B33" s="10">
        <v>802</v>
      </c>
      <c r="C33" s="11" t="s">
        <v>390</v>
      </c>
      <c r="D33" s="10" t="s">
        <v>391</v>
      </c>
      <c r="E33" s="10" t="s">
        <v>391</v>
      </c>
      <c r="F33" s="12">
        <v>40945</v>
      </c>
      <c r="G33" s="11" t="s">
        <v>392</v>
      </c>
      <c r="H33" s="12">
        <v>42651</v>
      </c>
      <c r="I33" s="12" t="str">
        <f t="shared" si="0"/>
        <v>2016-10-08 00:00</v>
      </c>
      <c r="J33" s="10" t="s">
        <v>90</v>
      </c>
      <c r="K33" s="10">
        <v>24</v>
      </c>
      <c r="L33">
        <f>VALUE(SUBSTITUTE(E33,M33,""))</f>
        <v>26</v>
      </c>
      <c r="M33" s="10" t="str">
        <f t="shared" si="5"/>
        <v>LPD-</v>
      </c>
      <c r="N33" t="str">
        <f t="shared" si="6"/>
        <v>___</v>
      </c>
      <c r="O33">
        <f t="shared" si="7"/>
        <v>50</v>
      </c>
      <c r="P33" t="str">
        <f t="shared" si="1"/>
        <v>LPD-___26</v>
      </c>
      <c r="Q33" t="str">
        <f>CONCATENATE("HMS ", C33)</f>
        <v>HMS John P. Murtha</v>
      </c>
      <c r="R33" t="str">
        <f>IF(TEXT(F33,"YYYY-MM-DD HH:MM")="1900-01-00 00:00","",TEXT(F33,"YYYY-MM-DD HH:MM"))</f>
        <v>2012-02-06 00:00</v>
      </c>
      <c r="S33" t="str">
        <f>IF(TEXT(G33,"YYYY-MM-DD HH:MM")="1900-01-00 00:00","",TEXT(G33,"YYYY-MM-DD HH:MM"))</f>
        <v>30 October 2014[29]</v>
      </c>
      <c r="T33" t="str">
        <f>CONCATENATE("#L ", N33,O33)</f>
        <v>#L ___50</v>
      </c>
      <c r="U33" t="str">
        <f t="shared" si="2"/>
        <v>LPD-___26</v>
      </c>
      <c r="V33" t="str">
        <f t="shared" si="3"/>
        <v>LPD-___26 (US)</v>
      </c>
      <c r="W33">
        <f>IF(S33="",0,1)</f>
        <v>1</v>
      </c>
      <c r="X33" t="str">
        <f>LEFT(E33, 3)</f>
        <v>LPD</v>
      </c>
      <c r="Y33">
        <v>119</v>
      </c>
      <c r="Z33">
        <v>31</v>
      </c>
      <c r="AA33">
        <v>0</v>
      </c>
      <c r="AB33" t="str">
        <f t="shared" si="4"/>
        <v>insert into unit (UseOrdinal, MissionName, UniqueName, ServiceIdx, ServiceTypeIdx, RankSymbol, CanHide) Values (0, 'LPD-___26', 'HMS John P. Murtha',1,1,'@', 0)</v>
      </c>
      <c r="AC33" t="str">
        <f>CONCATENATE("insert into relationship (RelTypeIdx, RelFromUnitId, RelToUnitId) values (1, 765, ",B33,")")</f>
        <v>insert into relationship (RelTypeIdx, RelFromUnitId, RelToUnitId) values (1, 765, 802)</v>
      </c>
      <c r="AD33" t="str">
        <f>CONCATENATE("insert into ship (UnitId, ShipPrefixId, Name, HCS, HCSNumber, PennantCode, PennantNumber,IsBase,AltHCS, AltHCSNumber, Commissioned, IsInactive) values (",B33,",1,'",C33,"','",X33,"',",L33,",'L',",O33,",0,'",X33,"',",L33,",'",I33,"',0)")</f>
        <v>insert into ship (UnitId, ShipPrefixId, Name, HCS, HCSNumber, PennantCode, PennantNumber,IsBase,AltHCS, AltHCSNumber, Commissioned, IsInactive) values (802,1,'John P. Murtha','LPD',26,'L',50,0,'LPD',26,'2016-10-08 00:00',0)</v>
      </c>
      <c r="AE33" t="str">
        <f>CONCATENATE("insert into unitindex (indexcode, unitid, issortindex, isdisplayindex, isalt, isplaceholder, displayorder) values ('",T33,"',",B33,",1,1,0,0,1) insert into unitindex (indexcode, unitid, issortindex, isdisplayindex, isalt, isplaceholder, displayorder) values ('",U33,"',",B33,",0,1,0,0,2) insert into unitindex (indexcode, unitid, issortindex, isdisplayindex, isalt, isplaceholder, displayorder) values ('",V33,"',",B33,,",0,0,1,0,3)")</f>
        <v>insert into unitindex (indexcode, unitid, issortindex, isdisplayindex, isalt, isplaceholder, displayorder) values ('#L ___50',802,1,1,0,0,1) insert into unitindex (indexcode, unitid, issortindex, isdisplayindex, isalt, isplaceholder, displayorder) values ('LPD-___26',802,0,1,0,0,2) insert into unitindex (indexcode, unitid, issortindex, isdisplayindex, isalt, isplaceholder, displayorder) values ('LPD-___26 (US)',802,0,0,1,0,3)</v>
      </c>
      <c r="AG33" t="str">
        <f>CONCATENATE("insert into MissionUnit (MissionId, UnitId) values (",Y33,",",B33,")")</f>
        <v>insert into MissionUnit (MissionId, UnitId) values (119,802)</v>
      </c>
      <c r="AH33" t="str">
        <f>CONCATENATE("insert into ShipClassMember (ShipId, ShipClassId,IsLeadBoat) values ('",A33,"',",Z33,",",AA33,")")</f>
        <v>insert into ShipClassMember (ShipId, ShipClassId,IsLeadBoat) values ('d40b4f69-840f-45e7-867d-71d2f8afe64a',31,0)</v>
      </c>
    </row>
    <row r="34" spans="1:34" ht="86.4" x14ac:dyDescent="0.3">
      <c r="A34" s="10" t="s">
        <v>426</v>
      </c>
      <c r="B34" s="10">
        <v>803</v>
      </c>
      <c r="C34" s="11" t="s">
        <v>393</v>
      </c>
      <c r="D34" s="10" t="s">
        <v>394</v>
      </c>
      <c r="E34" s="10" t="s">
        <v>394</v>
      </c>
      <c r="F34" s="12">
        <v>41488</v>
      </c>
      <c r="G34" s="11" t="s">
        <v>395</v>
      </c>
      <c r="H34" s="13">
        <v>43083</v>
      </c>
      <c r="I34" s="12" t="str">
        <f t="shared" si="0"/>
        <v>2017-12-14 00:00</v>
      </c>
      <c r="J34" s="10" t="s">
        <v>90</v>
      </c>
      <c r="K34" s="10">
        <v>24</v>
      </c>
      <c r="L34">
        <f>VALUE(SUBSTITUTE(E34,M34,""))</f>
        <v>27</v>
      </c>
      <c r="M34" s="10" t="str">
        <f t="shared" si="5"/>
        <v>LPD-</v>
      </c>
      <c r="N34" t="str">
        <f t="shared" si="6"/>
        <v>___</v>
      </c>
      <c r="O34">
        <f t="shared" si="7"/>
        <v>51</v>
      </c>
      <c r="P34" t="str">
        <f t="shared" si="1"/>
        <v>LPD-___27</v>
      </c>
      <c r="Q34" t="str">
        <f>CONCATENATE("HMS ", C34)</f>
        <v>HMS Portland</v>
      </c>
      <c r="R34" t="str">
        <f>IF(TEXT(F34,"YYYY-MM-DD HH:MM")="1900-01-00 00:00","",TEXT(F34,"YYYY-MM-DD HH:MM"))</f>
        <v>2013-08-02 00:00</v>
      </c>
      <c r="S34" t="str">
        <f>IF(TEXT(G34,"YYYY-MM-DD HH:MM")="1900-01-00 00:00","",TEXT(G34,"YYYY-MM-DD HH:MM"))</f>
        <v>13 February 2016[31]</v>
      </c>
      <c r="T34" t="str">
        <f>CONCATENATE("#L ", N34,O34)</f>
        <v>#L ___51</v>
      </c>
      <c r="U34" t="str">
        <f t="shared" si="2"/>
        <v>LPD-___27</v>
      </c>
      <c r="V34" t="str">
        <f t="shared" si="3"/>
        <v>LPD-___27 (US)</v>
      </c>
      <c r="W34">
        <f>IF(S34="",0,1)</f>
        <v>1</v>
      </c>
      <c r="X34" t="str">
        <f>LEFT(E34, 3)</f>
        <v>LPD</v>
      </c>
      <c r="Y34">
        <v>119</v>
      </c>
      <c r="Z34">
        <v>31</v>
      </c>
      <c r="AA34">
        <v>0</v>
      </c>
      <c r="AB34" t="str">
        <f t="shared" si="4"/>
        <v>insert into unit (UseOrdinal, MissionName, UniqueName, ServiceIdx, ServiceTypeIdx, RankSymbol, CanHide) Values (0, 'LPD-___27', 'HMS Portland',1,1,'@', 0)</v>
      </c>
      <c r="AC34" t="str">
        <f>CONCATENATE("insert into relationship (RelTypeIdx, RelFromUnitId, RelToUnitId) values (1, 765, ",B34,")")</f>
        <v>insert into relationship (RelTypeIdx, RelFromUnitId, RelToUnitId) values (1, 765, 803)</v>
      </c>
      <c r="AD34" t="str">
        <f>CONCATENATE("insert into ship (UnitId, ShipPrefixId, Name, HCS, HCSNumber, PennantCode, PennantNumber,IsBase,AltHCS, AltHCSNumber, Commissioned, IsInactive) values (",B34,",1,'",C34,"','",X34,"',",L34,",'L',",O34,",0,'",X34,"',",L34,",'",I34,"',0)")</f>
        <v>insert into ship (UnitId, ShipPrefixId, Name, HCS, HCSNumber, PennantCode, PennantNumber,IsBase,AltHCS, AltHCSNumber, Commissioned, IsInactive) values (803,1,'Portland','LPD',27,'L',51,0,'LPD',27,'2017-12-14 00:00',0)</v>
      </c>
      <c r="AE34" t="str">
        <f>CONCATENATE("insert into unitindex (indexcode, unitid, issortindex, isdisplayindex, isalt, isplaceholder, displayorder) values ('",T34,"',",B34,",1,1,0,0,1) insert into unitindex (indexcode, unitid, issortindex, isdisplayindex, isalt, isplaceholder, displayorder) values ('",U34,"',",B34,",0,1,0,0,2) insert into unitindex (indexcode, unitid, issortindex, isdisplayindex, isalt, isplaceholder, displayorder) values ('",V34,"',",B34,,",0,0,1,0,3)")</f>
        <v>insert into unitindex (indexcode, unitid, issortindex, isdisplayindex, isalt, isplaceholder, displayorder) values ('#L ___51',803,1,1,0,0,1) insert into unitindex (indexcode, unitid, issortindex, isdisplayindex, isalt, isplaceholder, displayorder) values ('LPD-___27',803,0,1,0,0,2) insert into unitindex (indexcode, unitid, issortindex, isdisplayindex, isalt, isplaceholder, displayorder) values ('LPD-___27 (US)',803,0,0,1,0,3)</v>
      </c>
      <c r="AG34" t="str">
        <f>CONCATENATE("insert into MissionUnit (MissionId, UnitId) values (",Y34,",",B34,")")</f>
        <v>insert into MissionUnit (MissionId, UnitId) values (119,803)</v>
      </c>
      <c r="AH34" t="str">
        <f>CONCATENATE("insert into ShipClassMember (ShipId, ShipClassId,IsLeadBoat) values ('",A34,"',",Z34,",",AA34,")")</f>
        <v>insert into ShipClassMember (ShipId, ShipClassId,IsLeadBoat) values ('f89f7da6-0c6d-4634-9290-abd38ab8299a',31,0)</v>
      </c>
    </row>
    <row r="35" spans="1:34" ht="86.4" x14ac:dyDescent="0.3">
      <c r="A35" s="10" t="s">
        <v>427</v>
      </c>
      <c r="B35" s="10">
        <v>804</v>
      </c>
      <c r="C35" s="11" t="s">
        <v>396</v>
      </c>
      <c r="D35" s="10" t="s">
        <v>397</v>
      </c>
      <c r="E35" s="10" t="s">
        <v>397</v>
      </c>
      <c r="F35" s="12">
        <v>43021</v>
      </c>
      <c r="G35" s="10"/>
      <c r="H35" s="10"/>
      <c r="I35" s="12" t="str">
        <f t="shared" si="0"/>
        <v/>
      </c>
      <c r="J35" s="10"/>
      <c r="K35" s="10">
        <v>24</v>
      </c>
      <c r="L35">
        <f>VALUE(SUBSTITUTE(E35,M35,""))</f>
        <v>28</v>
      </c>
      <c r="M35" s="10" t="str">
        <f t="shared" si="5"/>
        <v>LPD-</v>
      </c>
      <c r="N35" t="str">
        <f t="shared" si="6"/>
        <v>___</v>
      </c>
      <c r="O35">
        <f t="shared" si="7"/>
        <v>52</v>
      </c>
      <c r="P35" t="str">
        <f t="shared" si="1"/>
        <v>LPD-___28</v>
      </c>
      <c r="Q35" t="str">
        <f>CONCATENATE("HMS ", C35)</f>
        <v>HMS Fort Lauderdale</v>
      </c>
      <c r="R35" t="str">
        <f>IF(TEXT(F35,"YYYY-MM-DD HH:MM")="1900-01-00 00:00","",TEXT(F35,"YYYY-MM-DD HH:MM"))</f>
        <v>2017-10-13 00:00</v>
      </c>
      <c r="S35" t="str">
        <f>IF(TEXT(G35,"YYYY-MM-DD HH:MM")="1900-01-00 00:00","",TEXT(G35,"YYYY-MM-DD HH:MM"))</f>
        <v/>
      </c>
      <c r="T35" t="str">
        <f>CONCATENATE("#L ", N35,O35)</f>
        <v>#L ___52</v>
      </c>
      <c r="U35" t="str">
        <f t="shared" si="2"/>
        <v>LPD-___28</v>
      </c>
      <c r="V35" t="str">
        <f t="shared" si="3"/>
        <v>LPD-___28 (US)</v>
      </c>
      <c r="W35">
        <f>IF(S35="",0,1)</f>
        <v>0</v>
      </c>
      <c r="X35" t="str">
        <f>LEFT(E35, 3)</f>
        <v>LPD</v>
      </c>
      <c r="Y35">
        <v>119</v>
      </c>
      <c r="Z35">
        <v>31</v>
      </c>
      <c r="AA35">
        <v>0</v>
      </c>
      <c r="AB35" t="str">
        <f t="shared" si="4"/>
        <v>insert into unit (UseOrdinal, MissionName, UniqueName, ServiceIdx, ServiceTypeIdx, RankSymbol, CanHide) Values (0, 'LPD-___28', 'HMS Fort Lauderdale',1,1,'@', 0)</v>
      </c>
      <c r="AC35" t="str">
        <f>CONCATENATE("insert into relationship (RelTypeIdx, RelFromUnitId, RelToUnitId) values (1, 765, ",B35,")")</f>
        <v>insert into relationship (RelTypeIdx, RelFromUnitId, RelToUnitId) values (1, 765, 804)</v>
      </c>
      <c r="AD35" t="str">
        <f>CONCATENATE("insert into ship (UnitId, ShipPrefixId, Name, HCS, HCSNumber, PennantCode, PennantNumber,IsBase,AltHCS, AltHCSNumber, Commissioned, IsInactive) values (",B35,",1,'",C35,"','",X35,"',",L35,",'L',",O35,",0,'",X35,"',",L35,",'",I35,"',0)")</f>
        <v>insert into ship (UnitId, ShipPrefixId, Name, HCS, HCSNumber, PennantCode, PennantNumber,IsBase,AltHCS, AltHCSNumber, Commissioned, IsInactive) values (804,1,'Fort Lauderdale','LPD',28,'L',52,0,'LPD',28,'',0)</v>
      </c>
      <c r="AE35" t="str">
        <f>CONCATENATE("insert into unitindex (indexcode, unitid, issortindex, isdisplayindex, isalt, isplaceholder, displayorder) values ('",T35,"',",B35,",1,1,0,0,1) insert into unitindex (indexcode, unitid, issortindex, isdisplayindex, isalt, isplaceholder, displayorder) values ('",U35,"',",B35,",0,1,0,0,2) insert into unitindex (indexcode, unitid, issortindex, isdisplayindex, isalt, isplaceholder, displayorder) values ('",V35,"',",B35,,",0,0,1,0,3)")</f>
        <v>insert into unitindex (indexcode, unitid, issortindex, isdisplayindex, isalt, isplaceholder, displayorder) values ('#L ___52',804,1,1,0,0,1) insert into unitindex (indexcode, unitid, issortindex, isdisplayindex, isalt, isplaceholder, displayorder) values ('LPD-___28',804,0,1,0,0,2) insert into unitindex (indexcode, unitid, issortindex, isdisplayindex, isalt, isplaceholder, displayorder) values ('LPD-___28 (US)',804,0,0,1,0,3)</v>
      </c>
      <c r="AG35" t="str">
        <f>CONCATENATE("insert into MissionUnit (MissionId, UnitId) values (",Y35,",",B35,")")</f>
        <v>insert into MissionUnit (MissionId, UnitId) values (119,804)</v>
      </c>
      <c r="AH35" t="str">
        <f>CONCATENATE("insert into ShipClassMember (ShipId, ShipClassId,IsLeadBoat) values ('",A35,"',",Z35,",",AA35,")")</f>
        <v>insert into ShipClassMember (ShipId, ShipClassId,IsLeadBoat) values ('a4bc8803-c201-4df1-950e-243abaf9de13',31,0)</v>
      </c>
    </row>
    <row r="36" spans="1:34" ht="72" x14ac:dyDescent="0.3">
      <c r="A36" s="10" t="s">
        <v>428</v>
      </c>
      <c r="B36" s="10">
        <v>805</v>
      </c>
      <c r="C36" s="11" t="s">
        <v>398</v>
      </c>
      <c r="D36" s="10" t="s">
        <v>399</v>
      </c>
      <c r="E36" s="10" t="s">
        <v>399</v>
      </c>
      <c r="F36" s="10"/>
      <c r="G36" s="10"/>
      <c r="H36" s="10"/>
      <c r="I36" s="12" t="str">
        <f t="shared" si="0"/>
        <v/>
      </c>
      <c r="J36" s="10"/>
      <c r="K36" s="10">
        <v>24</v>
      </c>
      <c r="L36">
        <f>VALUE(SUBSTITUTE(E36,M36,""))</f>
        <v>29</v>
      </c>
      <c r="M36" s="10" t="str">
        <f t="shared" si="5"/>
        <v>LPD-</v>
      </c>
      <c r="N36" t="str">
        <f t="shared" si="6"/>
        <v>___</v>
      </c>
      <c r="O36">
        <f t="shared" si="7"/>
        <v>53</v>
      </c>
      <c r="P36" t="str">
        <f t="shared" si="1"/>
        <v>LPD-___29</v>
      </c>
      <c r="Q36" t="str">
        <f>CONCATENATE("HMS ", C36)</f>
        <v>HMS Richard M. McCool Jr.</v>
      </c>
      <c r="R36" t="str">
        <f>IF(TEXT(F36,"YYYY-MM-DD HH:MM")="1900-01-00 00:00","",TEXT(F36,"YYYY-MM-DD HH:MM"))</f>
        <v/>
      </c>
      <c r="S36" t="str">
        <f>IF(TEXT(G36,"YYYY-MM-DD HH:MM")="1900-01-00 00:00","",TEXT(G36,"YYYY-MM-DD HH:MM"))</f>
        <v/>
      </c>
      <c r="T36" t="str">
        <f>CONCATENATE("#L ", N36,O36)</f>
        <v>#L ___53</v>
      </c>
      <c r="U36" t="str">
        <f t="shared" si="2"/>
        <v>LPD-___29</v>
      </c>
      <c r="V36" t="str">
        <f t="shared" si="3"/>
        <v>LPD-___29 (US)</v>
      </c>
      <c r="W36">
        <f>IF(S36="",0,1)</f>
        <v>0</v>
      </c>
      <c r="X36" t="str">
        <f>LEFT(E36, 3)</f>
        <v>LPD</v>
      </c>
      <c r="Y36">
        <v>119</v>
      </c>
      <c r="Z36">
        <v>31</v>
      </c>
      <c r="AA36">
        <v>0</v>
      </c>
      <c r="AB36" t="str">
        <f t="shared" si="4"/>
        <v>insert into unit (UseOrdinal, MissionName, UniqueName, ServiceIdx, ServiceTypeIdx, RankSymbol, CanHide) Values (0, 'LPD-___29', 'HMS Richard M. McCool Jr.',1,1,'@', 0)</v>
      </c>
      <c r="AC36" t="str">
        <f>CONCATENATE("insert into relationship (RelTypeIdx, RelFromUnitId, RelToUnitId) values (1, 765, ",B36,")")</f>
        <v>insert into relationship (RelTypeIdx, RelFromUnitId, RelToUnitId) values (1, 765, 805)</v>
      </c>
      <c r="AD36" t="str">
        <f>CONCATENATE("insert into ship (UnitId, ShipPrefixId, Name, HCS, HCSNumber, PennantCode, PennantNumber,IsBase,AltHCS, AltHCSNumber, Commissioned, IsInactive) values (",B36,",1,'",C36,"','",X36,"',",L36,",'L',",O36,",0,'",X36,"',",L36,",'",I36,"',0)")</f>
        <v>insert into ship (UnitId, ShipPrefixId, Name, HCS, HCSNumber, PennantCode, PennantNumber,IsBase,AltHCS, AltHCSNumber, Commissioned, IsInactive) values (805,1,'Richard M. McCool Jr.','LPD',29,'L',53,0,'LPD',29,'',0)</v>
      </c>
      <c r="AE36" t="str">
        <f>CONCATENATE("insert into unitindex (indexcode, unitid, issortindex, isdisplayindex, isalt, isplaceholder, displayorder) values ('",T36,"',",B36,",1,1,0,0,1) insert into unitindex (indexcode, unitid, issortindex, isdisplayindex, isalt, isplaceholder, displayorder) values ('",U36,"',",B36,",0,1,0,0,2) insert into unitindex (indexcode, unitid, issortindex, isdisplayindex, isalt, isplaceholder, displayorder) values ('",V36,"',",B36,,",0,0,1,0,3)")</f>
        <v>insert into unitindex (indexcode, unitid, issortindex, isdisplayindex, isalt, isplaceholder, displayorder) values ('#L ___53',805,1,1,0,0,1) insert into unitindex (indexcode, unitid, issortindex, isdisplayindex, isalt, isplaceholder, displayorder) values ('LPD-___29',805,0,1,0,0,2) insert into unitindex (indexcode, unitid, issortindex, isdisplayindex, isalt, isplaceholder, displayorder) values ('LPD-___29 (US)',805,0,0,1,0,3)</v>
      </c>
      <c r="AG36" t="str">
        <f>CONCATENATE("insert into MissionUnit (MissionId, UnitId) values (",Y36,",",B36,")")</f>
        <v>insert into MissionUnit (MissionId, UnitId) values (119,805)</v>
      </c>
      <c r="AH36" t="str">
        <f>CONCATENATE("insert into ShipClassMember (ShipId, ShipClassId,IsLeadBoat) values ('",A36,"',",Z36,",",AA36,")")</f>
        <v>insert into ShipClassMember (ShipId, ShipClassId,IsLeadBoat) values ('6452d4fd-e071-42f6-8cfd-0d10546eb155',31,0)</v>
      </c>
    </row>
    <row r="38" spans="1:34" ht="86.4" x14ac:dyDescent="0.3">
      <c r="A38" s="10" t="s">
        <v>467</v>
      </c>
      <c r="B38" s="10">
        <v>806</v>
      </c>
      <c r="C38" s="11" t="s">
        <v>436</v>
      </c>
      <c r="D38" s="10" t="s">
        <v>437</v>
      </c>
      <c r="E38" s="10" t="s">
        <v>437</v>
      </c>
      <c r="F38" s="12">
        <v>29802</v>
      </c>
      <c r="G38" s="12">
        <v>30477</v>
      </c>
      <c r="H38" s="12">
        <v>31087</v>
      </c>
      <c r="I38" s="12" t="str">
        <f t="shared" si="0"/>
        <v>1985-02-09 00:00</v>
      </c>
      <c r="J38" s="11" t="s">
        <v>438</v>
      </c>
      <c r="K38" s="10">
        <v>45</v>
      </c>
      <c r="L38">
        <f t="shared" ref="L38:L49" si="8">VALUE(SUBSTITUTE(E38,M38,""))</f>
        <v>41</v>
      </c>
      <c r="M38" s="10" t="str">
        <f t="shared" si="5"/>
        <v>LSD-</v>
      </c>
      <c r="N38" t="str">
        <f t="shared" si="6"/>
        <v>___</v>
      </c>
      <c r="O38">
        <f t="shared" ref="O38:O49" si="9">L38+K38</f>
        <v>86</v>
      </c>
      <c r="P38" t="str">
        <f t="shared" ref="P38:P49" si="10">CONCATENATE(M38,N38,L38)</f>
        <v>LSD-___41</v>
      </c>
      <c r="Q38" t="str">
        <f t="shared" ref="Q38:Q49" si="11">CONCATENATE("HMS ", C38)</f>
        <v>HMS Whidbey Island</v>
      </c>
      <c r="R38" t="str">
        <f t="shared" ref="R38:R49" si="12">IF(TEXT(F38,"YYYY-MM-DD HH:MM")="1900-01-00 00:00","",TEXT(F38,"YYYY-MM-DD HH:MM"))</f>
        <v>1981-08-04 00:00</v>
      </c>
      <c r="S38" t="str">
        <f t="shared" ref="S38:S49" si="13">IF(TEXT(G38,"YYYY-MM-DD HH:MM")="1900-01-00 00:00","",TEXT(G38,"YYYY-MM-DD HH:MM"))</f>
        <v>1983-06-10 00:00</v>
      </c>
      <c r="T38" t="str">
        <f t="shared" ref="T38:T49" si="14">CONCATENATE("#L ", N38,O38)</f>
        <v>#L ___86</v>
      </c>
      <c r="U38" t="str">
        <f t="shared" ref="U38:U49" si="15">CONCATENATE(M38,N38,L38)</f>
        <v>LSD-___41</v>
      </c>
      <c r="V38" t="str">
        <f t="shared" si="3"/>
        <v>LSD-___41 (US)</v>
      </c>
      <c r="W38">
        <f t="shared" ref="W38:W49" si="16">IF(S38="",0,1)</f>
        <v>1</v>
      </c>
      <c r="X38" t="str">
        <f t="shared" ref="X38:X49" si="17">LEFT(E38, 3)</f>
        <v>LSD</v>
      </c>
      <c r="Y38">
        <v>121</v>
      </c>
      <c r="Z38">
        <v>33</v>
      </c>
      <c r="AA38">
        <v>1</v>
      </c>
      <c r="AB38" t="str">
        <f t="shared" ref="AB38:AB49" si="18">CONCATENATE("insert into unit (UseOrdinal, MissionName, UniqueName, ServiceIdx, ServiceTypeIdx, RankSymbol, CanHide) Values (0, '",P38,"', '",Q38,"'",",1,1,'@', 0)")</f>
        <v>insert into unit (UseOrdinal, MissionName, UniqueName, ServiceIdx, ServiceTypeIdx, RankSymbol, CanHide) Values (0, 'LSD-___41', 'HMS Whidbey Island',1,1,'@', 0)</v>
      </c>
      <c r="AC38" t="str">
        <f t="shared" ref="AC38:AC49" si="19">CONCATENATE("insert into relationship (RelTypeIdx, RelFromUnitId, RelToUnitId) values (1, 765, ",B38,")")</f>
        <v>insert into relationship (RelTypeIdx, RelFromUnitId, RelToUnitId) values (1, 765, 806)</v>
      </c>
      <c r="AD38" t="str">
        <f t="shared" ref="AD38:AD49" si="20">CONCATENATE("insert into ship (UnitId, ShipPrefixId, Name, HCS, HCSNumber, PennantCode, PennantNumber,IsBase,AltHCS, AltHCSNumber, Commissioned, IsInactive) values (",B38,",1,'",C38,"','",X38,"',",L38,",'L',",O38,",0,'",X38,"',",L38,",'",I38,"',0)")</f>
        <v>insert into ship (UnitId, ShipPrefixId, Name, HCS, HCSNumber, PennantCode, PennantNumber,IsBase,AltHCS, AltHCSNumber, Commissioned, IsInactive) values (806,1,'Whidbey Island','LSD',41,'L',86,0,'LSD',41,'1985-02-09 00:00',0)</v>
      </c>
      <c r="AE38" t="str">
        <f t="shared" ref="AE38:AE49" si="21">CONCATENATE("insert into unitindex (indexcode, unitid, issortindex, isdisplayindex, isalt, isplaceholder, displayorder) values ('",T38,"',",B38,",1,1,0,0,1) insert into unitindex (indexcode, unitid, issortindex, isdisplayindex, isalt, isplaceholder, displayorder) values ('",U38,"',",B38,",0,1,0,0,2) insert into unitindex (indexcode, unitid, issortindex, isdisplayindex, isalt, isplaceholder, displayorder) values ('",V38,"',",B38,,",0,0,1,0,3)")</f>
        <v>insert into unitindex (indexcode, unitid, issortindex, isdisplayindex, isalt, isplaceholder, displayorder) values ('#L ___86',806,1,1,0,0,1) insert into unitindex (indexcode, unitid, issortindex, isdisplayindex, isalt, isplaceholder, displayorder) values ('LSD-___41',806,0,1,0,0,2) insert into unitindex (indexcode, unitid, issortindex, isdisplayindex, isalt, isplaceholder, displayorder) values ('LSD-___41 (US)',806,0,0,1,0,3)</v>
      </c>
      <c r="AG38" t="str">
        <f t="shared" ref="AG38:AG49" si="22">CONCATENATE("insert into MissionUnit (MissionId, UnitId) values (",Y38,",",B38,")")</f>
        <v>insert into MissionUnit (MissionId, UnitId) values (121,806)</v>
      </c>
      <c r="AH38" t="str">
        <f t="shared" ref="AH38:AH49" si="23">CONCATENATE("insert into ShipClassMember (ShipId, ShipClassId,IsLeadBoat) values ('",A38,"',",Z38,",",AA38,")")</f>
        <v>insert into ShipClassMember (ShipId, ShipClassId,IsLeadBoat) values ('c7d96796-57c8-4028-82f6-a6142f446582',33,1)</v>
      </c>
    </row>
    <row r="39" spans="1:34" ht="86.4" x14ac:dyDescent="0.3">
      <c r="A39" s="10" t="s">
        <v>468</v>
      </c>
      <c r="B39" s="10">
        <v>807</v>
      </c>
      <c r="C39" s="11" t="s">
        <v>439</v>
      </c>
      <c r="D39" s="10" t="s">
        <v>440</v>
      </c>
      <c r="E39" s="10" t="s">
        <v>440</v>
      </c>
      <c r="F39" s="12">
        <v>30168</v>
      </c>
      <c r="G39" s="12">
        <v>30862</v>
      </c>
      <c r="H39" s="12">
        <v>31451</v>
      </c>
      <c r="I39" s="12" t="str">
        <f t="shared" si="0"/>
        <v>1986-02-08 00:00</v>
      </c>
      <c r="J39" s="11" t="s">
        <v>441</v>
      </c>
      <c r="K39" s="10">
        <v>45</v>
      </c>
      <c r="L39">
        <f t="shared" si="8"/>
        <v>42</v>
      </c>
      <c r="M39" s="10" t="str">
        <f t="shared" si="5"/>
        <v>LSD-</v>
      </c>
      <c r="N39" t="str">
        <f t="shared" si="6"/>
        <v>___</v>
      </c>
      <c r="O39">
        <f t="shared" si="9"/>
        <v>87</v>
      </c>
      <c r="P39" t="str">
        <f t="shared" si="10"/>
        <v>LSD-___42</v>
      </c>
      <c r="Q39" t="str">
        <f t="shared" si="11"/>
        <v>HMS Germantown</v>
      </c>
      <c r="R39" t="str">
        <f t="shared" si="12"/>
        <v>1982-08-05 00:00</v>
      </c>
      <c r="S39" t="str">
        <f t="shared" si="13"/>
        <v>1984-06-29 00:00</v>
      </c>
      <c r="T39" t="str">
        <f t="shared" si="14"/>
        <v>#L ___87</v>
      </c>
      <c r="U39" t="str">
        <f t="shared" si="15"/>
        <v>LSD-___42</v>
      </c>
      <c r="V39" t="str">
        <f t="shared" si="3"/>
        <v>LSD-___42 (US)</v>
      </c>
      <c r="W39">
        <f t="shared" si="16"/>
        <v>1</v>
      </c>
      <c r="X39" t="str">
        <f t="shared" si="17"/>
        <v>LSD</v>
      </c>
      <c r="Y39">
        <v>121</v>
      </c>
      <c r="Z39">
        <v>33</v>
      </c>
      <c r="AA39">
        <v>0</v>
      </c>
      <c r="AB39" t="str">
        <f t="shared" si="18"/>
        <v>insert into unit (UseOrdinal, MissionName, UniqueName, ServiceIdx, ServiceTypeIdx, RankSymbol, CanHide) Values (0, 'LSD-___42', 'HMS Germantown',1,1,'@', 0)</v>
      </c>
      <c r="AC39" t="str">
        <f t="shared" si="19"/>
        <v>insert into relationship (RelTypeIdx, RelFromUnitId, RelToUnitId) values (1, 765, 807)</v>
      </c>
      <c r="AD39" t="str">
        <f t="shared" si="20"/>
        <v>insert into ship (UnitId, ShipPrefixId, Name, HCS, HCSNumber, PennantCode, PennantNumber,IsBase,AltHCS, AltHCSNumber, Commissioned, IsInactive) values (807,1,'Germantown','LSD',42,'L',87,0,'LSD',42,'1986-02-08 00:00',0)</v>
      </c>
      <c r="AE39" t="str">
        <f t="shared" si="21"/>
        <v>insert into unitindex (indexcode, unitid, issortindex, isdisplayindex, isalt, isplaceholder, displayorder) values ('#L ___87',807,1,1,0,0,1) insert into unitindex (indexcode, unitid, issortindex, isdisplayindex, isalt, isplaceholder, displayorder) values ('LSD-___42',807,0,1,0,0,2) insert into unitindex (indexcode, unitid, issortindex, isdisplayindex, isalt, isplaceholder, displayorder) values ('LSD-___42 (US)',807,0,0,1,0,3)</v>
      </c>
      <c r="AG39" t="str">
        <f t="shared" si="22"/>
        <v>insert into MissionUnit (MissionId, UnitId) values (121,807)</v>
      </c>
      <c r="AH39" t="str">
        <f t="shared" si="23"/>
        <v>insert into ShipClassMember (ShipId, ShipClassId,IsLeadBoat) values ('e74e6bb6-ff5b-4d27-a7e8-797dd31960c0',33,0)</v>
      </c>
    </row>
    <row r="40" spans="1:34" ht="86.4" x14ac:dyDescent="0.3">
      <c r="A40" s="10" t="s">
        <v>469</v>
      </c>
      <c r="B40" s="10">
        <v>808</v>
      </c>
      <c r="C40" s="11" t="s">
        <v>442</v>
      </c>
      <c r="D40" s="10" t="s">
        <v>443</v>
      </c>
      <c r="E40" s="10" t="s">
        <v>443</v>
      </c>
      <c r="F40" s="12">
        <v>30477</v>
      </c>
      <c r="G40" s="12">
        <v>31444</v>
      </c>
      <c r="H40" s="12">
        <v>31997</v>
      </c>
      <c r="I40" s="12" t="str">
        <f t="shared" si="0"/>
        <v>1987-08-08 00:00</v>
      </c>
      <c r="J40" s="11" t="s">
        <v>444</v>
      </c>
      <c r="K40" s="10">
        <v>45</v>
      </c>
      <c r="L40">
        <f t="shared" si="8"/>
        <v>43</v>
      </c>
      <c r="M40" s="10" t="str">
        <f t="shared" si="5"/>
        <v>LSD-</v>
      </c>
      <c r="N40" t="str">
        <f t="shared" si="6"/>
        <v>___</v>
      </c>
      <c r="O40">
        <f t="shared" si="9"/>
        <v>88</v>
      </c>
      <c r="P40" t="str">
        <f t="shared" si="10"/>
        <v>LSD-___43</v>
      </c>
      <c r="Q40" t="str">
        <f t="shared" si="11"/>
        <v>HMS Fort McHenry</v>
      </c>
      <c r="R40" t="str">
        <f t="shared" si="12"/>
        <v>1983-06-10 00:00</v>
      </c>
      <c r="S40" t="str">
        <f t="shared" si="13"/>
        <v>1986-02-01 00:00</v>
      </c>
      <c r="T40" t="str">
        <f t="shared" si="14"/>
        <v>#L ___88</v>
      </c>
      <c r="U40" t="str">
        <f t="shared" si="15"/>
        <v>LSD-___43</v>
      </c>
      <c r="V40" t="str">
        <f t="shared" si="3"/>
        <v>LSD-___43 (US)</v>
      </c>
      <c r="W40">
        <f t="shared" si="16"/>
        <v>1</v>
      </c>
      <c r="X40" t="str">
        <f t="shared" si="17"/>
        <v>LSD</v>
      </c>
      <c r="Y40">
        <v>121</v>
      </c>
      <c r="Z40">
        <v>33</v>
      </c>
      <c r="AA40">
        <v>0</v>
      </c>
      <c r="AB40" t="str">
        <f t="shared" si="18"/>
        <v>insert into unit (UseOrdinal, MissionName, UniqueName, ServiceIdx, ServiceTypeIdx, RankSymbol, CanHide) Values (0, 'LSD-___43', 'HMS Fort McHenry',1,1,'@', 0)</v>
      </c>
      <c r="AC40" t="str">
        <f t="shared" si="19"/>
        <v>insert into relationship (RelTypeIdx, RelFromUnitId, RelToUnitId) values (1, 765, 808)</v>
      </c>
      <c r="AD40" t="str">
        <f t="shared" si="20"/>
        <v>insert into ship (UnitId, ShipPrefixId, Name, HCS, HCSNumber, PennantCode, PennantNumber,IsBase,AltHCS, AltHCSNumber, Commissioned, IsInactive) values (808,1,'Fort McHenry','LSD',43,'L',88,0,'LSD',43,'1987-08-08 00:00',0)</v>
      </c>
      <c r="AE40" t="str">
        <f t="shared" si="21"/>
        <v>insert into unitindex (indexcode, unitid, issortindex, isdisplayindex, isalt, isplaceholder, displayorder) values ('#L ___88',808,1,1,0,0,1) insert into unitindex (indexcode, unitid, issortindex, isdisplayindex, isalt, isplaceholder, displayorder) values ('LSD-___43',808,0,1,0,0,2) insert into unitindex (indexcode, unitid, issortindex, isdisplayindex, isalt, isplaceholder, displayorder) values ('LSD-___43 (US)',808,0,0,1,0,3)</v>
      </c>
      <c r="AG40" t="str">
        <f t="shared" si="22"/>
        <v>insert into MissionUnit (MissionId, UnitId) values (121,808)</v>
      </c>
      <c r="AH40" t="str">
        <f t="shared" si="23"/>
        <v>insert into ShipClassMember (ShipId, ShipClassId,IsLeadBoat) values ('da4797f1-276e-43de-97e3-e3c763579ca3',33,0)</v>
      </c>
    </row>
    <row r="41" spans="1:34" ht="86.4" x14ac:dyDescent="0.3">
      <c r="A41" s="10" t="s">
        <v>470</v>
      </c>
      <c r="B41" s="10">
        <v>809</v>
      </c>
      <c r="C41" s="11" t="s">
        <v>445</v>
      </c>
      <c r="D41" s="10" t="s">
        <v>446</v>
      </c>
      <c r="E41" s="10" t="s">
        <v>446</v>
      </c>
      <c r="F41" s="12">
        <v>31558</v>
      </c>
      <c r="G41" s="12">
        <v>31955</v>
      </c>
      <c r="H41" s="12">
        <v>32620</v>
      </c>
      <c r="I41" s="12" t="str">
        <f t="shared" si="0"/>
        <v>1989-04-22 00:00</v>
      </c>
      <c r="J41" s="11" t="s">
        <v>447</v>
      </c>
      <c r="K41" s="10">
        <v>45</v>
      </c>
      <c r="L41">
        <f t="shared" si="8"/>
        <v>44</v>
      </c>
      <c r="M41" s="10" t="str">
        <f t="shared" si="5"/>
        <v>LSD-</v>
      </c>
      <c r="N41" t="str">
        <f t="shared" si="6"/>
        <v>___</v>
      </c>
      <c r="O41">
        <f t="shared" si="9"/>
        <v>89</v>
      </c>
      <c r="P41" t="str">
        <f t="shared" si="10"/>
        <v>LSD-___44</v>
      </c>
      <c r="Q41" t="str">
        <f t="shared" si="11"/>
        <v>HMS Gunston Hall</v>
      </c>
      <c r="R41" t="str">
        <f t="shared" si="12"/>
        <v>1986-05-26 00:00</v>
      </c>
      <c r="S41" t="str">
        <f t="shared" si="13"/>
        <v>1987-06-27 00:00</v>
      </c>
      <c r="T41" t="str">
        <f t="shared" si="14"/>
        <v>#L ___89</v>
      </c>
      <c r="U41" t="str">
        <f t="shared" si="15"/>
        <v>LSD-___44</v>
      </c>
      <c r="V41" t="str">
        <f t="shared" si="3"/>
        <v>LSD-___44 (US)</v>
      </c>
      <c r="W41">
        <f t="shared" si="16"/>
        <v>1</v>
      </c>
      <c r="X41" t="str">
        <f t="shared" si="17"/>
        <v>LSD</v>
      </c>
      <c r="Y41">
        <v>121</v>
      </c>
      <c r="Z41">
        <v>33</v>
      </c>
      <c r="AA41">
        <v>0</v>
      </c>
      <c r="AB41" t="str">
        <f t="shared" si="18"/>
        <v>insert into unit (UseOrdinal, MissionName, UniqueName, ServiceIdx, ServiceTypeIdx, RankSymbol, CanHide) Values (0, 'LSD-___44', 'HMS Gunston Hall',1,1,'@', 0)</v>
      </c>
      <c r="AC41" t="str">
        <f t="shared" si="19"/>
        <v>insert into relationship (RelTypeIdx, RelFromUnitId, RelToUnitId) values (1, 765, 809)</v>
      </c>
      <c r="AD41" t="str">
        <f t="shared" si="20"/>
        <v>insert into ship (UnitId, ShipPrefixId, Name, HCS, HCSNumber, PennantCode, PennantNumber,IsBase,AltHCS, AltHCSNumber, Commissioned, IsInactive) values (809,1,'Gunston Hall','LSD',44,'L',89,0,'LSD',44,'1989-04-22 00:00',0)</v>
      </c>
      <c r="AE41" t="str">
        <f t="shared" si="21"/>
        <v>insert into unitindex (indexcode, unitid, issortindex, isdisplayindex, isalt, isplaceholder, displayorder) values ('#L ___89',809,1,1,0,0,1) insert into unitindex (indexcode, unitid, issortindex, isdisplayindex, isalt, isplaceholder, displayorder) values ('LSD-___44',809,0,1,0,0,2) insert into unitindex (indexcode, unitid, issortindex, isdisplayindex, isalt, isplaceholder, displayorder) values ('LSD-___44 (US)',809,0,0,1,0,3)</v>
      </c>
      <c r="AG41" t="str">
        <f t="shared" si="22"/>
        <v>insert into MissionUnit (MissionId, UnitId) values (121,809)</v>
      </c>
      <c r="AH41" t="str">
        <f t="shared" si="23"/>
        <v>insert into ShipClassMember (ShipId, ShipClassId,IsLeadBoat) values ('d3ad2392-e51a-4b75-aa98-7974cfbb4b25',33,0)</v>
      </c>
    </row>
    <row r="42" spans="1:34" ht="86.4" x14ac:dyDescent="0.3">
      <c r="A42" s="10" t="s">
        <v>471</v>
      </c>
      <c r="B42" s="10">
        <v>810</v>
      </c>
      <c r="C42" s="11" t="s">
        <v>448</v>
      </c>
      <c r="D42" s="10" t="s">
        <v>449</v>
      </c>
      <c r="E42" s="10" t="s">
        <v>449</v>
      </c>
      <c r="F42" s="12">
        <v>31712</v>
      </c>
      <c r="G42" s="12">
        <v>32157</v>
      </c>
      <c r="H42" s="12">
        <v>32907</v>
      </c>
      <c r="I42" s="12" t="str">
        <f t="shared" si="0"/>
        <v>1990-02-03 00:00</v>
      </c>
      <c r="J42" s="11" t="s">
        <v>450</v>
      </c>
      <c r="K42" s="10">
        <v>45</v>
      </c>
      <c r="L42">
        <f t="shared" si="8"/>
        <v>45</v>
      </c>
      <c r="M42" s="10" t="str">
        <f t="shared" si="5"/>
        <v>LSD-</v>
      </c>
      <c r="N42" t="str">
        <f t="shared" si="6"/>
        <v>___</v>
      </c>
      <c r="O42">
        <f t="shared" si="9"/>
        <v>90</v>
      </c>
      <c r="P42" t="str">
        <f t="shared" si="10"/>
        <v>LSD-___45</v>
      </c>
      <c r="Q42" t="str">
        <f t="shared" si="11"/>
        <v>HMS Comstock</v>
      </c>
      <c r="R42" t="str">
        <f t="shared" si="12"/>
        <v>1986-10-27 00:00</v>
      </c>
      <c r="S42" t="str">
        <f t="shared" si="13"/>
        <v>1988-01-15 00:00</v>
      </c>
      <c r="T42" t="str">
        <f t="shared" si="14"/>
        <v>#L ___90</v>
      </c>
      <c r="U42" t="str">
        <f t="shared" si="15"/>
        <v>LSD-___45</v>
      </c>
      <c r="V42" t="str">
        <f t="shared" si="3"/>
        <v>LSD-___45 (US)</v>
      </c>
      <c r="W42">
        <f t="shared" si="16"/>
        <v>1</v>
      </c>
      <c r="X42" t="str">
        <f t="shared" si="17"/>
        <v>LSD</v>
      </c>
      <c r="Y42">
        <v>121</v>
      </c>
      <c r="Z42">
        <v>33</v>
      </c>
      <c r="AA42">
        <v>0</v>
      </c>
      <c r="AB42" t="str">
        <f t="shared" si="18"/>
        <v>insert into unit (UseOrdinal, MissionName, UniqueName, ServiceIdx, ServiceTypeIdx, RankSymbol, CanHide) Values (0, 'LSD-___45', 'HMS Comstock',1,1,'@', 0)</v>
      </c>
      <c r="AC42" t="str">
        <f t="shared" si="19"/>
        <v>insert into relationship (RelTypeIdx, RelFromUnitId, RelToUnitId) values (1, 765, 810)</v>
      </c>
      <c r="AD42" t="str">
        <f t="shared" si="20"/>
        <v>insert into ship (UnitId, ShipPrefixId, Name, HCS, HCSNumber, PennantCode, PennantNumber,IsBase,AltHCS, AltHCSNumber, Commissioned, IsInactive) values (810,1,'Comstock','LSD',45,'L',90,0,'LSD',45,'1990-02-03 00:00',0)</v>
      </c>
      <c r="AE42" t="str">
        <f t="shared" si="21"/>
        <v>insert into unitindex (indexcode, unitid, issortindex, isdisplayindex, isalt, isplaceholder, displayorder) values ('#L ___90',810,1,1,0,0,1) insert into unitindex (indexcode, unitid, issortindex, isdisplayindex, isalt, isplaceholder, displayorder) values ('LSD-___45',810,0,1,0,0,2) insert into unitindex (indexcode, unitid, issortindex, isdisplayindex, isalt, isplaceholder, displayorder) values ('LSD-___45 (US)',810,0,0,1,0,3)</v>
      </c>
      <c r="AG42" t="str">
        <f t="shared" si="22"/>
        <v>insert into MissionUnit (MissionId, UnitId) values (121,810)</v>
      </c>
      <c r="AH42" t="str">
        <f t="shared" si="23"/>
        <v>insert into ShipClassMember (ShipId, ShipClassId,IsLeadBoat) values ('a7b8cf8b-7770-4878-b950-b221a7b0085f',33,0)</v>
      </c>
    </row>
    <row r="43" spans="1:34" ht="86.4" x14ac:dyDescent="0.3">
      <c r="A43" s="10" t="s">
        <v>472</v>
      </c>
      <c r="B43" s="10">
        <v>811</v>
      </c>
      <c r="C43" s="11" t="s">
        <v>451</v>
      </c>
      <c r="D43" s="10" t="s">
        <v>452</v>
      </c>
      <c r="E43" s="10" t="s">
        <v>452</v>
      </c>
      <c r="F43" s="12">
        <v>31859</v>
      </c>
      <c r="G43" s="12">
        <v>32401</v>
      </c>
      <c r="H43" s="12">
        <v>33194</v>
      </c>
      <c r="I43" s="12" t="str">
        <f t="shared" si="0"/>
        <v>1990-11-17 00:00</v>
      </c>
      <c r="J43" s="11" t="s">
        <v>453</v>
      </c>
      <c r="K43" s="10">
        <v>45</v>
      </c>
      <c r="L43">
        <f t="shared" si="8"/>
        <v>46</v>
      </c>
      <c r="M43" s="10" t="str">
        <f t="shared" si="5"/>
        <v>LSD-</v>
      </c>
      <c r="N43" t="str">
        <f t="shared" si="6"/>
        <v>___</v>
      </c>
      <c r="O43">
        <f t="shared" si="9"/>
        <v>91</v>
      </c>
      <c r="P43" t="str">
        <f t="shared" si="10"/>
        <v>LSD-___46</v>
      </c>
      <c r="Q43" t="str">
        <f t="shared" si="11"/>
        <v>HMS Tortuga</v>
      </c>
      <c r="R43" t="str">
        <f t="shared" si="12"/>
        <v>1987-03-23 00:00</v>
      </c>
      <c r="S43" t="str">
        <f t="shared" si="13"/>
        <v>1988-09-15 00:00</v>
      </c>
      <c r="T43" t="str">
        <f t="shared" si="14"/>
        <v>#L ___91</v>
      </c>
      <c r="U43" t="str">
        <f t="shared" si="15"/>
        <v>LSD-___46</v>
      </c>
      <c r="V43" t="str">
        <f t="shared" si="3"/>
        <v>LSD-___46 (US)</v>
      </c>
      <c r="W43">
        <f t="shared" si="16"/>
        <v>1</v>
      </c>
      <c r="X43" t="str">
        <f t="shared" si="17"/>
        <v>LSD</v>
      </c>
      <c r="Y43">
        <v>121</v>
      </c>
      <c r="Z43">
        <v>33</v>
      </c>
      <c r="AA43">
        <v>0</v>
      </c>
      <c r="AB43" t="str">
        <f t="shared" si="18"/>
        <v>insert into unit (UseOrdinal, MissionName, UniqueName, ServiceIdx, ServiceTypeIdx, RankSymbol, CanHide) Values (0, 'LSD-___46', 'HMS Tortuga',1,1,'@', 0)</v>
      </c>
      <c r="AC43" t="str">
        <f t="shared" si="19"/>
        <v>insert into relationship (RelTypeIdx, RelFromUnitId, RelToUnitId) values (1, 765, 811)</v>
      </c>
      <c r="AD43" t="str">
        <f t="shared" si="20"/>
        <v>insert into ship (UnitId, ShipPrefixId, Name, HCS, HCSNumber, PennantCode, PennantNumber,IsBase,AltHCS, AltHCSNumber, Commissioned, IsInactive) values (811,1,'Tortuga','LSD',46,'L',91,0,'LSD',46,'1990-11-17 00:00',0)</v>
      </c>
      <c r="AE43" t="str">
        <f t="shared" si="21"/>
        <v>insert into unitindex (indexcode, unitid, issortindex, isdisplayindex, isalt, isplaceholder, displayorder) values ('#L ___91',811,1,1,0,0,1) insert into unitindex (indexcode, unitid, issortindex, isdisplayindex, isalt, isplaceholder, displayorder) values ('LSD-___46',811,0,1,0,0,2) insert into unitindex (indexcode, unitid, issortindex, isdisplayindex, isalt, isplaceholder, displayorder) values ('LSD-___46 (US)',811,0,0,1,0,3)</v>
      </c>
      <c r="AG43" t="str">
        <f t="shared" si="22"/>
        <v>insert into MissionUnit (MissionId, UnitId) values (121,811)</v>
      </c>
      <c r="AH43" t="str">
        <f t="shared" si="23"/>
        <v>insert into ShipClassMember (ShipId, ShipClassId,IsLeadBoat) values ('e4aa876f-dbaf-4a77-80d3-f48dec130daf',33,0)</v>
      </c>
    </row>
    <row r="44" spans="1:34" ht="86.4" x14ac:dyDescent="0.3">
      <c r="A44" s="10" t="s">
        <v>473</v>
      </c>
      <c r="B44" s="10">
        <v>812</v>
      </c>
      <c r="C44" s="11" t="s">
        <v>454</v>
      </c>
      <c r="D44" s="10" t="s">
        <v>455</v>
      </c>
      <c r="E44" s="10" t="s">
        <v>455</v>
      </c>
      <c r="F44" s="12">
        <v>32090</v>
      </c>
      <c r="G44" s="12">
        <v>32634</v>
      </c>
      <c r="H44" s="12">
        <v>33390</v>
      </c>
      <c r="I44" s="12" t="str">
        <f t="shared" si="0"/>
        <v>1991-06-01 00:00</v>
      </c>
      <c r="J44" s="11" t="s">
        <v>456</v>
      </c>
      <c r="K44" s="10">
        <v>45</v>
      </c>
      <c r="L44">
        <f t="shared" si="8"/>
        <v>47</v>
      </c>
      <c r="M44" s="10" t="str">
        <f t="shared" si="5"/>
        <v>LSD-</v>
      </c>
      <c r="N44" t="str">
        <f t="shared" si="6"/>
        <v>___</v>
      </c>
      <c r="O44">
        <f t="shared" si="9"/>
        <v>92</v>
      </c>
      <c r="P44" t="str">
        <f t="shared" si="10"/>
        <v>LSD-___47</v>
      </c>
      <c r="Q44" t="str">
        <f t="shared" si="11"/>
        <v>HMS Rushmore</v>
      </c>
      <c r="R44" t="str">
        <f t="shared" si="12"/>
        <v>1987-11-09 00:00</v>
      </c>
      <c r="S44" t="str">
        <f t="shared" si="13"/>
        <v>1989-05-06 00:00</v>
      </c>
      <c r="T44" t="str">
        <f t="shared" si="14"/>
        <v>#L ___92</v>
      </c>
      <c r="U44" t="str">
        <f t="shared" si="15"/>
        <v>LSD-___47</v>
      </c>
      <c r="V44" t="str">
        <f t="shared" si="3"/>
        <v>LSD-___47 (US)</v>
      </c>
      <c r="W44">
        <f t="shared" si="16"/>
        <v>1</v>
      </c>
      <c r="X44" t="str">
        <f t="shared" si="17"/>
        <v>LSD</v>
      </c>
      <c r="Y44">
        <v>121</v>
      </c>
      <c r="Z44">
        <v>33</v>
      </c>
      <c r="AA44">
        <v>0</v>
      </c>
      <c r="AB44" t="str">
        <f t="shared" si="18"/>
        <v>insert into unit (UseOrdinal, MissionName, UniqueName, ServiceIdx, ServiceTypeIdx, RankSymbol, CanHide) Values (0, 'LSD-___47', 'HMS Rushmore',1,1,'@', 0)</v>
      </c>
      <c r="AC44" t="str">
        <f t="shared" si="19"/>
        <v>insert into relationship (RelTypeIdx, RelFromUnitId, RelToUnitId) values (1, 765, 812)</v>
      </c>
      <c r="AD44" t="str">
        <f t="shared" si="20"/>
        <v>insert into ship (UnitId, ShipPrefixId, Name, HCS, HCSNumber, PennantCode, PennantNumber,IsBase,AltHCS, AltHCSNumber, Commissioned, IsInactive) values (812,1,'Rushmore','LSD',47,'L',92,0,'LSD',47,'1991-06-01 00:00',0)</v>
      </c>
      <c r="AE44" t="str">
        <f t="shared" si="21"/>
        <v>insert into unitindex (indexcode, unitid, issortindex, isdisplayindex, isalt, isplaceholder, displayorder) values ('#L ___92',812,1,1,0,0,1) insert into unitindex (indexcode, unitid, issortindex, isdisplayindex, isalt, isplaceholder, displayorder) values ('LSD-___47',812,0,1,0,0,2) insert into unitindex (indexcode, unitid, issortindex, isdisplayindex, isalt, isplaceholder, displayorder) values ('LSD-___47 (US)',812,0,0,1,0,3)</v>
      </c>
      <c r="AG44" t="str">
        <f t="shared" si="22"/>
        <v>insert into MissionUnit (MissionId, UnitId) values (121,812)</v>
      </c>
      <c r="AH44" t="str">
        <f t="shared" si="23"/>
        <v>insert into ShipClassMember (ShipId, ShipClassId,IsLeadBoat) values ('23cd52ed-9198-4a22-acba-0cb872e2fa20',33,0)</v>
      </c>
    </row>
    <row r="45" spans="1:34" ht="86.4" x14ac:dyDescent="0.3">
      <c r="A45" s="10" t="s">
        <v>474</v>
      </c>
      <c r="B45" s="10">
        <v>813</v>
      </c>
      <c r="C45" s="11" t="s">
        <v>457</v>
      </c>
      <c r="D45" s="10" t="s">
        <v>458</v>
      </c>
      <c r="E45" s="10" t="s">
        <v>458</v>
      </c>
      <c r="F45" s="12">
        <v>32237</v>
      </c>
      <c r="G45" s="12">
        <v>32823</v>
      </c>
      <c r="H45" s="12">
        <v>33733</v>
      </c>
      <c r="I45" s="12" t="str">
        <f t="shared" si="0"/>
        <v>1992-05-09 00:00</v>
      </c>
      <c r="K45" s="10">
        <v>45</v>
      </c>
      <c r="L45">
        <f t="shared" si="8"/>
        <v>48</v>
      </c>
      <c r="M45" s="10" t="str">
        <f t="shared" si="5"/>
        <v>LSD-</v>
      </c>
      <c r="N45" t="str">
        <f t="shared" si="6"/>
        <v>___</v>
      </c>
      <c r="O45">
        <f t="shared" si="9"/>
        <v>93</v>
      </c>
      <c r="P45" t="str">
        <f t="shared" si="10"/>
        <v>LSD-___48</v>
      </c>
      <c r="Q45" t="str">
        <f t="shared" si="11"/>
        <v>HMS Ashland</v>
      </c>
      <c r="R45" t="str">
        <f t="shared" si="12"/>
        <v>1988-04-04 00:00</v>
      </c>
      <c r="S45" t="str">
        <f t="shared" si="13"/>
        <v>1989-11-11 00:00</v>
      </c>
      <c r="T45" t="str">
        <f t="shared" si="14"/>
        <v>#L ___93</v>
      </c>
      <c r="U45" t="str">
        <f t="shared" si="15"/>
        <v>LSD-___48</v>
      </c>
      <c r="V45" t="str">
        <f t="shared" si="3"/>
        <v>LSD-___48 (US)</v>
      </c>
      <c r="W45">
        <f t="shared" si="16"/>
        <v>1</v>
      </c>
      <c r="X45" t="str">
        <f t="shared" si="17"/>
        <v>LSD</v>
      </c>
      <c r="Y45">
        <v>121</v>
      </c>
      <c r="Z45">
        <v>33</v>
      </c>
      <c r="AA45">
        <v>0</v>
      </c>
      <c r="AB45" t="str">
        <f t="shared" si="18"/>
        <v>insert into unit (UseOrdinal, MissionName, UniqueName, ServiceIdx, ServiceTypeIdx, RankSymbol, CanHide) Values (0, 'LSD-___48', 'HMS Ashland',1,1,'@', 0)</v>
      </c>
      <c r="AC45" t="str">
        <f t="shared" si="19"/>
        <v>insert into relationship (RelTypeIdx, RelFromUnitId, RelToUnitId) values (1, 765, 813)</v>
      </c>
      <c r="AD45" t="str">
        <f t="shared" si="20"/>
        <v>insert into ship (UnitId, ShipPrefixId, Name, HCS, HCSNumber, PennantCode, PennantNumber,IsBase,AltHCS, AltHCSNumber, Commissioned, IsInactive) values (813,1,'Ashland','LSD',48,'L',93,0,'LSD',48,'1992-05-09 00:00',0)</v>
      </c>
      <c r="AE45" t="str">
        <f t="shared" si="21"/>
        <v>insert into unitindex (indexcode, unitid, issortindex, isdisplayindex, isalt, isplaceholder, displayorder) values ('#L ___93',813,1,1,0,0,1) insert into unitindex (indexcode, unitid, issortindex, isdisplayindex, isalt, isplaceholder, displayorder) values ('LSD-___48',813,0,1,0,0,2) insert into unitindex (indexcode, unitid, issortindex, isdisplayindex, isalt, isplaceholder, displayorder) values ('LSD-___48 (US)',813,0,0,1,0,3)</v>
      </c>
      <c r="AG45" t="str">
        <f t="shared" si="22"/>
        <v>insert into MissionUnit (MissionId, UnitId) values (121,813)</v>
      </c>
      <c r="AH45" t="str">
        <f t="shared" si="23"/>
        <v>insert into ShipClassMember (ShipId, ShipClassId,IsLeadBoat) values ('1ab14a59-de61-4983-a862-dbcbb50f99c2',33,0)</v>
      </c>
    </row>
    <row r="46" spans="1:34" ht="86.4" x14ac:dyDescent="0.3">
      <c r="A46" s="10" t="s">
        <v>475</v>
      </c>
      <c r="B46" s="10">
        <v>814</v>
      </c>
      <c r="C46" s="11" t="s">
        <v>459</v>
      </c>
      <c r="D46" s="10" t="s">
        <v>460</v>
      </c>
      <c r="E46" s="10" t="s">
        <v>460</v>
      </c>
      <c r="F46" s="12">
        <v>33343</v>
      </c>
      <c r="G46" s="12">
        <v>33985</v>
      </c>
      <c r="H46" s="12">
        <v>34706</v>
      </c>
      <c r="I46" s="12" t="str">
        <f t="shared" si="0"/>
        <v>1995-01-07 00:00</v>
      </c>
      <c r="K46" s="10">
        <v>45</v>
      </c>
      <c r="L46">
        <f t="shared" si="8"/>
        <v>49</v>
      </c>
      <c r="M46" s="10" t="str">
        <f t="shared" si="5"/>
        <v>LSD-</v>
      </c>
      <c r="N46" t="str">
        <f t="shared" si="6"/>
        <v>___</v>
      </c>
      <c r="O46">
        <f t="shared" si="9"/>
        <v>94</v>
      </c>
      <c r="P46" t="str">
        <f t="shared" si="10"/>
        <v>LSD-___49</v>
      </c>
      <c r="Q46" t="str">
        <f t="shared" si="11"/>
        <v>HMS Harpers Ferry</v>
      </c>
      <c r="R46" t="str">
        <f t="shared" si="12"/>
        <v>1991-04-15 00:00</v>
      </c>
      <c r="S46" t="str">
        <f t="shared" si="13"/>
        <v>1993-01-16 00:00</v>
      </c>
      <c r="T46" t="str">
        <f t="shared" si="14"/>
        <v>#L ___94</v>
      </c>
      <c r="U46" t="str">
        <f t="shared" si="15"/>
        <v>LSD-___49</v>
      </c>
      <c r="V46" t="str">
        <f t="shared" si="3"/>
        <v>LSD-___49 (US)</v>
      </c>
      <c r="W46">
        <f t="shared" si="16"/>
        <v>1</v>
      </c>
      <c r="X46" t="str">
        <f t="shared" si="17"/>
        <v>LSD</v>
      </c>
      <c r="Y46">
        <v>121</v>
      </c>
      <c r="Z46">
        <v>34</v>
      </c>
      <c r="AA46">
        <v>1</v>
      </c>
      <c r="AB46" t="str">
        <f t="shared" si="18"/>
        <v>insert into unit (UseOrdinal, MissionName, UniqueName, ServiceIdx, ServiceTypeIdx, RankSymbol, CanHide) Values (0, 'LSD-___49', 'HMS Harpers Ferry',1,1,'@', 0)</v>
      </c>
      <c r="AC46" t="str">
        <f t="shared" si="19"/>
        <v>insert into relationship (RelTypeIdx, RelFromUnitId, RelToUnitId) values (1, 765, 814)</v>
      </c>
      <c r="AD46" t="str">
        <f t="shared" si="20"/>
        <v>insert into ship (UnitId, ShipPrefixId, Name, HCS, HCSNumber, PennantCode, PennantNumber,IsBase,AltHCS, AltHCSNumber, Commissioned, IsInactive) values (814,1,'Harpers Ferry','LSD',49,'L',94,0,'LSD',49,'1995-01-07 00:00',0)</v>
      </c>
      <c r="AE46" t="str">
        <f t="shared" si="21"/>
        <v>insert into unitindex (indexcode, unitid, issortindex, isdisplayindex, isalt, isplaceholder, displayorder) values ('#L ___94',814,1,1,0,0,1) insert into unitindex (indexcode, unitid, issortindex, isdisplayindex, isalt, isplaceholder, displayorder) values ('LSD-___49',814,0,1,0,0,2) insert into unitindex (indexcode, unitid, issortindex, isdisplayindex, isalt, isplaceholder, displayorder) values ('LSD-___49 (US)',814,0,0,1,0,3)</v>
      </c>
      <c r="AG46" t="str">
        <f t="shared" si="22"/>
        <v>insert into MissionUnit (MissionId, UnitId) values (121,814)</v>
      </c>
      <c r="AH46" t="str">
        <f t="shared" si="23"/>
        <v>insert into ShipClassMember (ShipId, ShipClassId,IsLeadBoat) values ('0b5ce9ee-da0d-4e74-82c5-f75fb250eba4',34,1)</v>
      </c>
    </row>
    <row r="47" spans="1:34" ht="86.4" x14ac:dyDescent="0.3">
      <c r="A47" s="10" t="s">
        <v>476</v>
      </c>
      <c r="B47" s="10">
        <v>815</v>
      </c>
      <c r="C47" s="11" t="s">
        <v>461</v>
      </c>
      <c r="D47" s="10" t="s">
        <v>462</v>
      </c>
      <c r="E47" s="10" t="s">
        <v>462</v>
      </c>
      <c r="F47" s="12">
        <v>33553</v>
      </c>
      <c r="G47" s="12">
        <v>34244</v>
      </c>
      <c r="H47" s="12">
        <v>34972</v>
      </c>
      <c r="I47" s="12" t="str">
        <f t="shared" si="0"/>
        <v>1995-09-30 00:00</v>
      </c>
      <c r="K47" s="10">
        <v>45</v>
      </c>
      <c r="L47">
        <f t="shared" si="8"/>
        <v>50</v>
      </c>
      <c r="M47" s="10" t="str">
        <f t="shared" si="5"/>
        <v>LSD-</v>
      </c>
      <c r="N47" t="str">
        <f t="shared" si="6"/>
        <v>___</v>
      </c>
      <c r="O47">
        <f t="shared" si="9"/>
        <v>95</v>
      </c>
      <c r="P47" t="str">
        <f t="shared" si="10"/>
        <v>LSD-___50</v>
      </c>
      <c r="Q47" t="str">
        <f t="shared" si="11"/>
        <v>HMS Carter Hall</v>
      </c>
      <c r="R47" t="str">
        <f t="shared" si="12"/>
        <v>1991-11-11 00:00</v>
      </c>
      <c r="S47" t="str">
        <f t="shared" si="13"/>
        <v>1993-10-02 00:00</v>
      </c>
      <c r="T47" t="str">
        <f t="shared" si="14"/>
        <v>#L ___95</v>
      </c>
      <c r="U47" t="str">
        <f t="shared" si="15"/>
        <v>LSD-___50</v>
      </c>
      <c r="V47" t="str">
        <f t="shared" si="3"/>
        <v>LSD-___50 (US)</v>
      </c>
      <c r="W47">
        <f t="shared" si="16"/>
        <v>1</v>
      </c>
      <c r="X47" t="str">
        <f t="shared" si="17"/>
        <v>LSD</v>
      </c>
      <c r="Y47">
        <v>121</v>
      </c>
      <c r="Z47">
        <v>34</v>
      </c>
      <c r="AA47">
        <v>0</v>
      </c>
      <c r="AB47" t="str">
        <f t="shared" si="18"/>
        <v>insert into unit (UseOrdinal, MissionName, UniqueName, ServiceIdx, ServiceTypeIdx, RankSymbol, CanHide) Values (0, 'LSD-___50', 'HMS Carter Hall',1,1,'@', 0)</v>
      </c>
      <c r="AC47" t="str">
        <f t="shared" si="19"/>
        <v>insert into relationship (RelTypeIdx, RelFromUnitId, RelToUnitId) values (1, 765, 815)</v>
      </c>
      <c r="AD47" t="str">
        <f t="shared" si="20"/>
        <v>insert into ship (UnitId, ShipPrefixId, Name, HCS, HCSNumber, PennantCode, PennantNumber,IsBase,AltHCS, AltHCSNumber, Commissioned, IsInactive) values (815,1,'Carter Hall','LSD',50,'L',95,0,'LSD',50,'1995-09-30 00:00',0)</v>
      </c>
      <c r="AE47" t="str">
        <f t="shared" si="21"/>
        <v>insert into unitindex (indexcode, unitid, issortindex, isdisplayindex, isalt, isplaceholder, displayorder) values ('#L ___95',815,1,1,0,0,1) insert into unitindex (indexcode, unitid, issortindex, isdisplayindex, isalt, isplaceholder, displayorder) values ('LSD-___50',815,0,1,0,0,2) insert into unitindex (indexcode, unitid, issortindex, isdisplayindex, isalt, isplaceholder, displayorder) values ('LSD-___50 (US)',815,0,0,1,0,3)</v>
      </c>
      <c r="AG47" t="str">
        <f t="shared" si="22"/>
        <v>insert into MissionUnit (MissionId, UnitId) values (121,815)</v>
      </c>
      <c r="AH47" t="str">
        <f t="shared" si="23"/>
        <v>insert into ShipClassMember (ShipId, ShipClassId,IsLeadBoat) values ('3f013c45-565a-425f-80c5-cf63947b7632',34,0)</v>
      </c>
    </row>
    <row r="48" spans="1:34" ht="86.4" x14ac:dyDescent="0.3">
      <c r="A48" s="10" t="s">
        <v>477</v>
      </c>
      <c r="B48" s="10">
        <v>816</v>
      </c>
      <c r="C48" s="11" t="s">
        <v>463</v>
      </c>
      <c r="D48" s="10" t="s">
        <v>464</v>
      </c>
      <c r="E48" s="10" t="s">
        <v>464</v>
      </c>
      <c r="F48" s="12">
        <v>33868</v>
      </c>
      <c r="G48" s="12">
        <v>34496</v>
      </c>
      <c r="H48" s="12">
        <v>35224</v>
      </c>
      <c r="I48" s="12" t="str">
        <f t="shared" si="0"/>
        <v>1996-06-08 00:00</v>
      </c>
      <c r="K48" s="10">
        <v>45</v>
      </c>
      <c r="L48">
        <f t="shared" si="8"/>
        <v>51</v>
      </c>
      <c r="M48" s="10" t="str">
        <f t="shared" si="5"/>
        <v>LSD-</v>
      </c>
      <c r="N48" t="str">
        <f t="shared" si="6"/>
        <v>___</v>
      </c>
      <c r="O48">
        <f t="shared" si="9"/>
        <v>96</v>
      </c>
      <c r="P48" t="str">
        <f t="shared" si="10"/>
        <v>LSD-___51</v>
      </c>
      <c r="Q48" t="str">
        <f t="shared" si="11"/>
        <v>HMS Oak Hill</v>
      </c>
      <c r="R48" t="str">
        <f t="shared" si="12"/>
        <v>1992-09-21 00:00</v>
      </c>
      <c r="S48" t="str">
        <f t="shared" si="13"/>
        <v>1994-06-11 00:00</v>
      </c>
      <c r="T48" t="str">
        <f t="shared" si="14"/>
        <v>#L ___96</v>
      </c>
      <c r="U48" t="str">
        <f t="shared" si="15"/>
        <v>LSD-___51</v>
      </c>
      <c r="V48" t="str">
        <f t="shared" si="3"/>
        <v>LSD-___51 (US)</v>
      </c>
      <c r="W48">
        <f t="shared" si="16"/>
        <v>1</v>
      </c>
      <c r="X48" t="str">
        <f t="shared" si="17"/>
        <v>LSD</v>
      </c>
      <c r="Y48">
        <v>121</v>
      </c>
      <c r="Z48">
        <v>34</v>
      </c>
      <c r="AA48">
        <v>0</v>
      </c>
      <c r="AB48" t="str">
        <f t="shared" si="18"/>
        <v>insert into unit (UseOrdinal, MissionName, UniqueName, ServiceIdx, ServiceTypeIdx, RankSymbol, CanHide) Values (0, 'LSD-___51', 'HMS Oak Hill',1,1,'@', 0)</v>
      </c>
      <c r="AC48" t="str">
        <f t="shared" si="19"/>
        <v>insert into relationship (RelTypeIdx, RelFromUnitId, RelToUnitId) values (1, 765, 816)</v>
      </c>
      <c r="AD48" t="str">
        <f t="shared" si="20"/>
        <v>insert into ship (UnitId, ShipPrefixId, Name, HCS, HCSNumber, PennantCode, PennantNumber,IsBase,AltHCS, AltHCSNumber, Commissioned, IsInactive) values (816,1,'Oak Hill','LSD',51,'L',96,0,'LSD',51,'1996-06-08 00:00',0)</v>
      </c>
      <c r="AE48" t="str">
        <f t="shared" si="21"/>
        <v>insert into unitindex (indexcode, unitid, issortindex, isdisplayindex, isalt, isplaceholder, displayorder) values ('#L ___96',816,1,1,0,0,1) insert into unitindex (indexcode, unitid, issortindex, isdisplayindex, isalt, isplaceholder, displayorder) values ('LSD-___51',816,0,1,0,0,2) insert into unitindex (indexcode, unitid, issortindex, isdisplayindex, isalt, isplaceholder, displayorder) values ('LSD-___51 (US)',816,0,0,1,0,3)</v>
      </c>
      <c r="AG48" t="str">
        <f t="shared" si="22"/>
        <v>insert into MissionUnit (MissionId, UnitId) values (121,816)</v>
      </c>
      <c r="AH48" t="str">
        <f t="shared" si="23"/>
        <v>insert into ShipClassMember (ShipId, ShipClassId,IsLeadBoat) values ('0c1732f7-94ce-4cb9-9445-427e9a5a472f',34,0)</v>
      </c>
    </row>
    <row r="49" spans="1:34" ht="86.4" x14ac:dyDescent="0.3">
      <c r="A49" s="10" t="s">
        <v>478</v>
      </c>
      <c r="B49" s="10">
        <v>817</v>
      </c>
      <c r="C49" s="11" t="s">
        <v>465</v>
      </c>
      <c r="D49" s="10" t="s">
        <v>466</v>
      </c>
      <c r="E49" s="10" t="s">
        <v>466</v>
      </c>
      <c r="F49" s="12">
        <v>34726</v>
      </c>
      <c r="G49" s="12">
        <v>35119</v>
      </c>
      <c r="H49" s="12">
        <v>35945</v>
      </c>
      <c r="I49" s="12" t="str">
        <f t="shared" si="0"/>
        <v>1998-05-30 00:00</v>
      </c>
      <c r="K49" s="10">
        <v>45</v>
      </c>
      <c r="L49">
        <f t="shared" si="8"/>
        <v>52</v>
      </c>
      <c r="M49" s="10" t="str">
        <f t="shared" si="5"/>
        <v>LSD-</v>
      </c>
      <c r="N49" t="str">
        <f t="shared" si="6"/>
        <v>___</v>
      </c>
      <c r="O49">
        <f t="shared" si="9"/>
        <v>97</v>
      </c>
      <c r="P49" t="str">
        <f t="shared" si="10"/>
        <v>LSD-___52</v>
      </c>
      <c r="Q49" t="str">
        <f t="shared" si="11"/>
        <v>HMS Pearl Harbor</v>
      </c>
      <c r="R49" t="str">
        <f t="shared" si="12"/>
        <v>1995-01-27 00:00</v>
      </c>
      <c r="S49" t="str">
        <f t="shared" si="13"/>
        <v>1996-02-24 00:00</v>
      </c>
      <c r="T49" t="str">
        <f t="shared" si="14"/>
        <v>#L ___97</v>
      </c>
      <c r="U49" t="str">
        <f t="shared" si="15"/>
        <v>LSD-___52</v>
      </c>
      <c r="V49" t="str">
        <f t="shared" si="3"/>
        <v>LSD-___52 (US)</v>
      </c>
      <c r="W49">
        <f t="shared" si="16"/>
        <v>1</v>
      </c>
      <c r="X49" t="str">
        <f t="shared" si="17"/>
        <v>LSD</v>
      </c>
      <c r="Y49">
        <v>121</v>
      </c>
      <c r="Z49">
        <v>34</v>
      </c>
      <c r="AA49">
        <v>0</v>
      </c>
      <c r="AB49" t="str">
        <f t="shared" si="18"/>
        <v>insert into unit (UseOrdinal, MissionName, UniqueName, ServiceIdx, ServiceTypeIdx, RankSymbol, CanHide) Values (0, 'LSD-___52', 'HMS Pearl Harbor',1,1,'@', 0)</v>
      </c>
      <c r="AC49" t="str">
        <f t="shared" si="19"/>
        <v>insert into relationship (RelTypeIdx, RelFromUnitId, RelToUnitId) values (1, 765, 817)</v>
      </c>
      <c r="AD49" t="str">
        <f t="shared" si="20"/>
        <v>insert into ship (UnitId, ShipPrefixId, Name, HCS, HCSNumber, PennantCode, PennantNumber,IsBase,AltHCS, AltHCSNumber, Commissioned, IsInactive) values (817,1,'Pearl Harbor','LSD',52,'L',97,0,'LSD',52,'1998-05-30 00:00',0)</v>
      </c>
      <c r="AE49" t="str">
        <f t="shared" si="21"/>
        <v>insert into unitindex (indexcode, unitid, issortindex, isdisplayindex, isalt, isplaceholder, displayorder) values ('#L ___97',817,1,1,0,0,1) insert into unitindex (indexcode, unitid, issortindex, isdisplayindex, isalt, isplaceholder, displayorder) values ('LSD-___52',817,0,1,0,0,2) insert into unitindex (indexcode, unitid, issortindex, isdisplayindex, isalt, isplaceholder, displayorder) values ('LSD-___52 (US)',817,0,0,1,0,3)</v>
      </c>
      <c r="AG49" t="str">
        <f t="shared" si="22"/>
        <v>insert into MissionUnit (MissionId, UnitId) values (121,817)</v>
      </c>
      <c r="AH49" t="str">
        <f t="shared" si="23"/>
        <v>insert into ShipClassMember (ShipId, ShipClassId,IsLeadBoat) values ('3015f3ff-9337-4f84-a528-0218d65a548b',34,0)</v>
      </c>
    </row>
  </sheetData>
  <hyperlinks>
    <hyperlink ref="C1" r:id="rId1" tooltip="USS Wasp (LHD-1)" display="https://en.wikipedia.org/wiki/USS_Wasp_(LHD-1)" xr:uid="{99E6DE73-9CD8-4C55-A6DD-9BF26BD1A287}"/>
    <hyperlink ref="C2" r:id="rId2" tooltip="USS Essex (LHD-2)" display="https://en.wikipedia.org/wiki/USS_Essex_(LHD-2)" xr:uid="{D792EC50-7987-406E-8324-6EB37CF475BD}"/>
    <hyperlink ref="C3" r:id="rId3" tooltip="USS Kearsarge (LHD-3)" display="https://en.wikipedia.org/wiki/USS_Kearsarge_(LHD-3)" xr:uid="{88F89C64-D0CE-4E36-9B91-F5B2BFA81388}"/>
    <hyperlink ref="C4" r:id="rId4" tooltip="USS Boxer (LHD-4)" display="https://en.wikipedia.org/wiki/USS_Boxer_(LHD-4)" xr:uid="{ECC9C695-FC8A-4C59-84CE-EFD176C0D846}"/>
    <hyperlink ref="C5" r:id="rId5" tooltip="USS Bataan (LHD-5)" display="https://en.wikipedia.org/wiki/USS_Bataan_(LHD-5)" xr:uid="{C29881B4-CBB6-48FA-98A6-F7FA149D23DE}"/>
    <hyperlink ref="C6" r:id="rId6" tooltip="USS Bonhomme Richard (LHD-6)" display="https://en.wikipedia.org/wiki/USS_Bonhomme_Richard_(LHD-6)" xr:uid="{35BE0AB7-5E5E-46AA-BBD2-156E68D85002}"/>
    <hyperlink ref="C7" r:id="rId7" tooltip="USS Iwo Jima (LHD-7)" display="https://en.wikipedia.org/wiki/USS_Iwo_Jima_(LHD-7)" xr:uid="{316A467C-E284-46AB-A62B-F3FEC6F0F13A}"/>
    <hyperlink ref="C8" r:id="rId8" tooltip="USS Makin Island (LHD-8)" display="https://en.wikipedia.org/wiki/USS_Makin_Island_(LHD-8)" xr:uid="{0639F553-0F54-417E-B128-8A19E3876370}"/>
    <hyperlink ref="D9" r:id="rId9" tooltip="USS America (LHA-6)" display="https://en.wikipedia.org/wiki/USS_America_(LHA-6)" xr:uid="{D9537A81-8BEA-4B68-B586-28641A1A421B}"/>
    <hyperlink ref="D10" r:id="rId10" tooltip="USS Tripoli (LHA-7)" display="https://en.wikipedia.org/wiki/USS_Tripoli_(LHA-7)" xr:uid="{B20A3F77-32A8-4641-B293-373669314E98}"/>
    <hyperlink ref="D11" r:id="rId11" tooltip="USS Bougainville (LHA-8)" display="https://en.wikipedia.org/wiki/USS_Bougainville_(LHA-8)" xr:uid="{E12B6ADF-CA4F-4E6C-8DB7-F487B5FACCDA}"/>
    <hyperlink ref="C9" r:id="rId12" tooltip="USS America (LHA-6)" display="https://en.wikipedia.org/wiki/USS_America_(LHA-6)" xr:uid="{10220257-5200-49E4-AC99-B48ABEB5EDE9}"/>
    <hyperlink ref="C10" r:id="rId13" tooltip="USS Tripoli (LHA-7)" display="https://en.wikipedia.org/wiki/USS_Tripoli_(LHA-7)" xr:uid="{7C426090-E8E9-4DF1-980F-B3F9CBD1EC92}"/>
    <hyperlink ref="C11" r:id="rId14" tooltip="USS Bougainville (LHA-8)" display="https://en.wikipedia.org/wiki/USS_Bougainville_(LHA-8)" xr:uid="{9A7504EB-3D12-40EB-A717-376EC72C808E}"/>
    <hyperlink ref="H9" r:id="rId15" tooltip="USS Tripoli (LHA-7)" display="https://en.wikipedia.org/wiki/USS_Tripoli_(LHA-7)" xr:uid="{ABA19294-4811-43DF-A191-904E77F90216}"/>
    <hyperlink ref="C12" r:id="rId16" tooltip="USS Tarawa (LHA-1)" display="https://en.wikipedia.org/wiki/USS_Tarawa_(LHA-1)" xr:uid="{1119BE89-DBAF-4251-94C5-458CE59420CB}"/>
    <hyperlink ref="J12" r:id="rId17" tooltip="Museum ship" display="https://en.wikipedia.org/wiki/Museum_ship" xr:uid="{8A96CFD6-8ABA-4635-8612-D293BD3DEC27}"/>
    <hyperlink ref="C13" r:id="rId18" tooltip="USS Saipan (LHA-2)" display="https://en.wikipedia.org/wiki/USS_Saipan_(LHA-2)" xr:uid="{89AC7F73-AF8B-4C27-9E93-959293CA1093}"/>
    <hyperlink ref="C14" r:id="rId19" tooltip="USS Belleau Wood (LHA-3)" display="https://en.wikipedia.org/wiki/USS_Belleau_Wood_(LHA-3)" xr:uid="{230F7872-70B2-44FC-937F-77076291819D}"/>
    <hyperlink ref="J14" r:id="rId20" tooltip="Target ship" display="https://en.wikipedia.org/wiki/Target_ship" xr:uid="{1D06D2DD-C244-401B-8E6B-252CB0210D68}"/>
    <hyperlink ref="C15" r:id="rId21" tooltip="USS Nassau (LHA-4)" display="https://en.wikipedia.org/wiki/USS_Nassau_(LHA-4)" xr:uid="{598307B4-4CD3-463E-A892-2D374AC45054}"/>
    <hyperlink ref="C16" r:id="rId22" tooltip="USS Peleliu (LHA-5)" display="https://en.wikipedia.org/wiki/USS_Peleliu_(LHA-5)" xr:uid="{B3B645CE-A756-4476-94A8-877BB700C0D6}"/>
    <hyperlink ref="C17" r:id="rId23" tooltip="USS Iwo Jima (LPH-2)" display="https://en.wikipedia.org/wiki/USS_Iwo_Jima_(LPH-2)" xr:uid="{8B3DDDDF-65B9-43CC-9F75-B6D99CDD28AA}"/>
    <hyperlink ref="J17" r:id="rId24" tooltip="Brownsville, Texas" display="https://en.wikipedia.org/wiki/Brownsville,_Texas" xr:uid="{C50DAE01-D934-49E1-898D-7866B2519097}"/>
    <hyperlink ref="C18" r:id="rId25" tooltip="USS Okinawa (LPH-3)" display="https://en.wikipedia.org/wiki/USS_Okinawa_(LPH-3)" xr:uid="{83704FF5-5A5C-441F-9DB8-141F32B0F1DA}"/>
    <hyperlink ref="C19" r:id="rId26" tooltip="USS Guadalcanal (LPH-7)" display="https://en.wikipedia.org/wiki/USS_Guadalcanal_(LPH-7)" xr:uid="{CE5014B0-1949-4198-B44A-ABF9D28C285C}"/>
    <hyperlink ref="C20" r:id="rId27" tooltip="USS Guam (LPH-9)" display="https://en.wikipedia.org/wiki/USS_Guam_(LPH-9)" xr:uid="{7A4D176B-D611-46AC-8A3C-4C120D745BB7}"/>
    <hyperlink ref="C21" r:id="rId28" tooltip="USS Tripoli (LPH-10)" display="https://en.wikipedia.org/wiki/USS_Tripoli_(LPH-10)" xr:uid="{B98B77E0-3F54-4FD0-B76D-8F9E094D5526}"/>
    <hyperlink ref="C22" r:id="rId29" tooltip="USS New Orleans (LPH-11)" display="https://en.wikipedia.org/wiki/USS_New_Orleans_(LPH-11)" xr:uid="{134B174B-B9F1-4281-8F00-C9E4DE5AA98E}"/>
    <hyperlink ref="C23" r:id="rId30" tooltip="USS Inchon (LPH-12)" display="https://en.wikipedia.org/wiki/USS_Inchon_(LPH-12)" xr:uid="{353D77FB-C939-46BA-AD05-A0F9F279C1BD}"/>
    <hyperlink ref="C24" r:id="rId31" tooltip="USS San Antonio (LPD-17)" display="https://en.wikipedia.org/wiki/USS_San_Antonio_(LPD-17)" xr:uid="{AAE190BF-C892-4719-B40A-40B673255F74}"/>
    <hyperlink ref="C25" r:id="rId32" tooltip="USS New Orleans (LPD-18)" display="https://en.wikipedia.org/wiki/USS_New_Orleans_(LPD-18)" xr:uid="{2D734344-9180-45E8-B362-516C4C445359}"/>
    <hyperlink ref="C26" r:id="rId33" tooltip="USS Mesa Verde (LPD-19)" display="https://en.wikipedia.org/wiki/USS_Mesa_Verde_(LPD-19)" xr:uid="{B17E3992-FBDC-4B28-8BA4-CFF4F417F672}"/>
    <hyperlink ref="C27" r:id="rId34" tooltip="USS Green Bay (LPD-20)" display="https://en.wikipedia.org/wiki/USS_Green_Bay_(LPD-20)" xr:uid="{AF64D017-4B5A-422D-98AE-5C377896370B}"/>
    <hyperlink ref="C28" r:id="rId35" tooltip="USS New York (LPD-21)" display="https://en.wikipedia.org/wiki/USS_New_York_(LPD-21)" xr:uid="{ADB6F6A5-101B-4809-AA94-31787ED763B2}"/>
    <hyperlink ref="C29" r:id="rId36" tooltip="USS San Diego (LPD-22)" display="https://en.wikipedia.org/wiki/USS_San_Diego_(LPD-22)" xr:uid="{AE36BE40-61C3-41A8-B594-107A1FC08D39}"/>
    <hyperlink ref="C30" r:id="rId37" tooltip="USS Anchorage (LPD-23)" display="https://en.wikipedia.org/wiki/USS_Anchorage_(LPD-23)" xr:uid="{74B4BC79-86F5-4D50-8CFF-739EEF95F319}"/>
    <hyperlink ref="C31" r:id="rId38" tooltip="USS Arlington (LPD-24)" display="https://en.wikipedia.org/wiki/USS_Arlington_(LPD-24)" xr:uid="{2D3A621F-81CD-4DEC-BA9C-BEC9797A4BB9}"/>
    <hyperlink ref="C32" r:id="rId39" tooltip="USS Somerset (LPD-25)" display="https://en.wikipedia.org/wiki/USS_Somerset_(LPD-25)" xr:uid="{108C4F4C-97BC-4C24-B2D4-FBF2AEC6FAAF}"/>
    <hyperlink ref="N32" r:id="rId40" location="cite_note-28" display="https://en.wikipedia.org/wiki/San_Antonio-class_amphibious_transport_dock - cite_note-28" xr:uid="{AAAD8192-AFA8-465E-99AE-5658C8A9E3FE}"/>
    <hyperlink ref="C33" r:id="rId41" tooltip="USS John P. Murtha (LPD-26)" display="https://en.wikipedia.org/wiki/USS_John_P._Murtha_(LPD-26)" xr:uid="{3B42E468-B505-4382-BD34-5CA391B5CABF}"/>
    <hyperlink ref="N33" r:id="rId42" location="cite_note-NR-353-16-30" display="https://en.wikipedia.org/wiki/San_Antonio-class_amphibious_transport_dock - cite_note-NR-353-16-30" xr:uid="{32A20B7E-D29C-4715-9712-70FA5AEE30DC}"/>
    <hyperlink ref="C34" r:id="rId43" tooltip="USS Portland (LPD-27)" display="https://en.wikipedia.org/wiki/USS_Portland_(LPD-27)" xr:uid="{F0DC5D01-B684-4441-AC99-F7126B042F3F}"/>
    <hyperlink ref="H34" r:id="rId44" location="cite_note-NVR_LPD27-32" display="https://en.wikipedia.org/wiki/San_Antonio-class_amphibious_transport_dock - cite_note-NVR_LPD27-32" xr:uid="{D3563123-EE0C-44AA-A696-13CD44787A42}"/>
    <hyperlink ref="C35" r:id="rId45" tooltip="USS Fort Lauderdale (LPD-28)" display="https://en.wikipedia.org/wiki/USS_Fort_Lauderdale_(LPD-28)" xr:uid="{415E1BCF-D9EB-43F3-B8CD-C15B7F6B3C24}"/>
    <hyperlink ref="C36" r:id="rId46" tooltip="USS Richard M. McCool Jr. (LPD-29)" display="https://en.wikipedia.org/wiki/USS_Richard_M._McCool_Jr._(LPD-29)" xr:uid="{39D220B1-DF5D-466C-89D6-B7CDF610894B}"/>
    <hyperlink ref="G34" r:id="rId47" location="cite_note-31" display="https://en.wikipedia.org/wiki/San_Antonio-class_amphibious_transport_dock - cite_note-31" xr:uid="{FB3450FB-4797-4E08-930D-902E955F2F19}"/>
    <hyperlink ref="G33" r:id="rId48" location="cite_note-NVR_LPD26-29" display="https://en.wikipedia.org/wiki/San_Antonio-class_amphibious_transport_dock - cite_note-NVR_LPD26-29" xr:uid="{6EC1E8F6-F9EB-49CF-8ED7-49F2C86BD0AE}"/>
    <hyperlink ref="C38" r:id="rId49" tooltip="USS Whidbey Island (LSD-41)" display="https://en.wikipedia.org/wiki/USS_Whidbey_Island_(LSD-41)" xr:uid="{DEEA3727-8FFD-4E32-B75F-D371ECB53E09}"/>
    <hyperlink ref="J38" r:id="rId50" display="http://www.nvr.navy.mil/SHIPDETAILS/SHIPSDETAIL_LSD_41_2194.HTML" xr:uid="{66B48AE5-3E4D-40BC-BAAC-C77789938E51}"/>
    <hyperlink ref="C39" r:id="rId51" tooltip="USS Germantown (LSD-42)" display="https://en.wikipedia.org/wiki/USS_Germantown_(LSD-42)" xr:uid="{67AE5BF5-7DAF-4C99-AB79-D95CD0E0E061}"/>
    <hyperlink ref="J39" r:id="rId52" display="http://www.nvr.navy.mil/SHIPDETAILS/SHIPSDETAIL_LSD_42_2435.HTML" xr:uid="{401FF0F9-7F51-44DE-BA44-E3CCB4C168A0}"/>
    <hyperlink ref="C40" r:id="rId53" tooltip="USS Fort McHenry (LSD-43)" display="https://en.wikipedia.org/wiki/USS_Fort_McHenry_(LSD-43)" xr:uid="{0088C9B3-E05A-4B34-B99B-7E5BC73D6171}"/>
    <hyperlink ref="J40" r:id="rId54" display="http://www.nvr.navy.mil/SHIPDETAILS/SHIPSDETAIL_LSD_43_2436.HTML" xr:uid="{036FC53F-AC06-49BC-832E-45807B41C0DB}"/>
    <hyperlink ref="C41" r:id="rId55" tooltip="USS Gunston Hall (LSD-44)" display="https://en.wikipedia.org/wiki/USS_Gunston_Hall_(LSD-44)" xr:uid="{5B0E12F9-5A97-4848-85B5-E1398CCCCF89}"/>
    <hyperlink ref="J41" r:id="rId56" display="http://www.nvr.navy.mil/SHIPDETAILS/SHIPSDETAIL_LSD_44_2437.HTML" xr:uid="{87E241B8-4F5E-464B-8E4B-988CD6DD4A7C}"/>
    <hyperlink ref="C42" r:id="rId57" tooltip="USS Comstock (LSD-45)" display="https://en.wikipedia.org/wiki/USS_Comstock_(LSD-45)" xr:uid="{BA7E5A92-82E4-43CC-9B00-C74CBAFB20CD}"/>
    <hyperlink ref="J42" r:id="rId58" display="http://www.nvr.navy.mil/SHIPDETAILS/SHIPSDETAIL_LSD_45_2438.HTML" xr:uid="{877704F6-4EEE-41A5-950B-2E0D0AF630AE}"/>
    <hyperlink ref="C43" r:id="rId59" tooltip="USS Tortuga (LSD-46)" display="https://en.wikipedia.org/wiki/USS_Tortuga_(LSD-46)" xr:uid="{117E850D-B6CF-4C4B-AC6A-60563EC8B0B8}"/>
    <hyperlink ref="J43" r:id="rId60" display="http://www.nvr.navy.mil/SHIPDETAILS/SHIPSDETAIL_LSD_46_2439.HTML" xr:uid="{87668EDE-93ED-4D74-97D0-BF04617CD71C}"/>
    <hyperlink ref="C44" r:id="rId61" tooltip="USS Rushmore (LSD-47)" display="https://en.wikipedia.org/wiki/USS_Rushmore_(LSD-47)" xr:uid="{74C46AF2-449A-4764-981B-CF62D99E17C5}"/>
    <hyperlink ref="J44" r:id="rId62" display="http://www.nvr.navy.mil/SHIPDETAILS/SHIPSDETAIL_LSD_47_2440.HTML" xr:uid="{41A925C6-82CC-47E7-A03F-5B8E600986D5}"/>
    <hyperlink ref="C45" r:id="rId63" tooltip="USS Ashland (LSD-48)" display="https://en.wikipedia.org/wiki/USS_Ashland_(LSD-48)" xr:uid="{BF89DB16-0E12-448B-908F-70F3F93C9BE8}"/>
    <hyperlink ref="C46" r:id="rId64" tooltip="USS Harpers Ferry (LSD-49)" display="https://en.wikipedia.org/wiki/USS_Harpers_Ferry_(LSD-49)" xr:uid="{C50F9239-AF4C-410A-B90E-F77BCA031F39}"/>
    <hyperlink ref="C47" r:id="rId65" tooltip="USS Carter Hall (LSD-50)" display="https://en.wikipedia.org/wiki/USS_Carter_Hall_(LSD-50)" xr:uid="{BD47E330-58C4-44CD-967D-9A4DE7AA1F2B}"/>
    <hyperlink ref="C48" r:id="rId66" tooltip="USS Oak Hill (LSD-51)" display="https://en.wikipedia.org/wiki/USS_Oak_Hill_(LSD-51)" xr:uid="{8669E257-C851-4545-B1C1-30C9DBAE22C8}"/>
    <hyperlink ref="C49" r:id="rId67" tooltip="USS Pearl Harbor (LSD-52)" display="https://en.wikipedia.org/wiki/USS_Pearl_Harbor_(LSD-52)" xr:uid="{9FDBC9A4-1489-4969-A45D-FBC36AFFC9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Alpha</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Bowman</dc:creator>
  <cp:lastModifiedBy>Gareth Bowman</cp:lastModifiedBy>
  <dcterms:created xsi:type="dcterms:W3CDTF">2018-07-11T22:31:05Z</dcterms:created>
  <dcterms:modified xsi:type="dcterms:W3CDTF">2018-07-22T00:01:13Z</dcterms:modified>
</cp:coreProperties>
</file>