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716268CD-719F-4493-BF27-BB1C76CF1C69}" xr6:coauthVersionLast="47" xr6:coauthVersionMax="47" xr10:uidLastSave="{00000000-0000-0000-0000-000000000000}"/>
  <bookViews>
    <workbookView xWindow="-108" yWindow="-108" windowWidth="23256" windowHeight="13896" tabRatio="736" firstSheet="1" activeTab="1" xr2:uid="{00000000-000D-0000-FFFF-FFFF00000000}"/>
  </bookViews>
  <sheets>
    <sheet name="TEAM PICK AND PREDICTIONS" sheetId="8" r:id="rId1"/>
    <sheet name="LEADERBOARD" sheetId="16" r:id="rId2"/>
    <sheet name="DESCRIPTIVE PLAYER POINTS" sheetId="10" r:id="rId3"/>
    <sheet name="TARGET PREDICTIONS" sheetId="15" r:id="rId4"/>
    <sheet name="WINNING TEAM PREDICTIONS" sheetId="14" r:id="rId5"/>
    <sheet name="MATCH-WISE PERFORMANCE" sheetId="13" r:id="rId6"/>
    <sheet name="SELECTED PLAYER STATS" sheetId="12" r:id="rId7"/>
    <sheet name="POINTS SYSTEM" sheetId="11" r:id="rId8"/>
    <sheet name="PLAYERS DAT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3" l="1"/>
  <c r="H7" i="12" s="1"/>
  <c r="I2" i="16"/>
  <c r="I5" i="16"/>
  <c r="I4" i="16"/>
  <c r="I8" i="16"/>
  <c r="I6" i="16"/>
  <c r="H5" i="16"/>
  <c r="H7" i="16"/>
  <c r="H8" i="16"/>
  <c r="H6" i="16"/>
  <c r="G3" i="16"/>
  <c r="G7" i="16"/>
  <c r="G4" i="16"/>
  <c r="G8" i="16"/>
  <c r="G6" i="16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H3" i="12"/>
  <c r="H4" i="12"/>
  <c r="H5" i="12"/>
  <c r="H9" i="12"/>
  <c r="H10" i="12"/>
  <c r="H11" i="12"/>
  <c r="H13" i="12"/>
  <c r="H14" i="12"/>
  <c r="H15" i="12"/>
  <c r="H16" i="12"/>
  <c r="H17" i="12"/>
  <c r="H20" i="12"/>
  <c r="H23" i="12"/>
  <c r="F3" i="12"/>
  <c r="G3" i="12" s="1"/>
  <c r="F4" i="12"/>
  <c r="G4" i="12" s="1"/>
  <c r="F5" i="12"/>
  <c r="G5" i="12" s="1"/>
  <c r="F7" i="12"/>
  <c r="G7" i="12" s="1"/>
  <c r="F9" i="12"/>
  <c r="G9" i="12" s="1"/>
  <c r="F10" i="12"/>
  <c r="G10" i="12" s="1"/>
  <c r="F11" i="12"/>
  <c r="G11" i="12" s="1"/>
  <c r="F13" i="12"/>
  <c r="G13" i="12" s="1"/>
  <c r="F14" i="12"/>
  <c r="G14" i="12" s="1"/>
  <c r="F15" i="12"/>
  <c r="G15" i="12" s="1"/>
  <c r="F16" i="12"/>
  <c r="G16" i="12" s="1"/>
  <c r="F17" i="12"/>
  <c r="G17" i="12" s="1"/>
  <c r="F20" i="12"/>
  <c r="G20" i="12" s="1"/>
  <c r="F23" i="12"/>
  <c r="G23" i="12" s="1"/>
  <c r="D2" i="12"/>
  <c r="B2" i="12"/>
  <c r="C2" i="12"/>
  <c r="J5" i="16"/>
  <c r="J7" i="16"/>
  <c r="J4" i="16"/>
  <c r="J8" i="16"/>
  <c r="J3" i="16"/>
  <c r="J6" i="16"/>
  <c r="B3" i="15" l="1"/>
  <c r="L5" i="16" s="1"/>
  <c r="B4" i="15"/>
  <c r="L7" i="16" s="1"/>
  <c r="B5" i="15"/>
  <c r="L4" i="16" s="1"/>
  <c r="B6" i="15"/>
  <c r="L8" i="16" s="1"/>
  <c r="B7" i="15"/>
  <c r="L3" i="16" s="1"/>
  <c r="B8" i="15"/>
  <c r="L6" i="16" s="1"/>
  <c r="B2" i="15"/>
  <c r="L2" i="16" s="1"/>
  <c r="B3" i="14"/>
  <c r="K5" i="16" s="1"/>
  <c r="B4" i="14"/>
  <c r="K7" i="16" s="1"/>
  <c r="B5" i="14"/>
  <c r="K4" i="16" s="1"/>
  <c r="B6" i="14"/>
  <c r="K8" i="16" s="1"/>
  <c r="B7" i="14"/>
  <c r="K3" i="16" s="1"/>
  <c r="B8" i="14"/>
  <c r="K6" i="16" s="1"/>
  <c r="B2" i="14"/>
  <c r="K2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H2" i="13"/>
  <c r="G2" i="13"/>
  <c r="F2" i="13"/>
  <c r="E2" i="13"/>
  <c r="D2" i="13"/>
  <c r="C2" i="13"/>
  <c r="B3" i="13"/>
  <c r="B4" i="13"/>
  <c r="B9" i="13"/>
  <c r="B10" i="13"/>
  <c r="B11" i="13"/>
  <c r="B15" i="13"/>
  <c r="B16" i="13"/>
  <c r="B17" i="13"/>
  <c r="B20" i="13"/>
  <c r="B23" i="13"/>
  <c r="B5" i="10"/>
  <c r="B6" i="10"/>
  <c r="B11" i="10"/>
  <c r="B12" i="10"/>
  <c r="B13" i="10"/>
  <c r="B17" i="10"/>
  <c r="B18" i="10"/>
  <c r="B19" i="10"/>
  <c r="B22" i="10"/>
  <c r="B25" i="10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M4" i="10"/>
  <c r="BM5" i="10"/>
  <c r="BM6" i="10"/>
  <c r="BM7" i="10"/>
  <c r="BM8" i="10"/>
  <c r="BM9" i="10"/>
  <c r="BM10" i="10"/>
  <c r="BM11" i="10"/>
  <c r="BM12" i="10"/>
  <c r="BM13" i="10"/>
  <c r="BM14" i="10"/>
  <c r="BM15" i="10"/>
  <c r="BM16" i="10"/>
  <c r="BM17" i="10"/>
  <c r="BM18" i="10"/>
  <c r="BM19" i="10"/>
  <c r="BM20" i="10"/>
  <c r="BM21" i="10"/>
  <c r="BM22" i="10"/>
  <c r="BM23" i="10"/>
  <c r="BM24" i="10"/>
  <c r="BM25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J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F4" i="10"/>
  <c r="BF5" i="10"/>
  <c r="BF6" i="10"/>
  <c r="BF7" i="10"/>
  <c r="BF8" i="10"/>
  <c r="BF9" i="10"/>
  <c r="BF10" i="10"/>
  <c r="BF11" i="10"/>
  <c r="BF12" i="10"/>
  <c r="BF13" i="10"/>
  <c r="BF14" i="10"/>
  <c r="BF15" i="10"/>
  <c r="BF16" i="10"/>
  <c r="BF17" i="10"/>
  <c r="BF18" i="10"/>
  <c r="BF19" i="10"/>
  <c r="BF20" i="10"/>
  <c r="BF21" i="10"/>
  <c r="BF22" i="10"/>
  <c r="BF23" i="10"/>
  <c r="BF24" i="10"/>
  <c r="BF25" i="10"/>
  <c r="BE4" i="10"/>
  <c r="BE5" i="10"/>
  <c r="BE6" i="10"/>
  <c r="BE7" i="10"/>
  <c r="BE8" i="10"/>
  <c r="BE9" i="10"/>
  <c r="BE10" i="10"/>
  <c r="BE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X4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R4" i="10"/>
  <c r="AR5" i="10"/>
  <c r="AR6" i="10"/>
  <c r="AR7" i="10"/>
  <c r="AR8" i="10"/>
  <c r="AR9" i="10"/>
  <c r="AR10" i="10"/>
  <c r="AR11" i="10"/>
  <c r="AR12" i="10"/>
  <c r="AR13" i="10"/>
  <c r="AR14" i="10"/>
  <c r="AR15" i="10"/>
  <c r="AR16" i="10"/>
  <c r="AR17" i="10"/>
  <c r="AR18" i="10"/>
  <c r="AR19" i="10"/>
  <c r="AR20" i="10"/>
  <c r="AR21" i="10"/>
  <c r="AR22" i="10"/>
  <c r="AR23" i="10"/>
  <c r="AR24" i="10"/>
  <c r="AR25" i="10"/>
  <c r="AP4" i="10"/>
  <c r="AP5" i="10"/>
  <c r="AP6" i="10"/>
  <c r="AP7" i="10"/>
  <c r="AP8" i="10"/>
  <c r="AP9" i="10"/>
  <c r="AP10" i="10"/>
  <c r="AP11" i="10"/>
  <c r="AP12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5" i="10"/>
  <c r="P6" i="10"/>
  <c r="P9" i="10"/>
  <c r="P11" i="10"/>
  <c r="P12" i="10"/>
  <c r="P13" i="10"/>
  <c r="P17" i="10"/>
  <c r="P18" i="10"/>
  <c r="P19" i="10"/>
  <c r="P20" i="10"/>
  <c r="P21" i="10"/>
  <c r="P22" i="10"/>
  <c r="P23" i="10"/>
  <c r="P25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5" i="10"/>
  <c r="I6" i="10"/>
  <c r="I7" i="10"/>
  <c r="I8" i="10"/>
  <c r="I10" i="10"/>
  <c r="I11" i="10"/>
  <c r="I12" i="10"/>
  <c r="I13" i="10"/>
  <c r="I14" i="10"/>
  <c r="I15" i="10"/>
  <c r="I16" i="10"/>
  <c r="I17" i="10"/>
  <c r="I18" i="10"/>
  <c r="I19" i="10"/>
  <c r="I22" i="10"/>
  <c r="I24" i="10"/>
  <c r="I25" i="10"/>
  <c r="H4" i="10"/>
  <c r="I4" i="10" s="1"/>
  <c r="H5" i="10"/>
  <c r="H6" i="10"/>
  <c r="H7" i="10"/>
  <c r="H8" i="10"/>
  <c r="H9" i="10"/>
  <c r="I9" i="10" s="1"/>
  <c r="H10" i="10"/>
  <c r="H11" i="10"/>
  <c r="H12" i="10"/>
  <c r="H13" i="10"/>
  <c r="H14" i="10"/>
  <c r="H15" i="10"/>
  <c r="H16" i="10"/>
  <c r="H17" i="10"/>
  <c r="H18" i="10"/>
  <c r="H19" i="10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W22" i="10" l="1"/>
  <c r="O5" i="10"/>
  <c r="O15" i="10"/>
  <c r="P15" i="10" s="1"/>
  <c r="W15" i="10" s="1"/>
  <c r="O21" i="10"/>
  <c r="O17" i="10"/>
  <c r="W21" i="10"/>
  <c r="W19" i="10"/>
  <c r="O9" i="10"/>
  <c r="W9" i="10"/>
  <c r="W18" i="10"/>
  <c r="O25" i="10"/>
  <c r="W13" i="10"/>
  <c r="O16" i="10"/>
  <c r="P16" i="10" s="1"/>
  <c r="W16" i="10" s="1"/>
  <c r="O4" i="10"/>
  <c r="W20" i="10"/>
  <c r="W17" i="10"/>
  <c r="W5" i="10"/>
  <c r="O24" i="10"/>
  <c r="P24" i="10" s="1"/>
  <c r="W24" i="10" s="1"/>
  <c r="O11" i="10"/>
  <c r="W6" i="10"/>
  <c r="O12" i="10"/>
  <c r="W4" i="10"/>
  <c r="O23" i="10"/>
  <c r="O22" i="10"/>
  <c r="O10" i="10"/>
  <c r="P10" i="10" s="1"/>
  <c r="W10" i="10" s="1"/>
  <c r="O14" i="10"/>
  <c r="P14" i="10" s="1"/>
  <c r="W14" i="10" s="1"/>
  <c r="O13" i="10"/>
  <c r="O8" i="10"/>
  <c r="P8" i="10" s="1"/>
  <c r="W8" i="10" s="1"/>
  <c r="O19" i="10"/>
  <c r="O7" i="10"/>
  <c r="P7" i="10" s="1"/>
  <c r="W7" i="10" s="1"/>
  <c r="W23" i="10"/>
  <c r="W11" i="10"/>
  <c r="W25" i="10"/>
  <c r="O20" i="10"/>
  <c r="W12" i="10"/>
  <c r="B23" i="10" l="1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D6" i="16" s="1"/>
  <c r="B13" i="13"/>
  <c r="B5" i="13"/>
  <c r="B7" i="10"/>
  <c r="B9" i="10"/>
  <c r="B7" i="13"/>
  <c r="B16" i="10"/>
  <c r="B14" i="13"/>
  <c r="J2" i="16" l="1"/>
  <c r="F21" i="12"/>
  <c r="G21" i="12" s="1"/>
  <c r="F12" i="12"/>
  <c r="G12" i="12" s="1"/>
  <c r="H3" i="16"/>
  <c r="F8" i="12"/>
  <c r="G8" i="12" s="1"/>
  <c r="H2" i="16"/>
  <c r="I7" i="16"/>
  <c r="D7" i="16" s="1"/>
  <c r="F6" i="12"/>
  <c r="G6" i="12" s="1"/>
  <c r="F22" i="12"/>
  <c r="G22" i="12" s="1"/>
  <c r="H4" i="16"/>
  <c r="D4" i="16" s="1"/>
  <c r="G2" i="16"/>
  <c r="F18" i="12"/>
  <c r="G18" i="12" s="1"/>
  <c r="F19" i="12"/>
  <c r="G19" i="12" s="1"/>
  <c r="G5" i="16"/>
  <c r="D5" i="16" s="1"/>
  <c r="I3" i="16"/>
  <c r="F2" i="12"/>
  <c r="G2" i="12" s="1"/>
  <c r="D8" i="16"/>
  <c r="D2" i="16" l="1"/>
  <c r="F2" i="16" s="1"/>
  <c r="D3" i="16"/>
  <c r="A3" i="16" s="1"/>
  <c r="B35" i="10" s="1"/>
  <c r="A2" i="16" l="1"/>
  <c r="F4" i="16"/>
  <c r="F6" i="16"/>
  <c r="F5" i="16"/>
  <c r="A4" i="16"/>
  <c r="A7" i="16"/>
  <c r="B7" i="16" s="1"/>
  <c r="A5" i="16"/>
  <c r="B5" i="16" s="1"/>
  <c r="F3" i="16"/>
  <c r="A8" i="16"/>
  <c r="B8" i="16" s="1"/>
  <c r="F7" i="16"/>
  <c r="F8" i="16"/>
  <c r="A6" i="16"/>
  <c r="E5" i="16" s="1" a="1"/>
  <c r="E5" i="16" s="1"/>
  <c r="B3" i="16"/>
  <c r="B4" i="16"/>
  <c r="B33" i="10"/>
  <c r="B34" i="10"/>
  <c r="B30" i="10"/>
  <c r="B2" i="16"/>
  <c r="B32" i="10" l="1"/>
  <c r="B31" i="10"/>
  <c r="B6" i="16"/>
  <c r="E4" i="16" a="1"/>
  <c r="E4" i="16" s="1"/>
  <c r="B36" i="10"/>
  <c r="E6" i="16" a="1"/>
  <c r="E6" i="16" s="1"/>
  <c r="E2" i="16" a="1"/>
  <c r="E2" i="16" s="1"/>
  <c r="E3" i="16" a="1"/>
  <c r="E3" i="16" s="1"/>
  <c r="E7" i="16" a="1"/>
  <c r="E7" i="16" s="1"/>
  <c r="E8" i="16" a="1"/>
  <c r="E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<sst xmlns="http://schemas.openxmlformats.org/spreadsheetml/2006/main" count="1033" uniqueCount="298">
  <si>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</si>
  <si>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</si>
  <si>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</si>
  <si>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</si>
  <si>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</si>
  <si>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</si>
  <si>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</si>
  <si>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</si>
  <si>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</si>
  <si>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</si>
  <si>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</si>
  <si>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</si>
  <si>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</si>
  <si>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</si>
  <si>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</si>
  <si>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</si>
  <si>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</si>
  <si>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</si>
  <si>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</si>
  <si>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</si>
  <si>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</si>
  <si>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</si>
  <si>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</si>
  <si>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</si>
  <si>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</si>
  <si>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</si>
  <si>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</si>
  <si>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</si>
  <si>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</si>
  <si>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</si>
  <si>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</si>
  <si>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</si>
  <si>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</si>
  <si>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</si>
  <si>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</si>
  <si>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</si>
  <si>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</si>
  <si>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</si>
  <si>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</si>
  <si>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</si>
  <si>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</si>
  <si>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</si>
  <si>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</si>
  <si>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</si>
  <si>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</si>
  <si>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</si>
  <si>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</si>
  <si>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</si>
  <si>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</si>
  <si>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</si>
  <si>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</si>
  <si>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</si>
  <si>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</si>
  <si>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</si>
  <si>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</si>
  <si>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</si>
  <si>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</si>
  <si>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</si>
  <si>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</si>
  <si>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</si>
  <si>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</si>
  <si>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</si>
  <si>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</si>
  <si>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</si>
  <si>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</si>
  <si>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</si>
  <si>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</si>
  <si>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</si>
  <si>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</si>
  <si>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</si>
  <si>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</si>
  <si>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</si>
  <si>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</si>
  <si>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</si>
  <si>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</si>
  <si>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</si>
  <si>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</si>
  <si>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</si>
  <si>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</si>
  <si>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</si>
  <si>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</si>
  <si>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</si>
  <si>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</si>
  <si>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</si>
  <si>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</si>
  <si>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</si>
  <si>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</si>
  <si>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</si>
  <si>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</si>
  <si>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</si>
  <si>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</si>
  <si>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</si>
  <si>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</si>
  <si>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</si>
  <si>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</si>
  <si>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</si>
  <si>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</si>
  <si>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</si>
  <si>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</si>
  <si>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</si>
  <si>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</si>
  <si>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</si>
  <si>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</si>
  <si>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</si>
  <si>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</si>
  <si>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</si>
  <si>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</si>
  <si>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</si>
  <si>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</si>
  <si>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</si>
  <si>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</si>
  <si>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</si>
  <si>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</si>
  <si>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</si>
  <si>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</si>
  <si>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</si>
  <si>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</si>
  <si>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</si>
  <si>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</si>
  <si>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</si>
  <si>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</si>
  <si>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</si>
  <si>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</si>
  <si>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</si>
  <si>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</si>
  <si>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</si>
  <si>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</si>
  <si>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</si>
  <si>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</si>
  <si>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</si>
  <si>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</si>
  <si>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</si>
  <si>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</si>
  <si>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</si>
  <si>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</si>
  <si>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</si>
  <si>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</si>
  <si>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</si>
  <si>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</si>
  <si>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</si>
  <si>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</si>
  <si>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</si>
  <si>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</si>
  <si>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</si>
  <si>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</si>
  <si>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</si>
  <si>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</si>
  <si>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</si>
  <si>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</si>
  <si>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</si>
  <si>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</si>
  <si>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</si>
  <si>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</si>
  <si>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</si>
  <si>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</si>
  <si>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</si>
  <si>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</si>
  <si>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</si>
  <si>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</si>
  <si>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</si>
  <si>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</si>
  <si>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</si>
  <si>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</si>
  <si>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</si>
  <si>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</si>
  <si>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</si>
  <si>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</si>
  <si>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</si>
  <si>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</si>
  <si>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</si>
  <si>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</si>
  <si>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</si>
  <si>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</si>
  <si>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</si>
  <si>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</si>
  <si>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</si>
  <si>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</si>
  <si>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</si>
  <si>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</si>
  <si>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</si>
  <si>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</si>
  <si>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</si>
  <si>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</si>
  <si>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</si>
  <si>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</si>
  <si>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</si>
  <si>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</si>
  <si>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</si>
  <si>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</si>
  <si>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</si>
  <si>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</si>
  <si>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</si>
  <si>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</si>
  <si>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</si>
  <si>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</si>
  <si>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</si>
  <si>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</si>
  <si>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</si>
  <si>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</si>
  <si>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</si>
  <si>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</si>
  <si>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</si>
  <si>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</si>
  <si>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</si>
  <si>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</si>
  <si>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</si>
  <si>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</si>
  <si>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</si>
  <si>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</si>
  <si>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</si>
  <si>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</si>
  <si>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</si>
  <si>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</si>
  <si>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</si>
  <si>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</si>
  <si>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>6)Award for Your Players:</t>
  </si>
  <si>
    <t>7)Target -&gt;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</si>
  <si>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</si>
  <si>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</si>
  <si>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</si>
  <si>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</si>
  <si>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</si>
  <si>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</si>
  <si>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</si>
  <si>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</si>
  <si>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</si>
  <si>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</si>
  <si>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</si>
  <si>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</si>
  <si>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</si>
  <si>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</si>
  <si>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</si>
  <si>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</si>
  <si>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</si>
  <si>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</si>
  <si>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</si>
  <si>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</si>
  <si>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</si>
  <si>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</si>
  <si>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</si>
  <si>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</si>
  <si>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</si>
  <si>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</si>
  <si>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</si>
  <si>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</si>
  <si>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</si>
  <si>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</si>
  <si>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</si>
  <si>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</si>
  <si>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</si>
  <si>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</si>
  <si>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</si>
  <si>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</si>
  <si>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</si>
  <si>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</si>
  <si>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</si>
  <si>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</si>
  <si>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</si>
  <si>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</si>
  <si>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</si>
  <si>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</si>
  <si>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</si>
  <si>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</si>
  <si>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</si>
  <si>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</si>
  <si>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</si>
  <si>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</si>
  <si>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</si>
  <si>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</si>
  <si>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</si>
  <si>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</si>
  <si>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</si>
  <si>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</si>
  <si>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</si>
  <si>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</si>
  <si>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</si>
  <si>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</si>
  <si>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</si>
  <si>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</si>
  <si>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</si>
  <si>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</si>
  <si>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</si>
  <si>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</si>
  <si>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</si>
  <si>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</si>
  <si>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</si>
  <si>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</si>
  <si>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</si>
  <si>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>7)Winning Team -&gt;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</si>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</sst>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83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M8" totalsRowShown="0" headerRowDxfId="182" dataDxfId="181">
  <autoFilter ref="A1:M8" xr:uid="{3CF92C30-632C-49E3-B7A4-F863F89E0A6F}"/>
  <sortState xmlns:xlrd2="http://schemas.microsoft.com/office/spreadsheetml/2017/richdata2" ref="A2:M8">
    <sortCondition ref="A1:A8"/>
  </sortState>
  <tableColumns count="13">
    <tableColumn id="1" xr3:uid="{BB851843-99B6-4FEB-844F-ED25E3C4F0CB}" name="RANK" dataDxfId="180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79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8"/>
    <tableColumn id="4" xr3:uid="{A95197E2-463C-4DED-A8D4-4DB816B57DEF}" name="TALLY" dataDxfId="177">
      <calculatedColumnFormula>SUM(Table8[[#This Row],[BATTER]:[EXTRAS]])</calculatedColumnFormula>
    </tableColumn>
    <tableColumn id="5" xr3:uid="{EA6134DA-45EF-4BC1-AA0D-D281E9D1E0BE}" name="LEAD OVER NEXT ONE" dataDxfId="176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5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4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3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2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1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0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69">
      <calculatedColumnFormula>_xlfn.XLOOKUP(Table8[[#This Row],[NAME]],'TARGET PREDICTIONS'!$A$2:$A$8,'TARGET PREDICTIONS'!$B$2:$B$8,"NA")</calculatedColumnFormula>
    </tableColumn>
    <tableColumn id="13" xr3:uid="{7CE6D44D-FAE1-48B7-AA27-15DC4FD8CD3E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M8"/>
  <sheetViews>
    <sheetView showGridLines="0" tabSelected="1" workbookViewId="0">
      <selection activeCell="L9" sqref="L9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1.88671875" bestFit="1" customWidth="1"/>
  </cols>
  <sheetData>
    <row r="1" spans="1:13" x14ac:dyDescent="0.3">
      <c r="A1" s="2" t="s">
        <v>275</v>
      </c>
      <c r="B1" s="2" t="s">
        <v>276</v>
      </c>
      <c r="C1" s="2" t="s">
        <v>0</v>
      </c>
      <c r="D1" s="2" t="s">
        <v>291</v>
      </c>
      <c r="E1" s="2" t="s">
        <v>277</v>
      </c>
      <c r="F1" s="2" t="s">
        <v>278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280</v>
      </c>
      <c r="L1" s="2" t="s">
        <v>281</v>
      </c>
      <c r="M1" s="2" t="s">
        <v>279</v>
      </c>
    </row>
    <row r="2" spans="1:13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2</v>
      </c>
      <c r="C2" s="1" t="s">
        <v>4</v>
      </c>
      <c r="D2" s="1">
        <f>SUM(Table8[[#This Row],[BATTER]:[EXTRAS]])</f>
        <v>375</v>
      </c>
      <c r="E2" s="1" cm="1">
        <f t="array" ref="E2">IF(Table8[[#This Row],[RANK]]&lt;MAX(Table8[RANK]),Table8[[#This Row],[TALLY]] - INDEX(Table8[TALLY], Table8[[#This Row],[RANK]] + 1), "")</f>
        <v>40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TALLY],0)*2</f>
        <v>140</v>
      </c>
      <c r="H2" s="1">
        <f>_xlfn.XLOOKUP(_xlfn.XLOOKUP(Table8[[#This Row],[NAME]],'TEAM PICK AND PREDICTIONS'!$A$2:$A$8,'TEAM PICK AND PREDICTIONS'!$C$2:$C$8,"NA"),Table0[PLAYER NAME],Table0[POINTS TALLY],0)*2</f>
        <v>100</v>
      </c>
      <c r="I2" s="1">
        <f>_xlfn.XLOOKUP(_xlfn.XLOOKUP(Table8[[#This Row],[NAME]],'TEAM PICK AND PREDICTIONS'!$A$2:$A$8,'TEAM PICK AND PREDICTIONS'!$D$2:$D$8,"NA"),Table0[PLAYER NAME],Table0[POINTS TALLY],0)</f>
        <v>0</v>
      </c>
      <c r="J2" s="1">
        <f>_xlfn.XLOOKUP(_xlfn.XLOOKUP(Table8[[#This Row],[NAME]],'TEAM PICK AND PREDICTIONS'!$A$2:$A$8,'TEAM PICK AND PREDICTIONS'!$E$2:$E$8,"NA"),Table0[PLAYER NAME],Table0[POINTS TALLY],0)</f>
        <v>85</v>
      </c>
      <c r="K2" s="1">
        <f>_xlfn.XLOOKUP(Table8[[#This Row],[NAME]],'WINNING TEAM PREDICTIONS'!$A$2:$A$8,'WINNING TEAM PREDICTIONS'!$B$2:$B$8,"NA")</f>
        <v>50</v>
      </c>
      <c r="L2" s="1">
        <f>_xlfn.XLOOKUP(Table8[[#This Row],[NAME]],'TARGET PREDICTIONS'!$A$2:$A$8,'TARGET PREDICTIONS'!$B$2:$B$8,"NA")</f>
        <v>0</v>
      </c>
      <c r="M2" s="1"/>
    </row>
    <row r="3" spans="1:13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3" s="1" t="s">
        <v>10</v>
      </c>
      <c r="D3" s="1">
        <f>SUM(Table8[[#This Row],[BATTER]:[EXTRAS]])</f>
        <v>335</v>
      </c>
      <c r="E3" s="1" cm="1">
        <f t="array" ref="E3">IF(Table8[[#This Row],[RANK]]&lt;MAX(Table8[RANK]),Table8[[#This Row],[TALLY]] - INDEX(Table8[TALLY], Table8[[#This Row],[RANK]] + 1), "")</f>
        <v>28</v>
      </c>
      <c r="F3" s="1">
        <f>IF(MAX(Table8[TALLY])-Table8[[#This Row],[TALLY]]=0,"",MAX(Table8[TALLY])-Table8[[#This Row],[TALLY]])</f>
        <v>40</v>
      </c>
      <c r="G3" s="1">
        <f>_xlfn.XLOOKUP(_xlfn.XLOOKUP(Table8[[#This Row],[NAME]],'TEAM PICK AND PREDICTIONS'!$A$2:$A$8,'TEAM PICK AND PREDICTIONS'!$B$2:$B$8,"NA"),Table0[PLAYER NAME],Table0[POINTS TALLY],0)*1.5</f>
        <v>0</v>
      </c>
      <c r="H3" s="1">
        <f>_xlfn.XLOOKUP(_xlfn.XLOOKUP(Table8[[#This Row],[NAME]],'TEAM PICK AND PREDICTIONS'!$A$2:$A$8,'TEAM PICK AND PREDICTIONS'!$C$2:$C$8,"NA"),Table0[PLAYER NAME],Table0[POINTS TALLY],0)</f>
        <v>0</v>
      </c>
      <c r="I3" s="1">
        <f>_xlfn.XLOOKUP(_xlfn.XLOOKUP(Table8[[#This Row],[NAME]],'TEAM PICK AND PREDICTIONS'!$A$2:$A$8,'TEAM PICK AND PREDICTIONS'!$D$2:$D$8,"NA"),Table0[PLAYER NAME],Table0[POINTS TALLY],0)*2</f>
        <v>160</v>
      </c>
      <c r="J3" s="1">
        <f>_xlfn.XLOOKUP(_xlfn.XLOOKUP(Table8[[#This Row],[NAME]],'TEAM PICK AND PREDICTIONS'!$A$2:$A$8,'TEAM PICK AND PREDICTIONS'!$E$2:$E$8,"NA"),Table0[PLAYER NAME],Table0[POINTS TALLY],0)</f>
        <v>0</v>
      </c>
      <c r="K3" s="1">
        <f>_xlfn.XLOOKUP(Table8[[#This Row],[NAME]],'WINNING TEAM PREDICTIONS'!$A$2:$A$8,'WINNING TEAM PREDICTIONS'!$B$2:$B$8,"NA")</f>
        <v>75</v>
      </c>
      <c r="L3" s="1">
        <f>_xlfn.XLOOKUP(Table8[[#This Row],[NAME]],'TARGET PREDICTIONS'!$A$2:$A$8,'TARGET PREDICTIONS'!$B$2:$B$8,"NA")</f>
        <v>100</v>
      </c>
      <c r="M3" s="1"/>
    </row>
    <row r="4" spans="1:13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4" s="1" t="s">
        <v>8</v>
      </c>
      <c r="D4" s="1">
        <f>SUM(Table8[[#This Row],[BATTER]:[EXTRAS]])</f>
        <v>307</v>
      </c>
      <c r="E4" s="1" cm="1">
        <f t="array" ref="E4">IF(Table8[[#This Row],[RANK]]&lt;MAX(Table8[RANK]),Table8[[#This Row],[TALLY]] - INDEX(Table8[TALLY], Table8[[#This Row],[RANK]] + 1), "")</f>
        <v>38</v>
      </c>
      <c r="F4" s="1">
        <f>IF(MAX(Table8[TALLY])-Table8[[#This Row],[TALLY]]=0,"",MAX(Table8[TALLY])-Table8[[#This Row],[TALLY]])</f>
        <v>68</v>
      </c>
      <c r="G4" s="1">
        <f>_xlfn.XLOOKUP(_xlfn.XLOOKUP(Table8[[#This Row],[NAME]],'TEAM PICK AND PREDICTIONS'!$A$2:$A$8,'TEAM PICK AND PREDICTIONS'!$B$2:$B$8,"NA"),Table0[PLAYER NAME],Table0[POINTS TALLY],0)*2</f>
        <v>-18</v>
      </c>
      <c r="H4" s="1">
        <f>_xlfn.XLOOKUP(_xlfn.XLOOKUP(Table8[[#This Row],[NAME]],'TEAM PICK AND PREDICTIONS'!$A$2:$A$8,'TEAM PICK AND PREDICTIONS'!$C$2:$C$8,"NA"),Table0[PLAYER NAME],Table0[POINTS TALLY],0)</f>
        <v>150</v>
      </c>
      <c r="I4" s="1">
        <f>_xlfn.XLOOKUP(_xlfn.XLOOKUP(Table8[[#This Row],[NAME]],'TEAM PICK AND PREDICTIONS'!$A$2:$A$8,'TEAM PICK AND PREDICTIONS'!$D$2:$D$8,"NA"),Table0[PLAYER NAME],Table0[POINTS TALLY],0)*1.5</f>
        <v>0</v>
      </c>
      <c r="J4" s="1">
        <f>_xlfn.XLOOKUP(_xlfn.XLOOKUP(Table8[[#This Row],[NAME]],'TEAM PICK AND PREDICTIONS'!$A$2:$A$8,'TEAM PICK AND PREDICTIONS'!$E$2:$E$8,"NA"),Table0[PLAYER NAME],Table0[POINTS TALLY],0)</f>
        <v>0</v>
      </c>
      <c r="K4" s="1">
        <f>_xlfn.XLOOKUP(Table8[[#This Row],[NAME]],'WINNING TEAM PREDICTIONS'!$A$2:$A$8,'WINNING TEAM PREDICTIONS'!$B$2:$B$8,"NA")</f>
        <v>50</v>
      </c>
      <c r="L4" s="1">
        <f>_xlfn.XLOOKUP(Table8[[#This Row],[NAME]],'TARGET PREDICTIONS'!$A$2:$A$8,'TARGET PREDICTIONS'!$B$2:$B$8,"NA")</f>
        <v>125</v>
      </c>
      <c r="M4" s="1"/>
    </row>
    <row r="5" spans="1:13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1</v>
      </c>
      <c r="C5" s="1" t="s">
        <v>6</v>
      </c>
      <c r="D5" s="1">
        <f>SUM(Table8[[#This Row],[BATTER]:[EXTRAS]])</f>
        <v>269</v>
      </c>
      <c r="E5" s="1" cm="1">
        <f t="array" ref="E5">IF(Table8[[#This Row],[RANK]]&lt;MAX(Table8[RANK]),Table8[[#This Row],[TALLY]] - INDEX(Table8[TALLY], Table8[[#This Row],[RANK]] + 1), "")</f>
        <v>19</v>
      </c>
      <c r="F5" s="1">
        <f>IF(MAX(Table8[TALLY])-Table8[[#This Row],[TALLY]]=0,"",MAX(Table8[TALLY])-Table8[[#This Row],[TALLY]])</f>
        <v>106</v>
      </c>
      <c r="G5" s="1">
        <f>_xlfn.XLOOKUP(_xlfn.XLOOKUP(Table8[[#This Row],[NAME]],'TEAM PICK AND PREDICTIONS'!$A$2:$A$8,'TEAM PICK AND PREDICTIONS'!$B$2:$B$8,"NA"),Table0[PLAYER NAME],Table0[POINTS TALLY],0)*2</f>
        <v>94</v>
      </c>
      <c r="H5" s="1">
        <f>_xlfn.XLOOKUP(_xlfn.XLOOKUP(Table8[[#This Row],[NAME]],'TEAM PICK AND PREDICTIONS'!$A$2:$A$8,'TEAM PICK AND PREDICTIONS'!$C$2:$C$8,"NA"),Table0[PLAYER NAME],Table0[POINTS TALLY],0)</f>
        <v>125</v>
      </c>
      <c r="I5" s="1">
        <f>_xlfn.XLOOKUP(_xlfn.XLOOKUP(Table8[[#This Row],[NAME]],'TEAM PICK AND PREDICTIONS'!$A$2:$A$8,'TEAM PICK AND PREDICTIONS'!$D$2:$D$8,"NA"),Table0[PLAYER NAME],Table0[POINTS TALLY],0)*1.5</f>
        <v>0</v>
      </c>
      <c r="J5" s="1">
        <f>_xlfn.XLOOKUP(_xlfn.XLOOKUP(Table8[[#This Row],[NAME]],'TEAM PICK AND PREDICTIONS'!$A$2:$A$8,'TEAM PICK AND PREDICTIONS'!$E$2:$E$8,"NA"),Table0[PLAYER NAME],Table0[POINTS TALLY],0)</f>
        <v>0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0</v>
      </c>
      <c r="M5" s="1"/>
    </row>
    <row r="6" spans="1:13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6" s="1" t="s">
        <v>11</v>
      </c>
      <c r="D6" s="1">
        <f>SUM(Table8[[#This Row],[BATTER]:[EXTRAS]])</f>
        <v>250</v>
      </c>
      <c r="E6" s="1" cm="1">
        <f t="array" ref="E6">IF(Table8[[#This Row],[RANK]]&lt;MAX(Table8[RANK]),Table8[[#This Row],[TALLY]] - INDEX(Table8[TALLY], Table8[[#This Row],[RANK]] + 1), "")</f>
        <v>25</v>
      </c>
      <c r="F6" s="1">
        <f>IF(MAX(Table8[TALLY])-Table8[[#This Row],[TALLY]]=0,"",MAX(Table8[TALLY])-Table8[[#This Row],[TALLY]])</f>
        <v>125</v>
      </c>
      <c r="G6" s="1">
        <f>_xlfn.XLOOKUP(_xlfn.XLOOKUP(Table8[[#This Row],[NAME]],'TEAM PICK AND PREDICTIONS'!$A$2:$A$8,'TEAM PICK AND PREDICTIONS'!$B$2:$B$8,"NA"),Table0[PLAYER NAME],Table0[POINTS TALLY],0)*2</f>
        <v>0</v>
      </c>
      <c r="H6" s="1">
        <f>_xlfn.XLOOKUP(_xlfn.XLOOKUP(Table8[[#This Row],[NAME]],'TEAM PICK AND PREDICTIONS'!$A$2:$A$8,'TEAM PICK AND PREDICTIONS'!$C$2:$C$8,"NA"),Table0[PLAYER NAME],Table0[POINTS TALLY],0)</f>
        <v>150</v>
      </c>
      <c r="I6" s="1">
        <f>_xlfn.XLOOKUP(_xlfn.XLOOKUP(Table8[[#This Row],[NAME]],'TEAM PICK AND PREDICTIONS'!$A$2:$A$8,'TEAM PICK AND PREDICTIONS'!$D$2:$D$8,"NA"),Table0[PLAYER NAME],Table0[POINTS TALLY],0)*1.5</f>
        <v>0</v>
      </c>
      <c r="J6" s="1">
        <f>_xlfn.XLOOKUP(_xlfn.XLOOKUP(Table8[[#This Row],[NAME]],'TEAM PICK AND PREDICTIONS'!$A$2:$A$8,'TEAM PICK AND PREDICTIONS'!$E$2:$E$8,"NA"),Table0[PLAYER NAME],Table0[POINTS TALLY],0)</f>
        <v>0</v>
      </c>
      <c r="K6" s="1">
        <f>_xlfn.XLOOKUP(Table8[[#This Row],[NAME]],'WINNING TEAM PREDICTIONS'!$A$2:$A$8,'WINNING TEAM PREDICTIONS'!$B$2:$B$8,"NA")</f>
        <v>50</v>
      </c>
      <c r="L6" s="1">
        <f>_xlfn.XLOOKUP(Table8[[#This Row],[NAME]],'TARGET PREDICTIONS'!$A$2:$A$8,'TARGET PREDICTIONS'!$B$2:$B$8,"NA")</f>
        <v>50</v>
      </c>
      <c r="M6" s="1"/>
    </row>
    <row r="7" spans="1:13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7</v>
      </c>
      <c r="D7" s="1">
        <f>SUM(Table8[[#This Row],[BATTER]:[EXTRAS]])</f>
        <v>225</v>
      </c>
      <c r="E7" s="1" cm="1">
        <f t="array" ref="E7">IF(Table8[[#This Row],[RANK]]&lt;MAX(Table8[RANK]),Table8[[#This Row],[TALLY]] - INDEX(Table8[TALLY], Table8[[#This Row],[RANK]] + 1), "")</f>
        <v>93</v>
      </c>
      <c r="F7" s="1">
        <f>IF(MAX(Table8[TALLY])-Table8[[#This Row],[TALLY]]=0,"",MAX(Table8[TALLY])-Table8[[#This Row],[TALLY]])</f>
        <v>150</v>
      </c>
      <c r="G7" s="1">
        <f>_xlfn.XLOOKUP(_xlfn.XLOOKUP(Table8[[#This Row],[NAME]],'TEAM PICK AND PREDICTIONS'!$A$2:$A$8,'TEAM PICK AND PREDICTIONS'!$B$2:$B$8,"NA"),Table0[PLAYER NAME],Table0[POINTS TALLY],0)*1.5</f>
        <v>0</v>
      </c>
      <c r="H7" s="1">
        <f>_xlfn.XLOOKUP(_xlfn.XLOOKUP(Table8[[#This Row],[NAME]],'TEAM PICK AND PREDICTIONS'!$A$2:$A$8,'TEAM PICK AND PREDICTIONS'!$C$2:$C$8,"NA"),Table0[PLAYER NAME],Table0[POINTS TALLY],0)</f>
        <v>125</v>
      </c>
      <c r="I7" s="1">
        <f>_xlfn.XLOOKUP(_xlfn.XLOOKUP(Table8[[#This Row],[NAME]],'TEAM PICK AND PREDICTIONS'!$A$2:$A$8,'TEAM PICK AND PREDICTIONS'!$D$2:$D$8,"NA"),Table0[PLAYER NAME],Table0[POINTS TALLY],0)*2</f>
        <v>-50</v>
      </c>
      <c r="J7" s="1">
        <f>_xlfn.XLOOKUP(_xlfn.XLOOKUP(Table8[[#This Row],[NAME]],'TEAM PICK AND PREDICTIONS'!$A$2:$A$8,'TEAM PICK AND PREDICTIONS'!$E$2:$E$8,"NA"),Table0[PLAYER NAME],Table0[POINTS TALLY],0)</f>
        <v>0</v>
      </c>
      <c r="K7" s="1">
        <f>_xlfn.XLOOKUP(Table8[[#This Row],[NAME]],'WINNING TEAM PREDICTIONS'!$A$2:$A$8,'WINNING TEAM PREDICTIONS'!$B$2:$B$8,"NA")</f>
        <v>50</v>
      </c>
      <c r="L7" s="1">
        <f>_xlfn.XLOOKUP(Table8[[#This Row],[NAME]],'TARGET PREDICTIONS'!$A$2:$A$8,'TARGET PREDICTIONS'!$B$2:$B$8,"NA")</f>
        <v>100</v>
      </c>
      <c r="M7" s="1"/>
    </row>
    <row r="8" spans="1:13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9</v>
      </c>
      <c r="D8" s="1">
        <f>SUM(Table8[[#This Row],[BATTER]:[EXTRAS]])</f>
        <v>132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243</v>
      </c>
      <c r="G8" s="1">
        <f>_xlfn.XLOOKUP(_xlfn.XLOOKUP(Table8[[#This Row],[NAME]],'TEAM PICK AND PREDICTIONS'!$A$2:$A$8,'TEAM PICK AND PREDICTIONS'!$B$2:$B$8,"NA"),Table0[PLAYER NAME],Table0[POINTS TALLY],0)*2</f>
        <v>-18</v>
      </c>
      <c r="H8" s="1">
        <f>_xlfn.XLOOKUP(_xlfn.XLOOKUP(Table8[[#This Row],[NAME]],'TEAM PICK AND PREDICTIONS'!$A$2:$A$8,'TEAM PICK AND PREDICTIONS'!$C$2:$C$8,"NA"),Table0[PLAYER NAME],Table0[POINTS TALLY],0)</f>
        <v>0</v>
      </c>
      <c r="I8" s="1">
        <f>_xlfn.XLOOKUP(_xlfn.XLOOKUP(Table8[[#This Row],[NAME]],'TEAM PICK AND PREDICTIONS'!$A$2:$A$8,'TEAM PICK AND PREDICTIONS'!$D$2:$D$8,"NA"),Table0[PLAYER NAME],Table0[POINTS TALLY],0)*1.5</f>
        <v>0</v>
      </c>
      <c r="J8" s="1">
        <f>_xlfn.XLOOKUP(_xlfn.XLOOKUP(Table8[[#This Row],[NAME]],'TEAM PICK AND PREDICTIONS'!$A$2:$A$8,'TEAM PICK AND PREDICTIONS'!$E$2:$E$8,"NA"),Table0[PLAYER NAME],Table0[POINTS TALLY],0)</f>
        <v>0</v>
      </c>
      <c r="K8" s="1">
        <f>_xlfn.XLOOKUP(Table8[[#This Row],[NAME]],'WINNING TEAM PREDICTIONS'!$A$2:$A$8,'WINNING TEAM PREDICTIONS'!$B$2:$B$8,"NA")</f>
        <v>50</v>
      </c>
      <c r="L8" s="1">
        <f>_xlfn.XLOOKUP(Table8[[#This Row],[NAME]],'TARGET PREDICTIONS'!$A$2:$A$8,'TARGET PREDICTIONS'!$B$2:$B$8,"NA")</f>
        <v>50</v>
      </c>
      <c r="M8" s="1">
        <v>50</v>
      </c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B1" activePane="topRight" state="frozen"/>
      <selection pane="topRight" activeCell="F24" sqref="F24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219</v>
      </c>
      <c r="C1" s="9" t="s">
        <v>12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 t="s">
        <v>13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 t="s">
        <v>14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 t="s">
        <v>15</v>
      </c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 t="s">
        <v>16</v>
      </c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 t="s">
        <v>228</v>
      </c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 t="s">
        <v>229</v>
      </c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</row>
    <row r="2" spans="1:149" x14ac:dyDescent="0.3">
      <c r="B2" s="6" t="s">
        <v>230</v>
      </c>
      <c r="C2" s="10" t="s">
        <v>36</v>
      </c>
      <c r="D2" s="10"/>
      <c r="E2" s="10"/>
      <c r="F2" s="10"/>
      <c r="G2" s="10"/>
      <c r="H2" s="10"/>
      <c r="I2" s="10"/>
      <c r="J2" s="10" t="s">
        <v>37</v>
      </c>
      <c r="K2" s="10"/>
      <c r="L2" s="10"/>
      <c r="M2" s="10"/>
      <c r="N2" s="10"/>
      <c r="O2" s="10"/>
      <c r="P2" s="10"/>
      <c r="Q2" s="10" t="s">
        <v>38</v>
      </c>
      <c r="R2" s="10"/>
      <c r="S2" s="10"/>
      <c r="T2" s="10"/>
      <c r="U2" s="10"/>
      <c r="V2" s="4"/>
      <c r="W2" s="4"/>
      <c r="X2" s="10" t="s">
        <v>36</v>
      </c>
      <c r="Y2" s="10"/>
      <c r="Z2" s="10"/>
      <c r="AA2" s="10"/>
      <c r="AB2" s="10"/>
      <c r="AC2" s="10"/>
      <c r="AD2" s="10"/>
      <c r="AE2" s="10" t="s">
        <v>37</v>
      </c>
      <c r="AF2" s="10"/>
      <c r="AG2" s="10"/>
      <c r="AH2" s="10"/>
      <c r="AI2" s="10"/>
      <c r="AJ2" s="10"/>
      <c r="AK2" s="10"/>
      <c r="AL2" s="10" t="s">
        <v>38</v>
      </c>
      <c r="AM2" s="10"/>
      <c r="AN2" s="10"/>
      <c r="AO2" s="10"/>
      <c r="AP2" s="10"/>
      <c r="AQ2" s="4"/>
      <c r="AR2" s="4"/>
      <c r="AS2" s="10" t="s">
        <v>36</v>
      </c>
      <c r="AT2" s="10"/>
      <c r="AU2" s="10"/>
      <c r="AV2" s="10"/>
      <c r="AW2" s="10"/>
      <c r="AX2" s="10"/>
      <c r="AY2" s="10"/>
      <c r="AZ2" s="10" t="s">
        <v>37</v>
      </c>
      <c r="BA2" s="10"/>
      <c r="BB2" s="10"/>
      <c r="BC2" s="10"/>
      <c r="BD2" s="10"/>
      <c r="BE2" s="10"/>
      <c r="BF2" s="10"/>
      <c r="BG2" s="10" t="s">
        <v>38</v>
      </c>
      <c r="BH2" s="10"/>
      <c r="BI2" s="10"/>
      <c r="BJ2" s="10"/>
      <c r="BK2" s="10"/>
      <c r="BL2" s="4"/>
      <c r="BM2" s="4"/>
      <c r="BN2" s="10" t="s">
        <v>36</v>
      </c>
      <c r="BO2" s="10"/>
      <c r="BP2" s="10"/>
      <c r="BQ2" s="10"/>
      <c r="BR2" s="10"/>
      <c r="BS2" s="10"/>
      <c r="BT2" s="10"/>
      <c r="BU2" s="10" t="s">
        <v>37</v>
      </c>
      <c r="BV2" s="10"/>
      <c r="BW2" s="10"/>
      <c r="BX2" s="10"/>
      <c r="BY2" s="10"/>
      <c r="BZ2" s="10"/>
      <c r="CA2" s="10"/>
      <c r="CB2" s="10" t="s">
        <v>38</v>
      </c>
      <c r="CC2" s="10"/>
      <c r="CD2" s="10"/>
      <c r="CE2" s="10"/>
      <c r="CF2" s="10"/>
      <c r="CG2" s="4"/>
      <c r="CH2" s="4"/>
      <c r="CI2" s="10" t="s">
        <v>36</v>
      </c>
      <c r="CJ2" s="10"/>
      <c r="CK2" s="10"/>
      <c r="CL2" s="10"/>
      <c r="CM2" s="10"/>
      <c r="CN2" s="10"/>
      <c r="CO2" s="10"/>
      <c r="CP2" s="10" t="s">
        <v>37</v>
      </c>
      <c r="CQ2" s="10"/>
      <c r="CR2" s="10"/>
      <c r="CS2" s="10"/>
      <c r="CT2" s="10"/>
      <c r="CU2" s="10"/>
      <c r="CV2" s="10"/>
      <c r="CW2" s="10" t="s">
        <v>38</v>
      </c>
      <c r="CX2" s="10"/>
      <c r="CY2" s="10"/>
      <c r="CZ2" s="10"/>
      <c r="DA2" s="10"/>
      <c r="DB2" s="4"/>
      <c r="DC2" s="4"/>
      <c r="DD2" s="10" t="s">
        <v>36</v>
      </c>
      <c r="DE2" s="10"/>
      <c r="DF2" s="10"/>
      <c r="DG2" s="10"/>
      <c r="DH2" s="10"/>
      <c r="DI2" s="10"/>
      <c r="DJ2" s="10"/>
      <c r="DK2" s="10" t="s">
        <v>37</v>
      </c>
      <c r="DL2" s="10"/>
      <c r="DM2" s="10"/>
      <c r="DN2" s="10"/>
      <c r="DO2" s="10"/>
      <c r="DP2" s="10"/>
      <c r="DQ2" s="10"/>
      <c r="DR2" s="10" t="s">
        <v>38</v>
      </c>
      <c r="DS2" s="10"/>
      <c r="DT2" s="10"/>
      <c r="DU2" s="10"/>
      <c r="DV2" s="10"/>
      <c r="DW2" s="4"/>
      <c r="DX2" s="4"/>
      <c r="DY2" s="10" t="s">
        <v>36</v>
      </c>
      <c r="DZ2" s="10"/>
      <c r="EA2" s="10"/>
      <c r="EB2" s="10"/>
      <c r="EC2" s="10"/>
      <c r="ED2" s="10"/>
      <c r="EE2" s="10"/>
      <c r="EF2" s="10" t="s">
        <v>37</v>
      </c>
      <c r="EG2" s="10"/>
      <c r="EH2" s="10"/>
      <c r="EI2" s="10"/>
      <c r="EJ2" s="10"/>
      <c r="EK2" s="10"/>
      <c r="EL2" s="10"/>
      <c r="EM2" s="10" t="s">
        <v>38</v>
      </c>
      <c r="EN2" s="10"/>
      <c r="EO2" s="10"/>
      <c r="EP2" s="10"/>
      <c r="EQ2" s="10"/>
      <c r="ER2" s="4"/>
      <c r="ES2" s="4"/>
    </row>
    <row r="3" spans="1:149" x14ac:dyDescent="0.3">
      <c r="A3" s="3" t="s">
        <v>26</v>
      </c>
      <c r="B3" s="2" t="s">
        <v>27</v>
      </c>
      <c r="C3" s="2" t="s">
        <v>221</v>
      </c>
      <c r="D3" s="2" t="s">
        <v>220</v>
      </c>
      <c r="E3" s="2" t="s">
        <v>39</v>
      </c>
      <c r="F3" s="2" t="s">
        <v>40</v>
      </c>
      <c r="G3" s="2" t="s">
        <v>222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223</v>
      </c>
      <c r="M3" s="2" t="s">
        <v>224</v>
      </c>
      <c r="N3" s="2" t="s">
        <v>225</v>
      </c>
      <c r="O3" s="2" t="s">
        <v>45</v>
      </c>
      <c r="P3" s="2" t="s">
        <v>46</v>
      </c>
      <c r="Q3" s="2" t="s">
        <v>227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226</v>
      </c>
      <c r="W3" s="2" t="s">
        <v>35</v>
      </c>
      <c r="X3" s="2" t="s">
        <v>221</v>
      </c>
      <c r="Y3" s="2" t="s">
        <v>220</v>
      </c>
      <c r="Z3" s="2" t="s">
        <v>39</v>
      </c>
      <c r="AA3" s="2" t="s">
        <v>40</v>
      </c>
      <c r="AB3" s="2" t="s">
        <v>222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223</v>
      </c>
      <c r="AH3" s="2" t="s">
        <v>224</v>
      </c>
      <c r="AI3" s="2" t="s">
        <v>225</v>
      </c>
      <c r="AJ3" s="2" t="s">
        <v>45</v>
      </c>
      <c r="AK3" s="2" t="s">
        <v>46</v>
      </c>
      <c r="AL3" s="2" t="s">
        <v>227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226</v>
      </c>
      <c r="AR3" s="2" t="s">
        <v>35</v>
      </c>
      <c r="AS3" s="2" t="s">
        <v>221</v>
      </c>
      <c r="AT3" s="2" t="s">
        <v>220</v>
      </c>
      <c r="AU3" s="2" t="s">
        <v>39</v>
      </c>
      <c r="AV3" s="2" t="s">
        <v>40</v>
      </c>
      <c r="AW3" s="2" t="s">
        <v>222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223</v>
      </c>
      <c r="BC3" s="2" t="s">
        <v>224</v>
      </c>
      <c r="BD3" s="2" t="s">
        <v>225</v>
      </c>
      <c r="BE3" s="2" t="s">
        <v>45</v>
      </c>
      <c r="BF3" s="2" t="s">
        <v>46</v>
      </c>
      <c r="BG3" s="2" t="s">
        <v>227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226</v>
      </c>
      <c r="BM3" s="2" t="s">
        <v>35</v>
      </c>
      <c r="BN3" s="2" t="s">
        <v>221</v>
      </c>
      <c r="BO3" s="2" t="s">
        <v>220</v>
      </c>
      <c r="BP3" s="2" t="s">
        <v>39</v>
      </c>
      <c r="BQ3" s="2" t="s">
        <v>40</v>
      </c>
      <c r="BR3" s="2" t="s">
        <v>222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223</v>
      </c>
      <c r="BX3" s="2" t="s">
        <v>224</v>
      </c>
      <c r="BY3" s="2" t="s">
        <v>225</v>
      </c>
      <c r="BZ3" s="2" t="s">
        <v>45</v>
      </c>
      <c r="CA3" s="2" t="s">
        <v>46</v>
      </c>
      <c r="CB3" s="2" t="s">
        <v>227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226</v>
      </c>
      <c r="CH3" s="2" t="s">
        <v>35</v>
      </c>
      <c r="CI3" s="2" t="s">
        <v>221</v>
      </c>
      <c r="CJ3" s="2" t="s">
        <v>220</v>
      </c>
      <c r="CK3" s="2" t="s">
        <v>39</v>
      </c>
      <c r="CL3" s="2" t="s">
        <v>40</v>
      </c>
      <c r="CM3" s="2" t="s">
        <v>222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223</v>
      </c>
      <c r="CS3" s="2" t="s">
        <v>224</v>
      </c>
      <c r="CT3" s="2" t="s">
        <v>225</v>
      </c>
      <c r="CU3" s="2" t="s">
        <v>45</v>
      </c>
      <c r="CV3" s="2" t="s">
        <v>46</v>
      </c>
      <c r="CW3" s="2" t="s">
        <v>227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226</v>
      </c>
      <c r="DC3" s="2" t="s">
        <v>35</v>
      </c>
      <c r="DD3" s="2" t="s">
        <v>221</v>
      </c>
      <c r="DE3" s="2" t="s">
        <v>220</v>
      </c>
      <c r="DF3" s="2" t="s">
        <v>39</v>
      </c>
      <c r="DG3" s="2" t="s">
        <v>40</v>
      </c>
      <c r="DH3" s="2" t="s">
        <v>222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223</v>
      </c>
      <c r="DN3" s="2" t="s">
        <v>224</v>
      </c>
      <c r="DO3" s="2" t="s">
        <v>225</v>
      </c>
      <c r="DP3" s="2" t="s">
        <v>45</v>
      </c>
      <c r="DQ3" s="2" t="s">
        <v>46</v>
      </c>
      <c r="DR3" s="2" t="s">
        <v>227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226</v>
      </c>
      <c r="DX3" s="2" t="s">
        <v>35</v>
      </c>
      <c r="DY3" s="2" t="s">
        <v>221</v>
      </c>
      <c r="DZ3" s="2" t="s">
        <v>220</v>
      </c>
      <c r="EA3" s="2" t="s">
        <v>39</v>
      </c>
      <c r="EB3" s="2" t="s">
        <v>40</v>
      </c>
      <c r="EC3" s="2" t="s">
        <v>222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223</v>
      </c>
      <c r="EI3" s="2" t="s">
        <v>224</v>
      </c>
      <c r="EJ3" s="2" t="s">
        <v>225</v>
      </c>
      <c r="EK3" s="2" t="s">
        <v>45</v>
      </c>
      <c r="EL3" s="2" t="s">
        <v>46</v>
      </c>
      <c r="EM3" s="2" t="s">
        <v>227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226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3]])</f>
        <v>80</v>
      </c>
      <c r="X4" s="1"/>
      <c r="Y4" s="1"/>
      <c r="Z4" s="1"/>
      <c r="AA4" s="1"/>
      <c r="AB4" s="1">
        <f>IFERROR(_xlfn.NUMBERVALUE(SUBSTITUTE(Table2[[#This Row],[RUNS SCORED]],"*",""))/Table2[[#This Row],[BALLS FACED]]*100,0)</f>
        <v>0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4" s="1">
        <f>IF(Table2[[#This Row],[RUNS SCORED]]="", 0, VALUE(SUBSTITUTE(Table2[[#This Row],[RUNS SCORED]],"*","")) + Table2[[#This Row],[BONUS 1]])</f>
        <v>0</v>
      </c>
      <c r="AE4" s="1"/>
      <c r="AF4" s="1"/>
      <c r="AG4" s="1"/>
      <c r="AH4" s="1"/>
      <c r="AI4" s="1">
        <f>IFERROR(Table2[[#This Row],[RUNS GIVEN]]/Table2[[#This Row],[OVERS]],0)</f>
        <v>0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0</v>
      </c>
      <c r="AL4" s="1"/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4" s="1">
        <f>IF(AND(Table2[[#This Row],[CATCHES TAKEN]]="",Table2[[#This Row],[RUNOUTS]]="",Table2[[#This Row],[STUMPINGS]]=""), 0, Table2[[#This Row],[BONUS 3]])</f>
        <v>0</v>
      </c>
      <c r="AQ4" s="1"/>
      <c r="AR4" s="1">
        <f>SUM(Table2[[#This Row],[SUB TOTAL 1]],Table2[[#This Row],[SUB TOTAL 2]],Table2[[#This Row],[SUB TOTAL 3]])</f>
        <v>0</v>
      </c>
      <c r="AS4" s="1"/>
      <c r="AT4" s="1"/>
      <c r="AU4" s="1"/>
      <c r="AV4" s="1"/>
      <c r="AW4" s="1">
        <f>IFERROR(_xlfn.NUMBERVALUE(SUBSTITUTE(Table3[[#This Row],[RUNS SCORED]],"*",""))/Table3[[#This Row],[BALLS FACED]]*100,0)</f>
        <v>0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4" s="1">
        <f>IF(Table3[[#This Row],[RUNS SCORED]]="", 0, VALUE(SUBSTITUTE(Table3[[#This Row],[RUNS SCORED]],"*","")) + Table3[[#This Row],[BONUS 1]])</f>
        <v>0</v>
      </c>
      <c r="AZ4" s="1"/>
      <c r="BA4" s="1"/>
      <c r="BB4" s="1"/>
      <c r="BC4" s="1"/>
      <c r="BD4" s="1">
        <f>IFERROR(Table3[[#This Row],[RUNS GIVEN]]/Table3[[#This Row],[OVERS]],0)</f>
        <v>0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0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3]])</f>
        <v>0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5" s="1"/>
      <c r="D5" s="1"/>
      <c r="E5" s="1"/>
      <c r="F5" s="1"/>
      <c r="G5" s="1">
        <f>IFERROR(_xlfn.NUMBERVALUE(SUBSTITUTE(Table1[[#This Row],[RUNS SCORED]],"*",""))/Table1[[#This Row],[BALLS FACED]]*100,0)</f>
        <v>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5" s="1">
        <f>IF(Table1[[#This Row],[RUNS SCORED]]="", 0, VALUE(SUBSTITUTE(Table1[[#This Row],[RUNS SCORED]],"*","")) + Table1[[#This Row],[BONUS 1]])</f>
        <v>0</v>
      </c>
      <c r="J5" s="1"/>
      <c r="K5" s="1"/>
      <c r="L5" s="1"/>
      <c r="M5" s="1"/>
      <c r="N5" s="1">
        <f>IFERROR(Table1[[#This Row],[RUNS GIVEN]]/Table1[[#This Row],[OVERS]],0)</f>
        <v>0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0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3]])</f>
        <v>0</v>
      </c>
      <c r="X5" s="1"/>
      <c r="Y5" s="1"/>
      <c r="Z5" s="1"/>
      <c r="AA5" s="1"/>
      <c r="AB5" s="1">
        <f>IFERROR(_xlfn.NUMBERVALUE(SUBSTITUTE(Table2[[#This Row],[RUNS SCORED]],"*",""))/Table2[[#This Row],[BALLS FACED]]*100,0)</f>
        <v>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5" s="1">
        <f>IF(Table2[[#This Row],[RUNS SCORED]]="", 0, VALUE(SUBSTITUTE(Table2[[#This Row],[RUNS SCORED]],"*","")) + Table2[[#This Row],[BONUS 1]])</f>
        <v>0</v>
      </c>
      <c r="AE5" s="1"/>
      <c r="AF5" s="1"/>
      <c r="AG5" s="1"/>
      <c r="AH5" s="1"/>
      <c r="AI5" s="1">
        <f>IFERROR(Table2[[#This Row],[RUNS GIVEN]]/Table2[[#This Row],[OVERS]],0)</f>
        <v>0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0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3]])</f>
        <v>0</v>
      </c>
      <c r="AS5" s="1"/>
      <c r="AT5" s="1"/>
      <c r="AU5" s="1"/>
      <c r="AV5" s="1"/>
      <c r="AW5" s="1">
        <f>IFERROR(_xlfn.NUMBERVALUE(SUBSTITUTE(Table3[[#This Row],[RUNS SCORED]],"*",""))/Table3[[#This Row],[BALLS FACED]]*100,0)</f>
        <v>0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0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3]])</f>
        <v>0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/>
      <c r="BA6" s="1"/>
      <c r="BB6" s="1"/>
      <c r="BC6" s="1"/>
      <c r="BD6" s="1">
        <f>IFERROR(Table3[[#This Row],[RUNS GIVEN]]/Table3[[#This Row],[OVERS]],0)</f>
        <v>0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6" s="1">
        <f>IF(Table3[[#This Row],[WICKETS TAKEN]]="", 0, IF(Table3[[#This Row],[WICKETS TAKEN]] = 0, -25,
        Table3[[#This Row],[WICKETS TAKEN]] * 50)+Table3[[#This Row],[BONUS 2]])</f>
        <v>0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3]])</f>
        <v>0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3]])</f>
        <v>125</v>
      </c>
      <c r="X7" s="1"/>
      <c r="Y7" s="1"/>
      <c r="Z7" s="1"/>
      <c r="AA7" s="1"/>
      <c r="AB7" s="1">
        <f>IFERROR(_xlfn.NUMBERVALUE(SUBSTITUTE(Table2[[#This Row],[RUNS SCORED]],"*",""))/Table2[[#This Row],[BALLS FACED]]*100,0)</f>
        <v>0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7" s="1">
        <f>IF(Table2[[#This Row],[RUNS SCORED]]="", 0, VALUE(SUBSTITUTE(Table2[[#This Row],[RUNS SCORED]],"*","")) + Table2[[#This Row],[BONUS 1]])</f>
        <v>0</v>
      </c>
      <c r="AE7" s="1"/>
      <c r="AF7" s="1"/>
      <c r="AG7" s="1"/>
      <c r="AH7" s="1"/>
      <c r="AI7" s="1">
        <f>IFERROR(Table2[[#This Row],[RUNS GIVEN]]/Table2[[#This Row],[OVERS]],0)</f>
        <v>0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0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3]])</f>
        <v>0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/>
      <c r="BA7" s="1"/>
      <c r="BB7" s="1"/>
      <c r="BC7" s="1"/>
      <c r="BD7" s="1">
        <f>IFERROR(Table3[[#This Row],[RUNS GIVEN]]/Table3[[#This Row],[OVERS]],0)</f>
        <v>0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7" s="1">
        <f>IF(Table3[[#This Row],[WICKETS TAKEN]]="", 0, IF(Table3[[#This Row],[WICKETS TAKEN]] = 0, -25,
        Table3[[#This Row],[WICKETS TAKEN]] * 50)+Table3[[#This Row],[BONUS 2]])</f>
        <v>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3]])</f>
        <v>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-25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/>
      <c r="AF8" s="1"/>
      <c r="AG8" s="1"/>
      <c r="AH8" s="1"/>
      <c r="AI8" s="1">
        <f>IFERROR(Table2[[#This Row],[RUNS GIVEN]]/Table2[[#This Row],[OVERS]],0)</f>
        <v>0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8" s="1">
        <f>IF(Table2[[#This Row],[WICKETS TAKEN]]="", 0, IF(Table2[[#This Row],[WICKETS TAKEN]] = 0, -25,
        Table2[[#This Row],[WICKETS TAKEN]] * 50)+Table2[[#This Row],[BONUS 2]])</f>
        <v>0</v>
      </c>
      <c r="AL8" s="1"/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8" s="1">
        <f>IF(AND(Table2[[#This Row],[CATCHES TAKEN]]="",Table2[[#This Row],[RUNOUTS]]="",Table2[[#This Row],[STUMPINGS]]=""), 0, Table2[[#This Row],[BONUS 3]])</f>
        <v>0</v>
      </c>
      <c r="AQ8" s="1"/>
      <c r="AR8" s="1">
        <f>SUM(Table2[[#This Row],[SUB TOTAL 1]],Table2[[#This Row],[SUB TOTAL 2]],Table2[[#This Row],[SUB TOTAL 3]])</f>
        <v>0</v>
      </c>
      <c r="AS8" s="1"/>
      <c r="AT8" s="1"/>
      <c r="AU8" s="1"/>
      <c r="AV8" s="1"/>
      <c r="AW8" s="1">
        <f>IFERROR(_xlfn.NUMBERVALUE(SUBSTITUTE(Table3[[#This Row],[RUNS SCORED]],"*",""))/Table3[[#This Row],[BALLS FACED]]*100,0)</f>
        <v>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8" s="1">
        <f>IF(Table3[[#This Row],[RUNS SCORED]]="", 0, VALUE(SUBSTITUTE(Table3[[#This Row],[RUNS SCORED]],"*","")) + Table3[[#This Row],[BONUS 1]])</f>
        <v>0</v>
      </c>
      <c r="AZ8" s="1"/>
      <c r="BA8" s="1"/>
      <c r="BB8" s="1"/>
      <c r="BC8" s="1"/>
      <c r="BD8" s="1">
        <f>IFERROR(Table3[[#This Row],[RUNS GIVEN]]/Table3[[#This Row],[OVERS]],0)</f>
        <v>0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0</v>
      </c>
      <c r="BG8" s="1"/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8" s="1">
        <f>IF(AND(Table3[[#This Row],[CATCHES TAKEN]]="",Table3[[#This Row],[RUNOUTS]]="",Table3[[#This Row],[STUMPINGS]]=""), 0, Table3[[#This Row],[BONUS 3]])</f>
        <v>0</v>
      </c>
      <c r="BL8" s="1"/>
      <c r="BM8" s="1">
        <f>SUM(Table3[[#This Row],[SUB TOTAL 1]],Table3[[#This Row],[SUB TOTAL 2]],Table3[[#This Row],[SUB TOTAL 3]])</f>
        <v>0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-9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3]])</f>
        <v>-9</v>
      </c>
      <c r="X9" s="1"/>
      <c r="Y9" s="1"/>
      <c r="Z9" s="1"/>
      <c r="AA9" s="1"/>
      <c r="AB9" s="1">
        <f>IFERROR(_xlfn.NUMBERVALUE(SUBSTITUTE(Table2[[#This Row],[RUNS SCORED]],"*",""))/Table2[[#This Row],[BALLS FACED]]*100,0)</f>
        <v>0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9" s="1">
        <f>IF(Table2[[#This Row],[RUNS SCORED]]="", 0, VALUE(SUBSTITUTE(Table2[[#This Row],[RUNS SCORED]],"*","")) + Table2[[#This Row],[BONUS 1]])</f>
        <v>0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/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9" s="1">
        <f>IF(AND(Table2[[#This Row],[CATCHES TAKEN]]="",Table2[[#This Row],[RUNOUTS]]="",Table2[[#This Row],[STUMPINGS]]=""), 0, Table2[[#This Row],[BONUS 3]])</f>
        <v>0</v>
      </c>
      <c r="AQ9" s="1"/>
      <c r="AR9" s="1">
        <f>SUM(Table2[[#This Row],[SUB TOTAL 1]],Table2[[#This Row],[SUB TOTAL 2]],Table2[[#This Row],[SUB TOTAL 3]])</f>
        <v>0</v>
      </c>
      <c r="AS9" s="1"/>
      <c r="AT9" s="1"/>
      <c r="AU9" s="1"/>
      <c r="AV9" s="1"/>
      <c r="AW9" s="1">
        <f>IFERROR(_xlfn.NUMBERVALUE(SUBSTITUTE(Table3[[#This Row],[RUNS SCORED]],"*",""))/Table3[[#This Row],[BALLS FACED]]*100,0)</f>
        <v>0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0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/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9" s="1">
        <f>IF(AND(Table3[[#This Row],[CATCHES TAKEN]]="",Table3[[#This Row],[RUNOUTS]]="",Table3[[#This Row],[STUMPINGS]]=""), 0, Table3[[#This Row],[BONUS 3]])</f>
        <v>0</v>
      </c>
      <c r="BL9" s="1"/>
      <c r="BM9" s="1">
        <f>SUM(Table3[[#This Row],[SUB TOTAL 1]],Table3[[#This Row],[SUB TOTAL 2]],Table3[[#This Row],[SUB TOTAL 3]])</f>
        <v>0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/>
      <c r="AF10" s="1"/>
      <c r="AG10" s="1"/>
      <c r="AH10" s="1"/>
      <c r="AI10" s="1">
        <f>IFERROR(Table2[[#This Row],[RUNS GIVEN]]/Table2[[#This Row],[OVERS]],0)</f>
        <v>0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0</v>
      </c>
      <c r="AL10" s="1"/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0" s="1">
        <f>IF(AND(Table2[[#This Row],[CATCHES TAKEN]]="",Table2[[#This Row],[RUNOUTS]]="",Table2[[#This Row],[STUMPINGS]]=""), 0, Table2[[#This Row],[BONUS 3]])</f>
        <v>0</v>
      </c>
      <c r="AQ10" s="1"/>
      <c r="AR10" s="1">
        <f>SUM(Table2[[#This Row],[SUB TOTAL 1]],Table2[[#This Row],[SUB TOTAL 2]],Table2[[#This Row],[SUB TOTAL 3]])</f>
        <v>0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3]])</f>
        <v>0</v>
      </c>
      <c r="X11" s="1"/>
      <c r="Y11" s="1"/>
      <c r="Z11" s="1"/>
      <c r="AA11" s="1"/>
      <c r="AB11" s="1">
        <f>IFERROR(_xlfn.NUMBERVALUE(SUBSTITUTE(Table2[[#This Row],[RUNS SCORED]],"*",""))/Table2[[#This Row],[BALLS FACED]]*100,0)</f>
        <v>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1" s="1">
        <f>IF(Table2[[#This Row],[RUNS SCORED]]="", 0, VALUE(SUBSTITUTE(Table2[[#This Row],[RUNS SCORED]],"*","")) + Table2[[#This Row],[BONUS 1]])</f>
        <v>0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/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1" s="1">
        <f>IF(AND(Table2[[#This Row],[CATCHES TAKEN]]="",Table2[[#This Row],[RUNOUTS]]="",Table2[[#This Row],[STUMPINGS]]=""), 0, Table2[[#This Row],[BONUS 3]])</f>
        <v>0</v>
      </c>
      <c r="AQ11" s="1"/>
      <c r="AR11" s="1">
        <f>SUM(Table2[[#This Row],[SUB TOTAL 1]],Table2[[#This Row],[SUB TOTAL 2]],Table2[[#This Row],[SUB TOTAL 3]])</f>
        <v>0</v>
      </c>
      <c r="AS11" s="1"/>
      <c r="AT11" s="1"/>
      <c r="AU11" s="1"/>
      <c r="AV11" s="1"/>
      <c r="AW11" s="1">
        <f>IFERROR(_xlfn.NUMBERVALUE(SUBSTITUTE(Table3[[#This Row],[RUNS SCORED]],"*",""))/Table3[[#This Row],[BALLS FACED]]*100,0)</f>
        <v>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1" s="1">
        <f>IF(Table3[[#This Row],[RUNS SCORED]]="", 0, VALUE(SUBSTITUTE(Table3[[#This Row],[RUNS SCORED]],"*","")) + Table3[[#This Row],[BONUS 1]])</f>
        <v>0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3]])</f>
        <v>0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/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2" s="1">
        <f>IF(AND(Table1[[#This Row],[CATCHES TAKEN]]="",Table1[[#This Row],[RUNOUTS]]="",Table1[[#This Row],[STUMPINGS]]=""), 0, Table1[[#This Row],[BONUS 3]])</f>
        <v>0</v>
      </c>
      <c r="V12" s="1"/>
      <c r="W12" s="1">
        <f>SUM(Table1[[#This Row],[SUB TOTAL 1]],Table1[[#This Row],[SUB TOTAL 2]],Table1[[#This Row],[SUB TOTAL 3]])</f>
        <v>0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/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2" s="1">
        <f>IF(AND(Table2[[#This Row],[CATCHES TAKEN]]="",Table2[[#This Row],[RUNOUTS]]="",Table2[[#This Row],[STUMPINGS]]=""), 0, Table2[[#This Row],[BONUS 3]])</f>
        <v>0</v>
      </c>
      <c r="AQ12" s="1"/>
      <c r="AR12" s="1">
        <f>SUM(Table2[[#This Row],[SUB TOTAL 1]],Table2[[#This Row],[SUB TOTAL 2]],Table2[[#This Row],[SUB TOTAL 3]])</f>
        <v>0</v>
      </c>
      <c r="AS12" s="1"/>
      <c r="AT12" s="1"/>
      <c r="AU12" s="1"/>
      <c r="AV12" s="1"/>
      <c r="AW12" s="1">
        <f>IFERROR(_xlfn.NUMBERVALUE(SUBSTITUTE(Table3[[#This Row],[RUNS SCORED]],"*",""))/Table3[[#This Row],[BALLS FACED]]*100,0)</f>
        <v>0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0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/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2" s="1">
        <f>IF(AND(Table3[[#This Row],[CATCHES TAKEN]]="",Table3[[#This Row],[RUNOUTS]]="",Table3[[#This Row],[STUMPINGS]]=""), 0, Table3[[#This Row],[BONUS 3]])</f>
        <v>0</v>
      </c>
      <c r="BL12" s="1"/>
      <c r="BM12" s="1">
        <f>SUM(Table3[[#This Row],[SUB TOTAL 1]],Table3[[#This Row],[SUB TOTAL 2]],Table3[[#This Row],[SUB TOTAL 3]])</f>
        <v>0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3" s="1"/>
      <c r="D13" s="1"/>
      <c r="E13" s="1"/>
      <c r="F13" s="1"/>
      <c r="G13" s="1">
        <f>IFERROR(_xlfn.NUMBERVALUE(SUBSTITUTE(Table1[[#This Row],[RUNS SCORED]],"*",""))/Table1[[#This Row],[BALLS FACED]]*100,0)</f>
        <v>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0</v>
      </c>
      <c r="J13" s="1"/>
      <c r="K13" s="1"/>
      <c r="L13" s="1"/>
      <c r="M13" s="1"/>
      <c r="N13" s="1">
        <f>IFERROR(Table1[[#This Row],[RUNS GIVEN]]/Table1[[#This Row],[OVERS]],0)</f>
        <v>0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3]])</f>
        <v>0</v>
      </c>
      <c r="X13" s="1"/>
      <c r="Y13" s="1"/>
      <c r="Z13" s="1"/>
      <c r="AA13" s="1"/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3" s="1">
        <f>IF(Table2[[#This Row],[RUNS SCORED]]="", 0, VALUE(SUBSTITUTE(Table2[[#This Row],[RUNS SCORED]],"*","")) + Table2[[#This Row],[BONUS 1]])</f>
        <v>0</v>
      </c>
      <c r="AE13" s="1"/>
      <c r="AF13" s="1"/>
      <c r="AG13" s="1"/>
      <c r="AH13" s="1"/>
      <c r="AI13" s="1">
        <f>IFERROR(Table2[[#This Row],[RUNS GIVEN]]/Table2[[#This Row],[OVERS]],0)</f>
        <v>0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0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3]])</f>
        <v>0</v>
      </c>
      <c r="AS13" s="1"/>
      <c r="AT13" s="1"/>
      <c r="AU13" s="1"/>
      <c r="AV13" s="1"/>
      <c r="AW13" s="1">
        <f>IFERROR(_xlfn.NUMBERVALUE(SUBSTITUTE(Table3[[#This Row],[RUNS SCORED]],"*",""))/Table3[[#This Row],[BALLS FACED]]*100,0)</f>
        <v>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3" s="1">
        <f>IF(Table3[[#This Row],[RUNS SCORED]]="", 0, VALUE(SUBSTITUTE(Table3[[#This Row],[RUNS SCORED]],"*","")) + Table3[[#This Row],[BONUS 1]])</f>
        <v>0</v>
      </c>
      <c r="AZ13" s="1"/>
      <c r="BA13" s="1"/>
      <c r="BB13" s="1"/>
      <c r="BC13" s="1"/>
      <c r="BD13" s="1">
        <f>IFERROR(Table3[[#This Row],[RUNS GIVEN]]/Table3[[#This Row],[OVERS]],0)</f>
        <v>0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0</v>
      </c>
      <c r="BG13" s="1"/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3" s="1">
        <f>IF(AND(Table3[[#This Row],[CATCHES TAKEN]]="",Table3[[#This Row],[RUNOUTS]]="",Table3[[#This Row],[STUMPINGS]]=""), 0, Table3[[#This Row],[BONUS 3]])</f>
        <v>0</v>
      </c>
      <c r="BL13" s="1"/>
      <c r="BM13" s="1">
        <f>SUM(Table3[[#This Row],[SUB TOTAL 1]],Table3[[#This Row],[SUB TOTAL 2]],Table3[[#This Row],[SUB TOTAL 3]])</f>
        <v>0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/>
      <c r="AF14" s="1"/>
      <c r="AG14" s="1"/>
      <c r="AH14" s="1"/>
      <c r="AI14" s="1">
        <f>IFERROR(Table2[[#This Row],[RUNS GIVEN]]/Table2[[#This Row],[OVERS]],0)</f>
        <v>0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4" s="1">
        <f>IF(Table2[[#This Row],[WICKETS TAKEN]]="", 0, IF(Table2[[#This Row],[WICKETS TAKEN]] = 0, -25,
        Table2[[#This Row],[WICKETS TAKEN]] * 50)+Table2[[#This Row],[BONUS 2]])</f>
        <v>0</v>
      </c>
      <c r="AL14" s="1"/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4" s="1">
        <f>IF(AND(Table2[[#This Row],[CATCHES TAKEN]]="",Table2[[#This Row],[RUNOUTS]]="",Table2[[#This Row],[STUMPINGS]]=""), 0, Table2[[#This Row],[BONUS 3]])</f>
        <v>0</v>
      </c>
      <c r="AQ14" s="1"/>
      <c r="AR14" s="1">
        <f>SUM(Table2[[#This Row],[SUB TOTAL 1]],Table2[[#This Row],[SUB TOTAL 2]],Table2[[#This Row],[SUB TOTAL 3]])</f>
        <v>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/>
      <c r="BA14" s="1"/>
      <c r="BB14" s="1"/>
      <c r="BC14" s="1"/>
      <c r="BD14" s="1">
        <f>IFERROR(Table3[[#This Row],[RUNS GIVEN]]/Table3[[#This Row],[OVERS]],0)</f>
        <v>0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4" s="1">
        <f>IF(Table3[[#This Row],[WICKETS TAKEN]]="", 0, IF(Table3[[#This Row],[WICKETS TAKEN]] = 0, -25,
        Table3[[#This Row],[WICKETS TAKEN]] * 50)+Table3[[#This Row],[BONUS 2]])</f>
        <v>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3]])</f>
        <v>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3]])</f>
        <v>150</v>
      </c>
      <c r="X15" s="1"/>
      <c r="Y15" s="1"/>
      <c r="Z15" s="1"/>
      <c r="AA15" s="1"/>
      <c r="AB15" s="1">
        <f>IFERROR(_xlfn.NUMBERVALUE(SUBSTITUTE(Table2[[#This Row],[RUNS SCORED]],"*",""))/Table2[[#This Row],[BALLS FACED]]*100,0)</f>
        <v>0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0</v>
      </c>
      <c r="AE15" s="1"/>
      <c r="AF15" s="1"/>
      <c r="AG15" s="1"/>
      <c r="AH15" s="1"/>
      <c r="AI15" s="1">
        <f>IFERROR(Table2[[#This Row],[RUNS GIVEN]]/Table2[[#This Row],[OVERS]],0)</f>
        <v>0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3]])</f>
        <v>0</v>
      </c>
      <c r="AS15" s="1"/>
      <c r="AT15" s="1"/>
      <c r="AU15" s="1"/>
      <c r="AV15" s="1"/>
      <c r="AW15" s="1">
        <f>IFERROR(_xlfn.NUMBERVALUE(SUBSTITUTE(Table3[[#This Row],[RUNS SCORED]],"*",""))/Table3[[#This Row],[BALLS FACED]]*100,0)</f>
        <v>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5" s="1">
        <f>IF(Table3[[#This Row],[RUNS SCORED]]="", 0, VALUE(SUBSTITUTE(Table3[[#This Row],[RUNS SCORED]],"*","")) + Table3[[#This Row],[BONUS 1]])</f>
        <v>0</v>
      </c>
      <c r="AZ15" s="1"/>
      <c r="BA15" s="1"/>
      <c r="BB15" s="1"/>
      <c r="BC15" s="1"/>
      <c r="BD15" s="1">
        <f>IFERROR(Table3[[#This Row],[RUNS GIVEN]]/Table3[[#This Row],[OVERS]],0)</f>
        <v>0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5" s="1">
        <f>IF(Table3[[#This Row],[WICKETS TAKEN]]="", 0, IF(Table3[[#This Row],[WICKETS TAKEN]] = 0, -25,
        Table3[[#This Row],[WICKETS TAKEN]] * 50)+Table3[[#This Row],[BONUS 2]])</f>
        <v>0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3]])</f>
        <v>0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6" s="1"/>
      <c r="D16" s="1"/>
      <c r="E16" s="1"/>
      <c r="F16" s="1"/>
      <c r="G16" s="1">
        <f>IFERROR(_xlfn.NUMBERVALUE(SUBSTITUTE(Table1[[#This Row],[RUNS SCORED]],"*",""))/Table1[[#This Row],[BALLS FACED]]*100,0)</f>
        <v>0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6" s="1">
        <f>IF(Table1[[#This Row],[RUNS SCORED]]="", 0, VALUE(SUBSTITUTE(Table1[[#This Row],[RUNS SCORED]],"*","")) + Table1[[#This Row],[BONUS 1]])</f>
        <v>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3]])</f>
        <v>0</v>
      </c>
      <c r="X16" s="1"/>
      <c r="Y16" s="1"/>
      <c r="Z16" s="1"/>
      <c r="AA16" s="1"/>
      <c r="AB16" s="1">
        <f>IFERROR(_xlfn.NUMBERVALUE(SUBSTITUTE(Table2[[#This Row],[RUNS SCORED]],"*",""))/Table2[[#This Row],[BALLS FACED]]*100,0)</f>
        <v>0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6" s="1">
        <f>IF(Table2[[#This Row],[RUNS SCORED]]="", 0, VALUE(SUBSTITUTE(Table2[[#This Row],[RUNS SCORED]],"*","")) + Table2[[#This Row],[BONUS 1]])</f>
        <v>0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/>
      <c r="AR16" s="1">
        <f>SUM(Table2[[#This Row],[SUB TOTAL 1]],Table2[[#This Row],[SUB TOTAL 2]],Table2[[#This Row],[SUB TOTAL 3]])</f>
        <v>0</v>
      </c>
      <c r="AS16" s="1"/>
      <c r="AT16" s="1"/>
      <c r="AU16" s="1"/>
      <c r="AV16" s="1"/>
      <c r="AW16" s="1">
        <f>IFERROR(_xlfn.NUMBERVALUE(SUBSTITUTE(Table3[[#This Row],[RUNS SCORED]],"*",""))/Table3[[#This Row],[BALLS FACED]]*100,0)</f>
        <v>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6" s="1">
        <f>IF(Table3[[#This Row],[RUNS SCORED]]="", 0, VALUE(SUBSTITUTE(Table3[[#This Row],[RUNS SCORED]],"*","")) + Table3[[#This Row],[BONUS 1]])</f>
        <v>0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3]])</f>
        <v>0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/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7" s="1">
        <f>IF(AND(Table3[[#This Row],[CATCHES TAKEN]]="",Table3[[#This Row],[RUNOUTS]]="",Table3[[#This Row],[STUMPINGS]]=""), 0, Table3[[#This Row],[BONUS 3]])</f>
        <v>0</v>
      </c>
      <c r="BL17" s="1"/>
      <c r="BM17" s="1">
        <f>SUM(Table3[[#This Row],[SUB TOTAL 1]],Table3[[#This Row],[SUB TOTAL 2]],Table3[[#This Row],[SUB TOTAL 3]])</f>
        <v>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8" s="1"/>
      <c r="D18" s="1"/>
      <c r="E18" s="1"/>
      <c r="F18" s="1"/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8" s="1">
        <f>IF(Table1[[#This Row],[RUNS SCORED]]="", 0, VALUE(SUBSTITUTE(Table1[[#This Row],[RUNS SCORED]],"*","")) + Table1[[#This Row],[BONUS 1]])</f>
        <v>0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/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8" s="1">
        <f>IF(AND(Table1[[#This Row],[CATCHES TAKEN]]="",Table1[[#This Row],[RUNOUTS]]="",Table1[[#This Row],[STUMPINGS]]=""), 0, Table1[[#This Row],[BONUS 3]])</f>
        <v>0</v>
      </c>
      <c r="V18" s="1"/>
      <c r="W18" s="1">
        <f>SUM(Table1[[#This Row],[SUB TOTAL 1]],Table1[[#This Row],[SUB TOTAL 2]],Table1[[#This Row],[SUB TOTAL 3]])</f>
        <v>0</v>
      </c>
      <c r="X18" s="1"/>
      <c r="Y18" s="1"/>
      <c r="Z18" s="1"/>
      <c r="AA18" s="1"/>
      <c r="AB18" s="1">
        <f>IFERROR(_xlfn.NUMBERVALUE(SUBSTITUTE(Table2[[#This Row],[RUNS SCORED]],"*",""))/Table2[[#This Row],[BALLS FACED]]*100,0)</f>
        <v>0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8" s="1">
        <f>IF(Table2[[#This Row],[RUNS SCORED]]="", 0, VALUE(SUBSTITUTE(Table2[[#This Row],[RUNS SCORED]],"*","")) + Table2[[#This Row],[BONUS 1]])</f>
        <v>0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3]])</f>
        <v>0</v>
      </c>
      <c r="AS18" s="1"/>
      <c r="AT18" s="1"/>
      <c r="AU18" s="1"/>
      <c r="AV18" s="1"/>
      <c r="AW18" s="1">
        <f>IFERROR(_xlfn.NUMBERVALUE(SUBSTITUTE(Table3[[#This Row],[RUNS SCORED]],"*",""))/Table3[[#This Row],[BALLS FACED]]*100,0)</f>
        <v>0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0</v>
      </c>
      <c r="AZ18" s="1"/>
      <c r="BA18" s="1"/>
      <c r="BB18" s="1"/>
      <c r="BC18" s="1"/>
      <c r="BD18" s="1">
        <f>IFERROR(Table3[[#This Row],[RUNS GIVEN]]/Table3[[#This Row],[OVERS]],0)</f>
        <v>0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3]])</f>
        <v>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9" s="1"/>
      <c r="D19" s="1"/>
      <c r="E19" s="1"/>
      <c r="F19" s="1"/>
      <c r="G19" s="1">
        <f>IFERROR(_xlfn.NUMBERVALUE(SUBSTITUTE(Table1[[#This Row],[RUNS SCORED]],"*",""))/Table1[[#This Row],[BALLS FACED]]*100,0)</f>
        <v>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9" s="1">
        <f>IF(Table1[[#This Row],[RUNS SCORED]]="", 0, VALUE(SUBSTITUTE(Table1[[#This Row],[RUNS SCORED]],"*","")) + Table1[[#This Row],[BONUS 1]])</f>
        <v>0</v>
      </c>
      <c r="J19" s="1"/>
      <c r="K19" s="1"/>
      <c r="L19" s="1"/>
      <c r="M19" s="1"/>
      <c r="N19" s="1">
        <f>IFERROR(Table1[[#This Row],[RUNS GIVEN]]/Table1[[#This Row],[OVERS]],0)</f>
        <v>0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9" s="1">
        <f>IF(Table1[[#This Row],[WICKETS TAKEN]]="", 0, IF(Table1[[#This Row],[WICKETS TAKEN]] = 0, -25,
        Table1[[#This Row],[WICKETS TAKEN]] * 50)+Table1[[#This Row],[BONUS 2]])</f>
        <v>0</v>
      </c>
      <c r="Q19" s="1"/>
      <c r="R19" s="1"/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9" s="1">
        <f>IF(AND(Table1[[#This Row],[CATCHES TAKEN]]="",Table1[[#This Row],[RUNOUTS]]="",Table1[[#This Row],[STUMPINGS]]=""), 0, Table1[[#This Row],[BONUS 3]])</f>
        <v>0</v>
      </c>
      <c r="V19" s="1"/>
      <c r="W19" s="1">
        <f>SUM(Table1[[#This Row],[SUB TOTAL 1]],Table1[[#This Row],[SUB TOTAL 2]],Table1[[#This Row],[SUB TOTAL 3]])</f>
        <v>0</v>
      </c>
      <c r="X19" s="1"/>
      <c r="Y19" s="1"/>
      <c r="Z19" s="1"/>
      <c r="AA19" s="1"/>
      <c r="AB19" s="1">
        <f>IFERROR(_xlfn.NUMBERVALUE(SUBSTITUTE(Table2[[#This Row],[RUNS SCORED]],"*",""))/Table2[[#This Row],[BALLS FACED]]*100,0)</f>
        <v>0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9" s="1">
        <f>IF(Table2[[#This Row],[RUNS SCORED]]="", 0, VALUE(SUBSTITUTE(Table2[[#This Row],[RUNS SCORED]],"*","")) + Table2[[#This Row],[BONUS 1]])</f>
        <v>0</v>
      </c>
      <c r="AE19" s="1"/>
      <c r="AF19" s="1"/>
      <c r="AG19" s="1"/>
      <c r="AH19" s="1"/>
      <c r="AI19" s="1">
        <f>IFERROR(Table2[[#This Row],[RUNS GIVEN]]/Table2[[#This Row],[OVERS]],0)</f>
        <v>0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9" s="1">
        <f>IF(Table2[[#This Row],[WICKETS TAKEN]]="", 0, IF(Table2[[#This Row],[WICKETS TAKEN]] = 0, -25,
        Table2[[#This Row],[WICKETS TAKEN]] * 50)+Table2[[#This Row],[BONUS 2]])</f>
        <v>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3]])</f>
        <v>0</v>
      </c>
      <c r="AS19" s="1"/>
      <c r="AT19" s="1"/>
      <c r="AU19" s="1"/>
      <c r="AV19" s="1"/>
      <c r="AW19" s="1">
        <f>IFERROR(_xlfn.NUMBERVALUE(SUBSTITUTE(Table3[[#This Row],[RUNS SCORED]],"*",""))/Table3[[#This Row],[BALLS FACED]]*100,0)</f>
        <v>0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9" s="1">
        <f>IF(Table3[[#This Row],[RUNS SCORED]]="", 0, VALUE(SUBSTITUTE(Table3[[#This Row],[RUNS SCORED]],"*","")) + Table3[[#This Row],[BONUS 1]])</f>
        <v>0</v>
      </c>
      <c r="AZ19" s="1"/>
      <c r="BA19" s="1"/>
      <c r="BB19" s="1"/>
      <c r="BC19" s="1"/>
      <c r="BD19" s="1">
        <f>IFERROR(Table3[[#This Row],[RUNS GIVEN]]/Table3[[#This Row],[OVERS]],0)</f>
        <v>0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/>
      <c r="BM19" s="1">
        <f>SUM(Table3[[#This Row],[SUB TOTAL 1]],Table3[[#This Row],[SUB TOTAL 2]],Table3[[#This Row],[SUB TOTAL 3]])</f>
        <v>0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70</v>
      </c>
      <c r="C20" s="1" t="s">
        <v>297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3]])</f>
        <v>70</v>
      </c>
      <c r="X20" s="1"/>
      <c r="Y20" s="1"/>
      <c r="Z20" s="1"/>
      <c r="AA20" s="1"/>
      <c r="AB20" s="1">
        <f>IFERROR(_xlfn.NUMBERVALUE(SUBSTITUTE(Table2[[#This Row],[RUNS SCORED]],"*",""))/Table2[[#This Row],[BALLS FACED]]*100,0)</f>
        <v>0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3]])</f>
        <v>0</v>
      </c>
      <c r="AS20" s="1"/>
      <c r="AT20" s="1"/>
      <c r="AU20" s="1"/>
      <c r="AV20" s="1"/>
      <c r="AW20" s="1">
        <f>IFERROR(_xlfn.NUMBERVALUE(SUBSTITUTE(Table3[[#This Row],[RUNS SCORED]],"*",""))/Table3[[#This Row],[BALLS FACED]]*100,0)</f>
        <v>0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0" s="1">
        <f>IF(Table3[[#This Row],[RUNS SCORED]]="", 0, VALUE(SUBSTITUTE(Table3[[#This Row],[RUNS SCORED]],"*","")) + Table3[[#This Row],[BONUS 1]])</f>
        <v>0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3]])</f>
        <v>0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47</v>
      </c>
      <c r="C21" s="1" t="s">
        <v>296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3]])</f>
        <v>47</v>
      </c>
      <c r="X21" s="1"/>
      <c r="Y21" s="1"/>
      <c r="Z21" s="1"/>
      <c r="AA21" s="1"/>
      <c r="AB21" s="1">
        <f>IFERROR(_xlfn.NUMBERVALUE(SUBSTITUTE(Table2[[#This Row],[RUNS SCORED]],"*",""))/Table2[[#This Row],[BALLS FACED]]*100,0)</f>
        <v>0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1" s="1">
        <f>IF(Table2[[#This Row],[RUNS SCORED]]="", 0, VALUE(SUBSTITUTE(Table2[[#This Row],[RUNS SCORED]],"*","")) + Table2[[#This Row],[BONUS 1]])</f>
        <v>0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3]])</f>
        <v>0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3]])</f>
        <v>0</v>
      </c>
      <c r="X22" s="1"/>
      <c r="Y22" s="1"/>
      <c r="Z22" s="1"/>
      <c r="AA22" s="1"/>
      <c r="AB22" s="1">
        <f>IFERROR(_xlfn.NUMBERVALUE(SUBSTITUTE(Table2[[#This Row],[RUNS SCORED]],"*",""))/Table2[[#This Row],[BALLS FACED]]*100,0)</f>
        <v>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2" s="1">
        <f>IF(Table2[[#This Row],[RUNS SCORED]]="", 0, VALUE(SUBSTITUTE(Table2[[#This Row],[RUNS SCORED]],"*","")) + Table2[[#This Row],[BONUS 1]])</f>
        <v>0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/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2" s="1">
        <f>IF(AND(Table2[[#This Row],[CATCHES TAKEN]]="",Table2[[#This Row],[RUNOUTS]]="",Table2[[#This Row],[STUMPINGS]]=""), 0, Table2[[#This Row],[BONUS 3]])</f>
        <v>0</v>
      </c>
      <c r="AQ22" s="1"/>
      <c r="AR22" s="1">
        <f>SUM(Table2[[#This Row],[SUB TOTAL 1]],Table2[[#This Row],[SUB TOTAL 2]],Table2[[#This Row],[SUB TOTAL 3]])</f>
        <v>0</v>
      </c>
      <c r="AS22" s="1"/>
      <c r="AT22" s="1"/>
      <c r="AU22" s="1"/>
      <c r="AV22" s="1"/>
      <c r="AW22" s="1">
        <f>IFERROR(_xlfn.NUMBERVALUE(SUBSTITUTE(Table3[[#This Row],[RUNS SCORED]],"*",""))/Table3[[#This Row],[BALLS FACED]]*100,0)</f>
        <v>0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2" s="1">
        <f>IF(Table3[[#This Row],[RUNS SCORED]]="", 0, VALUE(SUBSTITUTE(Table3[[#This Row],[RUNS SCORED]],"*","")) + Table3[[#This Row],[BONUS 1]])</f>
        <v>0</v>
      </c>
      <c r="AZ22" s="1"/>
      <c r="BA22" s="1"/>
      <c r="BB22" s="1"/>
      <c r="BC22" s="1"/>
      <c r="BD22" s="1">
        <f>IFERROR(Table3[[#This Row],[RUNS GIVEN]]/Table3[[#This Row],[OVERS]],0)</f>
        <v>0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0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3]])</f>
        <v>0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85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3]])</f>
        <v>85</v>
      </c>
      <c r="X23" s="1"/>
      <c r="Y23" s="1"/>
      <c r="Z23" s="1"/>
      <c r="AA23" s="1"/>
      <c r="AB23" s="1">
        <f>IFERROR(_xlfn.NUMBERVALUE(SUBSTITUTE(Table2[[#This Row],[RUNS SCORED]],"*",""))/Table2[[#This Row],[BALLS FACED]]*100,0)</f>
        <v>0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3" s="1">
        <f>IF(Table2[[#This Row],[RUNS SCORED]]="", 0, VALUE(SUBSTITUTE(Table2[[#This Row],[RUNS SCORED]],"*","")) + Table2[[#This Row],[BONUS 1]])</f>
        <v>0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3]])</f>
        <v>0</v>
      </c>
      <c r="AS23" s="1"/>
      <c r="AT23" s="1"/>
      <c r="AU23" s="1"/>
      <c r="AV23" s="1"/>
      <c r="AW23" s="1">
        <f>IFERROR(_xlfn.NUMBERVALUE(SUBSTITUTE(Table3[[#This Row],[RUNS SCORED]],"*",""))/Table3[[#This Row],[BALLS FACED]]*100,0)</f>
        <v>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3" s="1">
        <f>IF(Table3[[#This Row],[RUNS SCORED]]="", 0, VALUE(SUBSTITUTE(Table3[[#This Row],[RUNS SCORED]],"*","")) + Table3[[#This Row],[BONUS 1]])</f>
        <v>0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3]])</f>
        <v>0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/>
      <c r="AF24" s="1"/>
      <c r="AG24" s="1"/>
      <c r="AH24" s="1"/>
      <c r="AI24" s="1">
        <f>IFERROR(Table2[[#This Row],[RUNS GIVEN]]/Table2[[#This Row],[OVERS]],0)</f>
        <v>0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3]])</f>
        <v>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/>
      <c r="K25" s="1"/>
      <c r="L25" s="1"/>
      <c r="M25" s="1"/>
      <c r="N25" s="1">
        <f>IFERROR(Table1[[#This Row],[RUNS GIVEN]]/Table1[[#This Row],[OVERS]],0)</f>
        <v>0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3]])</f>
        <v>0</v>
      </c>
      <c r="X25" s="1"/>
      <c r="Y25" s="1"/>
      <c r="Z25" s="1"/>
      <c r="AA25" s="1"/>
      <c r="AB25" s="1">
        <f>IFERROR(_xlfn.NUMBERVALUE(SUBSTITUTE(Table2[[#This Row],[RUNS SCORED]],"*",""))/Table2[[#This Row],[BALLS FACED]]*100,0)</f>
        <v>0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5" s="1">
        <f>IF(Table2[[#This Row],[RUNS SCORED]]="", 0, VALUE(SUBSTITUTE(Table2[[#This Row],[RUNS SCORED]],"*","")) + Table2[[#This Row],[BONUS 1]])</f>
        <v>0</v>
      </c>
      <c r="AE25" s="1"/>
      <c r="AF25" s="1"/>
      <c r="AG25" s="1"/>
      <c r="AH25" s="1"/>
      <c r="AI25" s="1">
        <f>IFERROR(Table2[[#This Row],[RUNS GIVEN]]/Table2[[#This Row],[OVERS]],0)</f>
        <v>0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3]])</f>
        <v>0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/>
      <c r="BA25" s="1"/>
      <c r="BB25" s="1"/>
      <c r="BC25" s="1"/>
      <c r="BD25" s="1">
        <f>IFERROR(Table3[[#This Row],[RUNS GIVEN]]/Table3[[#This Row],[OVERS]],0)</f>
        <v>0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5" s="1">
        <f>IF(Table3[[#This Row],[WICKETS TAKEN]]="", 0, IF(Table3[[#This Row],[WICKETS TAKEN]] = 0, -25,
        Table3[[#This Row],[WICKETS TAKEN]] * 50)+Table3[[#This Row],[BONUS 2]])</f>
        <v>0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3]])</f>
        <v>0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3]])</f>
        <v>0</v>
      </c>
    </row>
    <row r="29" spans="1:149" x14ac:dyDescent="0.3">
      <c r="A29" s="7" t="s">
        <v>0</v>
      </c>
      <c r="B29" s="8" t="s">
        <v>282</v>
      </c>
      <c r="C29" s="8" t="s">
        <v>283</v>
      </c>
    </row>
    <row r="30" spans="1:149" x14ac:dyDescent="0.3">
      <c r="A30" t="s">
        <v>4</v>
      </c>
      <c r="B30" s="1">
        <f>_xlfn.XLOOKUP(Table411[[#This Row],[NAME]],Table8[NAME],Table8[RANK],"NA")</f>
        <v>1</v>
      </c>
      <c r="C30" s="1">
        <v>3</v>
      </c>
    </row>
    <row r="31" spans="1:149" x14ac:dyDescent="0.3">
      <c r="A31" t="s">
        <v>6</v>
      </c>
      <c r="B31" s="1">
        <f>_xlfn.XLOOKUP(Table411[[#This Row],[NAME]],Table8[NAME],Table8[RANK],"NA")</f>
        <v>4</v>
      </c>
      <c r="C31" s="1">
        <v>5</v>
      </c>
    </row>
    <row r="32" spans="1:149" x14ac:dyDescent="0.3">
      <c r="A32" t="s">
        <v>7</v>
      </c>
      <c r="B32" s="1">
        <f>_xlfn.XLOOKUP(Table411[[#This Row],[NAME]],Table8[NAME],Table8[RANK],"NA")</f>
        <v>6</v>
      </c>
      <c r="C32" s="1">
        <v>6</v>
      </c>
    </row>
    <row r="33" spans="1:3" x14ac:dyDescent="0.3">
      <c r="A33" t="s">
        <v>8</v>
      </c>
      <c r="B33" s="1">
        <f>_xlfn.XLOOKUP(Table411[[#This Row],[NAME]],Table8[NAME],Table8[RANK],"NA")</f>
        <v>3</v>
      </c>
      <c r="C33" s="1">
        <v>2</v>
      </c>
    </row>
    <row r="34" spans="1:3" x14ac:dyDescent="0.3">
      <c r="A34" t="s">
        <v>9</v>
      </c>
      <c r="B34" s="1">
        <f>_xlfn.XLOOKUP(Table411[[#This Row],[NAME]],Table8[NAME],Table8[RANK],"NA")</f>
        <v>7</v>
      </c>
      <c r="C34" s="1">
        <v>7</v>
      </c>
    </row>
    <row r="35" spans="1:3" x14ac:dyDescent="0.3">
      <c r="A35" t="s">
        <v>10</v>
      </c>
      <c r="B35" s="1">
        <f>_xlfn.XLOOKUP(Table411[[#This Row],[NAME]],Table8[NAME],Table8[RANK],"NA")</f>
        <v>2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5</v>
      </c>
      <c r="C36" s="1">
        <v>4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workbookViewId="0">
      <selection activeCell="G6" sqref="G6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0</v>
      </c>
      <c r="C2">
        <v>211</v>
      </c>
      <c r="D2">
        <v>0</v>
      </c>
      <c r="E2">
        <v>109</v>
      </c>
      <c r="F2">
        <v>0</v>
      </c>
    </row>
    <row r="3" spans="1:40" x14ac:dyDescent="0.3">
      <c r="A3" t="s">
        <v>6</v>
      </c>
      <c r="B3">
        <f t="shared" ref="B3:B8" si="0">SUM(D3,F3,H3,J3,L3,N3,P3,R3,T3,V3,X3,Z3,AB3,AD3,AF3,AH3,AJ3,AL3,AN3)</f>
        <v>0</v>
      </c>
      <c r="E3">
        <v>85</v>
      </c>
      <c r="F3">
        <v>0</v>
      </c>
      <c r="G3">
        <v>123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125</v>
      </c>
      <c r="C5">
        <v>192</v>
      </c>
      <c r="D5">
        <v>100</v>
      </c>
      <c r="E5">
        <v>78</v>
      </c>
      <c r="F5">
        <v>25</v>
      </c>
    </row>
    <row r="6" spans="1:40" x14ac:dyDescent="0.3">
      <c r="A6" t="s">
        <v>9</v>
      </c>
      <c r="B6">
        <f t="shared" si="0"/>
        <v>50</v>
      </c>
      <c r="E6">
        <v>123</v>
      </c>
      <c r="F6">
        <v>0</v>
      </c>
      <c r="G6">
        <v>135</v>
      </c>
      <c r="H6">
        <v>50</v>
      </c>
    </row>
    <row r="7" spans="1:40" x14ac:dyDescent="0.3">
      <c r="A7" t="s">
        <v>10</v>
      </c>
      <c r="B7">
        <f t="shared" si="0"/>
        <v>100</v>
      </c>
      <c r="C7">
        <v>187</v>
      </c>
      <c r="D7">
        <v>100</v>
      </c>
      <c r="E7">
        <v>144</v>
      </c>
      <c r="F7">
        <v>0</v>
      </c>
      <c r="G7">
        <v>107</v>
      </c>
    </row>
    <row r="8" spans="1:40" x14ac:dyDescent="0.3">
      <c r="A8" t="s">
        <v>11</v>
      </c>
      <c r="B8">
        <f t="shared" si="0"/>
        <v>50</v>
      </c>
      <c r="C8">
        <v>199</v>
      </c>
      <c r="D8">
        <v>50</v>
      </c>
      <c r="E8">
        <v>131</v>
      </c>
      <c r="F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workbookViewId="0">
      <selection activeCell="H6" sqref="H6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50</v>
      </c>
      <c r="C2" t="s">
        <v>98</v>
      </c>
      <c r="D2">
        <v>25</v>
      </c>
      <c r="E2" t="s">
        <v>31</v>
      </c>
      <c r="F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 t="s">
        <v>31</v>
      </c>
      <c r="F3">
        <v>25</v>
      </c>
      <c r="G3" t="s">
        <v>121</v>
      </c>
      <c r="H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50</v>
      </c>
      <c r="C5" t="s">
        <v>98</v>
      </c>
      <c r="D5">
        <v>25</v>
      </c>
      <c r="E5" t="s">
        <v>31</v>
      </c>
      <c r="F5">
        <v>25</v>
      </c>
    </row>
    <row r="6" spans="1:40" x14ac:dyDescent="0.3">
      <c r="A6" t="s">
        <v>9</v>
      </c>
      <c r="B6">
        <f t="shared" si="0"/>
        <v>50</v>
      </c>
      <c r="E6" t="s">
        <v>31</v>
      </c>
      <c r="F6">
        <v>25</v>
      </c>
      <c r="G6" t="s">
        <v>121</v>
      </c>
      <c r="H6">
        <v>25</v>
      </c>
    </row>
    <row r="7" spans="1:40" x14ac:dyDescent="0.3">
      <c r="A7" t="s">
        <v>10</v>
      </c>
      <c r="B7">
        <f t="shared" si="0"/>
        <v>75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</row>
    <row r="8" spans="1:40" x14ac:dyDescent="0.3">
      <c r="A8" t="s">
        <v>11</v>
      </c>
      <c r="B8">
        <f t="shared" si="0"/>
        <v>50</v>
      </c>
      <c r="C8" t="s">
        <v>98</v>
      </c>
      <c r="D8">
        <v>25</v>
      </c>
      <c r="E8" t="s">
        <v>31</v>
      </c>
      <c r="F8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228</v>
      </c>
      <c r="H1" t="s">
        <v>235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0</v>
      </c>
      <c r="D2">
        <f>'DESCRIPTIVE PLAYER POINTS'!BM4</f>
        <v>0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0</v>
      </c>
      <c r="C3">
        <f>'DESCRIPTIVE PLAYER POINTS'!AR5</f>
        <v>0</v>
      </c>
      <c r="D3">
        <f>'DESCRIPTIVE PLAYER POINTS'!BM5</f>
        <v>0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0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0</v>
      </c>
      <c r="D5">
        <f>'DESCRIPTIVE PLAYER POINTS'!BM7</f>
        <v>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0</v>
      </c>
      <c r="D6">
        <f>'DESCRIPTIVE PLAYER POINTS'!BM8</f>
        <v>0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0</v>
      </c>
      <c r="D7">
        <f>'DESCRIPTIVE PLAYER POINTS'!BM9</f>
        <v>0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0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0</v>
      </c>
      <c r="D9">
        <f>'DESCRIPTIVE PLAYER POINTS'!BM11</f>
        <v>0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0</v>
      </c>
      <c r="C10">
        <f>'DESCRIPTIVE PLAYER POINTS'!AR12</f>
        <v>0</v>
      </c>
      <c r="D10">
        <f>'DESCRIPTIVE PLAYER POINTS'!BM12</f>
        <v>0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0</v>
      </c>
      <c r="C11">
        <f>'DESCRIPTIVE PLAYER POINTS'!AR13</f>
        <v>0</v>
      </c>
      <c r="D11">
        <f>'DESCRIPTIVE PLAYER POINTS'!BM13</f>
        <v>0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0</v>
      </c>
      <c r="D12">
        <f>'DESCRIPTIVE PLAYER POINTS'!BM14</f>
        <v>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0</v>
      </c>
      <c r="D13">
        <f>'DESCRIPTIVE PLAYER POINTS'!BM15</f>
        <v>0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0</v>
      </c>
      <c r="C14">
        <f>'DESCRIPTIVE PLAYER POINTS'!AR16</f>
        <v>0</v>
      </c>
      <c r="D14">
        <f>'DESCRIPTIVE PLAYER POINTS'!BM16</f>
        <v>0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0</v>
      </c>
      <c r="D16">
        <f>'DESCRIPTIVE PLAYER POINTS'!BM18</f>
        <v>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0</v>
      </c>
      <c r="C17">
        <f>'DESCRIPTIVE PLAYER POINTS'!AR19</f>
        <v>0</v>
      </c>
      <c r="D17">
        <f>'DESCRIPTIVE PLAYER POINTS'!BM19</f>
        <v>0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0</v>
      </c>
      <c r="D18">
        <f>'DESCRIPTIVE PLAYER POINTS'!BM20</f>
        <v>0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0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0</v>
      </c>
      <c r="D20">
        <f>'DESCRIPTIVE PLAYER POINTS'!BM22</f>
        <v>0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0</v>
      </c>
      <c r="D21">
        <f>'DESCRIPTIVE PLAYER POINTS'!BM23</f>
        <v>0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0</v>
      </c>
      <c r="C23">
        <f>'DESCRIPTIVE PLAYER POINTS'!AR25</f>
        <v>0</v>
      </c>
      <c r="D23">
        <f>'DESCRIPTIVE PLAYER POINTS'!BM25</f>
        <v>0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K13" sqref="K13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232</v>
      </c>
      <c r="F1" t="s">
        <v>27</v>
      </c>
      <c r="G1" t="s">
        <v>231</v>
      </c>
      <c r="H1" t="s">
        <v>233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1</v>
      </c>
      <c r="F2">
        <f>_xlfn.XLOOKUP(A2,Table0[PLAYER NAME],Table0[POINTS TALLY],"")</f>
        <v>80</v>
      </c>
      <c r="G2">
        <f>IFERROR(F2/E2,"")</f>
        <v>80</v>
      </c>
      <c r="H2">
        <f>MAX('MATCH-WISE PERFORMANCE'!B2:H2)</f>
        <v>80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F3">
        <f>_xlfn.XLOOKUP(A3,Table0[PLAYER NAME],Table0[POINTS TALLY],"")</f>
        <v>0</v>
      </c>
      <c r="G3" t="str">
        <f t="shared" ref="G3:G23" si="0">IFERROR(F3/E3,"")</f>
        <v/>
      </c>
      <c r="H3">
        <f>MAX('MATCH-WISE PERFORMANCE'!B3:H3)</f>
        <v>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0</v>
      </c>
      <c r="G4" t="str">
        <f t="shared" si="0"/>
        <v/>
      </c>
      <c r="H4">
        <f>MAX('MATCH-WISE PERFORMANCE'!B4:H4)</f>
        <v>0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1</v>
      </c>
      <c r="F5">
        <f>_xlfn.XLOOKUP(A5,Table0[PLAYER NAME],Table0[POINTS TALLY],"")</f>
        <v>125</v>
      </c>
      <c r="G5">
        <f t="shared" si="0"/>
        <v>125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1</v>
      </c>
      <c r="F6">
        <f>_xlfn.XLOOKUP(A6,Table0[PLAYER NAME],Table0[POINTS TALLY],"")</f>
        <v>-25</v>
      </c>
      <c r="G6">
        <f t="shared" si="0"/>
        <v>-25</v>
      </c>
      <c r="H6">
        <f>MAX('MATCH-WISE PERFORMANCE'!B6:H6)</f>
        <v>0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1</v>
      </c>
      <c r="F7">
        <f>_xlfn.XLOOKUP(A7,Table0[PLAYER NAME],Table0[POINTS TALLY],"")</f>
        <v>-9</v>
      </c>
      <c r="G7">
        <f t="shared" si="0"/>
        <v>-9</v>
      </c>
      <c r="H7">
        <f>MAX('MATCH-WISE PERFORMANCE'!B7:H7)</f>
        <v>0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1</v>
      </c>
      <c r="F8">
        <f>_xlfn.XLOOKUP(A8,Table0[PLAYER NAME],Table0[POINTS TALLY],"")</f>
        <v>50</v>
      </c>
      <c r="G8">
        <f t="shared" si="0"/>
        <v>50</v>
      </c>
      <c r="H8">
        <f>MAX('MATCH-WISE PERFORMANCE'!B8:H8)</f>
        <v>50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F9">
        <f>_xlfn.XLOOKUP(A9,Table0[PLAYER NAME],Table0[POINTS TALLY],"")</f>
        <v>0</v>
      </c>
      <c r="G9" t="str">
        <f t="shared" si="0"/>
        <v/>
      </c>
      <c r="H9">
        <f>MAX('MATCH-WISE PERFORMANCE'!B9:H9)</f>
        <v>0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F10">
        <f>_xlfn.XLOOKUP(A10,Table0[PLAYER NAME],Table0[POINTS TALLY],"")</f>
        <v>0</v>
      </c>
      <c r="G10" t="str">
        <f t="shared" si="0"/>
        <v/>
      </c>
      <c r="H10">
        <f>MAX('MATCH-WISE PERFORMANCE'!B10:H10)</f>
        <v>0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F11">
        <f>_xlfn.XLOOKUP(A11,Table0[PLAYER NAME],Table0[POINTS TALLY],"")</f>
        <v>0</v>
      </c>
      <c r="G11" t="str">
        <f t="shared" si="0"/>
        <v/>
      </c>
      <c r="H11">
        <f>MAX('MATCH-WISE PERFORMANCE'!B11:H11)</f>
        <v>0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1</v>
      </c>
      <c r="F12">
        <f>_xlfn.XLOOKUP(A12,Table0[PLAYER NAME],Table0[POINTS TALLY],"")</f>
        <v>0</v>
      </c>
      <c r="G12">
        <f t="shared" si="0"/>
        <v>0</v>
      </c>
      <c r="H12">
        <f>MAX('MATCH-WISE PERFORMANCE'!B12:H12)</f>
        <v>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1</v>
      </c>
      <c r="F13">
        <f>_xlfn.XLOOKUP(A13,Table0[PLAYER NAME],Table0[POINTS TALLY],"")</f>
        <v>150</v>
      </c>
      <c r="G13">
        <f t="shared" si="0"/>
        <v>150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F14">
        <f>_xlfn.XLOOKUP(A14,Table0[PLAYER NAME],Table0[POINTS TALLY],"")</f>
        <v>0</v>
      </c>
      <c r="G14" t="str">
        <f t="shared" si="0"/>
        <v/>
      </c>
      <c r="H14">
        <f>MAX('MATCH-WISE PERFORMANCE'!B14:H14)</f>
        <v>0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0</v>
      </c>
      <c r="G15" t="str">
        <f t="shared" si="0"/>
        <v/>
      </c>
      <c r="H15">
        <f>MAX('MATCH-WISE PERFORMANCE'!B15:H15)</f>
        <v>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F16">
        <f>_xlfn.XLOOKUP(A16,Table0[PLAYER NAME],Table0[POINTS TALLY],"")</f>
        <v>0</v>
      </c>
      <c r="G16" t="str">
        <f t="shared" si="0"/>
        <v/>
      </c>
      <c r="H16">
        <f>MAX('MATCH-WISE PERFORMANCE'!B16:H16)</f>
        <v>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F17">
        <f>_xlfn.XLOOKUP(A17,Table0[PLAYER NAME],Table0[POINTS TALLY],"")</f>
        <v>0</v>
      </c>
      <c r="G17" t="str">
        <f t="shared" si="0"/>
        <v/>
      </c>
      <c r="H17">
        <f>MAX('MATCH-WISE PERFORMANCE'!B17:H17)</f>
        <v>0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1</v>
      </c>
      <c r="F18">
        <f>_xlfn.XLOOKUP(A18,Table0[PLAYER NAME],Table0[POINTS TALLY],"")</f>
        <v>70</v>
      </c>
      <c r="G18">
        <f t="shared" si="0"/>
        <v>70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1</v>
      </c>
      <c r="F19">
        <f>_xlfn.XLOOKUP(A19,Table0[PLAYER NAME],Table0[POINTS TALLY],"")</f>
        <v>47</v>
      </c>
      <c r="G19">
        <f t="shared" si="0"/>
        <v>47</v>
      </c>
      <c r="H19">
        <f>MAX('MATCH-WISE PERFORMANCE'!B19:H19)</f>
        <v>47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1</v>
      </c>
      <c r="F20">
        <f>_xlfn.XLOOKUP(A20,Table0[PLAYER NAME],Table0[POINTS TALLY],"")</f>
        <v>0</v>
      </c>
      <c r="G20">
        <f t="shared" si="0"/>
        <v>0</v>
      </c>
      <c r="H20">
        <f>MAX('MATCH-WISE PERFORMANCE'!B20:H20)</f>
        <v>0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1</v>
      </c>
      <c r="F21">
        <f>_xlfn.XLOOKUP(A21,Table0[PLAYER NAME],Table0[POINTS TALLY],"")</f>
        <v>85</v>
      </c>
      <c r="G21">
        <f t="shared" si="0"/>
        <v>85</v>
      </c>
      <c r="H21">
        <f>MAX('MATCH-WISE PERFORMANCE'!B21:H21)</f>
        <v>85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1</v>
      </c>
      <c r="F22">
        <f>_xlfn.XLOOKUP(A22,Table0[PLAYER NAME],Table0[POINTS TALLY],"")</f>
        <v>150</v>
      </c>
      <c r="G22">
        <f t="shared" si="0"/>
        <v>150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F23">
        <f>_xlfn.XLOOKUP(A23,Table0[PLAYER NAME],Table0[POINTS TALLY],"")</f>
        <v>0</v>
      </c>
      <c r="G23" t="str">
        <f t="shared" si="0"/>
        <v/>
      </c>
      <c r="H23">
        <f>MAX('MATCH-WISE PERFORMANCE'!B23:H23)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2"/>
  <sheetViews>
    <sheetView showGridLines="0" topLeftCell="A17" workbookViewId="0">
      <selection activeCell="E42" sqref="E42"/>
    </sheetView>
  </sheetViews>
  <sheetFormatPr defaultRowHeight="14.4" x14ac:dyDescent="0.3"/>
  <sheetData>
    <row r="1" spans="1:1" x14ac:dyDescent="0.3">
      <c r="A1" t="s">
        <v>292</v>
      </c>
    </row>
    <row r="3" spans="1:1" x14ac:dyDescent="0.3">
      <c r="A3" t="s">
        <v>207</v>
      </c>
    </row>
    <row r="5" spans="1:1" x14ac:dyDescent="0.3">
      <c r="A5" t="s">
        <v>294</v>
      </c>
    </row>
    <row r="7" spans="1:1" x14ac:dyDescent="0.3">
      <c r="A7" t="s">
        <v>17</v>
      </c>
    </row>
    <row r="8" spans="1:1" x14ac:dyDescent="0.3">
      <c r="A8" t="s">
        <v>236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237</v>
      </c>
    </row>
    <row r="22" spans="1:1" x14ac:dyDescent="0.3">
      <c r="A22" t="s">
        <v>212</v>
      </c>
    </row>
    <row r="23" spans="1:1" x14ac:dyDescent="0.3">
      <c r="A23" t="s">
        <v>238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295</v>
      </c>
    </row>
    <row r="31" spans="1:1" x14ac:dyDescent="0.3">
      <c r="A31" t="s">
        <v>241</v>
      </c>
    </row>
    <row r="32" spans="1:1" x14ac:dyDescent="0.3">
      <c r="A32" t="s">
        <v>239</v>
      </c>
    </row>
    <row r="33" spans="1:1" x14ac:dyDescent="0.3">
      <c r="A33" t="s">
        <v>240</v>
      </c>
    </row>
    <row r="35" spans="1:1" x14ac:dyDescent="0.3">
      <c r="A35" t="s">
        <v>215</v>
      </c>
    </row>
    <row r="37" spans="1:1" x14ac:dyDescent="0.3">
      <c r="A37" t="s">
        <v>24</v>
      </c>
    </row>
    <row r="38" spans="1:1" x14ac:dyDescent="0.3">
      <c r="A38" t="s">
        <v>242</v>
      </c>
    </row>
    <row r="40" spans="1:1" x14ac:dyDescent="0.3">
      <c r="A40" t="s">
        <v>216</v>
      </c>
    </row>
    <row r="42" spans="1:1" x14ac:dyDescent="0.3">
      <c r="A42" t="s">
        <v>217</v>
      </c>
    </row>
    <row r="43" spans="1:1" x14ac:dyDescent="0.3">
      <c r="A43" t="s">
        <v>287</v>
      </c>
    </row>
    <row r="44" spans="1:1" x14ac:dyDescent="0.3">
      <c r="A44" t="s">
        <v>286</v>
      </c>
    </row>
    <row r="45" spans="1:1" x14ac:dyDescent="0.3">
      <c r="A45" t="s">
        <v>285</v>
      </c>
    </row>
    <row r="46" spans="1:1" x14ac:dyDescent="0.3">
      <c r="A46" t="s">
        <v>284</v>
      </c>
    </row>
    <row r="47" spans="1:1" x14ac:dyDescent="0.3">
      <c r="A47" t="s">
        <v>218</v>
      </c>
    </row>
    <row r="49" spans="1:1" x14ac:dyDescent="0.3">
      <c r="A49" t="s">
        <v>288</v>
      </c>
    </row>
    <row r="51" spans="1:1" x14ac:dyDescent="0.3">
      <c r="A51" t="s">
        <v>289</v>
      </c>
    </row>
    <row r="52" spans="1:1" x14ac:dyDescent="0.3">
      <c r="A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PICK AND PREDICTIONS</vt:lpstr>
      <vt:lpstr>LEADERBOARD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2025-09-12T07:38:19Z</dcterms:modified>
  <cp:category/>
  <cp:contentStatus/>
</cp:coreProperties>
</file>