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93192D9B-4DC0-48C6-8194-F8267535BCE0}" xr6:coauthVersionLast="47" xr6:coauthVersionMax="47" xr10:uidLastSave="{00000000-0000-0000-0000-000000000000}"/>
  <bookViews>
    <workbookView xWindow="-108" yWindow="-108" windowWidth="23256" windowHeight="13896" tabRatio="736" activeTab="2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6" l="1"/>
  <c r="D3" i="16"/>
  <c r="D4" i="16"/>
  <c r="D5" i="16"/>
  <c r="D6" i="16"/>
  <c r="D7" i="16"/>
  <c r="D8" i="16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5" i="16" s="1"/>
  <c r="B5" i="15"/>
  <c r="L8" i="16" s="1"/>
  <c r="B6" i="15"/>
  <c r="L3" i="16" s="1"/>
  <c r="B7" i="15"/>
  <c r="L2" i="16" s="1"/>
  <c r="B8" i="15"/>
  <c r="L4" i="16" s="1"/>
  <c r="B2" i="15"/>
  <c r="L6" i="16" s="1"/>
  <c r="B3" i="14"/>
  <c r="K7" i="16" s="1"/>
  <c r="B4" i="14"/>
  <c r="K5" i="16" s="1"/>
  <c r="B5" i="14"/>
  <c r="K8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8" i="13"/>
  <c r="D19" i="13"/>
  <c r="D22" i="13"/>
  <c r="C4" i="13"/>
  <c r="C15" i="13"/>
  <c r="H2" i="13"/>
  <c r="G2" i="13"/>
  <c r="F2" i="13"/>
  <c r="E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B17" i="10" l="1"/>
  <c r="D15" i="13"/>
  <c r="BM22" i="10"/>
  <c r="D20" i="13" s="1"/>
  <c r="BM8" i="10"/>
  <c r="D6" i="13" s="1"/>
  <c r="BM4" i="10"/>
  <c r="D2" i="13" s="1"/>
  <c r="BM9" i="10"/>
  <c r="D7" i="13" s="1"/>
  <c r="B6" i="10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4" i="12"/>
  <c r="H15" i="12"/>
  <c r="F15" i="12"/>
  <c r="G15" i="12" s="1"/>
  <c r="J3" i="16"/>
  <c r="F4" i="12"/>
  <c r="G4" i="12" s="1"/>
  <c r="I6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F9" i="12" l="1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H7" i="16" l="1"/>
  <c r="H5" i="16"/>
  <c r="F5" i="12"/>
  <c r="G5" i="12" s="1"/>
  <c r="H4" i="16"/>
  <c r="F13" i="12"/>
  <c r="G13" i="12" s="1"/>
  <c r="F7" i="12"/>
  <c r="G7" i="12" s="1"/>
  <c r="G8" i="16"/>
  <c r="G3" i="16"/>
  <c r="F23" i="12"/>
  <c r="G23" i="12" s="1"/>
  <c r="I3" i="16"/>
  <c r="F14" i="12"/>
  <c r="G14" i="12" s="1"/>
  <c r="G2" i="16"/>
  <c r="G5" i="16"/>
  <c r="F3" i="12"/>
  <c r="G3" i="12" s="1"/>
  <c r="J8" i="16"/>
  <c r="I7" i="16"/>
  <c r="F10" i="12"/>
  <c r="G10" i="12" s="1"/>
  <c r="J7" i="16"/>
  <c r="F17" i="12"/>
  <c r="G17" i="12" s="1"/>
  <c r="H3" i="16"/>
  <c r="J2" i="16"/>
  <c r="F16" i="12"/>
  <c r="G16" i="12" s="1"/>
  <c r="J5" i="16"/>
  <c r="I8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8" i="16"/>
  <c r="G6" i="16"/>
  <c r="F18" i="12"/>
  <c r="G18" i="12" s="1"/>
  <c r="F19" i="12"/>
  <c r="G19" i="12" s="1"/>
  <c r="G7" i="16"/>
  <c r="I2" i="16"/>
  <c r="F2" i="12"/>
  <c r="G2" i="12" s="1"/>
  <c r="A2" i="16" l="1"/>
  <c r="F6" i="16"/>
  <c r="A6" i="16"/>
  <c r="B30" i="10" s="1"/>
  <c r="F8" i="16"/>
  <c r="F4" i="16"/>
  <c r="F7" i="16"/>
  <c r="A8" i="16"/>
  <c r="B8" i="16" s="1"/>
  <c r="A5" i="16"/>
  <c r="B5" i="16" s="1"/>
  <c r="A7" i="16"/>
  <c r="B7" i="16" s="1"/>
  <c r="F2" i="16"/>
  <c r="A3" i="16"/>
  <c r="B3" i="16" s="1"/>
  <c r="F5" i="16"/>
  <c r="F3" i="16"/>
  <c r="A4" i="16"/>
  <c r="B35" i="10" l="1"/>
  <c r="B2" i="16"/>
  <c r="B6" i="16"/>
  <c r="B33" i="10"/>
  <c r="B34" i="10"/>
  <c r="E7" i="16" a="1"/>
  <c r="E7" i="16" s="1"/>
  <c r="B32" i="10"/>
  <c r="B31" i="10"/>
  <c r="B4" i="16"/>
  <c r="E8" i="16" a="1"/>
  <c r="E8" i="16" s="1"/>
  <c r="B36" i="10"/>
  <c r="E4" i="16" a="1"/>
  <c r="E4" i="16" s="1"/>
  <c r="E6" i="16" a="1"/>
  <c r="E6" i="16" s="1"/>
  <c r="E2" i="16" a="1"/>
  <c r="E2" i="16" s="1"/>
  <c r="E5" i="16" a="1"/>
  <c r="E5" i="16" s="1"/>
  <c r="E3" i="16" a="1"/>
  <c r="E3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<sst xmlns="http://schemas.openxmlformats.org/spreadsheetml/2006/main" count="1096" uniqueCount="323">
  <si>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</si>
  <si>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</si>
  <si>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</si>
  <si>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</si>
  <si>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</si>
  <si>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</si>
  <si>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</si>
  <si>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</si>
  <si>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</si>
  <si>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</si>
  <si>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</si>
  <si>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</si>
  <si>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</si>
  <si>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</si>
  <si>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</si>
  <si>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</si>
  <si>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</si>
  <si>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</si>
  <si>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</si>
  <si>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</si>
  <si>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</si>
  <si>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</si>
  <si>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</si>
  <si>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</si>
  <si>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</si>
  <si>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</si>
  <si>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</si>
  <si>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</si>
  <si>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</si>
  <si>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</si>
  <si>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</si>
  <si>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</si>
  <si>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</si>
  <si>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</si>
  <si>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</si>
  <si>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</si>
  <si>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</si>
  <si>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</si>
  <si>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</si>
  <si>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</si>
  <si>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</si>
  <si>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</si>
  <si>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</si>
  <si>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</si>
  <si>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</si>
  <si>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</si>
  <si>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</si>
  <si>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</si>
  <si>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</si>
  <si>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</si>
  <si>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</si>
  <si>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</si>
  <si>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</si>
  <si>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</si>
  <si>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</si>
  <si>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</si>
  <si>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</si>
  <si>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</si>
  <si>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</si>
  <si>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</si>
  <si>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</si>
  <si>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</si>
  <si>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</si>
  <si>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</si>
  <si>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</si>
  <si>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</si>
  <si>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</si>
  <si>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</si>
  <si>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</si>
  <si>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</si>
  <si>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</si>
  <si>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</si>
  <si>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</si>
  <si>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</si>
  <si>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</si>
  <si>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</si>
  <si>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</si>
  <si>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</si>
  <si>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</si>
  <si>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</si>
  <si>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</si>
  <si>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</si>
  <si>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</si>
  <si>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</si>
  <si>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</si>
  <si>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</si>
  <si>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</si>
  <si>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</si>
  <si>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</si>
  <si>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</si>
  <si>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</si>
  <si>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</si>
  <si>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</si>
  <si>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</si>
  <si>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</si>
  <si>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</si>
  <si>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</si>
  <si>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</si>
  <si>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</si>
  <si>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</si>
  <si>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</si>
  <si>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</si>
  <si>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</si>
  <si>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</si>
  <si>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</si>
  <si>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</si>
  <si>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</si>
  <si>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</si>
  <si>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</si>
  <si>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</si>
  <si>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</si>
  <si>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</si>
  <si>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</si>
  <si>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</si>
  <si>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</si>
  <si>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</si>
  <si>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</si>
  <si>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</si>
  <si>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</si>
  <si>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</si>
  <si>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</si>
  <si>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</si>
  <si>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</si>
  <si>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</si>
  <si>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</si>
  <si>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</si>
  <si>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</si>
  <si>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</si>
  <si>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</si>
  <si>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</si>
  <si>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</si>
  <si>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</si>
  <si>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</si>
  <si>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</si>
  <si>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</si>
  <si>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</si>
  <si>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</si>
  <si>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</si>
  <si>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</si>
  <si>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</si>
  <si>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</si>
  <si>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</si>
  <si>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</si>
  <si>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</si>
  <si>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</si>
  <si>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</si>
  <si>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</si>
  <si>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</si>
  <si>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</si>
  <si>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</si>
  <si>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</si>
  <si>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</si>
  <si>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</si>
  <si>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</si>
  <si>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</si>
  <si>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</si>
  <si>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</si>
  <si>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</si>
  <si>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</si>
  <si>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</si>
  <si>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</si>
  <si>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</si>
  <si>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</si>
  <si>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</si>
  <si>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</si>
  <si>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</si>
  <si>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</si>
  <si>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</si>
  <si>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</si>
  <si>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</si>
  <si>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</si>
  <si>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</si>
  <si>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</si>
  <si>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</si>
  <si>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</si>
  <si>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</si>
  <si>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</si>
  <si>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</si>
  <si>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</si>
  <si>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</si>
  <si>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</si>
  <si>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</si>
  <si>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</si>
  <si>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</si>
  <si>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</si>
  <si>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</si>
  <si>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</si>
  <si>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</si>
  <si>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</si>
  <si>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</si>
  <si>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</si>
  <si>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</si>
  <si>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</si>
  <si>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</si>
  <si>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</si>
  <si>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</si>
  <si>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</si>
  <si>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</si>
  <si>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</si>
  <si>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</si>
  <si>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</si>
  <si>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</si>
  <si>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</si>
  <si>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</si>
  <si>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</si>
  <si>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</si>
  <si>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</si>
  <si>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</si>
  <si>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</si>
  <si>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</si>
  <si>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</si>
  <si>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</si>
  <si>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</si>
  <si>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</si>
  <si>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</si>
  <si>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</si>
  <si>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</si>
  <si>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</si>
  <si>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</si>
  <si>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</si>
  <si>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</si>
  <si>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</si>
  <si>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</si>
  <si>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</si>
  <si>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</si>
  <si>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</si>
  <si>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</si>
  <si>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</si>
  <si>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</si>
  <si>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</si>
  <si>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</si>
  <si>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</si>
  <si>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</si>
  <si>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</si>
  <si>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</si>
  <si>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</si>
  <si>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</si>
  <si>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</si>
  <si>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</si>
  <si>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</si>
  <si>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</si>
  <si>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</si>
  <si>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</si>
  <si>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</si>
  <si>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</si>
  <si>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</si>
  <si>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</si>
  <si>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</si>
  <si>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</si>
  <si>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</si>
  <si>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</si>
  <si>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</si>
  <si>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</si>
  <si>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</si>
  <si>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</si>
  <si>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</si>
  <si>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</si>
  <si>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</si>
  <si>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</si>
  <si>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</si>
  <si>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</si>
  <si>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</si>
  <si>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</si>
  <si>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</si>
  <si>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</si>
  <si>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</si>
  <si>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</si>
  <si>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</si>
  <si>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</si>
  <si>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</si>
  <si>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</si>
  <si>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</si>
  <si>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</si>
  <si>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</si>
  <si>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</si>
  <si>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</si>
  <si>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</si>
  <si>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</si>
  <si>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</si>
  <si>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</si>
  <si>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</si>
  <si>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</si>
  <si>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</si>
  <si>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</si>
  <si>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</si>
  <si>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</si>
  <si>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</si>
  <si>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</si>
  <si>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</si>
  <si>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</si>
  <si>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</si>
  <si>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</si>
  <si>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</si>
  <si>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</si>
  <si>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</si>
  <si>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</si>
  <si>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</si>
  <si>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</si>
  <si>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</si>
  <si>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</si>
  <si>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</si>
  <si>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</si>
  <si>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</si>
  <si>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</si>
  <si>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</si>
  <si>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</si>
  <si>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</si>
  <si>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</si>
  <si>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KINGPIN IS ON THE TOP</t>
  </si>
  <si>
    <t>SONG LINES:</t>
  </si>
  <si>
    <t>-----------------</t>
  </si>
  <si>
    <t>SANTO ENTER INTO THE TOP 2</t>
  </si>
  <si>
    <t>29*</t>
  </si>
  <si>
    <t>6*</t>
  </si>
  <si>
    <t>26*</t>
  </si>
  <si>
    <t>SUPER 4 PRED.</t>
  </si>
  <si>
    <t>Don don don…</t>
  </si>
  <si>
    <t>Feel so strong</t>
  </si>
  <si>
    <t>If you stand in his way…</t>
  </si>
  <si>
    <t>You will not live for long</t>
  </si>
  <si>
    <t>His power so strong</t>
  </si>
  <si>
    <t>He is never wrong</t>
  </si>
  <si>
    <t>Stop of his game…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</si>
</sst>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8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M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0">
      <calculatedColumnFormula>SUM(Table8[[#This Row],[BATTER]:[EXTRAS]])</calculatedColumnFormula>
    </tableColumn>
    <tableColumn id="5" xr3:uid="{EA6134DA-45EF-4BC1-AA0D-D281E9D1E0BE}" name="LEAD OVER NEXT ONE" dataDxfId="178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7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6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5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4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3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2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1">
      <calculatedColumnFormula>_xlfn.XLOOKUP(Table8[[#This Row],[NAME]],'TARGET PREDICTIONS'!$A$2:$A$8,'TARGET PREDICTIONS'!$B$2:$B$8,"NA")</calculatedColumnFormula>
    </tableColumn>
    <tableColumn id="13" xr3:uid="{7CE6D44D-FAE1-48B7-AA27-15DC4FD8CD3E}" name="SUPER 4 PRED." dataDxfId="170"/>
    <tableColumn id="14" xr3:uid="{8FA33169-13D3-4DC8-92A2-0864FB132636}" name="EXTRAS" dataDxfId="1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9" dataDxfId="168">
  <tableColumns count="21">
    <tableColumn id="2" xr3:uid="{C8624866-08D7-426E-A18C-3961C7F228AB}" name="RUNS SCORED" dataDxfId="167"/>
    <tableColumn id="3" xr3:uid="{E0038D5D-0A5A-4EC9-8097-BEE05991717D}" name="BALLS FACED" dataDxfId="166"/>
    <tableColumn id="4" xr3:uid="{1983F26B-F968-4D08-91A3-292D2D4530A2}" name="4s" dataDxfId="165"/>
    <tableColumn id="5" xr3:uid="{841DAB19-2646-4C5F-AECF-7CE4E38291B8}" name="6s" dataDxfId="164"/>
    <tableColumn id="6" xr3:uid="{5A7D0C58-1D2B-4BBE-9A28-16D97A7CAE24}" name="STRIKE RATE" dataDxfId="163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2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61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60"/>
    <tableColumn id="10" xr3:uid="{CF7C418C-60DD-413D-B1F6-BF9D7BF7FFC7}" name="MAIDENS" dataDxfId="159"/>
    <tableColumn id="11" xr3:uid="{18A901FA-4C33-4D63-A6E0-0DDA30DA8C51}" name="RUNS GIVEN" dataDxfId="158"/>
    <tableColumn id="12" xr3:uid="{C46DD252-63AD-460D-8B54-2029550C866B}" name="WICKETS TAKEN" dataDxfId="157"/>
    <tableColumn id="13" xr3:uid="{6DE2A3AC-0305-4184-8D81-652CF669A667}" name="ECONOMIC RATE" dataDxfId="156">
      <calculatedColumnFormula>IFERROR(Table1[[#This Row],[RUNS GIVEN]]/Table1[[#This Row],[OVERS]],0)</calculatedColumnFormula>
    </tableColumn>
    <tableColumn id="14" xr3:uid="{EB8D2C04-4C95-4B67-B343-E2A913CE2407}" name="BONUS 2" dataDxfId="155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4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3"/>
    <tableColumn id="17" xr3:uid="{55640299-E4AA-4ACB-BA02-045163AA5A63}" name="RUNOUTS" dataDxfId="152"/>
    <tableColumn id="18" xr3:uid="{43DBC54E-698F-43D0-B506-22E15C3E62C6}" name="STUMPINGS" dataDxfId="151"/>
    <tableColumn id="19" xr3:uid="{0263686A-B767-4EE5-97FF-A56AA9023F53}" name="BONUS 3" dataDxfId="150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9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8"/>
    <tableColumn id="22" xr3:uid="{A13E3CC6-114F-42BD-98DF-58137E6102C2}" name="GRAND TOTAL" dataDxfId="147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6">
  <tableColumns count="2">
    <tableColumn id="1" xr3:uid="{340FA97E-2428-4EE1-A7B2-B7CDF4E7C4BC}" name="PLAYER NAME"/>
    <tableColumn id="2" xr3:uid="{068A4A62-8675-4FAD-90A2-1592BF652BBF}" name="POINTS TALLY" dataDxfId="145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4" dataDxfId="143">
  <tableColumns count="21">
    <tableColumn id="2" xr3:uid="{66D88268-285C-45A5-82CC-C8803BD992FA}" name="RUNS SCORED" dataDxfId="142"/>
    <tableColumn id="3" xr3:uid="{EFB8CE24-8D84-4937-9A6F-C78520760380}" name="BALLS FACED" dataDxfId="141"/>
    <tableColumn id="4" xr3:uid="{5869C4AA-77BB-464A-A865-3DB6BEB2B9C0}" name="4s" dataDxfId="140"/>
    <tableColumn id="5" xr3:uid="{568B3742-8625-412F-8E2C-659E68A7F1A3}" name="6s" dataDxfId="139"/>
    <tableColumn id="6" xr3:uid="{22CC5A68-D004-400A-B6DF-8549DE959180}" name="STRIKE RATE" dataDxfId="138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7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6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5"/>
    <tableColumn id="10" xr3:uid="{D2756459-6153-43D1-8E7A-F60FB1EC30A4}" name="MAIDENS" dataDxfId="134"/>
    <tableColumn id="11" xr3:uid="{F4BF2509-3595-47FE-BB34-1332F552E26F}" name="RUNS GIVEN" dataDxfId="133"/>
    <tableColumn id="12" xr3:uid="{654B5832-A450-423A-8FD7-0001754504F5}" name="WICKETS TAKEN" dataDxfId="132"/>
    <tableColumn id="13" xr3:uid="{D59AEAD7-3986-4EFC-BF6B-5ECAE010E4CD}" name="ECONOMIC RATE" dataDxfId="131">
      <calculatedColumnFormula>IFERROR(Table2[[#This Row],[RUNS GIVEN]]/Table2[[#This Row],[OVERS]],0)</calculatedColumnFormula>
    </tableColumn>
    <tableColumn id="14" xr3:uid="{052BEA4F-5E67-4036-95F1-4BAB098787FC}" name="BONUS 2" dataDxfId="130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9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8"/>
    <tableColumn id="17" xr3:uid="{68B8909E-3B86-4A33-858F-4263662A156D}" name="RUNOUTS" dataDxfId="127"/>
    <tableColumn id="18" xr3:uid="{DBF5F4E7-2397-473C-AFDA-F1D8700ADD4D}" name="STUMPINGS" dataDxfId="126"/>
    <tableColumn id="19" xr3:uid="{88201B39-C8BA-41DB-B159-A2FBDB9C601E}" name="BONUS 3" dataDxfId="125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4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3"/>
    <tableColumn id="22" xr3:uid="{EF5A70A9-9F1E-41D1-B500-AB41D70D0D1D}" name="GRAND TOTAL" dataDxfId="122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21" dataDxfId="120">
  <tableColumns count="21">
    <tableColumn id="2" xr3:uid="{56F16C71-2F5E-42CC-967E-F88BF9B7F168}" name="RUNS SCORED" dataDxfId="119"/>
    <tableColumn id="3" xr3:uid="{5DDF349B-88E7-411C-95FE-8D03DD73B68C}" name="BALLS FACED" dataDxfId="118"/>
    <tableColumn id="4" xr3:uid="{34043AD5-75F8-4E6A-BA8D-8D21A2C3C40D}" name="4s" dataDxfId="117"/>
    <tableColumn id="5" xr3:uid="{ED47AB65-2621-4A4C-A980-9A5B19B11ED4}" name="6s" dataDxfId="116"/>
    <tableColumn id="6" xr3:uid="{7E76EA96-8349-4C1A-8BDA-68F3CEFBF104}" name="STRIKE RATE" dataDxfId="115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4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3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2"/>
    <tableColumn id="10" xr3:uid="{CFA160DD-0E33-44A2-80F9-CBC6D95052E7}" name="MAIDENS" dataDxfId="111"/>
    <tableColumn id="11" xr3:uid="{34B01453-F4A2-49CF-B61A-EBA1DE47BAD0}" name="RUNS GIVEN" dataDxfId="110"/>
    <tableColumn id="12" xr3:uid="{D06112D7-C775-41FB-AA3D-7E1AFC9BCF19}" name="WICKETS TAKEN" dataDxfId="109"/>
    <tableColumn id="13" xr3:uid="{104DE865-BC26-471A-8E2B-0533E76B297A}" name="ECONOMIC RATE" dataDxfId="108">
      <calculatedColumnFormula>IFERROR(Table3[[#This Row],[RUNS GIVEN]]/Table3[[#This Row],[OVERS]],0)</calculatedColumnFormula>
    </tableColumn>
    <tableColumn id="14" xr3:uid="{4416AEF1-D481-4F0C-B03D-D2B0428A2663}" name="BONUS 2" dataDxfId="107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6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5"/>
    <tableColumn id="17" xr3:uid="{E2AC7C05-2815-4674-96DB-562BA5AD0A08}" name="RUNOUTS" dataDxfId="104"/>
    <tableColumn id="18" xr3:uid="{776B08DD-F537-41CE-9038-E2A58C941C46}" name="STUMPINGS" dataDxfId="103"/>
    <tableColumn id="19" xr3:uid="{3B5B9F5C-9F5D-41A1-8876-ED0E22998870}" name="BONUS 3" dataDxfId="102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101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100"/>
    <tableColumn id="22" xr3:uid="{4F611149-9575-42CC-880F-5F5CAF38C8E4}" name="GRAND TOTAL" dataDxfId="99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8" dataDxfId="97">
  <tableColumns count="21">
    <tableColumn id="2" xr3:uid="{D7943FDE-FF42-40CA-9B89-BB5079C8C05C}" name="RUNS SCORED" dataDxfId="96"/>
    <tableColumn id="3" xr3:uid="{0EE1E86B-060A-470B-AB8A-A31C8C9041E1}" name="BALLS FACED" dataDxfId="95"/>
    <tableColumn id="4" xr3:uid="{04145743-13DC-417B-AE7C-43ED4935CB62}" name="4s" dataDxfId="94"/>
    <tableColumn id="5" xr3:uid="{F79630B4-5246-48BA-993A-70C7DAAE6C4E}" name="6s" dataDxfId="93"/>
    <tableColumn id="6" xr3:uid="{CF85053F-0C70-4E6D-A581-DBA9885CE01E}" name="STRIKE RATE" dataDxfId="92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91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90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9"/>
    <tableColumn id="10" xr3:uid="{615730DF-437F-4A60-B392-6A8925A4D906}" name="MAIDENS" dataDxfId="88"/>
    <tableColumn id="11" xr3:uid="{84FF7653-812F-4A44-AAFA-56C78220659E}" name="RUNS GIVEN" dataDxfId="87"/>
    <tableColumn id="12" xr3:uid="{A77445CB-087F-440B-8676-16EAC6DFBF26}" name="WICKETS TAKEN" dataDxfId="86"/>
    <tableColumn id="13" xr3:uid="{101B5C70-78F6-42E5-887A-30683963962B}" name="ECONOMIC RATE" dataDxfId="85">
      <calculatedColumnFormula>IFERROR(Table4[[#This Row],[RUNS GIVEN]]/Table4[[#This Row],[OVERS]],0)</calculatedColumnFormula>
    </tableColumn>
    <tableColumn id="14" xr3:uid="{F7A97E06-9DC4-4A9B-86E2-DA3D413FE66B}" name="BONUS 2" dataDxfId="84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3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2"/>
    <tableColumn id="17" xr3:uid="{578DD65F-9774-4286-BCC4-3758F4515BA1}" name="RUNOUTS" dataDxfId="81"/>
    <tableColumn id="18" xr3:uid="{4FF66C71-5F02-47FD-9EDA-CE1F2668DA32}" name="STUMPINGS" dataDxfId="80"/>
    <tableColumn id="19" xr3:uid="{0645B3B3-3DE9-4715-970E-08C6463654F7}" name="BONUS 3" dataDxfId="79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8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7"/>
    <tableColumn id="22" xr3:uid="{EEF82301-5B3C-4756-95ED-850455FDD600}" name="GRAND TOTAL" dataDxfId="76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5" dataDxfId="74">
  <tableColumns count="21">
    <tableColumn id="2" xr3:uid="{222E5B85-61F8-47BB-B98A-C92BE3D14A59}" name="RUNS SCORED" dataDxfId="73"/>
    <tableColumn id="3" xr3:uid="{E5CB6F75-7CE9-4443-AD31-C758855DE0D8}" name="BALLS FACED" dataDxfId="72"/>
    <tableColumn id="4" xr3:uid="{9685B081-CCCA-433D-A13F-D29409491FC9}" name="4s" dataDxfId="71"/>
    <tableColumn id="5" xr3:uid="{3B0882EC-4E18-445E-AB83-EAB42EBEF280}" name="6s" dataDxfId="70"/>
    <tableColumn id="6" xr3:uid="{51CD576C-A47B-4170-9504-142360791174}" name="STRIKE RATE" dataDxfId="69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8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7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6"/>
    <tableColumn id="10" xr3:uid="{C5FEC86D-088D-42EC-92FE-082475E2A17B}" name="MAIDENS" dataDxfId="65"/>
    <tableColumn id="11" xr3:uid="{4A304CA5-A9A1-4234-93FD-BE29885121C1}" name="RUNS GIVEN" dataDxfId="64"/>
    <tableColumn id="12" xr3:uid="{619D997B-E38E-40D4-9BD1-EEA1376FA5BA}" name="WICKETS TAKEN" dataDxfId="63"/>
    <tableColumn id="13" xr3:uid="{1988BDA3-D51F-4F44-939A-D49D31030A84}" name="ECONOMIC RATE" dataDxfId="62">
      <calculatedColumnFormula>IFERROR(Table5[[#This Row],[RUNS GIVEN]]/Table5[[#This Row],[OVERS]],0)</calculatedColumnFormula>
    </tableColumn>
    <tableColumn id="14" xr3:uid="{B2E77D70-A704-445B-8219-1A8C353513B1}" name="BONUS 2" dataDxfId="61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60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9"/>
    <tableColumn id="17" xr3:uid="{00CB6412-8624-4DF3-873C-ACD999524ACC}" name="RUNOUTS" dataDxfId="58"/>
    <tableColumn id="18" xr3:uid="{E0EC86A1-797B-4F97-B456-9057F93036E8}" name="STUMPINGS" dataDxfId="57"/>
    <tableColumn id="19" xr3:uid="{DC2776C4-F36D-4D05-A93C-2763FC2BB08A}" name="BONUS 3" dataDxfId="56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5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4"/>
    <tableColumn id="22" xr3:uid="{B665D851-60CB-4671-A523-0B5EF20FF0EF}" name="GRAND TOTAL" dataDxfId="53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2" dataDxfId="51">
  <tableColumns count="21">
    <tableColumn id="2" xr3:uid="{6A0F65AF-C011-447A-8013-9912E280E7EF}" name="RUNS SCORED" dataDxfId="50"/>
    <tableColumn id="3" xr3:uid="{0C3D3381-DB3A-4668-AA28-7ED187040E51}" name="BALLS FACED" dataDxfId="49"/>
    <tableColumn id="4" xr3:uid="{6832854A-2CD6-4569-B922-62139D5F925F}" name="4s" dataDxfId="48"/>
    <tableColumn id="5" xr3:uid="{61B40399-ABDD-43C6-AD23-9D1F91574D53}" name="6s" dataDxfId="47"/>
    <tableColumn id="6" xr3:uid="{744115DD-543A-413B-8404-B17CD4E50B3D}" name="STRIKE RATE" dataDxfId="46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5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4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3"/>
    <tableColumn id="10" xr3:uid="{967D6EEF-B80E-43C5-B94B-800AA1D3A7D3}" name="MAIDENS" dataDxfId="42"/>
    <tableColumn id="11" xr3:uid="{91EE8474-41D8-4FF7-9AB0-FEED98F6253C}" name="RUNS GIVEN" dataDxfId="41"/>
    <tableColumn id="12" xr3:uid="{E750DFF4-A132-4F63-8479-5D1650081677}" name="WICKETS TAKEN" dataDxfId="40"/>
    <tableColumn id="13" xr3:uid="{242F5414-8464-4992-BBBC-2BB1566D299E}" name="ECONOMIC RATE" dataDxfId="39">
      <calculatedColumnFormula>IFERROR(Table6[[#This Row],[RUNS GIVEN]]/Table6[[#This Row],[OVERS]],0)</calculatedColumnFormula>
    </tableColumn>
    <tableColumn id="14" xr3:uid="{2B7FF0AC-BC02-42C2-909A-570C1A9F8B15}" name="BONUS 2" dataDxfId="38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7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6"/>
    <tableColumn id="17" xr3:uid="{0A8DCA03-8B0B-486C-93B6-A5FD705C2FB3}" name="RUNOUTS" dataDxfId="35"/>
    <tableColumn id="18" xr3:uid="{55D3FB5A-F0B3-4806-B1F6-FBF08552C7FF}" name="STUMPINGS" dataDxfId="34"/>
    <tableColumn id="19" xr3:uid="{E69E126D-4038-467C-B76D-14EBEEE5A561}" name="BONUS 3" dataDxfId="33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2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31"/>
    <tableColumn id="22" xr3:uid="{01C0053E-0C5F-46FF-B4D5-B724B5DB3736}" name="GRAND TOTAL" dataDxfId="30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9" dataDxfId="28">
  <tableColumns count="21">
    <tableColumn id="2" xr3:uid="{E1CD65FD-62DA-4F68-B9B1-E09567D5827A}" name="RUNS SCORED" dataDxfId="27"/>
    <tableColumn id="3" xr3:uid="{764DCA6C-4D07-4DDB-A3F2-A318D13A2D04}" name="BALLS FACED" dataDxfId="26"/>
    <tableColumn id="4" xr3:uid="{5C24ADDF-BEB7-4079-B82C-EA78240E06AB}" name="4s" dataDxfId="25"/>
    <tableColumn id="5" xr3:uid="{7E160B04-E19B-4521-A329-928F5230C029}" name="6s" dataDxfId="24"/>
    <tableColumn id="6" xr3:uid="{6988EC11-4F53-4DFA-9A54-D58EC3E572D6}" name="STRIKE RATE" dataDxfId="23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2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21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20"/>
    <tableColumn id="10" xr3:uid="{A27C5B42-7FA7-4DD2-8AD4-E5272A70CB0A}" name="MAIDENS" dataDxfId="19"/>
    <tableColumn id="11" xr3:uid="{CE73FF67-D028-4134-B4D4-A0B5567EFCCF}" name="RUNS GIVEN" dataDxfId="18"/>
    <tableColumn id="12" xr3:uid="{4D091AC9-A132-4B8F-AA12-8A41AE7A3DBB}" name="WICKETS TAKEN" dataDxfId="17"/>
    <tableColumn id="13" xr3:uid="{9E80D1B9-4BB0-407D-BDF9-6F8079B0A0AF}" name="ECONOMIC RATE" dataDxfId="16">
      <calculatedColumnFormula>IFERROR(Table7[[#This Row],[RUNS GIVEN]]/Table7[[#This Row],[OVERS]],0)</calculatedColumnFormula>
    </tableColumn>
    <tableColumn id="14" xr3:uid="{BAD75C2C-DBE6-47BF-9A1D-8035C3A4E318}" name="BONUS 2" dataDxfId="15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4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3"/>
    <tableColumn id="17" xr3:uid="{43F73D1D-D0E6-40A5-9A1D-7F492C76E604}" name="RUNOUTS" dataDxfId="12"/>
    <tableColumn id="18" xr3:uid="{8C83D7E7-5EC9-4855-9F91-FB72B594A86A}" name="STUMPINGS" dataDxfId="11"/>
    <tableColumn id="19" xr3:uid="{7654FC38-F25A-4C9A-A1FE-2480515E2AD0}" name="BONUS 3" dataDxfId="10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9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8"/>
    <tableColumn id="22" xr3:uid="{EE6E09D4-CAC6-46A8-8FE8-B25F940EC444}" name="GRAND TOTAL" dataDxfId="7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6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5">
      <calculatedColumnFormula>_xlfn.XLOOKUP(Table411[[#This Row],[NAME]],Table8[NAME],Table8[RANK],"NA")</calculatedColumnFormula>
    </tableColumn>
    <tableColumn id="3" xr3:uid="{3A2F1E75-13BA-4832-8506-AB99E534EE55}" name="PREVIOUS RANK" dataDxfId="4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workbookViewId="0">
      <selection activeCell="M3" sqref="M3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2712</v>
      </c>
      <c r="E2" s="1" cm="1">
        <f t="array" ref="E2">IF(Table8[[#This Row],[RANK]]&lt;MAX(Table8[RANK]),Table8[[#This Row],[TALLY]] - INDEX(Table8[TALLY], Table8[[#This Row],[RANK]] + 1), "")</f>
        <v>732.5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621</v>
      </c>
      <c r="H2" s="1">
        <f>_xlfn.XLOOKUP(_xlfn.XLOOKUP(Table8[[#This Row],[NAME]],'TEAM PICK AND PREDICTIONS'!$A$2:$A$8,'TEAM PICK AND PREDICTIONS'!$C$2:$C$8,"NA"),Table0[PLAYER NAME],Table0[POINTS TALLY],0)</f>
        <v>300</v>
      </c>
      <c r="I2" s="1">
        <f>_xlfn.XLOOKUP(_xlfn.XLOOKUP(Table8[[#This Row],[NAME]],'TEAM PICK AND PREDICTIONS'!$A$2:$A$8,'TEAM PICK AND PREDICTIONS'!$D$2:$D$8,"NA"),Table0[PLAYER NAME],Table0[POINTS TALLY],0)*2</f>
        <v>848</v>
      </c>
      <c r="J2" s="1">
        <f>_xlfn.XLOOKUP(_xlfn.XLOOKUP(Table8[[#This Row],[NAME]],'TEAM PICK AND PREDICTIONS'!$A$2:$A$8,'TEAM PICK AND PREDICTIONS'!$E$2:$E$8,"NA"),Table0[PLAYER NAME],Table0[POINTS TALLY],0)</f>
        <v>63</v>
      </c>
      <c r="K2" s="1">
        <f>_xlfn.XLOOKUP(Table8[[#This Row],[NAME]],'WINNING TEAM PREDICTIONS'!$A$2:$A$8,'WINNING TEAM PREDICTIONS'!$B$2:$B$8,"NA")</f>
        <v>255</v>
      </c>
      <c r="L2" s="1">
        <f>_xlfn.XLOOKUP(Table8[[#This Row],[NAME]],'TARGET PREDICTIONS'!$A$2:$A$8,'TARGET PREDICTIONS'!$B$2:$B$8,"NA")</f>
        <v>225</v>
      </c>
      <c r="M2" s="1">
        <v>400</v>
      </c>
      <c r="N2" s="12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1979.5</v>
      </c>
      <c r="E3" s="1" cm="1">
        <f t="array" ref="E3">IF(Table8[[#This Row],[RANK]]&lt;MAX(Table8[RANK]),Table8[[#This Row],[TALLY]] - INDEX(Table8[TALLY], Table8[[#This Row],[RANK]] + 1), "")</f>
        <v>162</v>
      </c>
      <c r="F3" s="1">
        <f>IF(MAX(Table8[TALLY])-Table8[[#This Row],[TALLY]]=0,"",MAX(Table8[TALLY])-Table8[[#This Row],[TALLY]])</f>
        <v>732.5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</f>
        <v>804</v>
      </c>
      <c r="I3" s="1">
        <f>_xlfn.XLOOKUP(_xlfn.XLOOKUP(Table8[[#This Row],[NAME]],'TEAM PICK AND PREDICTIONS'!$A$2:$A$8,'TEAM PICK AND PREDICTIONS'!$D$2:$D$8,"NA"),Table0[PLAYER NAME],Table0[POINTS TALLY],0)*1.5</f>
        <v>405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152</v>
      </c>
      <c r="L3" s="1">
        <f>_xlfn.XLOOKUP(Table8[[#This Row],[NAME]],'TARGET PREDICTIONS'!$A$2:$A$8,'TARGET PREDICTIONS'!$B$2:$B$8,"NA")</f>
        <v>248.5</v>
      </c>
      <c r="M3" s="1">
        <v>150</v>
      </c>
      <c r="N3" s="12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1817.5</v>
      </c>
      <c r="E4" s="1" cm="1">
        <f t="array" ref="E4">IF(Table8[[#This Row],[RANK]]&lt;MAX(Table8[RANK]),Table8[[#This Row],[TALLY]] - INDEX(Table8[TALLY], Table8[[#This Row],[RANK]] + 1), "")</f>
        <v>384.5</v>
      </c>
      <c r="F4" s="1">
        <f>IF(MAX(Table8[TALLY])-Table8[[#This Row],[TALLY]]=0,"",MAX(Table8[TALLY])-Table8[[#This Row],[TALLY]])</f>
        <v>894.5</v>
      </c>
      <c r="G4" s="1">
        <f>_xlfn.XLOOKUP(_xlfn.XLOOKUP(Table8[[#This Row],[NAME]],'TEAM PICK AND PREDICTIONS'!$A$2:$A$8,'TEAM PICK AND PREDICTIONS'!$B$2:$B$8,"NA"),Table0[PLAYER NAME],Table0[POINTS TALLY],0)*2</f>
        <v>320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19.5</v>
      </c>
      <c r="J4" s="1">
        <f>_xlfn.XLOOKUP(_xlfn.XLOOKUP(Table8[[#This Row],[NAME]],'TEAM PICK AND PREDICTIONS'!$A$2:$A$8,'TEAM PICK AND PREDICTIONS'!$E$2:$E$8,"NA"),Table0[PLAYER NAME],Table0[POINTS TALLY],0)</f>
        <v>221</v>
      </c>
      <c r="K4" s="1">
        <f>_xlfn.XLOOKUP(Table8[[#This Row],[NAME]],'WINNING TEAM PREDICTIONS'!$A$2:$A$8,'WINNING TEAM PREDICTIONS'!$B$2:$B$8,"NA")</f>
        <v>175</v>
      </c>
      <c r="L4" s="1">
        <f>_xlfn.XLOOKUP(Table8[[#This Row],[NAME]],'TARGET PREDICTIONS'!$A$2:$A$8,'TARGET PREDICTIONS'!$B$2:$B$8,"NA")</f>
        <v>472</v>
      </c>
      <c r="M4" s="1">
        <v>300</v>
      </c>
      <c r="N4" s="12"/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7</v>
      </c>
      <c r="D5" s="1">
        <f>SUM(Table8[[#This Row],[BATTER]:[EXTRAS]])</f>
        <v>1433</v>
      </c>
      <c r="E5" s="1" cm="1">
        <f t="array" ref="E5">IF(Table8[[#This Row],[RANK]]&lt;MAX(Table8[RANK]),Table8[[#This Row],[TALLY]] - INDEX(Table8[TALLY], Table8[[#This Row],[RANK]] + 1), "")</f>
        <v>299</v>
      </c>
      <c r="F5" s="1">
        <f>IF(MAX(Table8[TALLY])-Table8[[#This Row],[TALLY]]=0,"",MAX(Table8[TALLY])-Table8[[#This Row],[TALLY]])</f>
        <v>1279</v>
      </c>
      <c r="G5" s="1">
        <f>_xlfn.XLOOKUP(_xlfn.XLOOKUP(Table8[[#This Row],[NAME]],'TEAM PICK AND PREDICTIONS'!$A$2:$A$8,'TEAM PICK AND PREDICTIONS'!$B$2:$B$8,"NA"),Table0[PLAYER NAME],Table0[POINTS TALLY],0)*1.5</f>
        <v>621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232</v>
      </c>
      <c r="J5" s="1">
        <f>_xlfn.XLOOKUP(_xlfn.XLOOKUP(Table8[[#This Row],[NAME]],'TEAM PICK AND PREDICTIONS'!$A$2:$A$8,'TEAM PICK AND PREDICTIONS'!$E$2:$E$8,"NA"),Table0[PLAYER NAME],Table0[POINTS TALLY],0)</f>
        <v>63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>
        <v>300</v>
      </c>
      <c r="N5" s="12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1134</v>
      </c>
      <c r="E6" s="1" cm="1">
        <f t="array" ref="E6">IF(Table8[[#This Row],[RANK]]&lt;MAX(Table8[RANK]),Table8[[#This Row],[TALLY]] - INDEX(Table8[TALLY], Table8[[#This Row],[RANK]] + 1), "")</f>
        <v>148</v>
      </c>
      <c r="F6" s="1">
        <f>IF(MAX(Table8[TALLY])-Table8[[#This Row],[TALLY]]=0,"",MAX(Table8[TALLY])-Table8[[#This Row],[TALLY]])</f>
        <v>1578</v>
      </c>
      <c r="G6" s="1">
        <f>_xlfn.XLOOKUP(_xlfn.XLOOKUP(Table8[[#This Row],[NAME]],'TEAM PICK AND PREDICTIONS'!$A$2:$A$8,'TEAM PICK AND PREDICTIONS'!$B$2:$B$8,"NA"),Table0[PLAYER NAME],Table0[POINTS TALLY],0)*2</f>
        <v>150</v>
      </c>
      <c r="H6" s="1">
        <f>_xlfn.XLOOKUP(_xlfn.XLOOKUP(Table8[[#This Row],[NAME]],'TEAM PICK AND PREDICTIONS'!$A$2:$A$8,'TEAM PICK AND PREDICTIONS'!$C$2:$C$8,"NA"),Table0[PLAYER NAME],Table0[POINTS TALLY],0)*2</f>
        <v>350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159</v>
      </c>
      <c r="K6" s="1">
        <f>_xlfn.XLOOKUP(Table8[[#This Row],[NAME]],'WINNING TEAM PREDICTIONS'!$A$2:$A$8,'WINNING TEAM PREDICTIONS'!$B$2:$B$8,"NA")</f>
        <v>125</v>
      </c>
      <c r="L6" s="1">
        <f>_xlfn.XLOOKUP(Table8[[#This Row],[NAME]],'TARGET PREDICTIONS'!$A$2:$A$8,'TARGET PREDICTIONS'!$B$2:$B$8,"NA")</f>
        <v>25</v>
      </c>
      <c r="M6" s="1">
        <v>300</v>
      </c>
      <c r="N6" s="12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986</v>
      </c>
      <c r="E7" s="1" cm="1">
        <f t="array" ref="E7">IF(Table8[[#This Row],[RANK]]&lt;MAX(Table8[RANK]),Table8[[#This Row],[TALLY]] - INDEX(Table8[TALLY], Table8[[#This Row],[RANK]] + 1), "")</f>
        <v>52.5</v>
      </c>
      <c r="F7" s="1">
        <f>IF(MAX(Table8[TALLY])-Table8[[#This Row],[TALLY]]=0,"",MAX(Table8[TALLY])-Table8[[#This Row],[TALLY]])</f>
        <v>1726</v>
      </c>
      <c r="G7" s="1">
        <f>_xlfn.XLOOKUP(_xlfn.XLOOKUP(Table8[[#This Row],[NAME]],'TEAM PICK AND PREDICTIONS'!$A$2:$A$8,'TEAM PICK AND PREDICTIONS'!$B$2:$B$8,"NA"),Table0[PLAYER NAME],Table0[POINTS TALLY],0)*2</f>
        <v>338</v>
      </c>
      <c r="H7" s="1">
        <f>_xlfn.XLOOKUP(_xlfn.XLOOKUP(Table8[[#This Row],[NAME]],'TEAM PICK AND PREDICTIONS'!$A$2:$A$8,'TEAM PICK AND PREDICTIONS'!$C$2:$C$8,"NA"),Table0[PLAYER NAME],Table0[POINTS TALLY],0)</f>
        <v>67</v>
      </c>
      <c r="I7" s="1">
        <f>_xlfn.XLOOKUP(_xlfn.XLOOKUP(Table8[[#This Row],[NAME]],'TEAM PICK AND PREDICTIONS'!$A$2:$A$8,'TEAM PICK AND PREDICTIONS'!$D$2:$D$8,"NA"),Table0[PLAYER NAME],Table0[POINTS TALLY],0)*1.5</f>
        <v>-9</v>
      </c>
      <c r="J7" s="1">
        <f>_xlfn.XLOOKUP(_xlfn.XLOOKUP(Table8[[#This Row],[NAME]],'TEAM PICK AND PREDICTIONS'!$A$2:$A$8,'TEAM PICK AND PREDICTIONS'!$E$2:$E$8,"NA"),Table0[PLAYER NAME],Table0[POINTS TALLY],0)</f>
        <v>118</v>
      </c>
      <c r="K7" s="1">
        <f>_xlfn.XLOOKUP(Table8[[#This Row],[NAME]],'WINNING TEAM PREDICTIONS'!$A$2:$A$8,'WINNING TEAM PREDICTIONS'!$B$2:$B$8,"NA")</f>
        <v>122</v>
      </c>
      <c r="L7" s="1">
        <f>_xlfn.XLOOKUP(Table8[[#This Row],[NAME]],'TARGET PREDICTIONS'!$A$2:$A$8,'TARGET PREDICTIONS'!$B$2:$B$8,"NA")</f>
        <v>50</v>
      </c>
      <c r="M7" s="1">
        <v>300</v>
      </c>
      <c r="N7" s="12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933.5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1778.5</v>
      </c>
      <c r="G8" s="1">
        <f>_xlfn.XLOOKUP(_xlfn.XLOOKUP(Table8[[#This Row],[NAME]],'TEAM PICK AND PREDICTIONS'!$A$2:$A$8,'TEAM PICK AND PREDICTIONS'!$B$2:$B$8,"NA"),Table0[PLAYER NAME],Table0[POINTS TALLY],0)*2</f>
        <v>120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19.5</v>
      </c>
      <c r="J8" s="1">
        <f>_xlfn.XLOOKUP(_xlfn.XLOOKUP(Table8[[#This Row],[NAME]],'TEAM PICK AND PREDICTIONS'!$A$2:$A$8,'TEAM PICK AND PREDICTIONS'!$E$2:$E$8,"NA"),Table0[PLAYER NAME],Table0[POINTS TALLY],0)</f>
        <v>-6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225</v>
      </c>
      <c r="M8" s="1">
        <v>300</v>
      </c>
      <c r="N8" s="12"/>
    </row>
    <row r="10" spans="1:14" x14ac:dyDescent="0.3">
      <c r="A10" s="9"/>
    </row>
    <row r="28" spans="1:1" x14ac:dyDescent="0.3">
      <c r="A28" s="9"/>
    </row>
  </sheetData>
  <conditionalFormatting sqref="B2:B8">
    <cfRule type="cellIs" dxfId="3" priority="1" operator="equal">
      <formula>"🔼"</formula>
    </cfRule>
    <cfRule type="cellIs" dxfId="2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17"/>
  <sheetViews>
    <sheetView tabSelected="1" workbookViewId="0">
      <selection activeCell="C20" sqref="C20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308</v>
      </c>
    </row>
    <row r="4" spans="1:1" x14ac:dyDescent="0.3">
      <c r="A4" t="s">
        <v>311</v>
      </c>
    </row>
    <row r="5" spans="1:1" x14ac:dyDescent="0.3">
      <c r="A5" t="s">
        <v>307</v>
      </c>
    </row>
    <row r="6" spans="1:1" x14ac:dyDescent="0.3">
      <c r="A6" s="9" t="s">
        <v>310</v>
      </c>
    </row>
    <row r="7" spans="1:1" x14ac:dyDescent="0.3">
      <c r="A7" t="s">
        <v>309</v>
      </c>
    </row>
    <row r="8" spans="1:1" x14ac:dyDescent="0.3">
      <c r="A8" s="9" t="s">
        <v>310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318</v>
      </c>
    </row>
    <row r="12" spans="1:1" x14ac:dyDescent="0.3">
      <c r="A12" t="s">
        <v>319</v>
      </c>
    </row>
    <row r="14" spans="1:1" x14ac:dyDescent="0.3">
      <c r="A14" t="s">
        <v>316</v>
      </c>
    </row>
    <row r="15" spans="1:1" x14ac:dyDescent="0.3">
      <c r="A15" t="s">
        <v>320</v>
      </c>
    </row>
    <row r="16" spans="1:1" x14ac:dyDescent="0.3">
      <c r="A16" t="s">
        <v>322</v>
      </c>
    </row>
    <row r="17" spans="1:1" x14ac:dyDescent="0.3">
      <c r="A17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BG1" activePane="topRight" state="frozen"/>
      <selection pane="topRight" activeCell="BM15" sqref="BM1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13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 t="s">
        <v>14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 t="s">
        <v>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 t="s">
        <v>16</v>
      </c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 t="s">
        <v>226</v>
      </c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 t="s">
        <v>227</v>
      </c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49" x14ac:dyDescent="0.3">
      <c r="B2" s="6" t="s">
        <v>228</v>
      </c>
      <c r="C2" s="10" t="s">
        <v>36</v>
      </c>
      <c r="D2" s="10"/>
      <c r="E2" s="10"/>
      <c r="F2" s="10"/>
      <c r="G2" s="10"/>
      <c r="H2" s="10"/>
      <c r="I2" s="10"/>
      <c r="J2" s="10" t="s">
        <v>37</v>
      </c>
      <c r="K2" s="10"/>
      <c r="L2" s="10"/>
      <c r="M2" s="10"/>
      <c r="N2" s="10"/>
      <c r="O2" s="10"/>
      <c r="P2" s="10"/>
      <c r="Q2" s="10" t="s">
        <v>38</v>
      </c>
      <c r="R2" s="10"/>
      <c r="S2" s="10"/>
      <c r="T2" s="10"/>
      <c r="U2" s="10"/>
      <c r="V2" s="4"/>
      <c r="W2" s="4"/>
      <c r="X2" s="10" t="s">
        <v>36</v>
      </c>
      <c r="Y2" s="10"/>
      <c r="Z2" s="10"/>
      <c r="AA2" s="10"/>
      <c r="AB2" s="10"/>
      <c r="AC2" s="10"/>
      <c r="AD2" s="10"/>
      <c r="AE2" s="10" t="s">
        <v>37</v>
      </c>
      <c r="AF2" s="10"/>
      <c r="AG2" s="10"/>
      <c r="AH2" s="10"/>
      <c r="AI2" s="10"/>
      <c r="AJ2" s="10"/>
      <c r="AK2" s="10"/>
      <c r="AL2" s="10" t="s">
        <v>38</v>
      </c>
      <c r="AM2" s="10"/>
      <c r="AN2" s="10"/>
      <c r="AO2" s="10"/>
      <c r="AP2" s="10"/>
      <c r="AQ2" s="4"/>
      <c r="AR2" s="4"/>
      <c r="AS2" s="10" t="s">
        <v>36</v>
      </c>
      <c r="AT2" s="10"/>
      <c r="AU2" s="10"/>
      <c r="AV2" s="10"/>
      <c r="AW2" s="10"/>
      <c r="AX2" s="10"/>
      <c r="AY2" s="10"/>
      <c r="AZ2" s="10" t="s">
        <v>37</v>
      </c>
      <c r="BA2" s="10"/>
      <c r="BB2" s="10"/>
      <c r="BC2" s="10"/>
      <c r="BD2" s="10"/>
      <c r="BE2" s="10"/>
      <c r="BF2" s="10"/>
      <c r="BG2" s="10" t="s">
        <v>38</v>
      </c>
      <c r="BH2" s="10"/>
      <c r="BI2" s="10"/>
      <c r="BJ2" s="10"/>
      <c r="BK2" s="10"/>
      <c r="BL2" s="4"/>
      <c r="BM2" s="4"/>
      <c r="BN2" s="10" t="s">
        <v>36</v>
      </c>
      <c r="BO2" s="10"/>
      <c r="BP2" s="10"/>
      <c r="BQ2" s="10"/>
      <c r="BR2" s="10"/>
      <c r="BS2" s="10"/>
      <c r="BT2" s="10"/>
      <c r="BU2" s="10" t="s">
        <v>37</v>
      </c>
      <c r="BV2" s="10"/>
      <c r="BW2" s="10"/>
      <c r="BX2" s="10"/>
      <c r="BY2" s="10"/>
      <c r="BZ2" s="10"/>
      <c r="CA2" s="10"/>
      <c r="CB2" s="10" t="s">
        <v>38</v>
      </c>
      <c r="CC2" s="10"/>
      <c r="CD2" s="10"/>
      <c r="CE2" s="10"/>
      <c r="CF2" s="10"/>
      <c r="CG2" s="4"/>
      <c r="CH2" s="4"/>
      <c r="CI2" s="10" t="s">
        <v>36</v>
      </c>
      <c r="CJ2" s="10"/>
      <c r="CK2" s="10"/>
      <c r="CL2" s="10"/>
      <c r="CM2" s="10"/>
      <c r="CN2" s="10"/>
      <c r="CO2" s="10"/>
      <c r="CP2" s="10" t="s">
        <v>37</v>
      </c>
      <c r="CQ2" s="10"/>
      <c r="CR2" s="10"/>
      <c r="CS2" s="10"/>
      <c r="CT2" s="10"/>
      <c r="CU2" s="10"/>
      <c r="CV2" s="10"/>
      <c r="CW2" s="10" t="s">
        <v>38</v>
      </c>
      <c r="CX2" s="10"/>
      <c r="CY2" s="10"/>
      <c r="CZ2" s="10"/>
      <c r="DA2" s="10"/>
      <c r="DB2" s="4"/>
      <c r="DC2" s="4"/>
      <c r="DD2" s="10" t="s">
        <v>36</v>
      </c>
      <c r="DE2" s="10"/>
      <c r="DF2" s="10"/>
      <c r="DG2" s="10"/>
      <c r="DH2" s="10"/>
      <c r="DI2" s="10"/>
      <c r="DJ2" s="10"/>
      <c r="DK2" s="10" t="s">
        <v>37</v>
      </c>
      <c r="DL2" s="10"/>
      <c r="DM2" s="10"/>
      <c r="DN2" s="10"/>
      <c r="DO2" s="10"/>
      <c r="DP2" s="10"/>
      <c r="DQ2" s="10"/>
      <c r="DR2" s="10" t="s">
        <v>38</v>
      </c>
      <c r="DS2" s="10"/>
      <c r="DT2" s="10"/>
      <c r="DU2" s="10"/>
      <c r="DV2" s="10"/>
      <c r="DW2" s="4"/>
      <c r="DX2" s="4"/>
      <c r="DY2" s="10" t="s">
        <v>36</v>
      </c>
      <c r="DZ2" s="10"/>
      <c r="EA2" s="10"/>
      <c r="EB2" s="10"/>
      <c r="EC2" s="10"/>
      <c r="ED2" s="10"/>
      <c r="EE2" s="10"/>
      <c r="EF2" s="10" t="s">
        <v>37</v>
      </c>
      <c r="EG2" s="10"/>
      <c r="EH2" s="10"/>
      <c r="EI2" s="10"/>
      <c r="EJ2" s="10"/>
      <c r="EK2" s="10"/>
      <c r="EL2" s="10"/>
      <c r="EM2" s="10" t="s">
        <v>38</v>
      </c>
      <c r="EN2" s="10"/>
      <c r="EO2" s="10"/>
      <c r="EP2" s="10"/>
      <c r="EQ2" s="10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424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3]],Table4[[#This Row],[POM BONUS]])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3]],Table5[[#This Row],[POM BONUS]])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-6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116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221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314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3]],Table5[[#This Row],[POM BONUS]])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118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3]],Table5[[#This Row],[POM BONUS]])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13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313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414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3]],Table4[[#This Row],[POM BONUS]])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63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3]],Table5[[#This Row],[POM BONUS]])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804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312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75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169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3]],Table4[[#This Row],[POM BONUS]])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3]],Table5[[#This Row],[POM BONUS]])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3]],Table5[[#This Row],[POM BONUS]])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159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3]],Table4[[#This Row],[POM BONUS]])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3]],Table5[[#This Row],[POM BONUS]])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270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3]],Table5[[#This Row],[POM BONUS]])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R1" workbookViewId="0">
      <selection activeCell="Y6" sqref="Y6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25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248.5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</row>
    <row r="7" spans="1:40" x14ac:dyDescent="0.3">
      <c r="A7" t="s">
        <v>10</v>
      </c>
      <c r="B7">
        <f t="shared" si="0"/>
        <v>225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P1" workbookViewId="0">
      <selection activeCell="Z7" sqref="Z7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125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122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152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</row>
    <row r="7" spans="1:40" x14ac:dyDescent="0.3">
      <c r="A7" t="s">
        <v>10</v>
      </c>
      <c r="B7">
        <f t="shared" si="0"/>
        <v>255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</row>
    <row r="8" spans="1:40" x14ac:dyDescent="0.3">
      <c r="A8" t="s">
        <v>11</v>
      </c>
      <c r="B8">
        <f t="shared" si="0"/>
        <v>175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16" sqref="E16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2</v>
      </c>
      <c r="F2">
        <f>_xlfn.XLOOKUP(A2,Table0[PLAYER NAME],Table0[POINTS TALLY],"")</f>
        <v>424</v>
      </c>
      <c r="G2">
        <f>IFERROR(F2/E2,"")</f>
        <v>212</v>
      </c>
      <c r="H2">
        <f>MAX('MATCH-WISE PERFORMANCE'!B2:H2)</f>
        <v>181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2</v>
      </c>
      <c r="F3">
        <f>_xlfn.XLOOKUP(A3,Table0[PLAYER NAME],Table0[POINTS TALLY],"")</f>
        <v>-6</v>
      </c>
      <c r="G3">
        <f t="shared" ref="G3:G23" si="0">IFERROR(F3/E3,"")</f>
        <v>-3</v>
      </c>
      <c r="H3">
        <f>MAX('MATCH-WISE PERFORMANCE'!B3:H3)</f>
        <v>17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25</v>
      </c>
      <c r="G4" t="str">
        <f t="shared" si="0"/>
        <v/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2</v>
      </c>
      <c r="F5">
        <f>_xlfn.XLOOKUP(A5,Table0[PLAYER NAME],Table0[POINTS TALLY],"")</f>
        <v>67</v>
      </c>
      <c r="G5">
        <f t="shared" si="0"/>
        <v>33.5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2</v>
      </c>
      <c r="F6">
        <f>_xlfn.XLOOKUP(A6,Table0[PLAYER NAME],Table0[POINTS TALLY],"")</f>
        <v>116</v>
      </c>
      <c r="G6">
        <f t="shared" si="0"/>
        <v>58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2</v>
      </c>
      <c r="F7">
        <f>_xlfn.XLOOKUP(A7,Table0[PLAYER NAME],Table0[POINTS TALLY],"")</f>
        <v>60</v>
      </c>
      <c r="G7">
        <f t="shared" si="0"/>
        <v>30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2</v>
      </c>
      <c r="F8">
        <f>_xlfn.XLOOKUP(A8,Table0[PLAYER NAME],Table0[POINTS TALLY],"")</f>
        <v>175</v>
      </c>
      <c r="G8">
        <f t="shared" si="0"/>
        <v>87.5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2</v>
      </c>
      <c r="F9">
        <f>_xlfn.XLOOKUP(A9,Table0[PLAYER NAME],Table0[POINTS TALLY],"")</f>
        <v>221</v>
      </c>
      <c r="G9">
        <f t="shared" si="0"/>
        <v>110.5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2</v>
      </c>
      <c r="F10">
        <f>_xlfn.XLOOKUP(A10,Table0[PLAYER NAME],Table0[POINTS TALLY],"")</f>
        <v>118</v>
      </c>
      <c r="G10">
        <f t="shared" si="0"/>
        <v>59</v>
      </c>
      <c r="H10">
        <f>MAX('MATCH-WISE PERFORMANCE'!B10:H10)</f>
        <v>50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2</v>
      </c>
      <c r="F11">
        <f>_xlfn.XLOOKUP(A11,Table0[PLAYER NAME],Table0[POINTS TALLY],"")</f>
        <v>13</v>
      </c>
      <c r="G11">
        <f t="shared" si="0"/>
        <v>6.5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3</v>
      </c>
      <c r="F12">
        <f>_xlfn.XLOOKUP(A12,Table0[PLAYER NAME],Table0[POINTS TALLY],"")</f>
        <v>300</v>
      </c>
      <c r="G12">
        <f t="shared" si="0"/>
        <v>100</v>
      </c>
      <c r="H12">
        <f>MAX('MATCH-WISE PERFORMANCE'!B12:H12)</f>
        <v>250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2</v>
      </c>
      <c r="F13">
        <f>_xlfn.XLOOKUP(A13,Table0[PLAYER NAME],Table0[POINTS TALLY],"")</f>
        <v>310</v>
      </c>
      <c r="G13">
        <f t="shared" si="0"/>
        <v>155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2</v>
      </c>
      <c r="F14">
        <f>_xlfn.XLOOKUP(A14,Table0[PLAYER NAME],Table0[POINTS TALLY],"")</f>
        <v>414</v>
      </c>
      <c r="G14">
        <f t="shared" si="0"/>
        <v>207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2</v>
      </c>
      <c r="F16">
        <f>_xlfn.XLOOKUP(A16,Table0[PLAYER NAME],Table0[POINTS TALLY],"")</f>
        <v>63</v>
      </c>
      <c r="G16">
        <f t="shared" si="0"/>
        <v>31.5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2</v>
      </c>
      <c r="F17">
        <f>_xlfn.XLOOKUP(A17,Table0[PLAYER NAME],Table0[POINTS TALLY],"")</f>
        <v>804</v>
      </c>
      <c r="G17">
        <f t="shared" si="0"/>
        <v>402</v>
      </c>
      <c r="H17">
        <f>MAX('MATCH-WISE PERFORMANCE'!B17:H17)</f>
        <v>404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2</v>
      </c>
      <c r="F18">
        <f>_xlfn.XLOOKUP(A18,Table0[PLAYER NAME],Table0[POINTS TALLY],"")</f>
        <v>75</v>
      </c>
      <c r="G18">
        <f t="shared" si="0"/>
        <v>37.5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2</v>
      </c>
      <c r="F19">
        <f>_xlfn.XLOOKUP(A19,Table0[PLAYER NAME],Table0[POINTS TALLY],"")</f>
        <v>169</v>
      </c>
      <c r="G19">
        <f t="shared" si="0"/>
        <v>84.5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2</v>
      </c>
      <c r="F20">
        <f>_xlfn.XLOOKUP(A20,Table0[PLAYER NAME],Table0[POINTS TALLY],"")</f>
        <v>160</v>
      </c>
      <c r="G20">
        <f t="shared" si="0"/>
        <v>80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3</v>
      </c>
      <c r="F21">
        <f>_xlfn.XLOOKUP(A21,Table0[PLAYER NAME],Table0[POINTS TALLY],"")</f>
        <v>159</v>
      </c>
      <c r="G21">
        <f t="shared" si="0"/>
        <v>53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2</v>
      </c>
      <c r="F22">
        <f>_xlfn.XLOOKUP(A22,Table0[PLAYER NAME],Table0[POINTS TALLY],"")</f>
        <v>200</v>
      </c>
      <c r="G22">
        <f t="shared" si="0"/>
        <v>100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2</v>
      </c>
      <c r="F23">
        <f>_xlfn.XLOOKUP(A23,Table0[PLAYER NAME],Table0[POINTS TALLY],"")</f>
        <v>270</v>
      </c>
      <c r="G23">
        <f t="shared" si="0"/>
        <v>135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2025-09-20T06:50:52Z</dcterms:modified>
  <cp:category/>
  <cp:contentStatus/>
</cp:coreProperties>
</file>